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Gamboa\Downloads\"/>
    </mc:Choice>
  </mc:AlternateContent>
  <xr:revisionPtr revIDLastSave="0" documentId="8_{F4540EA9-3079-4B2F-AF4B-262F7F0D3868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191029"/>
</workbook>
</file>

<file path=xl/calcChain.xml><?xml version="1.0" encoding="utf-8"?>
<calcChain xmlns="http://schemas.openxmlformats.org/spreadsheetml/2006/main">
  <c r="H18" i="1" l="1"/>
  <c r="C47" i="1"/>
  <c r="C35" i="1"/>
  <c r="C33" i="1"/>
  <c r="C50" i="1" s="1"/>
  <c r="C51" i="1" s="1"/>
  <c r="C29" i="1"/>
  <c r="C21" i="1"/>
  <c r="C19" i="1"/>
  <c r="H19" i="1"/>
  <c r="C17" i="1"/>
  <c r="H17" i="1" s="1"/>
  <c r="F72" i="1"/>
  <c r="I72" i="1"/>
  <c r="G71" i="1"/>
  <c r="G73" i="1" s="1"/>
  <c r="G74" i="1" s="1"/>
  <c r="F71" i="1"/>
  <c r="F73" i="1" s="1"/>
  <c r="F74" i="1" s="1"/>
  <c r="E71" i="1"/>
  <c r="I71" i="1"/>
  <c r="I70" i="1"/>
  <c r="I69" i="1"/>
  <c r="I68" i="1"/>
  <c r="I67" i="1"/>
  <c r="I66" i="1"/>
  <c r="I73" i="1" s="1"/>
  <c r="I63" i="1"/>
  <c r="I62" i="1"/>
  <c r="I61" i="1"/>
  <c r="I60" i="1"/>
  <c r="D59" i="1"/>
  <c r="I59" i="1"/>
  <c r="I58" i="1"/>
  <c r="I57" i="1"/>
  <c r="I56" i="1"/>
  <c r="I55" i="1"/>
  <c r="D54" i="1"/>
  <c r="I54" i="1" s="1"/>
  <c r="I64" i="1" s="1"/>
  <c r="I65" i="1" s="1"/>
  <c r="I74" i="1" s="1"/>
  <c r="I53" i="1"/>
  <c r="H49" i="1"/>
  <c r="H48" i="1"/>
  <c r="G47" i="1"/>
  <c r="H47" i="1"/>
  <c r="H46" i="1"/>
  <c r="H44" i="1"/>
  <c r="H43" i="1"/>
  <c r="H42" i="1"/>
  <c r="H41" i="1"/>
  <c r="H40" i="1"/>
  <c r="F39" i="1"/>
  <c r="E39" i="1"/>
  <c r="D39" i="1"/>
  <c r="G35" i="1"/>
  <c r="G51" i="1" s="1"/>
  <c r="F35" i="1"/>
  <c r="F51" i="1"/>
  <c r="H35" i="1"/>
  <c r="H50" i="1" s="1"/>
  <c r="D31" i="1"/>
  <c r="H31" i="1" s="1"/>
  <c r="H30" i="1"/>
  <c r="E29" i="1"/>
  <c r="H29" i="1"/>
  <c r="H28" i="1"/>
  <c r="H27" i="1"/>
  <c r="H32" i="1" s="1"/>
  <c r="H51" i="1" s="1"/>
  <c r="H25" i="1"/>
  <c r="H24" i="1"/>
  <c r="H23" i="1"/>
  <c r="H22" i="1"/>
  <c r="E21" i="1"/>
  <c r="H21" i="1" s="1"/>
  <c r="D26" i="1"/>
  <c r="H26" i="1"/>
  <c r="H20" i="1"/>
  <c r="E17" i="1"/>
  <c r="H33" i="1"/>
  <c r="C32" i="1"/>
</calcChain>
</file>

<file path=xl/sharedStrings.xml><?xml version="1.0" encoding="utf-8"?>
<sst xmlns="http://schemas.openxmlformats.org/spreadsheetml/2006/main" count="77" uniqueCount="70">
  <si>
    <t>Descripción</t>
  </si>
  <si>
    <t>Saldo</t>
  </si>
  <si>
    <t>Reclasificaciones</t>
  </si>
  <si>
    <t>Ajustes</t>
  </si>
  <si>
    <t>Estado de Situación Financiera de Apertura 1 de enero de 2014</t>
  </si>
  <si>
    <t>Nombre Cuenta</t>
  </si>
  <si>
    <t>Dic-31-2013</t>
  </si>
  <si>
    <t>Debito</t>
  </si>
  <si>
    <t>Crédito</t>
  </si>
  <si>
    <t>Credito</t>
  </si>
  <si>
    <t>CAJA</t>
  </si>
  <si>
    <t>BANCOS</t>
  </si>
  <si>
    <t>CUENTAS DE AHORRO</t>
  </si>
  <si>
    <t>SUB TOTAL DISPONIBLE</t>
  </si>
  <si>
    <t>EFECTIVO Y EQUIVALENTE DE EFECTIVO</t>
  </si>
  <si>
    <t>INVERSIONES</t>
  </si>
  <si>
    <t>CERTIFICADOS</t>
  </si>
  <si>
    <t>DEUDORES</t>
  </si>
  <si>
    <t>CLIENTES</t>
  </si>
  <si>
    <t>ANTICIPO IMPTO.CONTRIBUCIONES</t>
  </si>
  <si>
    <t>INTERESES POR COBRAR</t>
  </si>
  <si>
    <t>PROVISION</t>
  </si>
  <si>
    <t>CUENTAS POR COBRAR</t>
  </si>
  <si>
    <t>INVENTARIOS</t>
  </si>
  <si>
    <t>PROVISION INVENTARIOS</t>
  </si>
  <si>
    <t>DIFERIDOS</t>
  </si>
  <si>
    <t>GASTOS PAGADOS POR ANTICIPADO</t>
  </si>
  <si>
    <t>INTANGIBLES</t>
  </si>
  <si>
    <t>TOTAL CORRIENTE</t>
  </si>
  <si>
    <t>APORTES EN SOCIEDADES</t>
  </si>
  <si>
    <t>PROPIEDADES PLANTA Y EQUIPO</t>
  </si>
  <si>
    <t>TERRENO</t>
  </si>
  <si>
    <t>EDIFICIO</t>
  </si>
  <si>
    <t>DEPRECIACION ACUMULADA</t>
  </si>
  <si>
    <t>MAQUINARIA Y EQUIPO</t>
  </si>
  <si>
    <t>EQUIPO DE OFICINA</t>
  </si>
  <si>
    <t>EQUIPO COMPUTACION Y COMUNICACIÓN</t>
  </si>
  <si>
    <t>DETERIORO</t>
  </si>
  <si>
    <t>CARGOS DIFERIDOS</t>
  </si>
  <si>
    <t>VALORIZACION</t>
  </si>
  <si>
    <t>DE INVERSIONES</t>
  </si>
  <si>
    <t>DE PROPIEDADES PLANTA Y EQUIPO</t>
  </si>
  <si>
    <t>TOTAL ACTIVO NO CORRIENTE</t>
  </si>
  <si>
    <t xml:space="preserve">TOTAL ACTIVO </t>
  </si>
  <si>
    <t>CUENTAS POR PAGAR (PROVEEDORES)</t>
  </si>
  <si>
    <t>CUENTAS POR PAGAR</t>
  </si>
  <si>
    <t>RETENCION EN LA FUENTE</t>
  </si>
  <si>
    <t>IMP. INDUSTRIA Y COMERCIO RETENIDO</t>
  </si>
  <si>
    <t>RETENCIONES APORTES NOMINA</t>
  </si>
  <si>
    <t>OTRAS CUENTAS POR PAGAR</t>
  </si>
  <si>
    <t>ÏMPUESTOS GRAVAMENES Y TASAS</t>
  </si>
  <si>
    <t>DE RENTA Y COMPLEMENTARIOS</t>
  </si>
  <si>
    <t xml:space="preserve">     </t>
  </si>
  <si>
    <t>DE INDUSTRIA Y COMERCIO</t>
  </si>
  <si>
    <t>PASIVOS POR IMPUESTOS</t>
  </si>
  <si>
    <t>OBLIGACIONES LABORALES</t>
  </si>
  <si>
    <t>TOTAL PASIVO CORRIENTE</t>
  </si>
  <si>
    <t>TOTAL PASIVO</t>
  </si>
  <si>
    <t>APORTES SOCIALES</t>
  </si>
  <si>
    <t>RESERVAS</t>
  </si>
  <si>
    <t>REVALORIZACION PATRIMONIO</t>
  </si>
  <si>
    <t>RESULTADOS EJERCICIO</t>
  </si>
  <si>
    <t>UTILIDADES ACUMULADAS</t>
  </si>
  <si>
    <t>RESULTADOS ACUMULADOS</t>
  </si>
  <si>
    <t>SUPERAVIT POR VALORIZACION</t>
  </si>
  <si>
    <t>TOTAL PATRIMONIO</t>
  </si>
  <si>
    <t>TOTAL PASIVO Y PATRIMONIO</t>
  </si>
  <si>
    <t xml:space="preserve"> </t>
  </si>
  <si>
    <t xml:space="preserve">Anexo 1 </t>
  </si>
  <si>
    <t>HOJA DE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</si>
</sst>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name val="Algerian"/>
      <family val="5"/>
    </font>
    <font>
      <sz val="10"/>
      <name val="Arial"/>
      <family val="2"/>
    </font>
    <font>
      <b/>
      <i/>
      <sz val="10"/>
      <name val="Arial"/>
      <family val="2"/>
    </font>
    <font>
      <b/>
      <sz val="14"/>
      <color rgb="FF000066"/>
      <name val="Arial"/>
      <family val="2"/>
    </font>
    <font>
      <b/>
      <sz val="11"/>
      <color rgb="FF00006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3" fontId="0" fillId="0" borderId="9" xfId="0" applyNumberFormat="1" applyBorder="1"/>
    <xf numFmtId="3" fontId="0" fillId="0" borderId="10" xfId="0" applyNumberFormat="1" applyBorder="1"/>
    <xf numFmtId="3" fontId="1" fillId="0" borderId="10" xfId="0" applyNumberFormat="1" applyFont="1" applyBorder="1" applyAlignment="1">
      <alignment horizontal="center"/>
    </xf>
    <xf numFmtId="0" fontId="0" fillId="0" borderId="0" xfId="0" applyBorder="1"/>
    <xf numFmtId="0" fontId="0" fillId="0" borderId="11" xfId="0" applyBorder="1"/>
    <xf numFmtId="3" fontId="0" fillId="0" borderId="0" xfId="0" applyNumberFormat="1" applyBorder="1"/>
    <xf numFmtId="0" fontId="1" fillId="0" borderId="8" xfId="0" applyFont="1" applyBorder="1"/>
    <xf numFmtId="3" fontId="1" fillId="0" borderId="9" xfId="0" applyNumberFormat="1" applyFont="1" applyBorder="1"/>
    <xf numFmtId="3" fontId="1" fillId="0" borderId="10" xfId="0" applyNumberFormat="1" applyFont="1" applyBorder="1"/>
    <xf numFmtId="0" fontId="2" fillId="0" borderId="8" xfId="0" applyFont="1" applyBorder="1"/>
    <xf numFmtId="3" fontId="1" fillId="0" borderId="0" xfId="0" applyNumberFormat="1" applyFont="1" applyBorder="1"/>
    <xf numFmtId="0" fontId="1" fillId="0" borderId="11" xfId="0" applyFont="1" applyBorder="1"/>
    <xf numFmtId="0" fontId="3" fillId="0" borderId="8" xfId="0" applyFont="1" applyBorder="1"/>
    <xf numFmtId="3" fontId="3" fillId="0" borderId="9" xfId="0" applyNumberFormat="1" applyFont="1" applyBorder="1"/>
    <xf numFmtId="3" fontId="3" fillId="0" borderId="10" xfId="0" applyNumberFormat="1" applyFont="1" applyBorder="1"/>
    <xf numFmtId="3" fontId="3" fillId="0" borderId="0" xfId="0" applyNumberFormat="1" applyFont="1" applyBorder="1"/>
    <xf numFmtId="3" fontId="0" fillId="0" borderId="10" xfId="0" applyNumberFormat="1" applyBorder="1" applyAlignment="1">
      <alignment horizontal="right"/>
    </xf>
    <xf numFmtId="0" fontId="0" fillId="0" borderId="8" xfId="0" applyBorder="1" applyAlignment="1">
      <alignment wrapText="1"/>
    </xf>
    <xf numFmtId="0" fontId="2" fillId="0" borderId="8" xfId="0" applyFont="1" applyBorder="1" applyAlignment="1">
      <alignment wrapText="1"/>
    </xf>
    <xf numFmtId="3" fontId="1" fillId="0" borderId="9" xfId="0" applyNumberFormat="1" applyFont="1" applyBorder="1" applyAlignment="1">
      <alignment horizontal="right"/>
    </xf>
    <xf numFmtId="0" fontId="1" fillId="0" borderId="8" xfId="0" applyFont="1" applyBorder="1" applyAlignment="1">
      <alignment wrapText="1"/>
    </xf>
    <xf numFmtId="3" fontId="0" fillId="0" borderId="9" xfId="0" applyNumberFormat="1" applyBorder="1" applyAlignment="1">
      <alignment horizontal="right"/>
    </xf>
    <xf numFmtId="3" fontId="1" fillId="0" borderId="9" xfId="0" applyNumberFormat="1" applyFont="1" applyFill="1" applyBorder="1"/>
    <xf numFmtId="0" fontId="3" fillId="0" borderId="8" xfId="0" applyFont="1" applyBorder="1" applyAlignment="1">
      <alignment wrapText="1"/>
    </xf>
    <xf numFmtId="3" fontId="0" fillId="0" borderId="11" xfId="0" applyNumberFormat="1" applyBorder="1"/>
    <xf numFmtId="3" fontId="1" fillId="0" borderId="11" xfId="0" applyNumberFormat="1" applyFont="1" applyBorder="1"/>
    <xf numFmtId="3" fontId="0" fillId="0" borderId="9" xfId="0" applyNumberFormat="1" applyFill="1" applyBorder="1"/>
    <xf numFmtId="3" fontId="3" fillId="0" borderId="9" xfId="0" applyNumberFormat="1" applyFont="1" applyFill="1" applyBorder="1"/>
    <xf numFmtId="3" fontId="4" fillId="0" borderId="11" xfId="0" applyNumberFormat="1" applyFont="1" applyBorder="1"/>
    <xf numFmtId="0" fontId="0" fillId="0" borderId="12" xfId="0" applyBorder="1"/>
    <xf numFmtId="3" fontId="0" fillId="0" borderId="13" xfId="0" applyNumberForma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1409700</xdr:colOff>
      <xdr:row>0</xdr:row>
      <xdr:rowOff>0</xdr:rowOff>
    </xdr:from>
    <xdr:to>
      <xdr:col>1</xdr:col>
      <xdr:colOff>1409700</xdr:colOff>
      <xdr:row>4</xdr:row>
      <xdr:rowOff>9525</xdr:rowOff>
    </xdr:to>
    <xdr:pic>
      <xdr:nvPicPr>
        <xdr:cNvPr id="1025" name="17 Imagen" descr="logo_super">
          <a:extLst>
            <a:ext uri="{FF2B5EF4-FFF2-40B4-BE49-F238E27FC236}">
              <a16:creationId xmlns:a16="http://schemas.microsoft.com/office/drawing/2014/main" id="{CD60F11B-CFA5-0005-9E3D-1541E5991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0"/>
          <a:ext cx="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</xdr:row>
      <xdr:rowOff>76200</xdr:rowOff>
    </xdr:from>
    <xdr:to>
      <xdr:col>1</xdr:col>
      <xdr:colOff>1266825</xdr:colOff>
      <xdr:row>4</xdr:row>
      <xdr:rowOff>171450</xdr:rowOff>
    </xdr:to>
    <xdr:pic>
      <xdr:nvPicPr>
        <xdr:cNvPr id="1026" name="17 Imagen" descr="logo_super">
          <a:extLst>
            <a:ext uri="{FF2B5EF4-FFF2-40B4-BE49-F238E27FC236}">
              <a16:creationId xmlns:a16="http://schemas.microsoft.com/office/drawing/2014/main" id="{F98F003B-27C7-9C99-D377-377DAD796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66700"/>
          <a:ext cx="12668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77"/>
  <sheetViews>
    <sheetView showGridLines="0" tabSelected="1" workbookViewId="0">
      <selection activeCell="B7" sqref="B7:I7"/>
    </sheetView>
  </sheetViews>
  <sheetFormatPr baseColWidth="10" defaultRowHeight="15" x14ac:dyDescent="0.25"/>
  <cols>
    <col min="1" max="1" width="2.5703125" customWidth="1"/>
    <col min="2" max="2" width="51" customWidth="1"/>
    <col min="3" max="3" width="18.140625" customWidth="1"/>
    <col min="8" max="8" width="12.28515625" bestFit="1" customWidth="1"/>
    <col min="9" max="9" width="21.85546875" customWidth="1"/>
  </cols>
  <sheetData>
    <row r="4" spans="2:9" ht="18" x14ac:dyDescent="0.25">
      <c r="B4" s="49" t="s">
        <v>68</v>
      </c>
      <c r="C4" s="49"/>
      <c r="D4" s="49"/>
      <c r="E4" s="49"/>
      <c r="F4" s="49"/>
      <c r="G4" s="49"/>
      <c r="H4" s="49"/>
      <c r="I4" s="49"/>
    </row>
    <row r="5" spans="2:9" x14ac:dyDescent="0.25">
      <c r="B5" s="50" t="s">
        <v>69</v>
      </c>
      <c r="C5" s="50"/>
      <c r="D5" s="50"/>
      <c r="E5" s="50"/>
      <c r="F5" s="50"/>
      <c r="G5" s="50"/>
      <c r="H5" s="50"/>
      <c r="I5" s="50"/>
    </row>
    <row r="6" spans="2:9" x14ac:dyDescent="0.25">
      <c r="B6" s="51"/>
      <c r="C6" s="51"/>
      <c r="D6" s="51"/>
      <c r="E6" s="51"/>
      <c r="F6" s="51"/>
      <c r="G6" s="51"/>
      <c r="H6" s="51"/>
      <c r="I6" s="51"/>
    </row>
    <row r="7" spans="2:9" x14ac:dyDescent="0.25">
      <c r="B7" s="52"/>
      <c r="C7" s="52"/>
      <c r="D7" s="52"/>
      <c r="E7" s="52"/>
      <c r="F7" s="52"/>
      <c r="G7" s="52"/>
      <c r="H7" s="52"/>
      <c r="I7" s="52"/>
    </row>
    <row r="8" spans="2:9" x14ac:dyDescent="0.25">
      <c r="B8" s="51"/>
      <c r="C8" s="51"/>
      <c r="D8" s="51"/>
      <c r="E8" s="51"/>
      <c r="F8" s="51"/>
      <c r="G8" s="51"/>
      <c r="H8" s="51"/>
      <c r="I8" s="51"/>
    </row>
    <row r="9" spans="2:9" x14ac:dyDescent="0.25">
      <c r="B9" s="1"/>
      <c r="C9" s="1"/>
      <c r="D9" s="1"/>
      <c r="E9" s="1"/>
      <c r="F9" s="1"/>
      <c r="G9" s="1"/>
      <c r="H9" s="1"/>
      <c r="I9" s="1"/>
    </row>
    <row r="10" spans="2:9" ht="15.75" thickBot="1" x14ac:dyDescent="0.3"/>
    <row r="11" spans="2:9" ht="26.25" customHeight="1" x14ac:dyDescent="0.25">
      <c r="B11" s="2" t="s">
        <v>0</v>
      </c>
      <c r="C11" s="3" t="s">
        <v>1</v>
      </c>
      <c r="D11" s="45" t="s">
        <v>2</v>
      </c>
      <c r="E11" s="46"/>
      <c r="F11" s="45" t="s">
        <v>3</v>
      </c>
      <c r="G11" s="46"/>
      <c r="H11" s="47" t="s">
        <v>4</v>
      </c>
      <c r="I11" s="48"/>
    </row>
    <row r="12" spans="2:9" x14ac:dyDescent="0.25">
      <c r="B12" s="4" t="s">
        <v>5</v>
      </c>
      <c r="C12" s="5" t="s">
        <v>6</v>
      </c>
      <c r="D12" s="5" t="s">
        <v>7</v>
      </c>
      <c r="E12" s="6" t="s">
        <v>8</v>
      </c>
      <c r="F12" s="5" t="s">
        <v>7</v>
      </c>
      <c r="G12" s="6" t="s">
        <v>9</v>
      </c>
      <c r="H12" s="7" t="s">
        <v>7</v>
      </c>
      <c r="I12" s="8" t="s">
        <v>8</v>
      </c>
    </row>
    <row r="13" spans="2:9" x14ac:dyDescent="0.25">
      <c r="B13" s="9"/>
      <c r="C13" s="10"/>
      <c r="D13" s="10"/>
      <c r="E13" s="11"/>
      <c r="F13" s="10"/>
      <c r="G13" s="12"/>
      <c r="H13" s="13"/>
      <c r="I13" s="14"/>
    </row>
    <row r="14" spans="2:9" x14ac:dyDescent="0.25">
      <c r="B14" s="9" t="s">
        <v>10</v>
      </c>
      <c r="C14" s="10">
        <v>1164</v>
      </c>
      <c r="D14" s="10"/>
      <c r="E14" s="11"/>
      <c r="F14" s="10"/>
      <c r="G14" s="11"/>
      <c r="H14" s="15">
        <v>0</v>
      </c>
      <c r="I14" s="14"/>
    </row>
    <row r="15" spans="2:9" x14ac:dyDescent="0.25">
      <c r="B15" s="9" t="s">
        <v>11</v>
      </c>
      <c r="C15" s="10">
        <v>9945</v>
      </c>
      <c r="D15" s="10"/>
      <c r="E15" s="11"/>
      <c r="F15" s="10"/>
      <c r="G15" s="11"/>
      <c r="H15" s="15">
        <v>0</v>
      </c>
      <c r="I15" s="14"/>
    </row>
    <row r="16" spans="2:9" x14ac:dyDescent="0.25">
      <c r="B16" s="9" t="s">
        <v>12</v>
      </c>
      <c r="C16" s="10">
        <v>418</v>
      </c>
      <c r="D16" s="10"/>
      <c r="E16" s="11"/>
      <c r="F16" s="10"/>
      <c r="G16" s="11"/>
      <c r="H16" s="15">
        <v>0</v>
      </c>
      <c r="I16" s="14"/>
    </row>
    <row r="17" spans="2:9" x14ac:dyDescent="0.25">
      <c r="B17" s="16" t="s">
        <v>13</v>
      </c>
      <c r="C17" s="17">
        <f>SUM(C14:C16)</f>
        <v>11527</v>
      </c>
      <c r="D17" s="10"/>
      <c r="E17" s="18">
        <f>SUM(C14+C15+C16)</f>
        <v>11527</v>
      </c>
      <c r="F17" s="10"/>
      <c r="G17" s="11"/>
      <c r="H17" s="15">
        <f t="shared" ref="H17:H30" si="0">SUM(C17+D17-E17+F17-G17)</f>
        <v>0</v>
      </c>
      <c r="I17" s="14"/>
    </row>
    <row r="18" spans="2:9" x14ac:dyDescent="0.25">
      <c r="B18" s="19" t="s">
        <v>14</v>
      </c>
      <c r="C18" s="17"/>
      <c r="D18" s="17">
        <v>11527</v>
      </c>
      <c r="E18" s="18"/>
      <c r="F18" s="17"/>
      <c r="G18" s="18"/>
      <c r="H18" s="20">
        <f>SUM(C18+D18-E18+F18-G18)</f>
        <v>11527</v>
      </c>
      <c r="I18" s="21"/>
    </row>
    <row r="19" spans="2:9" x14ac:dyDescent="0.25">
      <c r="B19" s="16" t="s">
        <v>15</v>
      </c>
      <c r="C19" s="17">
        <f>C20</f>
        <v>25000</v>
      </c>
      <c r="D19" s="17"/>
      <c r="E19" s="18"/>
      <c r="F19" s="17"/>
      <c r="G19" s="18"/>
      <c r="H19" s="20">
        <f t="shared" si="0"/>
        <v>25000</v>
      </c>
      <c r="I19" s="21"/>
    </row>
    <row r="20" spans="2:9" x14ac:dyDescent="0.25">
      <c r="B20" s="22" t="s">
        <v>16</v>
      </c>
      <c r="C20" s="23">
        <v>25000</v>
      </c>
      <c r="D20" s="17"/>
      <c r="E20" s="24">
        <v>25000</v>
      </c>
      <c r="F20" s="17"/>
      <c r="G20" s="18"/>
      <c r="H20" s="25">
        <f t="shared" si="0"/>
        <v>0</v>
      </c>
      <c r="I20" s="21"/>
    </row>
    <row r="21" spans="2:9" x14ac:dyDescent="0.25">
      <c r="B21" s="16" t="s">
        <v>17</v>
      </c>
      <c r="C21" s="17">
        <f>SUM(C22:C25)</f>
        <v>21606</v>
      </c>
      <c r="D21" s="17"/>
      <c r="E21" s="18">
        <f>SUM(E24+E23+E22-D25)</f>
        <v>21606</v>
      </c>
      <c r="F21" s="17"/>
      <c r="G21" s="18"/>
      <c r="H21" s="25">
        <f t="shared" si="0"/>
        <v>0</v>
      </c>
      <c r="I21" s="21"/>
    </row>
    <row r="22" spans="2:9" x14ac:dyDescent="0.25">
      <c r="B22" s="9" t="s">
        <v>18</v>
      </c>
      <c r="C22" s="10">
        <v>22284</v>
      </c>
      <c r="D22" s="10"/>
      <c r="E22" s="26">
        <v>22284</v>
      </c>
      <c r="F22" s="10"/>
      <c r="G22" s="11"/>
      <c r="H22" s="15">
        <f t="shared" si="0"/>
        <v>0</v>
      </c>
      <c r="I22" s="14"/>
    </row>
    <row r="23" spans="2:9" x14ac:dyDescent="0.25">
      <c r="B23" s="27" t="s">
        <v>19</v>
      </c>
      <c r="C23" s="10">
        <v>822</v>
      </c>
      <c r="D23" s="10"/>
      <c r="E23" s="26">
        <v>822</v>
      </c>
      <c r="F23" s="10"/>
      <c r="G23" s="11"/>
      <c r="H23" s="15">
        <f t="shared" si="0"/>
        <v>0</v>
      </c>
      <c r="I23" s="14"/>
    </row>
    <row r="24" spans="2:9" x14ac:dyDescent="0.25">
      <c r="B24" s="9" t="s">
        <v>20</v>
      </c>
      <c r="C24" s="10">
        <v>500</v>
      </c>
      <c r="D24" s="10"/>
      <c r="E24" s="26">
        <v>500</v>
      </c>
      <c r="F24" s="10"/>
      <c r="G24" s="11"/>
      <c r="H24" s="15">
        <f t="shared" si="0"/>
        <v>0</v>
      </c>
      <c r="I24" s="14"/>
    </row>
    <row r="25" spans="2:9" x14ac:dyDescent="0.25">
      <c r="B25" s="9" t="s">
        <v>21</v>
      </c>
      <c r="C25" s="10">
        <v>-2000</v>
      </c>
      <c r="D25" s="10">
        <v>2000</v>
      </c>
      <c r="E25" s="26"/>
      <c r="F25" s="10"/>
      <c r="G25" s="11"/>
      <c r="H25" s="15">
        <f t="shared" si="0"/>
        <v>0</v>
      </c>
      <c r="I25" s="14"/>
    </row>
    <row r="26" spans="2:9" x14ac:dyDescent="0.25">
      <c r="B26" s="28" t="s">
        <v>22</v>
      </c>
      <c r="C26" s="10">
        <v>0</v>
      </c>
      <c r="D26" s="29">
        <f>SUM(E21)</f>
        <v>21606</v>
      </c>
      <c r="E26" s="11"/>
      <c r="F26" s="10"/>
      <c r="G26" s="11"/>
      <c r="H26" s="20">
        <f t="shared" si="0"/>
        <v>21606</v>
      </c>
      <c r="I26" s="14"/>
    </row>
    <row r="27" spans="2:9" x14ac:dyDescent="0.25">
      <c r="B27" s="30" t="s">
        <v>23</v>
      </c>
      <c r="C27" s="17">
        <v>80000</v>
      </c>
      <c r="D27" s="29"/>
      <c r="E27" s="18">
        <v>5000</v>
      </c>
      <c r="F27" s="17"/>
      <c r="G27" s="18"/>
      <c r="H27" s="20">
        <f t="shared" si="0"/>
        <v>75000</v>
      </c>
      <c r="I27" s="14"/>
    </row>
    <row r="28" spans="2:9" x14ac:dyDescent="0.25">
      <c r="B28" s="27" t="s">
        <v>24</v>
      </c>
      <c r="C28" s="10">
        <v>-5000</v>
      </c>
      <c r="D28" s="31">
        <v>5000</v>
      </c>
      <c r="E28" s="11"/>
      <c r="F28" s="10"/>
      <c r="G28" s="11"/>
      <c r="H28" s="15">
        <f t="shared" si="0"/>
        <v>0</v>
      </c>
      <c r="I28" s="14"/>
    </row>
    <row r="29" spans="2:9" x14ac:dyDescent="0.25">
      <c r="B29" s="30" t="s">
        <v>25</v>
      </c>
      <c r="C29" s="17">
        <f>C30</f>
        <v>10000</v>
      </c>
      <c r="D29" s="31"/>
      <c r="E29" s="18">
        <f>SUM(E30)</f>
        <v>10000</v>
      </c>
      <c r="F29" s="10"/>
      <c r="G29" s="11"/>
      <c r="H29" s="15">
        <f t="shared" si="0"/>
        <v>0</v>
      </c>
      <c r="I29" s="14"/>
    </row>
    <row r="30" spans="2:9" ht="17.25" customHeight="1" x14ac:dyDescent="0.25">
      <c r="B30" s="27" t="s">
        <v>26</v>
      </c>
      <c r="C30" s="10">
        <v>10000</v>
      </c>
      <c r="D30" s="31"/>
      <c r="E30" s="11">
        <v>10000</v>
      </c>
      <c r="F30" s="10"/>
      <c r="G30" s="11"/>
      <c r="H30" s="15">
        <f t="shared" si="0"/>
        <v>0</v>
      </c>
      <c r="I30" s="14"/>
    </row>
    <row r="31" spans="2:9" ht="17.25" customHeight="1" x14ac:dyDescent="0.25">
      <c r="B31" s="28" t="s">
        <v>27</v>
      </c>
      <c r="C31" s="10"/>
      <c r="D31" s="29">
        <f>SUM(E30)</f>
        <v>10000</v>
      </c>
      <c r="E31" s="11"/>
      <c r="F31" s="10"/>
      <c r="G31" s="11"/>
      <c r="H31" s="20">
        <f>SUM(C31+D31-E31+F31-G31)</f>
        <v>10000</v>
      </c>
      <c r="I31" s="14"/>
    </row>
    <row r="32" spans="2:9" x14ac:dyDescent="0.25">
      <c r="B32" s="16" t="s">
        <v>28</v>
      </c>
      <c r="C32" s="17">
        <f>C29+C27+C28+C21+C19+C17</f>
        <v>143133</v>
      </c>
      <c r="D32" s="17"/>
      <c r="E32" s="18"/>
      <c r="F32" s="17"/>
      <c r="G32" s="18"/>
      <c r="H32" s="20">
        <f>SUM(H18+H19+H26+H27+H31)</f>
        <v>143133</v>
      </c>
      <c r="I32" s="21"/>
    </row>
    <row r="33" spans="2:9" x14ac:dyDescent="0.25">
      <c r="B33" s="16" t="s">
        <v>15</v>
      </c>
      <c r="C33" s="17">
        <f>C34</f>
        <v>20000</v>
      </c>
      <c r="D33" s="17"/>
      <c r="E33" s="18"/>
      <c r="F33" s="17"/>
      <c r="G33" s="18"/>
      <c r="H33" s="20">
        <f>SUM(C33+D33-E33+F33-G33)</f>
        <v>20000</v>
      </c>
      <c r="I33" s="21"/>
    </row>
    <row r="34" spans="2:9" x14ac:dyDescent="0.25">
      <c r="B34" s="22" t="s">
        <v>29</v>
      </c>
      <c r="C34" s="23">
        <v>20000</v>
      </c>
      <c r="D34" s="17"/>
      <c r="E34" s="18"/>
      <c r="F34" s="17"/>
      <c r="G34" s="18"/>
      <c r="H34" s="20"/>
      <c r="I34" s="21"/>
    </row>
    <row r="35" spans="2:9" x14ac:dyDescent="0.25">
      <c r="B35" s="16" t="s">
        <v>30</v>
      </c>
      <c r="C35" s="32">
        <f>SUM(C36:C44)</f>
        <v>79809</v>
      </c>
      <c r="D35" s="17"/>
      <c r="E35" s="18"/>
      <c r="F35" s="17">
        <f>SUM(F36+F37+F38+F39+F40+F42+F44)</f>
        <v>38000</v>
      </c>
      <c r="G35" s="18">
        <f>SUM(G37+G39+G41+G43+G45)</f>
        <v>7000</v>
      </c>
      <c r="H35" s="20">
        <f>SUM(C35+D35-E35+F35-G35)</f>
        <v>110809</v>
      </c>
      <c r="I35" s="21"/>
    </row>
    <row r="36" spans="2:9" x14ac:dyDescent="0.25">
      <c r="B36" s="33" t="s">
        <v>31</v>
      </c>
      <c r="C36" s="10">
        <v>29809</v>
      </c>
      <c r="D36" s="10"/>
      <c r="E36" s="11"/>
      <c r="F36" s="10">
        <v>5000</v>
      </c>
      <c r="G36" s="11"/>
      <c r="H36" s="15">
        <v>0</v>
      </c>
      <c r="I36" s="14"/>
    </row>
    <row r="37" spans="2:9" x14ac:dyDescent="0.25">
      <c r="B37" s="33" t="s">
        <v>32</v>
      </c>
      <c r="C37" s="10">
        <v>45000</v>
      </c>
      <c r="D37" s="10"/>
      <c r="E37" s="11"/>
      <c r="F37" s="10">
        <v>26500</v>
      </c>
      <c r="G37" s="11">
        <v>6500</v>
      </c>
      <c r="H37" s="15">
        <v>0</v>
      </c>
      <c r="I37" s="34"/>
    </row>
    <row r="38" spans="2:9" ht="16.5" customHeight="1" x14ac:dyDescent="0.25">
      <c r="B38" s="33" t="s">
        <v>33</v>
      </c>
      <c r="C38" s="10">
        <v>-6500</v>
      </c>
      <c r="D38" s="10"/>
      <c r="E38" s="11"/>
      <c r="F38" s="10">
        <v>6500</v>
      </c>
      <c r="G38" s="11"/>
      <c r="H38" s="15">
        <v>0</v>
      </c>
      <c r="I38" s="14"/>
    </row>
    <row r="39" spans="2:9" x14ac:dyDescent="0.25">
      <c r="B39" s="33" t="s">
        <v>34</v>
      </c>
      <c r="C39" s="10">
        <v>2500</v>
      </c>
      <c r="D39" s="10">
        <f>SUM(E41+E43)</f>
        <v>10500</v>
      </c>
      <c r="E39" s="11">
        <f>SUM(D40+D42+D44)</f>
        <v>1500</v>
      </c>
      <c r="F39" s="10">
        <f>SUM(G41+G43)</f>
        <v>0</v>
      </c>
      <c r="G39" s="11"/>
      <c r="H39" s="15">
        <v>0</v>
      </c>
      <c r="I39" s="14"/>
    </row>
    <row r="40" spans="2:9" x14ac:dyDescent="0.25">
      <c r="B40" s="33" t="s">
        <v>33</v>
      </c>
      <c r="C40" s="10">
        <v>-300</v>
      </c>
      <c r="D40" s="10">
        <v>300</v>
      </c>
      <c r="E40" s="11"/>
      <c r="F40" s="10"/>
      <c r="G40" s="11"/>
      <c r="H40" s="15">
        <f>SUM(C40+D40-E40+F40-G40)</f>
        <v>0</v>
      </c>
      <c r="I40" s="34"/>
    </row>
    <row r="41" spans="2:9" x14ac:dyDescent="0.25">
      <c r="B41" s="33" t="s">
        <v>35</v>
      </c>
      <c r="C41" s="10">
        <v>4815</v>
      </c>
      <c r="D41" s="10"/>
      <c r="E41" s="11">
        <v>4815</v>
      </c>
      <c r="F41" s="10"/>
      <c r="G41" s="11"/>
      <c r="H41" s="15">
        <f>SUM(C41+D41-E41+F41-G41)</f>
        <v>0</v>
      </c>
      <c r="I41" s="34"/>
    </row>
    <row r="42" spans="2:9" x14ac:dyDescent="0.25">
      <c r="B42" s="33" t="s">
        <v>33</v>
      </c>
      <c r="C42" s="10">
        <v>-750</v>
      </c>
      <c r="D42" s="10">
        <v>750</v>
      </c>
      <c r="E42" s="11"/>
      <c r="F42" s="10"/>
      <c r="G42" s="11"/>
      <c r="H42" s="15">
        <f>SUM(C42+D42-E42+F42-G42)</f>
        <v>0</v>
      </c>
      <c r="I42" s="34"/>
    </row>
    <row r="43" spans="2:9" x14ac:dyDescent="0.25">
      <c r="B43" s="33" t="s">
        <v>36</v>
      </c>
      <c r="C43" s="10">
        <v>5685</v>
      </c>
      <c r="D43" s="10"/>
      <c r="E43" s="11">
        <v>5685</v>
      </c>
      <c r="F43" s="10"/>
      <c r="G43" s="11"/>
      <c r="H43" s="15">
        <f>SUM(C43+D43-E43+F43-G43)</f>
        <v>0</v>
      </c>
      <c r="I43" s="34"/>
    </row>
    <row r="44" spans="2:9" x14ac:dyDescent="0.25">
      <c r="B44" s="33" t="s">
        <v>33</v>
      </c>
      <c r="C44" s="10">
        <v>-450</v>
      </c>
      <c r="D44" s="10">
        <v>450</v>
      </c>
      <c r="E44" s="11"/>
      <c r="F44" s="10"/>
      <c r="G44" s="11"/>
      <c r="H44" s="15">
        <f>SUM(C44+D44-E44+F44-G44)</f>
        <v>0</v>
      </c>
      <c r="I44" s="34"/>
    </row>
    <row r="45" spans="2:9" x14ac:dyDescent="0.25">
      <c r="B45" s="28" t="s">
        <v>37</v>
      </c>
      <c r="C45" s="10"/>
      <c r="D45" s="10"/>
      <c r="E45" s="11"/>
      <c r="F45" s="10"/>
      <c r="G45" s="11">
        <v>500</v>
      </c>
      <c r="H45" s="15">
        <v>0</v>
      </c>
      <c r="I45" s="14"/>
    </row>
    <row r="46" spans="2:9" x14ac:dyDescent="0.25">
      <c r="B46" s="30" t="s">
        <v>38</v>
      </c>
      <c r="C46" s="17">
        <v>12585</v>
      </c>
      <c r="D46" s="10"/>
      <c r="E46" s="11"/>
      <c r="F46" s="10"/>
      <c r="G46" s="18">
        <v>12585</v>
      </c>
      <c r="H46" s="20">
        <f>SUM(C46+D46-E46+F46-G46)</f>
        <v>0</v>
      </c>
      <c r="I46" s="14"/>
    </row>
    <row r="47" spans="2:9" x14ac:dyDescent="0.25">
      <c r="B47" s="30" t="s">
        <v>39</v>
      </c>
      <c r="C47" s="17">
        <f>C48+C49</f>
        <v>18000</v>
      </c>
      <c r="D47" s="17"/>
      <c r="E47" s="18"/>
      <c r="F47" s="17"/>
      <c r="G47" s="18">
        <f>SUM(G49+G48)</f>
        <v>18000</v>
      </c>
      <c r="H47" s="15">
        <f>SUM(C47+D47-E47+F47-G47)</f>
        <v>0</v>
      </c>
      <c r="I47" s="14"/>
    </row>
    <row r="48" spans="2:9" x14ac:dyDescent="0.25">
      <c r="B48" s="33" t="s">
        <v>40</v>
      </c>
      <c r="C48" s="10">
        <v>3000</v>
      </c>
      <c r="D48" s="10"/>
      <c r="E48" s="11"/>
      <c r="F48" s="10"/>
      <c r="G48" s="11">
        <v>3000</v>
      </c>
      <c r="H48" s="20">
        <f>SUM(C48+D48-E48+F48-G48)</f>
        <v>0</v>
      </c>
      <c r="I48" s="14"/>
    </row>
    <row r="49" spans="2:10" ht="18.75" customHeight="1" x14ac:dyDescent="0.25">
      <c r="B49" s="33" t="s">
        <v>41</v>
      </c>
      <c r="C49" s="10">
        <v>15000</v>
      </c>
      <c r="D49" s="10"/>
      <c r="E49" s="11"/>
      <c r="F49" s="10"/>
      <c r="G49" s="11">
        <v>15000</v>
      </c>
      <c r="H49" s="20">
        <f>SUM(C49+D49-E49+F49-G49)</f>
        <v>0</v>
      </c>
      <c r="I49" s="14"/>
    </row>
    <row r="50" spans="2:10" x14ac:dyDescent="0.25">
      <c r="B50" s="16" t="s">
        <v>42</v>
      </c>
      <c r="C50" s="17">
        <f>C33+C35+C46+C47</f>
        <v>130394</v>
      </c>
      <c r="D50" s="10"/>
      <c r="E50" s="11"/>
      <c r="F50" s="10"/>
      <c r="G50" s="11"/>
      <c r="H50" s="20">
        <f>SUM(H33+H35)</f>
        <v>130809</v>
      </c>
      <c r="I50" s="14"/>
    </row>
    <row r="51" spans="2:10" x14ac:dyDescent="0.25">
      <c r="B51" s="16" t="s">
        <v>43</v>
      </c>
      <c r="C51" s="17">
        <f>C50+C32</f>
        <v>273527</v>
      </c>
      <c r="D51" s="10"/>
      <c r="E51" s="11"/>
      <c r="F51" s="17">
        <f>SUM(F35+F46+F47)</f>
        <v>38000</v>
      </c>
      <c r="G51" s="18">
        <f>SUM(G35+G46+G47)</f>
        <v>37585</v>
      </c>
      <c r="H51" s="20">
        <f>SUM(H32+H50)</f>
        <v>273942</v>
      </c>
      <c r="I51" s="14"/>
    </row>
    <row r="52" spans="2:10" x14ac:dyDescent="0.25">
      <c r="B52" s="16"/>
      <c r="C52" s="10"/>
      <c r="D52" s="10"/>
      <c r="E52" s="11"/>
      <c r="F52" s="10"/>
      <c r="G52" s="11"/>
      <c r="H52" s="15"/>
      <c r="I52" s="14"/>
    </row>
    <row r="53" spans="2:10" x14ac:dyDescent="0.25">
      <c r="B53" s="16" t="s">
        <v>44</v>
      </c>
      <c r="C53" s="17">
        <v>119073</v>
      </c>
      <c r="D53" s="17"/>
      <c r="E53" s="18"/>
      <c r="F53" s="17"/>
      <c r="G53" s="18"/>
      <c r="H53" s="20"/>
      <c r="I53" s="35">
        <f t="shared" ref="I53:I62" si="1">SUM(C53-D53+E53-F53+G53)</f>
        <v>119073</v>
      </c>
    </row>
    <row r="54" spans="2:10" x14ac:dyDescent="0.25">
      <c r="B54" s="16" t="s">
        <v>45</v>
      </c>
      <c r="C54" s="17">
        <v>6507</v>
      </c>
      <c r="D54" s="17">
        <f>SUM(D57+D56+D55)</f>
        <v>6507</v>
      </c>
      <c r="E54" s="24"/>
      <c r="F54" s="17"/>
      <c r="G54" s="18"/>
      <c r="H54" s="20"/>
      <c r="I54" s="35">
        <f t="shared" si="1"/>
        <v>0</v>
      </c>
    </row>
    <row r="55" spans="2:10" x14ac:dyDescent="0.25">
      <c r="B55" s="9" t="s">
        <v>46</v>
      </c>
      <c r="C55" s="36">
        <v>976</v>
      </c>
      <c r="D55" s="10">
        <v>976</v>
      </c>
      <c r="E55" s="11"/>
      <c r="F55" s="10"/>
      <c r="G55" s="11"/>
      <c r="H55" s="15"/>
      <c r="I55" s="34">
        <f t="shared" si="1"/>
        <v>0</v>
      </c>
    </row>
    <row r="56" spans="2:10" x14ac:dyDescent="0.25">
      <c r="B56" s="27" t="s">
        <v>47</v>
      </c>
      <c r="C56" s="36">
        <v>1094</v>
      </c>
      <c r="D56" s="10">
        <v>1094</v>
      </c>
      <c r="E56" s="11"/>
      <c r="F56" s="10"/>
      <c r="G56" s="11"/>
      <c r="H56" s="15"/>
      <c r="I56" s="34">
        <f t="shared" si="1"/>
        <v>0</v>
      </c>
    </row>
    <row r="57" spans="2:10" x14ac:dyDescent="0.25">
      <c r="B57" s="9" t="s">
        <v>48</v>
      </c>
      <c r="C57" s="37">
        <v>4437</v>
      </c>
      <c r="D57" s="10">
        <v>4437</v>
      </c>
      <c r="E57" s="11"/>
      <c r="F57" s="10"/>
      <c r="G57" s="11"/>
      <c r="H57" s="15"/>
      <c r="I57" s="34">
        <f t="shared" si="1"/>
        <v>0</v>
      </c>
    </row>
    <row r="58" spans="2:10" x14ac:dyDescent="0.25">
      <c r="B58" s="19" t="s">
        <v>49</v>
      </c>
      <c r="C58" s="37"/>
      <c r="D58" s="10"/>
      <c r="E58" s="18">
        <v>6507</v>
      </c>
      <c r="F58" s="10"/>
      <c r="G58" s="11"/>
      <c r="H58" s="15"/>
      <c r="I58" s="35">
        <f t="shared" si="1"/>
        <v>6507</v>
      </c>
    </row>
    <row r="59" spans="2:10" x14ac:dyDescent="0.25">
      <c r="B59" s="16" t="s">
        <v>50</v>
      </c>
      <c r="C59" s="32">
        <v>1455</v>
      </c>
      <c r="D59" s="17">
        <f>SUM(D61+D60)</f>
        <v>1455</v>
      </c>
      <c r="E59" s="11"/>
      <c r="F59" s="10"/>
      <c r="G59" s="11"/>
      <c r="H59" s="15"/>
      <c r="I59" s="35">
        <f t="shared" si="1"/>
        <v>0</v>
      </c>
    </row>
    <row r="60" spans="2:10" x14ac:dyDescent="0.25">
      <c r="B60" s="9" t="s">
        <v>51</v>
      </c>
      <c r="C60" s="10">
        <v>633</v>
      </c>
      <c r="D60" s="10">
        <v>633</v>
      </c>
      <c r="E60" s="11"/>
      <c r="F60" s="10"/>
      <c r="G60" s="11"/>
      <c r="H60" s="15"/>
      <c r="I60" s="34">
        <f t="shared" si="1"/>
        <v>0</v>
      </c>
      <c r="J60" t="s">
        <v>52</v>
      </c>
    </row>
    <row r="61" spans="2:10" x14ac:dyDescent="0.25">
      <c r="B61" s="9" t="s">
        <v>53</v>
      </c>
      <c r="C61" s="10">
        <v>822</v>
      </c>
      <c r="D61" s="10">
        <v>822</v>
      </c>
      <c r="E61" s="11"/>
      <c r="F61" s="10"/>
      <c r="G61" s="11"/>
      <c r="H61" s="15"/>
      <c r="I61" s="34">
        <f t="shared" si="1"/>
        <v>0</v>
      </c>
    </row>
    <row r="62" spans="2:10" x14ac:dyDescent="0.25">
      <c r="B62" s="19" t="s">
        <v>54</v>
      </c>
      <c r="C62" s="10"/>
      <c r="D62" s="10"/>
      <c r="E62" s="18">
        <v>1455</v>
      </c>
      <c r="F62" s="10"/>
      <c r="G62" s="11"/>
      <c r="H62" s="15"/>
      <c r="I62" s="35">
        <f t="shared" si="1"/>
        <v>1455</v>
      </c>
    </row>
    <row r="63" spans="2:10" x14ac:dyDescent="0.25">
      <c r="B63" s="16" t="s">
        <v>55</v>
      </c>
      <c r="C63" s="17">
        <v>14193</v>
      </c>
      <c r="D63" s="17"/>
      <c r="E63" s="18"/>
      <c r="F63" s="17"/>
      <c r="G63" s="18"/>
      <c r="H63" s="20"/>
      <c r="I63" s="35">
        <f t="shared" ref="I63:I69" si="2">SUM(C63-E63+F63-G63)</f>
        <v>14193</v>
      </c>
    </row>
    <row r="64" spans="2:10" x14ac:dyDescent="0.25">
      <c r="B64" s="16" t="s">
        <v>56</v>
      </c>
      <c r="C64" s="17">
        <v>141228</v>
      </c>
      <c r="D64" s="23"/>
      <c r="E64" s="24"/>
      <c r="F64" s="23"/>
      <c r="G64" s="24"/>
      <c r="H64" s="25"/>
      <c r="I64" s="38">
        <f>SUM(I53:I63)</f>
        <v>141228</v>
      </c>
    </row>
    <row r="65" spans="2:9" x14ac:dyDescent="0.25">
      <c r="B65" s="16" t="s">
        <v>57</v>
      </c>
      <c r="C65" s="17">
        <v>141228</v>
      </c>
      <c r="D65" s="23"/>
      <c r="E65" s="24"/>
      <c r="F65" s="23"/>
      <c r="G65" s="24"/>
      <c r="H65" s="25"/>
      <c r="I65" s="35">
        <f>SUM(I64)</f>
        <v>141228</v>
      </c>
    </row>
    <row r="66" spans="2:9" x14ac:dyDescent="0.25">
      <c r="B66" s="9" t="s">
        <v>58</v>
      </c>
      <c r="C66" s="10">
        <v>15000</v>
      </c>
      <c r="D66" s="10"/>
      <c r="E66" s="11"/>
      <c r="F66" s="10"/>
      <c r="G66" s="11"/>
      <c r="H66" s="15"/>
      <c r="I66" s="34">
        <f t="shared" si="2"/>
        <v>15000</v>
      </c>
    </row>
    <row r="67" spans="2:9" x14ac:dyDescent="0.25">
      <c r="B67" s="9" t="s">
        <v>59</v>
      </c>
      <c r="C67" s="10">
        <v>5398</v>
      </c>
      <c r="D67" s="10"/>
      <c r="E67" s="11"/>
      <c r="F67" s="10"/>
      <c r="G67" s="11"/>
      <c r="H67" s="15"/>
      <c r="I67" s="34">
        <f t="shared" si="2"/>
        <v>5398</v>
      </c>
    </row>
    <row r="68" spans="2:9" x14ac:dyDescent="0.25">
      <c r="B68" s="9" t="s">
        <v>60</v>
      </c>
      <c r="C68" s="10">
        <v>12907</v>
      </c>
      <c r="D68" s="10"/>
      <c r="E68" s="11"/>
      <c r="F68" s="10">
        <v>12907</v>
      </c>
      <c r="G68" s="11"/>
      <c r="H68" s="15"/>
      <c r="I68" s="34">
        <f>SUM(C68-D68+E68-F68+G68)</f>
        <v>0</v>
      </c>
    </row>
    <row r="69" spans="2:9" x14ac:dyDescent="0.25">
      <c r="B69" s="9" t="s">
        <v>61</v>
      </c>
      <c r="C69" s="10">
        <v>13526</v>
      </c>
      <c r="D69" s="10"/>
      <c r="E69" s="11"/>
      <c r="F69" s="10"/>
      <c r="G69" s="11"/>
      <c r="H69" s="15"/>
      <c r="I69" s="34">
        <f t="shared" si="2"/>
        <v>13526</v>
      </c>
    </row>
    <row r="70" spans="2:9" x14ac:dyDescent="0.25">
      <c r="B70" s="9" t="s">
        <v>62</v>
      </c>
      <c r="C70" s="10">
        <v>67468</v>
      </c>
      <c r="D70" s="10">
        <v>67468</v>
      </c>
      <c r="E70" s="11"/>
      <c r="F70" s="10"/>
      <c r="G70" s="11"/>
      <c r="H70" s="15"/>
      <c r="I70" s="34">
        <f>SUM(C70-D70+E70-F70+G70)</f>
        <v>0</v>
      </c>
    </row>
    <row r="71" spans="2:9" x14ac:dyDescent="0.25">
      <c r="B71" s="19" t="s">
        <v>63</v>
      </c>
      <c r="C71" s="10">
        <v>0</v>
      </c>
      <c r="D71" s="10"/>
      <c r="E71" s="18">
        <f>SUM(D70)</f>
        <v>67468</v>
      </c>
      <c r="F71" s="10">
        <f>SUM(G46+G45)</f>
        <v>13085</v>
      </c>
      <c r="G71" s="11">
        <f>SUM(F36+F37+F68)</f>
        <v>44407</v>
      </c>
      <c r="H71" s="15"/>
      <c r="I71" s="35">
        <f>SUM(C71-D71+E71-F71+G71)</f>
        <v>98790</v>
      </c>
    </row>
    <row r="72" spans="2:9" x14ac:dyDescent="0.25">
      <c r="B72" s="9" t="s">
        <v>64</v>
      </c>
      <c r="C72" s="10">
        <v>18000</v>
      </c>
      <c r="D72" s="10"/>
      <c r="E72" s="11"/>
      <c r="F72" s="10">
        <f>SUM(G48+G49)</f>
        <v>18000</v>
      </c>
      <c r="G72" s="11"/>
      <c r="H72" s="15"/>
      <c r="I72" s="34">
        <f>SUM(C72-D72+E72-F72+G72)</f>
        <v>0</v>
      </c>
    </row>
    <row r="73" spans="2:9" x14ac:dyDescent="0.25">
      <c r="B73" s="16" t="s">
        <v>65</v>
      </c>
      <c r="C73" s="17">
        <v>132299</v>
      </c>
      <c r="D73" s="17"/>
      <c r="E73" s="18"/>
      <c r="F73" s="17">
        <f>SUM(F66:F72)</f>
        <v>43992</v>
      </c>
      <c r="G73" s="18">
        <f>SUM(G71:G72)</f>
        <v>44407</v>
      </c>
      <c r="H73" s="15"/>
      <c r="I73" s="35">
        <f>SUM(I66:I72)</f>
        <v>132714</v>
      </c>
    </row>
    <row r="74" spans="2:9" x14ac:dyDescent="0.25">
      <c r="B74" s="16" t="s">
        <v>66</v>
      </c>
      <c r="C74" s="17">
        <v>273527</v>
      </c>
      <c r="D74" s="17"/>
      <c r="E74" s="18"/>
      <c r="F74" s="17">
        <f>SUM(F65+F73)</f>
        <v>43992</v>
      </c>
      <c r="G74" s="18">
        <f>SUM(G65+G73)</f>
        <v>44407</v>
      </c>
      <c r="H74" s="15"/>
      <c r="I74" s="35">
        <f>SUM(I65+I73)</f>
        <v>273942</v>
      </c>
    </row>
    <row r="75" spans="2:9" ht="15.75" thickBot="1" x14ac:dyDescent="0.3">
      <c r="B75" s="39"/>
      <c r="C75" s="40"/>
      <c r="D75" s="41"/>
      <c r="E75" s="42"/>
      <c r="F75" s="41"/>
      <c r="G75" s="42"/>
      <c r="H75" s="43"/>
      <c r="I75" s="44"/>
    </row>
    <row r="77" spans="2:9" x14ac:dyDescent="0.25">
      <c r="F77" t="s">
        <v>67</v>
      </c>
    </row>
  </sheetData>
  <sheetProtection password="E09C" sheet="1" objects="1" scenarios="1"/>
  <mergeCells count="8">
    <mergeCell ref="D11:E11"/>
    <mergeCell ref="F11:G11"/>
    <mergeCell ref="H11:I11"/>
    <mergeCell ref="B4:I4"/>
    <mergeCell ref="B5:I5"/>
    <mergeCell ref="B6:I6"/>
    <mergeCell ref="B7:I7"/>
    <mergeCell ref="B8:I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01DFFD09410B643AE64EB66CE4315EE" ma:contentTypeVersion="2" ma:contentTypeDescription="Crear nuevo documento." ma:contentTypeScope="" ma:versionID="e772ed4664f9739d26a8f9c70d107629">
  <xsd:schema xmlns:xsd="http://www.w3.org/2001/XMLSchema" xmlns:xs="http://www.w3.org/2001/XMLSchema" xmlns:p="http://schemas.microsoft.com/office/2006/metadata/properties" xmlns:ns2="0948c079-19c9-4a36-bb7d-d65ca794eba7" targetNamespace="http://schemas.microsoft.com/office/2006/metadata/properties" ma:root="true" ma:fieldsID="74fc2e1d3b233d90d3d13f4d3a6ab00e" ns2:_=""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BF97F1A-9269-4436-AAEB-D63E9561DFE0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6E39937-4F95-45BC-B52B-FECF6E35DF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BA5439-BA61-405A-B05B-9989E18902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48c079-19c9-4a36-bb7d-d65ca794eb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80484B0-7D39-4FA5-B53C-A6562930EB5F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2A516254-5C2F-470E-9482-794C63DE876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MIKE</dc:creator>
  <cp:lastModifiedBy>David Gamboa</cp:lastModifiedBy>
  <dcterms:created xsi:type="dcterms:W3CDTF">2013-04-16T21:04:10Z</dcterms:created>
  <dcterms:modified xsi:type="dcterms:W3CDTF">2022-12-07T19:16:57Z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0x010100316120486FBF0A458DE061A445CBE0A8</vt:lpwstr>
  </property>
  <property fmtid="{D5CDD505-2E9C-101B-9397-08002B2CF9AE}" pid="3" name="display_urn:schemas-microsoft-com:office:office#Editor">
    <vt:lpwstr>Cuenta del sistema</vt:lpwstr>
  </property>
  <property fmtid="{D5CDD505-2E9C-101B-9397-08002B2CF9AE}" pid="4" name="_dlc_DocId">
    <vt:lpwstr>SSDOCID-558696414-4</vt:lpwstr>
  </property>
  <property fmtid="{D5CDD505-2E9C-101B-9397-08002B2CF9AE}" pid="5" name="_dlc_DocIdItemGuid">
    <vt:lpwstr>ed35b438-23b2-4dbe-a8b0-ce379db38cc0</vt:lpwstr>
  </property>
  <property fmtid="{D5CDD505-2E9C-101B-9397-08002B2CF9AE}" pid="6" name="_dlc_DocIdUrl">
    <vt:lpwstr>https://www.supersociedades.gov.co/delegatura_aec/regulacion_contable/_layouts/15/DocIdRedir.aspx?ID=SSDOCID-558696414-4, SSDOCID-558696414-4</vt:lpwstr>
  </property>
</Properties>
</file>