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820" tabRatio="951" firstSheet="17" activeTab="20"/>
  </bookViews>
  <sheets>
    <sheet name="6 Junio" sheetId="1" state="hidden" r:id="rId1"/>
    <sheet name="JULIO " sheetId="2" state="hidden" r:id="rId2"/>
    <sheet name="8 Agosto" sheetId="3" state="hidden" r:id="rId3"/>
    <sheet name="9 Septiembre" sheetId="4" state="hidden" r:id="rId4"/>
    <sheet name=" Octubre" sheetId="5" r:id="rId5"/>
    <sheet name="PRESENCIAL" sheetId="6" state="hidden" r:id="rId6"/>
    <sheet name="ENERO " sheetId="7" state="hidden" r:id="rId7"/>
    <sheet name="FEBRERO" sheetId="8" state="hidden" r:id="rId8"/>
    <sheet name="MARZO" sheetId="9" state="hidden" r:id="rId9"/>
    <sheet name="ABRIL" sheetId="10" state="hidden" r:id="rId10"/>
    <sheet name="MAYO" sheetId="11" state="hidden" r:id="rId11"/>
    <sheet name="JUNIO" sheetId="12" state="hidden" r:id="rId12"/>
    <sheet name="AGOSTO" sheetId="13" state="hidden" r:id="rId13"/>
    <sheet name="AGOSTO " sheetId="14" state="hidden" r:id="rId14"/>
    <sheet name="DICIEMBRE " sheetId="15" state="hidden" r:id="rId15"/>
    <sheet name="1 Calificación Servicio Concil" sheetId="16" r:id="rId16"/>
    <sheet name="1registro calificación servicio" sheetId="17" r:id="rId17"/>
    <sheet name="2Logro acuerdos conciliación" sheetId="18" r:id="rId18"/>
    <sheet name="2.2registro logro acuerdos conc" sheetId="19" r:id="rId19"/>
    <sheet name="3 Productividad CA" sheetId="20" r:id="rId20"/>
    <sheet name="3.3 registro productividad CA" sheetId="21" r:id="rId21"/>
  </sheets>
  <definedNames>
    <definedName name="_xlnm.Print_Area" localSheetId="4">' Octubre'!$H$7</definedName>
    <definedName name="_xlnm.Print_Area" localSheetId="0">'6 Junio'!$H$7</definedName>
    <definedName name="_xlnm.Print_Area" localSheetId="2">'8 Agosto'!$H$7</definedName>
    <definedName name="_xlnm.Print_Area" localSheetId="3">'9 Septiembre'!$H$7</definedName>
    <definedName name="_xlnm.Print_Area" localSheetId="5">'PRESENCIAL'!$P$7</definedName>
  </definedNames>
  <calcPr fullCalcOnLoad="1"/>
</workbook>
</file>

<file path=xl/sharedStrings.xml><?xml version="1.0" encoding="utf-8"?>
<sst xmlns="http://schemas.openxmlformats.org/spreadsheetml/2006/main" count="927" uniqueCount="306">
  <si>
    <t>GRUPO</t>
  </si>
  <si>
    <t>PROCESO</t>
  </si>
  <si>
    <t>SUPERINTENDENCIA DE SOCIEDADES</t>
  </si>
  <si>
    <t>SISTEMA DE GESTION INTEGRADO</t>
  </si>
  <si>
    <t>OBSERVACIONES</t>
  </si>
  <si>
    <t>FORMATO: DATOS INDICADORES PROCESOS</t>
  </si>
  <si>
    <t>DATOS</t>
  </si>
  <si>
    <t>PROCESO:  GESTION INTEGRAL</t>
  </si>
  <si>
    <t>SISTEMA DE GESTIÓN INTEGRADO</t>
  </si>
  <si>
    <t>Codigo: GC-F-006</t>
  </si>
  <si>
    <t>PROCESO: GESTIÓN INTEGRAL</t>
  </si>
  <si>
    <t>FORMATO: HOJA DE VIDA INDICADORES</t>
  </si>
  <si>
    <t>HOJA DE VIDA DE INDICADORES</t>
  </si>
  <si>
    <t>TIPO DE INDICADOR</t>
  </si>
  <si>
    <t>ATRIBUTO</t>
  </si>
  <si>
    <t>NOMBRE DEL INDICADOR</t>
  </si>
  <si>
    <t>OBJETIVO DEL INDICADOR</t>
  </si>
  <si>
    <t>OBJETIVO ESTRATEGICO</t>
  </si>
  <si>
    <t>COMO SE MIDE EL INDICADOR</t>
  </si>
  <si>
    <t>FORMULACIÓN</t>
  </si>
  <si>
    <t>DEFINICIÓN DE LAS VARIABLES</t>
  </si>
  <si>
    <t>META</t>
  </si>
  <si>
    <t>RANGO</t>
  </si>
  <si>
    <t>VERDE</t>
  </si>
  <si>
    <t>AMARILLO</t>
  </si>
  <si>
    <t>ROJO</t>
  </si>
  <si>
    <t>UNIDAD DE MEDIDA</t>
  </si>
  <si>
    <t>FRECUENCIA DE MEDICION</t>
  </si>
  <si>
    <t>FRECUENCIA DE SEGUIMIENTO</t>
  </si>
  <si>
    <t>PERIODO DE ANALISIS</t>
  </si>
  <si>
    <t>DATOS DE LAS VARIABLES</t>
  </si>
  <si>
    <t>NOMBRE DE LA VARIABLE</t>
  </si>
  <si>
    <t>FUENTE</t>
  </si>
  <si>
    <t>RESPONSABLE</t>
  </si>
  <si>
    <t>MEDICIÓN</t>
  </si>
  <si>
    <t>GRAFICA DE INDICADOR</t>
  </si>
  <si>
    <t>ANALISIS DE INFORMACIÓN</t>
  </si>
  <si>
    <t>LIDER DEL PROCESO
(cargo)</t>
  </si>
  <si>
    <t>TIPOS DE INDICADOR</t>
  </si>
  <si>
    <t>PROCESOS</t>
  </si>
  <si>
    <t>EFICACIA</t>
  </si>
  <si>
    <t>COBERTURA</t>
  </si>
  <si>
    <t>GESTIÓN ESTRATEGICA</t>
  </si>
  <si>
    <t>CONFIABILIDAD</t>
  </si>
  <si>
    <t>GESTIÓN DE COMUNICACIONES</t>
  </si>
  <si>
    <t>EFECTIVIDAD</t>
  </si>
  <si>
    <t>COSTO</t>
  </si>
  <si>
    <t>GESTIÓN JUDICIAL</t>
  </si>
  <si>
    <t>CUMPLIMIENTO</t>
  </si>
  <si>
    <t>GESTIÓN INTEGRAL</t>
  </si>
  <si>
    <t>OPORTUNIDAD</t>
  </si>
  <si>
    <t>ANALISIS FINANCIERO Y CONTABLE</t>
  </si>
  <si>
    <t>SATISFACCIÓN DEL CLIENTE</t>
  </si>
  <si>
    <t>INVESTIGACIONES ADMINISTRATIVAS</t>
  </si>
  <si>
    <t>OTRO</t>
  </si>
  <si>
    <t>ACTUACIONES Y AUTORIZACIONES ADMINISTRATIVAS</t>
  </si>
  <si>
    <t>REGIMEN CAMBIARIO</t>
  </si>
  <si>
    <t>LIQUIDACIÓN JUDICIAL</t>
  </si>
  <si>
    <t>REORGANIZACIÓN EMPRESARIAL</t>
  </si>
  <si>
    <t>INTERVENCIÓN</t>
  </si>
  <si>
    <t>PROCESOS ESPECIALES</t>
  </si>
  <si>
    <t>GESTIÓN CONTRACTUAL</t>
  </si>
  <si>
    <t>GESTIÓN FINANCIERA Y CONTABLE</t>
  </si>
  <si>
    <t>GESTIÓN DOCUMENTAL</t>
  </si>
  <si>
    <t>GESTIÓN TALENTO HUMANO</t>
  </si>
  <si>
    <t>GESTIÓN INFRAESTRUCTURA Y LOGISTICA</t>
  </si>
  <si>
    <t>EVALUACIÓN Y CONTROL</t>
  </si>
  <si>
    <t>AÑO</t>
  </si>
  <si>
    <t>ACCIÓN A TOMAR</t>
  </si>
  <si>
    <t>ANUAL</t>
  </si>
  <si>
    <t>ACCIÓN CORRECTIVA</t>
  </si>
  <si>
    <t>SEMESTRAL</t>
  </si>
  <si>
    <t>EFICIENCIA</t>
  </si>
  <si>
    <t>ACCIÓN PREVENTIVA</t>
  </si>
  <si>
    <t>CUATRIMESTRAL</t>
  </si>
  <si>
    <t>NINGUNA</t>
  </si>
  <si>
    <t>TRIMESTRAL</t>
  </si>
  <si>
    <t>BIMESTRAL</t>
  </si>
  <si>
    <t xml:space="preserve">           </t>
  </si>
  <si>
    <t>MENSUAL</t>
  </si>
  <si>
    <t>PORCENTAJE</t>
  </si>
  <si>
    <t>PROCESOS PARALELOS A LA INSOLVENCIA</t>
  </si>
  <si>
    <t>PROCESOS SOCIETARIOS</t>
  </si>
  <si>
    <t>Cuadro excel</t>
  </si>
  <si>
    <t xml:space="preserve">Número </t>
  </si>
  <si>
    <t>Delegado para Procedimientos Mercantiles</t>
  </si>
  <si>
    <t>CONCILIACIÓN Y ARBITRAJE SOCIETARIO</t>
  </si>
  <si>
    <t>PROCESO DE CONCILIACIÓN Y ARBITRAJE SOCIETARIO</t>
  </si>
  <si>
    <t>PRIMER TRIMESTRE</t>
  </si>
  <si>
    <t>SEGUNDO TRIMESTRE</t>
  </si>
  <si>
    <t>TERCER TRIMESTRE</t>
  </si>
  <si>
    <t>CUARTO TRIMESTRE</t>
  </si>
  <si>
    <t>registro de conciliaciones (archivo excel)</t>
  </si>
  <si>
    <t>Porcentaje</t>
  </si>
  <si>
    <t>Version 003</t>
  </si>
  <si>
    <t>Fecha: 30 de marzo de 2015</t>
  </si>
  <si>
    <t>% Meta</t>
  </si>
  <si>
    <t>TOTAL Q1</t>
  </si>
  <si>
    <t>TOTAL Q2</t>
  </si>
  <si>
    <t>TOTAL Q3</t>
  </si>
  <si>
    <t>TOTAL Q4</t>
  </si>
  <si>
    <t>Pagina 1 de 6</t>
  </si>
  <si>
    <t>Pagina 2 de 6</t>
  </si>
  <si>
    <t>Pagina 3 de 6</t>
  </si>
  <si>
    <t>Pagina 4 de 6</t>
  </si>
  <si>
    <t>Pagina 5 de 6</t>
  </si>
  <si>
    <t>Pagina 6 de 6</t>
  </si>
  <si>
    <t>Calificación del servicio de conciliación</t>
  </si>
  <si>
    <t>Medir la satisfacción del usuario frente al servicio de conciliación prestado por el Centro de Conciliación y Arbitramento.</t>
  </si>
  <si>
    <t xml:space="preserve">  Calificación Obtenida
--------------------------------- x 100
  Calificación Esperada</t>
  </si>
  <si>
    <t>Logro de acuerdos de conciliación</t>
  </si>
  <si>
    <t>Número de acuerdos logrados
-------------------------------------------------------------------------------------- x 100
Número de casos tramitados con audiencias celebradas</t>
  </si>
  <si>
    <t>% Acuerdos logrados</t>
  </si>
  <si>
    <t>Productividad del centro de conciliación y arbitraje</t>
  </si>
  <si>
    <t>Número</t>
  </si>
  <si>
    <t>Medir la productividad de los conciliadores que conforman el centro de conciliación y arbitraje.</t>
  </si>
  <si>
    <t>Conciliaciones tramitadas en el trimestre
--------------------------------------------------------------------------- x 100
Número de conciliadores activos durante el trimestre</t>
  </si>
  <si>
    <t>Conciliaciones tramitadas en el trimestre</t>
  </si>
  <si>
    <t>Número de conciliadores activos durante el trimestre</t>
  </si>
  <si>
    <t>Número de acuerdos logrados</t>
  </si>
  <si>
    <t>Número de casos tramitados con audiencias celebradas</t>
  </si>
  <si>
    <t>Meta</t>
  </si>
  <si>
    <t>Aspecto Evaluado</t>
  </si>
  <si>
    <t>1. Sobre las instalaciones del centro</t>
  </si>
  <si>
    <t>2. Sobre los funcionarios del centro</t>
  </si>
  <si>
    <t>3. Sobre el servicio de conciliación</t>
  </si>
  <si>
    <t>4. Sobre el conciliador</t>
  </si>
  <si>
    <t>Calificación obtenida</t>
  </si>
  <si>
    <t>Calificación general obtenida</t>
  </si>
  <si>
    <t>Total encuestas diligenciadas</t>
  </si>
  <si>
    <t>Conciliación y arbitraje societario</t>
  </si>
  <si>
    <t>Calificación esperada</t>
  </si>
  <si>
    <r>
      <t xml:space="preserve">• La encuesta evalúa 4 aspectos, cada uno de ellos tiene un peso del 25% sobre la calificación total.
1. Sobre las instalaciones del centro
2. Sobre los funcionarios del centro
3. Sobre el servicio de conciliación
4. Sobre el conciliador
• Cada aspecto de la encuesta se evalúa en una escala de 1 a 5, siendo 1: deficiente y  5: excelente.
</t>
    </r>
    <r>
      <rPr>
        <b/>
        <sz val="10"/>
        <rFont val="Arial"/>
        <family val="2"/>
      </rPr>
      <t>Calificación obtenida</t>
    </r>
    <r>
      <rPr>
        <sz val="10"/>
        <rFont val="Arial"/>
        <family val="2"/>
      </rPr>
      <t xml:space="preserve">: Es la calificación promedio obtenida, que se calcula a partir de las encuestas que son diligenciadas por los usuarios del centro de conciliación y arbitraje.
</t>
    </r>
    <r>
      <rPr>
        <b/>
        <sz val="10"/>
        <rFont val="Arial"/>
        <family val="2"/>
      </rPr>
      <t>Calificación esperada</t>
    </r>
    <r>
      <rPr>
        <sz val="10"/>
        <rFont val="Arial"/>
        <family val="2"/>
      </rPr>
      <t>: Es a calificación máxima que se puede obtener, que para este caso es 100% (la suma del valor de cada aspecto evaluado es 25% y son 4 aspectos).</t>
    </r>
  </si>
  <si>
    <t>Tabulación de las encuestas diligenciadas  por los usuarios del centro de conciliación y arbitraje societario (Formato: Evaluación de satisfacción del usuario con el servicio de conciliación, código CA-F-003)</t>
  </si>
  <si>
    <t>Es a calificación máxima que se puede obtener, que para este caso es 100% (la suma del valor de cada aspecto evaluado es 25% y son 4 aspectos).</t>
  </si>
  <si>
    <t>Funcionario asignado Centro de Conciliación y Arbitraje</t>
  </si>
  <si>
    <t>Calificación obtenida (evaluación del servicio de conciliación)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</si>
  <si>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</si>
  <si>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</si>
  <si>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</si>
  <si>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</si>
  <si>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</si>
  <si>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</si>
  <si>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</si>
  <si>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</si>
  <si>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</si>
  <si>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</si>
  <si>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</si>
  <si>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</si>
  <si>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</si>
  <si>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% Meta (calificación obtenida - nivel de satisfacción)</t>
  </si>
  <si>
    <t>Determinar el porcentaje de acuerdos de conciliación logrados.</t>
  </si>
  <si>
    <r>
      <rPr>
        <b/>
        <sz val="10"/>
        <rFont val="Arial"/>
        <family val="2"/>
      </rPr>
      <t>Número de acuerdos logrados :</t>
    </r>
    <r>
      <rPr>
        <sz val="10"/>
        <rFont val="Arial"/>
        <family val="2"/>
      </rPr>
      <t xml:space="preserve"> Número de audiencias con resultado "conciliación exitosa"
</t>
    </r>
    <r>
      <rPr>
        <b/>
        <sz val="10"/>
        <rFont val="Arial"/>
        <family val="2"/>
      </rPr>
      <t>Número de casos tramitados con audiencias celebradas:</t>
    </r>
    <r>
      <rPr>
        <sz val="10"/>
        <rFont val="Arial"/>
        <family val="2"/>
      </rPr>
      <t xml:space="preserve"> Número de audiencias de conciliación realizadas</t>
    </r>
  </si>
  <si>
    <t>Conciliaciones tramitadas por conciliador</t>
  </si>
  <si>
    <r>
      <rPr>
        <b/>
        <sz val="10"/>
        <rFont val="Arial"/>
        <family val="2"/>
      </rPr>
      <t>Conciliaciones tramitadas en el trimestre</t>
    </r>
    <r>
      <rPr>
        <sz val="10"/>
        <rFont val="Arial"/>
        <family val="2"/>
      </rPr>
      <t xml:space="preserve">: es el número total de conciliaciones que se llevaron a cabo en el período.
</t>
    </r>
    <r>
      <rPr>
        <b/>
        <sz val="10"/>
        <rFont val="Arial"/>
        <family val="2"/>
      </rPr>
      <t>Número de conciliadores activos durante el trimestre</t>
    </r>
    <r>
      <rPr>
        <sz val="10"/>
        <rFont val="Arial"/>
        <family val="2"/>
      </rPr>
      <t>: son los funcionarios activos con rol de conciliador que laboraron en el centro de conciliación durante el trimestre</t>
    </r>
  </si>
  <si>
    <t>Mayor o igual a 50</t>
  </si>
  <si>
    <t>Entre 40 y 49</t>
  </si>
  <si>
    <t>Inferior a 40</t>
  </si>
  <si>
    <t>Contribuir a la preservación del orden público económico.</t>
  </si>
  <si>
    <t>Ejercer las facultades jurisdiccionales tendientes a resolver los conflictos societarios de las sociedades colombianas.</t>
  </si>
  <si>
    <t>Ejercer eficientemente las facultades administrativas de fiscalización sobre las sociedades sujetas a la inspección, vigilancia y control.</t>
  </si>
  <si>
    <t>Producir y suministrar, a partir de los reportes de los supervisados, información útil, confiable y de calidad para la toma de decisiones y para el ejercicio de la función de fiscalización.</t>
  </si>
  <si>
    <t>Contribuir a la preservación de la empresa y a la recuperación del crédito mediante el ejercicio de las facultades jurisdiccionales.</t>
  </si>
  <si>
    <t>Agilizar los procesos, mediante el uso de las tecnologías de la información necesarias para facilitar la gestión de la entidad.</t>
  </si>
  <si>
    <t>Fortalecer la estructura institucional y las competencias de los funcionarios.</t>
  </si>
  <si>
    <t>Calificación mayor o igual a 80%</t>
  </si>
  <si>
    <t>Calificación entre 60% y 79.9%</t>
  </si>
  <si>
    <t>Calificación inferior a 60%</t>
  </si>
  <si>
    <t>Total enero</t>
  </si>
  <si>
    <t>Total febrero</t>
  </si>
  <si>
    <t>Total marzo</t>
  </si>
  <si>
    <t>Total abril</t>
  </si>
  <si>
    <t>Total mayo</t>
  </si>
  <si>
    <t>Total junio</t>
  </si>
  <si>
    <t>Total julio</t>
  </si>
  <si>
    <t>Total agosto</t>
  </si>
  <si>
    <t>Total septiembre</t>
  </si>
  <si>
    <t>Total octubre</t>
  </si>
  <si>
    <t>Total noviembre</t>
  </si>
  <si>
    <t>Total diciembre</t>
  </si>
  <si>
    <t>Total año</t>
  </si>
  <si>
    <t>Mensual</t>
  </si>
  <si>
    <t>Código: CA-F-003</t>
  </si>
  <si>
    <t>Versión: 002</t>
  </si>
  <si>
    <t>PROCESO CONCILIACION Y ARBITRAMENTO</t>
  </si>
  <si>
    <t>Fecha: 29 de octubre de 2014</t>
  </si>
  <si>
    <t xml:space="preserve">FORMATO: EVALUACIÓN SATISFACCIÓN DEL USUARIO CON EL SERVICIO DE CONCILIACIÓN </t>
  </si>
  <si>
    <t>Número de página     1 de 1</t>
  </si>
  <si>
    <t>NUMERO DE ENCUESTAS APLICADAS:85</t>
  </si>
  <si>
    <t>SOBRE LAS INSTALACIONES DEL CENTRO</t>
  </si>
  <si>
    <t>Obtenido</t>
  </si>
  <si>
    <t>Maximo</t>
  </si>
  <si>
    <t>La infraestructura, equipos y muebles son adecuados para la prestación del servicio</t>
  </si>
  <si>
    <t>Las salas para la realización de las audiencias son adecuadas y cómodas</t>
  </si>
  <si>
    <t>Las instalaciones contribuyen a la buena prestación del servicio</t>
  </si>
  <si>
    <t xml:space="preserve"> </t>
  </si>
  <si>
    <t>SOBRE LOS FUNCIONARIOS DEL CENTRO</t>
  </si>
  <si>
    <t>Recibió información y orientación adecuada, en relación con el servicio y/o trámites adelantados</t>
  </si>
  <si>
    <t>Fue atendido en forma amable y respetuosa durante el tiempo que utilizó los servicios del mismo</t>
  </si>
  <si>
    <t>SOBRE EL SERVICIO DE CONCILIACIÓN</t>
  </si>
  <si>
    <t>Calidad del servicio de conciliación</t>
  </si>
  <si>
    <t>Agilidad del servicio de conciliación</t>
  </si>
  <si>
    <t>Efectividad del servicio de conciliación</t>
  </si>
  <si>
    <t>Volvería a utilizar los servicios del Centro?</t>
  </si>
  <si>
    <t xml:space="preserve">SOBRE EL CONCILIADOR </t>
  </si>
  <si>
    <t>El conciliador instaló la audiencia de conciliación explicando de manera general en qué consiste la figura, el objeto, alcance y efectos jurídicos del acta de conciliación y las constancias</t>
  </si>
  <si>
    <t>El conciliador otorgó los tiempos de intervención a cada una de las partes</t>
  </si>
  <si>
    <t>El conciliador se comportó neutral e imparcial en la audiencia de conciliación</t>
  </si>
  <si>
    <t>El conciliador fue respetuoso con las partes</t>
  </si>
  <si>
    <t>El conciliador facilitó y colaboró en la solución del conflicto</t>
  </si>
  <si>
    <t>El desempeño general del conciliador fue satisfactorio</t>
  </si>
  <si>
    <t>El conciliador cuenta con las siguientes habilidades: autocontrol y estabilidad emocional, confianza y seguridad en sí mismo, comunicación, establecimiento de relaciones, negociación, influencia, capacidad de análisis, orientación al cliente, innovación y creatividad</t>
  </si>
  <si>
    <t>COMENTARIOS Y SUGERENCIAS ADICIONALES</t>
  </si>
  <si>
    <t>Total encuestas</t>
  </si>
  <si>
    <t xml:space="preserve">Enero  </t>
  </si>
  <si>
    <t>se evaluó el servicio apartir de 12 encuetas diligenciadas.se obtuvo una calificacion promedio de 99.2 /100. aspectos para mejorar : efectividad y agilidad del servicio de conciliación.</t>
  </si>
  <si>
    <t>Mayor o igual al 15%</t>
  </si>
  <si>
    <t>Entre el 10% y el 14.9%</t>
  </si>
  <si>
    <t>Inferior al 10%</t>
  </si>
  <si>
    <t>ENCUESTAS DE TRAMITES 2019 - I TRIMESTRE</t>
  </si>
  <si>
    <t>Cumplimiento respecto a la meta</t>
  </si>
  <si>
    <t>se evaluó el servicio apartir de 6 encuetas diligenciadas.se obtuvo una calificacion promedio de 100 /100. aspectos para mejorar :ninguna.</t>
  </si>
  <si>
    <t>Año 2020</t>
  </si>
  <si>
    <t>Trimestre I - 2019</t>
  </si>
  <si>
    <t>Trimestre II - 2019</t>
  </si>
  <si>
    <t>Trimestre III - 2019</t>
  </si>
  <si>
    <t>Trimestre IV - 2019</t>
  </si>
  <si>
    <t>Excelentes conciliadores todos</t>
  </si>
  <si>
    <t>Gracias por su efectiva gestión.</t>
  </si>
  <si>
    <t>NUMERO DE ENCUESTAS APLICADAS:7</t>
  </si>
  <si>
    <t xml:space="preserve">• Enero: Se evaluó el servicio a partir de 7 encuetas diligenciadas.se obtuvo una calificación promedio de 100 /100. 
• Febrero: Se evaluó el servicio a partir de 7 encuetas diligenciadas.se obtuvo una calificación promedio de 99.17/100. 
• Marzo a Mayo: Se evaluó el servicio a partir de 6 encuetas diligenciadas.se obtuvo una calificación promedio de 96.17 /100. Aspectos para mejorar: SOBRE LA PLATAFORMA MICROSOFT TEAMS: La facilidad de conexión a través de la plataforma Microsoft Teams
</t>
  </si>
  <si>
    <r>
      <rPr>
        <b/>
        <sz val="10"/>
        <rFont val="Arial"/>
        <family val="2"/>
      </rPr>
      <t>Acción a tomar:</t>
    </r>
    <r>
      <rPr>
        <sz val="10"/>
        <rFont val="Arial"/>
        <family val="2"/>
      </rPr>
      <t xml:space="preserve"> se solicitará a la oficina de planeación un ajuste temporal de la meta disminuyéndola en un 36 %  a efectos de que se tenga como meta la asignación de 32 casos por trimestre  a cada conciliador. Por otro lado, se hará una promoción del servicio de conciliación virtual a efectos de lograr aumentar los números de casos radicados en el mes.
</t>
    </r>
  </si>
  <si>
    <t>Primer trimestre de 2020:</t>
  </si>
  <si>
    <t>Segundo trimestre:</t>
  </si>
  <si>
    <t>ENCUESTAS DE TRAMITES 2020 - I TRIMESTRE</t>
  </si>
  <si>
    <t>1. Recibió información y orientación adecuada, en relación con el servicio y/o trámites adelantados.</t>
  </si>
  <si>
    <t>2. Fue atendido en forma amable y respetuosa por el conciliador.</t>
  </si>
  <si>
    <t>3. Califique la agilidad del servicio de conciliación.</t>
  </si>
  <si>
    <t>4. Califique la efectividad del servicio de conciliación.</t>
  </si>
  <si>
    <t>5. El conciliador instaló la audiencia de conciliación explicando de manera general en qué consiste la figura, el objeto, alcance y efectos jurídicos del acta de conciliación y las constancias.</t>
  </si>
  <si>
    <t>6. El conciliador otorgó los tiempos de intervención a cada una de las partes.</t>
  </si>
  <si>
    <t>7. El conciliador se comportó neutral e imparcial en la audiencia de conciliación.</t>
  </si>
  <si>
    <t>8. El conciliador facilitó y colaboró en la solución del conflicto.</t>
  </si>
  <si>
    <t>9. De 1 a 5 califique la funcionalidad de la plataforma virtual MICROSOFT TEAMS</t>
  </si>
  <si>
    <t>SOBRE LA PLATAFORMA TEAMS</t>
  </si>
  <si>
    <t>10. De 1 a 5 que tan fácil fue tan fácil conectarse a través de la plataforma Microsoft Teams</t>
  </si>
  <si>
    <t>SOBRE EL CONCILIADOR</t>
  </si>
  <si>
    <t>SOBRE LA ATENCIÓN GENERAL DEL CENTRO</t>
  </si>
  <si>
    <t>Calificación general</t>
  </si>
  <si>
    <t>Felitaciones y Sugerencias</t>
  </si>
  <si>
    <t>Agradecemos su ágil, oportuna y excelente colaboración. Quedamos muy satisfechos con los servicios</t>
  </si>
  <si>
    <t>Un agradecimiento a Entidad y al Dr Bernal por su actitud y asistencia en alcanzar el logro propuesto. Y gracias por poner a disposición de los usuarios las tecnologías de hoy que facil</t>
  </si>
  <si>
    <t>Calificación general mes</t>
  </si>
  <si>
    <t>Muchas gracias a la Dra. Claudia y su colaboración para solucionar el conflicto propuesto, excelente profesional y conciliadora.</t>
  </si>
  <si>
    <t>Excelente servicio.</t>
  </si>
  <si>
    <t>Fue muy efectivo todo el tramite. Excelente</t>
  </si>
  <si>
    <t>Gracias, creo que las preguntas 9 y 10 estan mal redactadas</t>
  </si>
  <si>
    <t>Muy buen servicio. felicitaciones!!!</t>
  </si>
  <si>
    <t>Felicitaciones al Centro y a la Conciliadora. Excelente servicio.</t>
  </si>
  <si>
    <t>felicitaciones, excelente servicio</t>
  </si>
  <si>
    <t>Excelente servicio y atención oportuna y eficiente</t>
  </si>
  <si>
    <t>Estoy muy agradecida con el mecanismo de conciliación, verdaderamente evitó que se convirtiera en un pleito legal de largo plazo y de importante costo económico y emocional</t>
  </si>
  <si>
    <t>MUCHAS GRACIAS, SU APORTE PARA MI EXCELENTE</t>
  </si>
  <si>
    <t>Felicitaciones, muy buena conciliadora!</t>
  </si>
  <si>
    <t>FELICITACIONES. Supero nuestras expectativas. Excelente manejo de los momentos de mayor tensión. Gracias a su mediación pudimos llegar a un justo acuerdo</t>
  </si>
  <si>
    <t>Acumulado 2020</t>
  </si>
  <si>
    <t>si qu</t>
  </si>
  <si>
    <t xml:space="preserve">Primer semestre: No se cumplió la meta prevista
Análisis: El indicador no fue cumplido debido a que la Pandemia ocasionada por el COVID -19 hizo que se recibieran menos casos en los meses de marzo, abril, mayo y junio. Se ha observado que para el público en general el servicio de conciliación a través de medios virtuales era totalmente desconocido, lo cual conllevó a que la radiación de casos fuera inferior a la acostumbrada y por ende el número de casos asignados a un conciliador en un trimestre fuera inferior a 50.       
                                                                                                                                                                                                                                                                                                  Segundo semestre: Se cumplió la meta.
Se observó un rebote en el comportamiento de las radicaciones las cuales se vieron aumentadas en los dos últimos trimestres del año de manera considerable debido a las estrategias de divulgación implementadas superándose la meta prevista y alcanzando una cifra final para el año 2020 de 497 radicaciones.
</t>
  </si>
  <si>
    <t xml:space="preserve">Año 2020: De acuerdo a las solicitudes de conciliacion radicadas y tramitadas se logra evidenciar que la meta es cumplida a satisfaccion con acuerdos conciliatorios, lo que genera un avance en cuanto a calidad del servicio prestado.
</t>
  </si>
  <si>
    <t>Año 2021</t>
  </si>
  <si>
    <t>ENERO</t>
  </si>
  <si>
    <t xml:space="preserve">FEBRERO </t>
  </si>
  <si>
    <t>MARZO</t>
  </si>
  <si>
    <t>ABRIL</t>
  </si>
  <si>
    <t>MAYO</t>
  </si>
  <si>
    <t>JUNIO</t>
  </si>
  <si>
    <t xml:space="preserve">JULIO </t>
  </si>
  <si>
    <t xml:space="preserve">AGOSTO </t>
  </si>
  <si>
    <t xml:space="preserve">excelente servicio no tengo recomendaciones </t>
  </si>
  <si>
    <t xml:space="preserve">Excelente trabajo, muy profesional y y amable conciliadora </t>
  </si>
  <si>
    <t xml:space="preserve">Excelente atencion </t>
  </si>
  <si>
    <t>El servicio prestado por el Centro de Conciliación de la Superintendencia de Sociedades fue excelente y ágil. Las audiencia de conciliación fueron programadas a la mayor brevedad. Excelente servicio prestado por la Doctora Claudia</t>
  </si>
  <si>
    <t>Muy buena gestiÃ³n de la conciliadora y servicio de la Superintendencia de Sociedades","","","","","","","","","","","","",""</t>
  </si>
  <si>
    <t>Para mi el Centro de Conciliación ha sido fuente de muchas satisfaccione s profesionales y de mucha utilidad para contribuir a la solución de litigios de nuestros clientes</t>
  </si>
  <si>
    <t>Es un muy buen servicio, cercano, practico y muy profesionales. Felicitaciones,"","","","","","","","","","","","",""</t>
  </si>
  <si>
    <t>Hemos tenido la oportunidad de hacer ya un par de diligencias con la Conciliadora y siempre nos ha ido muy bien, excelente profesional y el centro de conciliaciÃ³n es de los mejores felicitaciones a todo el equipo. ,"","","","","","","","","","","","",""</t>
  </si>
  <si>
    <t>De manera sincera quiero expresar mis agradecimientos y felicitaciones a la gestiÃ³n de la doctora Claudia Lorela DÃ­az Speranza por su buena gestiÃ³n que contribuyÃ³ a que las partes llegaramos a un acuerdo.,"","","","","","","","","","","","",""</t>
  </si>
  <si>
    <t>Agradecemos su Ã¡gil, oportuna y excelente colaboraciÃ³n. Quedamos muy satisfechos con los servicios prestados por ustedes y el Dr. Bernal el conciliador asignado. El SeÃ±or los Bendiga. ,"","","","","","","","","","","","",""</t>
  </si>
  <si>
    <t>deben tener un sistema digital de autenticacion de identidad para la firma de documentos legales!!! hay productos en el mercado para eso.,"","","","","","","","","","","","",""</t>
  </si>
  <si>
    <t>De la manera mas cordial, felicito a la doctora xiomara calderon velasquez, quien fungio como conciliadora en la audiencia de manera profecional y adecuada como lo ordena la ley, mis felicitaciones a tan exelente profecional, exitos para ella y que dios lanbendiga.,"","","","","","","","","","","","",""</t>
  </si>
  <si>
    <t>Acumulado año 2021</t>
  </si>
  <si>
    <t>Total año 2021</t>
  </si>
  <si>
    <t>ENCUESTAS DE TRAMITES 2021 - I TRIMESTRE</t>
  </si>
  <si>
    <t>NUMERO DE ENCUESTAS APLICADAS:3</t>
  </si>
  <si>
    <t>NUMERO DE ENCUESTAS APLICADAS:6</t>
  </si>
  <si>
    <t>ENCUESTAS DE TRAMITES 2021 - Il TRIMESTRE</t>
  </si>
  <si>
    <t>NUMERO DE ENCUESTAS APLICADAS:2</t>
  </si>
  <si>
    <t>ENCUESTAS DE TRAMITES 2021 - IlTRIMESTRE</t>
  </si>
  <si>
    <t>ENCUESTAS DE TRAMITES 2021 - Ill TRIMESTRE</t>
  </si>
  <si>
    <t>AGOSTO</t>
  </si>
  <si>
    <t>excelente servicio, muchas</t>
  </si>
  <si>
    <t xml:space="preserve">• Enero: Se evaluó el servicio a partir de 3 encuetas diligenciadas.se obtuvo una calificación promedio de 98,3 /100. 
• Febrero: Se evaluó el servicio a partir de6 encuetas diligenciadas.se obtuvo una calificación promedio de 98,317/100. 
• Marzo a Mayo: Se evaluó el servicio a partir de 3 encuetas diligenciadas.se obtuvo una calificación promedio de 95.3 /100. Aspectos para mejorar: SOBRE LA PLATAFORMA MICROSOFT TEAMS: La facilidad de conexión a través de la plataforma Microsoft Teams
• Junio: Se contestaron 6 encuestas, la calificación general fue de 95,7%. El aspecto con calificación más baja está relacionado con el funcionamiento de la plataforma Teams.
• Julio: Se contestaron 3 encuestas, la calificación general fue de 100/100. El aspecto con calificación más baja está relacionado con el funcionamiento de la plataforma Teams.
•Agosto:Se evaluó el servicio a partir de 2  encuetas diligenciadas.se obtuvo una calificación promedio "• Enero: Se evaluó el servicio a partir de 3 encuetas diligenciadas.se obtuvo una calificación promedio de 98,3 /100. 
• Febrero: Se evaluó el servicio a partir de6 encuetas diligenciadas.se obtuvo una calificación promedio de 98,317/100. 
• Marzo a Mayo: Se evaluó el servicio a partir de 3 encuetas diligenciadas.se obtuvo una calificación promedio de 95.3 /100. Aspectos para mejorar: SOBRE LA PLATAFORMA MICROSOFT TEAMS: La facilidad de conexión a través de la plataforma Microsoft Teams
• Junio: Se contestaron 6 encuestas, la calificación general fue de 95,7%. El aspecto con calificación más baja está relacionado con el funcionamiento de la plataforma Teams.
• Julio: Se contestaron 3 encuestas, la calificación general fue de 100/100. El aspecto con calificación más baja está relacionado con el funcionamiento de la plataforma Teams.
•Agosto:Se evaluó el servicio a partir de 2  encuetas diligenciadas.se obtuvo una calificación promedio de 97,86%"             
Septiembre: Se evaluó el servicio a partir de 3  encuetas diligenciadas.se obtuvo una calificación promedio de 98,33%" </t>
  </si>
  <si>
    <t xml:space="preserve">SEPTIEMBRE </t>
  </si>
  <si>
    <t>Muchas gracias creo que sin sus valiosos oficios no hubiÃ©ramos podido superar este inconveniente</t>
  </si>
  <si>
    <t>Excelente servicio</t>
  </si>
  <si>
    <t>Agradeciendo de antemano a la superintendecia del tener areas como esta que ayudan a avanzar en los procesos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</si>
</sst>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.0%"/>
    <numFmt numFmtId="199" formatCode="0.000%"/>
    <numFmt numFmtId="200" formatCode="0.0000%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00000_-;\-* #,##0.000000_-;_-* &quot;-&quot;??_-;_-@_-"/>
    <numFmt numFmtId="205" formatCode="_-* #,##0.0_-;\-* #,##0.0_-;_-* &quot;-&quot;??_-;_-@_-"/>
    <numFmt numFmtId="206" formatCode="_-* #,##0_-;\-* #,##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&quot;$&quot;\ #,##0"/>
    <numFmt numFmtId="210" formatCode="_-&quot;$&quot;* #,##0.0_-;\-&quot;$&quot;* #,##0.0_-;_-&quot;$&quot;* &quot;-&quot;??_-;_-@_-"/>
    <numFmt numFmtId="211" formatCode="_-&quot;$&quot;* #,##0_-;\-&quot;$&quot;* #,##0_-;_-&quot;$&quot;* &quot;-&quot;??_-;_-@_-"/>
    <numFmt numFmtId="212" formatCode="[$-240A]h:mm:ss\ AM/PM"/>
    <numFmt numFmtId="213" formatCode="[$-240A]dddd\,\ dd&quot; de &quot;mmmm&quot; de &quot;yyyy"/>
    <numFmt numFmtId="214" formatCode="[$$-240A]\ #,##0.00;[$$-240A]\ \-#,##0.00"/>
    <numFmt numFmtId="215" formatCode="0.0"/>
    <numFmt numFmtId="216" formatCode="#,##0.0"/>
    <numFmt numFmtId="217" formatCode="#,##0.000"/>
    <numFmt numFmtId="218" formatCode="#,##0.0000"/>
    <numFmt numFmtId="219" formatCode="0.000000%"/>
    <numFmt numFmtId="220" formatCode="#,##0.0_ ;[Red]\-#,##0.0\ "/>
    <numFmt numFmtId="221" formatCode="#,##0_ ;[Red]\-#,##0\ "/>
    <numFmt numFmtId="222" formatCode="0.000"/>
    <numFmt numFmtId="223" formatCode="#,##0.00_ ;[Red]\-#,##0.00\ "/>
    <numFmt numFmtId="224" formatCode="[$-409]h:mm:ss\ AM/PM"/>
    <numFmt numFmtId="225" formatCode="_-* #,##0.0_-;\-* #,##0.0_-;_-* &quot;-&quot;_-;_-@_-"/>
  </numFmts>
  <fonts count="104">
    <font>
      <sz val="10"/>
      <name val="Arial"/>
      <family val="0"/>
    </font>
    <font>
      <sz val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 Black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0"/>
      <color indexed="54"/>
      <name val="Verdana"/>
      <family val="2"/>
    </font>
    <font>
      <sz val="10"/>
      <name val="Verdan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2"/>
      <color indexed="8"/>
      <name val="Calibri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12"/>
      <color indexed="9"/>
      <name val="Arial"/>
      <family val="2"/>
    </font>
    <font>
      <b/>
      <sz val="20"/>
      <color indexed="12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0"/>
      <color indexed="12"/>
      <name val="Verdana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Times New Roman"/>
      <family val="0"/>
    </font>
    <font>
      <sz val="9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i/>
      <sz val="10"/>
      <color rgb="FF002060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  <font>
      <b/>
      <sz val="20"/>
      <color rgb="FF0000FF"/>
      <name val="Arial"/>
      <family val="2"/>
    </font>
    <font>
      <sz val="12"/>
      <color rgb="FF0000FF"/>
      <name val="Arial"/>
      <family val="2"/>
    </font>
    <font>
      <sz val="11"/>
      <color rgb="FF0000FF"/>
      <name val="Arial"/>
      <family val="2"/>
    </font>
    <font>
      <b/>
      <sz val="10"/>
      <color rgb="FF0000FF"/>
      <name val="Verdana"/>
      <family val="2"/>
    </font>
    <font>
      <b/>
      <sz val="10"/>
      <color rgb="FF0000FF"/>
      <name val="Arial"/>
      <family val="2"/>
    </font>
    <font>
      <b/>
      <sz val="16"/>
      <color rgb="FF0000FF"/>
      <name val="Arial"/>
      <family val="2"/>
    </font>
    <font>
      <sz val="10"/>
      <color rgb="FFFF000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FF"/>
      </left>
      <right>
        <color indexed="63"/>
      </right>
      <top style="medium">
        <color rgb="FF0000FF"/>
      </top>
      <bottom style="medium">
        <color rgb="FF0000FF"/>
      </bottom>
    </border>
    <border>
      <left>
        <color indexed="63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4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20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73" fillId="0" borderId="8" applyNumberFormat="0" applyFill="0" applyAlignment="0" applyProtection="0"/>
    <xf numFmtId="0" fontId="82" fillId="0" borderId="9" applyNumberFormat="0" applyFill="0" applyAlignment="0" applyProtection="0"/>
  </cellStyleXfs>
  <cellXfs count="61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2" borderId="0" xfId="55" applyFill="1">
      <alignment/>
      <protection/>
    </xf>
    <xf numFmtId="0" fontId="0" fillId="32" borderId="0" xfId="55" applyFont="1" applyFill="1">
      <alignment/>
      <protection/>
    </xf>
    <xf numFmtId="0" fontId="12" fillId="33" borderId="10" xfId="55" applyFont="1" applyFill="1" applyBorder="1" applyAlignment="1">
      <alignment horizontal="center" vertical="distributed" wrapText="1"/>
      <protection/>
    </xf>
    <xf numFmtId="0" fontId="4" fillId="0" borderId="10" xfId="55" applyFont="1" applyFill="1" applyBorder="1" applyAlignment="1">
      <alignment horizontal="center" vertical="distributed"/>
      <protection/>
    </xf>
    <xf numFmtId="0" fontId="12" fillId="33" borderId="10" xfId="55" applyFont="1" applyFill="1" applyBorder="1" applyAlignment="1">
      <alignment vertical="center" wrapText="1"/>
      <protection/>
    </xf>
    <xf numFmtId="0" fontId="12" fillId="32" borderId="11" xfId="55" applyFont="1" applyFill="1" applyBorder="1" applyAlignment="1">
      <alignment horizontal="center"/>
      <protection/>
    </xf>
    <xf numFmtId="0" fontId="12" fillId="32" borderId="12" xfId="55" applyFont="1" applyFill="1" applyBorder="1" applyAlignment="1">
      <alignment horizontal="center"/>
      <protection/>
    </xf>
    <xf numFmtId="0" fontId="12" fillId="32" borderId="13" xfId="55" applyFont="1" applyFill="1" applyBorder="1" applyAlignment="1">
      <alignment horizontal="center"/>
      <protection/>
    </xf>
    <xf numFmtId="0" fontId="12" fillId="33" borderId="14" xfId="55" applyFont="1" applyFill="1" applyBorder="1" applyAlignment="1">
      <alignment horizontal="center"/>
      <protection/>
    </xf>
    <xf numFmtId="0" fontId="12" fillId="33" borderId="10" xfId="55" applyFont="1" applyFill="1" applyBorder="1">
      <alignment/>
      <protection/>
    </xf>
    <xf numFmtId="0" fontId="12" fillId="32" borderId="0" xfId="55" applyFont="1" applyFill="1" applyBorder="1" applyAlignment="1">
      <alignment horizontal="center"/>
      <protection/>
    </xf>
    <xf numFmtId="0" fontId="0" fillId="0" borderId="0" xfId="55" applyFill="1">
      <alignment/>
      <protection/>
    </xf>
    <xf numFmtId="0" fontId="12" fillId="33" borderId="11" xfId="55" applyFont="1" applyFill="1" applyBorder="1" applyAlignment="1">
      <alignment vertical="center" wrapText="1"/>
      <protection/>
    </xf>
    <xf numFmtId="0" fontId="12" fillId="33" borderId="14" xfId="55" applyFont="1" applyFill="1" applyBorder="1" applyAlignment="1">
      <alignment vertical="center" wrapText="1"/>
      <protection/>
    </xf>
    <xf numFmtId="0" fontId="0" fillId="32" borderId="0" xfId="55" applyFont="1" applyFill="1" applyAlignment="1">
      <alignment vertical="center" wrapText="1"/>
      <protection/>
    </xf>
    <xf numFmtId="0" fontId="83" fillId="32" borderId="0" xfId="55" applyFont="1" applyFill="1" applyAlignment="1">
      <alignment vertical="center" wrapText="1"/>
      <protection/>
    </xf>
    <xf numFmtId="0" fontId="84" fillId="32" borderId="0" xfId="55" applyFont="1" applyFill="1">
      <alignment/>
      <protection/>
    </xf>
    <xf numFmtId="0" fontId="84" fillId="32" borderId="0" xfId="55" applyFont="1" applyFill="1" applyAlignment="1">
      <alignment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9" fontId="0" fillId="0" borderId="0" xfId="0" applyNumberFormat="1" applyAlignment="1">
      <alignment wrapText="1"/>
    </xf>
    <xf numFmtId="9" fontId="0" fillId="0" borderId="0" xfId="57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85" fillId="0" borderId="0" xfId="0" applyFont="1" applyAlignment="1">
      <alignment horizontal="center" vertical="center" wrapText="1"/>
    </xf>
    <xf numFmtId="0" fontId="8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9" fontId="4" fillId="34" borderId="0" xfId="0" applyNumberFormat="1" applyFont="1" applyFill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2" borderId="20" xfId="55" applyFont="1" applyFill="1" applyBorder="1" applyAlignment="1">
      <alignment horizontal="center" vertical="center" wrapText="1"/>
      <protection/>
    </xf>
    <xf numFmtId="0" fontId="0" fillId="32" borderId="0" xfId="55" applyFill="1" applyAlignment="1">
      <alignment vertical="center" wrapText="1"/>
      <protection/>
    </xf>
    <xf numFmtId="0" fontId="4" fillId="32" borderId="20" xfId="55" applyFont="1" applyFill="1" applyBorder="1" applyAlignment="1">
      <alignment vertical="center" wrapText="1"/>
      <protection/>
    </xf>
    <xf numFmtId="0" fontId="0" fillId="32" borderId="21" xfId="55" applyFont="1" applyFill="1" applyBorder="1" applyAlignment="1">
      <alignment vertical="center" wrapText="1"/>
      <protection/>
    </xf>
    <xf numFmtId="0" fontId="0" fillId="32" borderId="22" xfId="55" applyFont="1" applyFill="1" applyBorder="1" applyAlignment="1">
      <alignment horizontal="left" vertical="center" wrapText="1"/>
      <protection/>
    </xf>
    <xf numFmtId="0" fontId="0" fillId="32" borderId="0" xfId="55" applyFont="1" applyFill="1" applyAlignment="1">
      <alignment horizontal="center" vertical="center" wrapText="1"/>
      <protection/>
    </xf>
    <xf numFmtId="0" fontId="0" fillId="32" borderId="0" xfId="55" applyFill="1" applyAlignment="1">
      <alignment horizontal="center" vertical="center" wrapText="1"/>
      <protection/>
    </xf>
    <xf numFmtId="0" fontId="4" fillId="32" borderId="23" xfId="55" applyFont="1" applyFill="1" applyBorder="1" applyAlignment="1">
      <alignment horizontal="left" vertical="center" wrapText="1"/>
      <protection/>
    </xf>
    <xf numFmtId="0" fontId="4" fillId="32" borderId="24" xfId="55" applyFont="1" applyFill="1" applyBorder="1" applyAlignment="1">
      <alignment horizontal="center" vertical="center" wrapText="1"/>
      <protection/>
    </xf>
    <xf numFmtId="0" fontId="4" fillId="32" borderId="25" xfId="55" applyFont="1" applyFill="1" applyBorder="1" applyAlignment="1">
      <alignment horizontal="center" vertical="center" wrapText="1"/>
      <protection/>
    </xf>
    <xf numFmtId="0" fontId="4" fillId="32" borderId="26" xfId="55" applyFont="1" applyFill="1" applyBorder="1" applyAlignment="1">
      <alignment horizontal="center" vertical="center" wrapText="1"/>
      <protection/>
    </xf>
    <xf numFmtId="0" fontId="4" fillId="32" borderId="27" xfId="55" applyFont="1" applyFill="1" applyBorder="1" applyAlignment="1">
      <alignment horizontal="left" vertical="center" wrapText="1"/>
      <protection/>
    </xf>
    <xf numFmtId="0" fontId="12" fillId="33" borderId="28" xfId="55" applyFont="1" applyFill="1" applyBorder="1" applyAlignment="1">
      <alignment horizontal="left" vertical="center" wrapText="1"/>
      <protection/>
    </xf>
    <xf numFmtId="9" fontId="0" fillId="0" borderId="0" xfId="57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199" fontId="0" fillId="0" borderId="0" xfId="57" applyNumberFormat="1" applyFont="1" applyAlignment="1">
      <alignment horizontal="center" vertical="center" wrapText="1"/>
    </xf>
    <xf numFmtId="0" fontId="4" fillId="10" borderId="14" xfId="55" applyFont="1" applyFill="1" applyBorder="1" applyAlignment="1">
      <alignment horizontal="center" vertical="center" wrapText="1"/>
      <protection/>
    </xf>
    <xf numFmtId="0" fontId="0" fillId="32" borderId="10" xfId="55" applyFont="1" applyFill="1" applyBorder="1" applyAlignment="1">
      <alignment horizontal="center" vertical="center" wrapText="1"/>
      <protection/>
    </xf>
    <xf numFmtId="198" fontId="0" fillId="0" borderId="10" xfId="0" applyNumberFormat="1" applyFont="1" applyBorder="1" applyAlignment="1" applyProtection="1">
      <alignment horizontal="center" vertical="center" wrapText="1"/>
      <protection locked="0"/>
    </xf>
    <xf numFmtId="9" fontId="0" fillId="0" borderId="10" xfId="57" applyNumberFormat="1" applyFont="1" applyBorder="1" applyAlignment="1" applyProtection="1">
      <alignment horizontal="center" vertical="center" wrapText="1"/>
      <protection locked="0"/>
    </xf>
    <xf numFmtId="10" fontId="0" fillId="0" borderId="28" xfId="0" applyNumberFormat="1" applyFont="1" applyBorder="1" applyAlignment="1" applyProtection="1">
      <alignment horizontal="center" vertical="center" wrapText="1"/>
      <protection locked="0"/>
    </xf>
    <xf numFmtId="198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20" xfId="57" applyNumberFormat="1" applyFont="1" applyFill="1" applyBorder="1" applyAlignment="1">
      <alignment horizontal="center" vertical="center" wrapText="1"/>
    </xf>
    <xf numFmtId="0" fontId="86" fillId="35" borderId="10" xfId="0" applyFont="1" applyFill="1" applyBorder="1" applyAlignment="1">
      <alignment horizontal="center" vertical="center" wrapText="1"/>
    </xf>
    <xf numFmtId="0" fontId="4" fillId="32" borderId="21" xfId="55" applyFont="1" applyFill="1" applyBorder="1" applyAlignment="1">
      <alignment vertical="center" wrapText="1"/>
      <protection/>
    </xf>
    <xf numFmtId="0" fontId="4" fillId="32" borderId="22" xfId="55" applyFont="1" applyFill="1" applyBorder="1" applyAlignment="1">
      <alignment horizontal="left" vertical="center" wrapText="1"/>
      <protection/>
    </xf>
    <xf numFmtId="0" fontId="87" fillId="0" borderId="0" xfId="0" applyFont="1" applyAlignment="1">
      <alignment horizontal="center" vertical="center" wrapText="1"/>
    </xf>
    <xf numFmtId="0" fontId="87" fillId="0" borderId="0" xfId="0" applyFont="1" applyAlignment="1">
      <alignment vertical="center" wrapText="1"/>
    </xf>
    <xf numFmtId="0" fontId="88" fillId="36" borderId="20" xfId="0" applyFont="1" applyFill="1" applyBorder="1" applyAlignment="1">
      <alignment horizontal="center" vertical="center" wrapText="1"/>
    </xf>
    <xf numFmtId="0" fontId="87" fillId="36" borderId="20" xfId="0" applyFont="1" applyFill="1" applyBorder="1" applyAlignment="1">
      <alignment horizontal="center" vertical="center" wrapText="1"/>
    </xf>
    <xf numFmtId="0" fontId="87" fillId="0" borderId="20" xfId="0" applyFont="1" applyBorder="1" applyAlignment="1">
      <alignment horizontal="center" vertical="center" wrapText="1"/>
    </xf>
    <xf numFmtId="0" fontId="87" fillId="0" borderId="0" xfId="0" applyFont="1" applyAlignment="1">
      <alignment wrapText="1"/>
    </xf>
    <xf numFmtId="0" fontId="87" fillId="0" borderId="0" xfId="0" applyFont="1" applyAlignment="1">
      <alignment/>
    </xf>
    <xf numFmtId="0" fontId="87" fillId="36" borderId="20" xfId="0" applyFont="1" applyFill="1" applyBorder="1" applyAlignment="1">
      <alignment vertical="center" wrapText="1"/>
    </xf>
    <xf numFmtId="10" fontId="87" fillId="0" borderId="20" xfId="57" applyNumberFormat="1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/>
    </xf>
    <xf numFmtId="0" fontId="89" fillId="36" borderId="20" xfId="0" applyFont="1" applyFill="1" applyBorder="1" applyAlignment="1">
      <alignment vertical="center" wrapText="1"/>
    </xf>
    <xf numFmtId="3" fontId="87" fillId="0" borderId="20" xfId="0" applyNumberFormat="1" applyFont="1" applyBorder="1" applyAlignment="1">
      <alignment horizontal="center" vertical="center" wrapText="1"/>
    </xf>
    <xf numFmtId="0" fontId="12" fillId="33" borderId="10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12" fillId="33" borderId="14" xfId="55" applyFont="1" applyFill="1" applyBorder="1" applyAlignment="1">
      <alignment horizontal="center" vertical="center" wrapText="1"/>
      <protection/>
    </xf>
    <xf numFmtId="0" fontId="12" fillId="32" borderId="11" xfId="55" applyFont="1" applyFill="1" applyBorder="1" applyAlignment="1">
      <alignment horizontal="center" vertical="center" wrapText="1"/>
      <protection/>
    </xf>
    <xf numFmtId="0" fontId="12" fillId="32" borderId="12" xfId="55" applyFont="1" applyFill="1" applyBorder="1" applyAlignment="1">
      <alignment horizontal="center" vertical="center" wrapText="1"/>
      <protection/>
    </xf>
    <xf numFmtId="0" fontId="12" fillId="32" borderId="13" xfId="55" applyFont="1" applyFill="1" applyBorder="1" applyAlignment="1">
      <alignment horizontal="center" vertical="center" wrapText="1"/>
      <protection/>
    </xf>
    <xf numFmtId="0" fontId="90" fillId="0" borderId="0" xfId="0" applyFont="1" applyAlignment="1">
      <alignment vertical="center" wrapText="1"/>
    </xf>
    <xf numFmtId="0" fontId="12" fillId="32" borderId="0" xfId="55" applyFont="1" applyFill="1" applyBorder="1" applyAlignment="1">
      <alignment horizontal="center" vertical="center" wrapText="1"/>
      <protection/>
    </xf>
    <xf numFmtId="198" fontId="4" fillId="32" borderId="29" xfId="55" applyNumberFormat="1" applyFont="1" applyFill="1" applyBorder="1" applyAlignment="1">
      <alignment horizontal="center" vertical="center" wrapText="1"/>
      <protection/>
    </xf>
    <xf numFmtId="0" fontId="0" fillId="0" borderId="0" xfId="55" applyFill="1" applyAlignment="1">
      <alignment vertical="center" wrapText="1"/>
      <protection/>
    </xf>
    <xf numFmtId="0" fontId="4" fillId="32" borderId="20" xfId="55" applyFont="1" applyFill="1" applyBorder="1" applyAlignment="1">
      <alignment horizontal="left" vertical="center" wrapText="1"/>
      <protection/>
    </xf>
    <xf numFmtId="9" fontId="4" fillId="0" borderId="20" xfId="57" applyFont="1" applyFill="1" applyBorder="1" applyAlignment="1">
      <alignment horizontal="center" vertical="center" wrapText="1"/>
    </xf>
    <xf numFmtId="0" fontId="4" fillId="0" borderId="20" xfId="55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vertical="center" wrapText="1"/>
    </xf>
    <xf numFmtId="0" fontId="91" fillId="35" borderId="10" xfId="0" applyFont="1" applyFill="1" applyBorder="1" applyAlignment="1">
      <alignment horizontal="center" vertical="center" wrapText="1"/>
    </xf>
    <xf numFmtId="9" fontId="13" fillId="0" borderId="0" xfId="57" applyFont="1" applyAlignment="1">
      <alignment horizontal="center" vertical="center" wrapText="1"/>
    </xf>
    <xf numFmtId="0" fontId="92" fillId="35" borderId="10" xfId="0" applyFont="1" applyFill="1" applyBorder="1" applyAlignment="1">
      <alignment horizontal="left" vertical="center" wrapText="1"/>
    </xf>
    <xf numFmtId="0" fontId="9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9" fontId="0" fillId="0" borderId="0" xfId="0" applyNumberFormat="1" applyAlignment="1">
      <alignment vertical="center" wrapText="1"/>
    </xf>
    <xf numFmtId="13" fontId="0" fillId="0" borderId="0" xfId="57" applyNumberFormat="1" applyFont="1" applyAlignment="1">
      <alignment vertical="center" wrapText="1"/>
    </xf>
    <xf numFmtId="9" fontId="0" fillId="0" borderId="0" xfId="57" applyFont="1" applyBorder="1" applyAlignment="1">
      <alignment vertical="center" wrapText="1"/>
    </xf>
    <xf numFmtId="43" fontId="0" fillId="0" borderId="0" xfId="49" applyFont="1" applyAlignment="1">
      <alignment vertical="center" wrapText="1"/>
    </xf>
    <xf numFmtId="0" fontId="4" fillId="32" borderId="29" xfId="55" applyFont="1" applyFill="1" applyBorder="1" applyAlignment="1">
      <alignment vertical="center" wrapText="1"/>
      <protection/>
    </xf>
    <xf numFmtId="9" fontId="4" fillId="0" borderId="30" xfId="57" applyNumberFormat="1" applyFont="1" applyFill="1" applyBorder="1" applyAlignment="1">
      <alignment horizontal="center" vertical="center" wrapText="1"/>
    </xf>
    <xf numFmtId="10" fontId="4" fillId="32" borderId="29" xfId="55" applyNumberFormat="1" applyFont="1" applyFill="1" applyBorder="1" applyAlignment="1">
      <alignment horizontal="center" vertical="center" wrapText="1"/>
      <protection/>
    </xf>
    <xf numFmtId="221" fontId="4" fillId="32" borderId="31" xfId="55" applyNumberFormat="1" applyFont="1" applyFill="1" applyBorder="1" applyAlignment="1">
      <alignment horizontal="center" vertical="center" wrapText="1"/>
      <protection/>
    </xf>
    <xf numFmtId="221" fontId="4" fillId="0" borderId="31" xfId="57" applyNumberFormat="1" applyFont="1" applyFill="1" applyBorder="1" applyAlignment="1">
      <alignment horizontal="center" vertical="center" wrapText="1"/>
    </xf>
    <xf numFmtId="221" fontId="4" fillId="0" borderId="31" xfId="55" applyNumberFormat="1" applyFont="1" applyFill="1" applyBorder="1" applyAlignment="1">
      <alignment horizontal="center" vertical="center" wrapText="1"/>
      <protection/>
    </xf>
    <xf numFmtId="221" fontId="4" fillId="0" borderId="32" xfId="57" applyNumberFormat="1" applyFont="1" applyFill="1" applyBorder="1" applyAlignment="1">
      <alignment horizontal="center" vertical="center" wrapText="1"/>
    </xf>
    <xf numFmtId="221" fontId="4" fillId="32" borderId="29" xfId="55" applyNumberFormat="1" applyFont="1" applyFill="1" applyBorder="1" applyAlignment="1">
      <alignment horizontal="center" vertical="center" wrapText="1"/>
      <protection/>
    </xf>
    <xf numFmtId="221" fontId="4" fillId="32" borderId="20" xfId="55" applyNumberFormat="1" applyFont="1" applyFill="1" applyBorder="1" applyAlignment="1">
      <alignment horizontal="center" vertical="center" wrapText="1"/>
      <protection/>
    </xf>
    <xf numFmtId="221" fontId="4" fillId="0" borderId="29" xfId="55" applyNumberFormat="1" applyFont="1" applyFill="1" applyBorder="1" applyAlignment="1">
      <alignment horizontal="center" vertical="center" wrapText="1"/>
      <protection/>
    </xf>
    <xf numFmtId="0" fontId="0" fillId="0" borderId="0" xfId="55" applyFont="1" applyFill="1" applyAlignment="1">
      <alignment horizontal="center" vertical="center" wrapText="1"/>
      <protection/>
    </xf>
    <xf numFmtId="0" fontId="0" fillId="32" borderId="0" xfId="55" applyFont="1" applyFill="1" applyAlignment="1">
      <alignment wrapText="1"/>
      <protection/>
    </xf>
    <xf numFmtId="0" fontId="0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4" fillId="0" borderId="0" xfId="55" applyFont="1" applyFill="1" applyBorder="1">
      <alignment/>
      <protection/>
    </xf>
    <xf numFmtId="0" fontId="0" fillId="0" borderId="0" xfId="55" applyFont="1" applyFill="1" applyAlignment="1">
      <alignment vertical="center" wrapText="1"/>
      <protection/>
    </xf>
    <xf numFmtId="0" fontId="84" fillId="0" borderId="0" xfId="55" applyFont="1" applyFill="1" applyAlignment="1">
      <alignment vertical="center" wrapText="1"/>
      <protection/>
    </xf>
    <xf numFmtId="0" fontId="84" fillId="0" borderId="0" xfId="55" applyFont="1" applyFill="1">
      <alignment/>
      <protection/>
    </xf>
    <xf numFmtId="0" fontId="93" fillId="0" borderId="0" xfId="55" applyFont="1" applyFill="1">
      <alignment/>
      <protection/>
    </xf>
    <xf numFmtId="0" fontId="93" fillId="0" borderId="0" xfId="55" applyFont="1" applyFill="1" applyBorder="1">
      <alignment/>
      <protection/>
    </xf>
    <xf numFmtId="0" fontId="84" fillId="0" borderId="0" xfId="55" applyFont="1" applyFill="1" applyAlignment="1">
      <alignment horizontal="center" vertical="center" wrapText="1"/>
      <protection/>
    </xf>
    <xf numFmtId="0" fontId="93" fillId="0" borderId="0" xfId="55" applyFont="1" applyFill="1" applyAlignment="1">
      <alignment vertical="center" wrapText="1"/>
      <protection/>
    </xf>
    <xf numFmtId="0" fontId="93" fillId="0" borderId="0" xfId="55" applyFont="1" applyFill="1" applyBorder="1" applyAlignment="1">
      <alignment vertical="center" wrapText="1"/>
      <protection/>
    </xf>
    <xf numFmtId="198" fontId="0" fillId="0" borderId="28" xfId="58" applyNumberFormat="1" applyFont="1" applyBorder="1" applyAlignment="1" applyProtection="1">
      <alignment horizontal="center" vertical="center" wrapText="1"/>
      <protection locked="0"/>
    </xf>
    <xf numFmtId="0" fontId="86" fillId="35" borderId="10" xfId="0" applyFont="1" applyFill="1" applyBorder="1" applyAlignment="1">
      <alignment horizontal="center" vertical="center" wrapText="1"/>
    </xf>
    <xf numFmtId="0" fontId="91" fillId="35" borderId="10" xfId="0" applyFont="1" applyFill="1" applyBorder="1" applyAlignment="1">
      <alignment horizontal="center" vertical="center" wrapText="1"/>
    </xf>
    <xf numFmtId="0" fontId="94" fillId="37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9" fontId="4" fillId="32" borderId="20" xfId="55" applyNumberFormat="1" applyFont="1" applyFill="1" applyBorder="1" applyAlignment="1">
      <alignment horizontal="center" vertical="center" wrapText="1"/>
      <protection/>
    </xf>
    <xf numFmtId="0" fontId="86" fillId="35" borderId="33" xfId="0" applyFont="1" applyFill="1" applyBorder="1" applyAlignment="1">
      <alignment horizontal="center" vertical="center" wrapText="1"/>
    </xf>
    <xf numFmtId="10" fontId="88" fillId="36" borderId="20" xfId="57" applyNumberFormat="1" applyFont="1" applyFill="1" applyBorder="1" applyAlignment="1">
      <alignment horizontal="center" vertical="center" wrapText="1"/>
    </xf>
    <xf numFmtId="10" fontId="87" fillId="0" borderId="0" xfId="57" applyNumberFormat="1" applyFont="1" applyAlignment="1">
      <alignment wrapText="1"/>
    </xf>
    <xf numFmtId="10" fontId="87" fillId="0" borderId="0" xfId="57" applyNumberFormat="1" applyFont="1" applyAlignment="1">
      <alignment/>
    </xf>
    <xf numFmtId="10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9" fontId="13" fillId="0" borderId="0" xfId="6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9" fontId="13" fillId="0" borderId="0" xfId="60" applyFont="1" applyFill="1" applyAlignment="1">
      <alignment horizontal="center" vertical="center" wrapText="1" shrinkToFi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 shrinkToFit="1"/>
    </xf>
    <xf numFmtId="9" fontId="14" fillId="0" borderId="0" xfId="60" applyFont="1" applyFill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 shrinkToFit="1"/>
    </xf>
    <xf numFmtId="0" fontId="20" fillId="0" borderId="0" xfId="0" applyFont="1" applyFill="1" applyAlignment="1">
      <alignment horizontal="center" vertical="center" wrapText="1"/>
    </xf>
    <xf numFmtId="9" fontId="0" fillId="0" borderId="0" xfId="60" applyFont="1" applyFill="1" applyAlignment="1">
      <alignment horizontal="center" vertical="center" wrapText="1"/>
    </xf>
    <xf numFmtId="0" fontId="0" fillId="0" borderId="20" xfId="0" applyFont="1" applyFill="1" applyBorder="1" applyAlignment="1">
      <alignment horizontal="justify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 shrinkToFit="1"/>
    </xf>
    <xf numFmtId="10" fontId="0" fillId="0" borderId="0" xfId="60" applyNumberFormat="1" applyFont="1" applyFill="1" applyAlignment="1">
      <alignment horizontal="center" vertical="center" wrapText="1"/>
    </xf>
    <xf numFmtId="215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21" fillId="0" borderId="0" xfId="0" applyFont="1" applyFill="1" applyAlignment="1">
      <alignment horizontal="center" vertical="center" wrapText="1"/>
    </xf>
    <xf numFmtId="9" fontId="0" fillId="0" borderId="0" xfId="60" applyFont="1" applyFill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9" fontId="0" fillId="0" borderId="0" xfId="60" applyFont="1" applyFill="1" applyAlignment="1">
      <alignment horizontal="center" vertical="center" wrapText="1"/>
    </xf>
    <xf numFmtId="223" fontId="0" fillId="0" borderId="0" xfId="0" applyNumberFormat="1" applyFont="1" applyFill="1" applyAlignment="1">
      <alignment horizontal="center" vertical="center" wrapText="1"/>
    </xf>
    <xf numFmtId="223" fontId="0" fillId="0" borderId="0" xfId="0" applyNumberFormat="1" applyFont="1" applyFill="1" applyAlignment="1">
      <alignment horizontal="center" vertical="center" wrapText="1" shrinkToFit="1"/>
    </xf>
    <xf numFmtId="223" fontId="20" fillId="0" borderId="0" xfId="0" applyNumberFormat="1" applyFont="1" applyFill="1" applyAlignment="1">
      <alignment horizontal="center" vertical="center" wrapText="1"/>
    </xf>
    <xf numFmtId="223" fontId="95" fillId="36" borderId="0" xfId="60" applyNumberFormat="1" applyFont="1" applyFill="1" applyAlignment="1">
      <alignment horizontal="center" vertical="center" wrapText="1"/>
    </xf>
    <xf numFmtId="223" fontId="0" fillId="0" borderId="0" xfId="60" applyNumberFormat="1" applyFont="1" applyFill="1" applyAlignment="1">
      <alignment horizontal="center" vertical="center" wrapText="1"/>
    </xf>
    <xf numFmtId="198" fontId="85" fillId="0" borderId="0" xfId="60" applyNumberFormat="1" applyFont="1" applyFill="1" applyAlignment="1">
      <alignment horizontal="center" vertical="center" wrapText="1"/>
    </xf>
    <xf numFmtId="198" fontId="85" fillId="38" borderId="0" xfId="60" applyNumberFormat="1" applyFont="1" applyFill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198" fontId="0" fillId="39" borderId="20" xfId="0" applyNumberFormat="1" applyFont="1" applyFill="1" applyBorder="1" applyAlignment="1">
      <alignment horizontal="center" vertical="center" wrapText="1"/>
    </xf>
    <xf numFmtId="10" fontId="0" fillId="39" borderId="34" xfId="57" applyNumberFormat="1" applyFont="1" applyFill="1" applyBorder="1" applyAlignment="1">
      <alignment horizontal="center" vertical="center" wrapText="1"/>
    </xf>
    <xf numFmtId="198" fontId="0" fillId="39" borderId="34" xfId="6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96" fillId="0" borderId="0" xfId="0" applyFont="1" applyFill="1" applyAlignment="1">
      <alignment horizontal="left" vertical="center" wrapText="1"/>
    </xf>
    <xf numFmtId="0" fontId="4" fillId="36" borderId="20" xfId="0" applyFont="1" applyFill="1" applyBorder="1" applyAlignment="1">
      <alignment horizontal="center" vertical="center" wrapText="1"/>
    </xf>
    <xf numFmtId="1" fontId="4" fillId="36" borderId="20" xfId="0" applyNumberFormat="1" applyFont="1" applyFill="1" applyBorder="1" applyAlignment="1">
      <alignment horizontal="center" vertical="center" wrapText="1"/>
    </xf>
    <xf numFmtId="0" fontId="96" fillId="0" borderId="0" xfId="0" applyFont="1" applyFill="1" applyAlignment="1">
      <alignment horizontal="center" vertical="center" wrapText="1"/>
    </xf>
    <xf numFmtId="0" fontId="97" fillId="0" borderId="0" xfId="0" applyFont="1" applyFill="1" applyAlignment="1">
      <alignment horizontal="center" vertical="center" wrapText="1"/>
    </xf>
    <xf numFmtId="0" fontId="97" fillId="0" borderId="0" xfId="0" applyFont="1" applyFill="1" applyAlignment="1">
      <alignment horizontal="left" vertical="center" wrapText="1"/>
    </xf>
    <xf numFmtId="223" fontId="98" fillId="0" borderId="0" xfId="0" applyNumberFormat="1" applyFont="1" applyFill="1" applyAlignment="1">
      <alignment horizontal="center" vertical="center" wrapText="1"/>
    </xf>
    <xf numFmtId="0" fontId="85" fillId="0" borderId="0" xfId="0" applyFont="1" applyFill="1" applyAlignment="1">
      <alignment horizontal="center" vertical="center" wrapText="1"/>
    </xf>
    <xf numFmtId="0" fontId="99" fillId="36" borderId="0" xfId="0" applyFont="1" applyFill="1" applyAlignment="1">
      <alignment horizontal="center" vertical="center" wrapText="1"/>
    </xf>
    <xf numFmtId="0" fontId="85" fillId="0" borderId="0" xfId="0" applyFont="1" applyFill="1" applyAlignment="1">
      <alignment horizontal="left" vertical="center" wrapText="1"/>
    </xf>
    <xf numFmtId="1" fontId="85" fillId="0" borderId="0" xfId="0" applyNumberFormat="1" applyFont="1" applyFill="1" applyAlignment="1">
      <alignment horizontal="center" vertical="center" wrapText="1"/>
    </xf>
    <xf numFmtId="222" fontId="85" fillId="0" borderId="0" xfId="0" applyNumberFormat="1" applyFont="1" applyFill="1" applyAlignment="1">
      <alignment horizontal="center" vertical="center" wrapText="1"/>
    </xf>
    <xf numFmtId="222" fontId="85" fillId="0" borderId="0" xfId="0" applyNumberFormat="1" applyFont="1" applyFill="1" applyAlignment="1">
      <alignment horizontal="left" vertical="center" wrapText="1"/>
    </xf>
    <xf numFmtId="222" fontId="85" fillId="36" borderId="0" xfId="0" applyNumberFormat="1" applyFont="1" applyFill="1" applyAlignment="1">
      <alignment horizontal="center" vertical="center" wrapText="1"/>
    </xf>
    <xf numFmtId="222" fontId="85" fillId="38" borderId="0" xfId="0" applyNumberFormat="1" applyFont="1" applyFill="1" applyAlignment="1">
      <alignment horizontal="left" vertical="center" wrapText="1"/>
    </xf>
    <xf numFmtId="198" fontId="85" fillId="0" borderId="0" xfId="0" applyNumberFormat="1" applyFont="1" applyFill="1" applyAlignment="1">
      <alignment horizontal="center" vertical="center" wrapText="1"/>
    </xf>
    <xf numFmtId="198" fontId="85" fillId="38" borderId="0" xfId="0" applyNumberFormat="1" applyFont="1" applyFill="1" applyAlignment="1">
      <alignment horizontal="center" vertical="center" wrapText="1"/>
    </xf>
    <xf numFmtId="0" fontId="85" fillId="38" borderId="0" xfId="0" applyFont="1" applyFill="1" applyAlignment="1">
      <alignment horizontal="left" vertical="center" wrapText="1"/>
    </xf>
    <xf numFmtId="10" fontId="85" fillId="38" borderId="0" xfId="0" applyNumberFormat="1" applyFont="1" applyFill="1" applyAlignment="1">
      <alignment horizontal="center" vertical="center" wrapText="1"/>
    </xf>
    <xf numFmtId="3" fontId="13" fillId="36" borderId="15" xfId="0" applyNumberFormat="1" applyFont="1" applyFill="1" applyBorder="1" applyAlignment="1" applyProtection="1">
      <alignment horizontal="center" vertical="center" wrapText="1"/>
      <protection locked="0"/>
    </xf>
    <xf numFmtId="3" fontId="13" fillId="36" borderId="16" xfId="0" applyNumberFormat="1" applyFont="1" applyFill="1" applyBorder="1" applyAlignment="1" applyProtection="1">
      <alignment horizontal="center" vertical="center" wrapText="1"/>
      <protection locked="0"/>
    </xf>
    <xf numFmtId="3" fontId="13" fillId="36" borderId="18" xfId="0" applyNumberFormat="1" applyFont="1" applyFill="1" applyBorder="1" applyAlignment="1" applyProtection="1">
      <alignment horizontal="center" vertical="center" wrapText="1"/>
      <protection locked="0"/>
    </xf>
    <xf numFmtId="3" fontId="13" fillId="36" borderId="17" xfId="0" applyNumberFormat="1" applyFont="1" applyFill="1" applyBorder="1" applyAlignment="1" applyProtection="1">
      <alignment horizontal="center" vertical="center" wrapText="1"/>
      <protection locked="0"/>
    </xf>
    <xf numFmtId="198" fontId="4" fillId="32" borderId="20" xfId="55" applyNumberFormat="1" applyFont="1" applyFill="1" applyBorder="1" applyAlignment="1">
      <alignment horizontal="center" vertical="center" wrapText="1"/>
      <protection/>
    </xf>
    <xf numFmtId="198" fontId="4" fillId="0" borderId="20" xfId="55" applyNumberFormat="1" applyFont="1" applyFill="1" applyBorder="1" applyAlignment="1">
      <alignment horizontal="center" vertical="center" wrapText="1"/>
      <protection/>
    </xf>
    <xf numFmtId="0" fontId="0" fillId="32" borderId="20" xfId="55" applyFill="1" applyBorder="1" applyAlignment="1">
      <alignment vertical="center" wrapText="1"/>
      <protection/>
    </xf>
    <xf numFmtId="198" fontId="0" fillId="32" borderId="20" xfId="55" applyNumberFormat="1" applyFill="1" applyBorder="1" applyAlignment="1">
      <alignment vertical="center" wrapText="1"/>
      <protection/>
    </xf>
    <xf numFmtId="10" fontId="87" fillId="39" borderId="20" xfId="57" applyNumberFormat="1" applyFont="1" applyFill="1" applyBorder="1" applyAlignment="1">
      <alignment horizontal="center" vertical="center" wrapText="1"/>
    </xf>
    <xf numFmtId="198" fontId="0" fillId="39" borderId="0" xfId="60" applyNumberFormat="1" applyFont="1" applyFill="1" applyAlignment="1">
      <alignment horizontal="center" vertical="center" wrapText="1"/>
    </xf>
    <xf numFmtId="198" fontId="0" fillId="39" borderId="20" xfId="6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13" fillId="0" borderId="20" xfId="0" applyFont="1" applyFill="1" applyBorder="1" applyAlignment="1">
      <alignment horizontal="center" vertical="center" wrapText="1"/>
    </xf>
    <xf numFmtId="225" fontId="0" fillId="0" borderId="0" xfId="50" applyNumberFormat="1" applyFont="1" applyAlignment="1">
      <alignment vertical="center" wrapText="1"/>
    </xf>
    <xf numFmtId="9" fontId="13" fillId="0" borderId="0" xfId="57" applyFont="1" applyBorder="1" applyAlignment="1" applyProtection="1">
      <alignment vertical="center" wrapText="1"/>
      <protection locked="0"/>
    </xf>
    <xf numFmtId="9" fontId="13" fillId="0" borderId="0" xfId="61" applyFont="1" applyFill="1" applyAlignment="1">
      <alignment horizontal="center" vertical="center" wrapText="1"/>
    </xf>
    <xf numFmtId="9" fontId="13" fillId="0" borderId="0" xfId="61" applyFont="1" applyFill="1" applyAlignment="1">
      <alignment horizontal="center" vertical="center" wrapText="1" shrinkToFit="1"/>
    </xf>
    <xf numFmtId="9" fontId="14" fillId="0" borderId="0" xfId="61" applyFont="1" applyFill="1" applyAlignment="1">
      <alignment horizontal="center" vertical="center" wrapText="1" shrinkToFit="1"/>
    </xf>
    <xf numFmtId="9" fontId="0" fillId="0" borderId="0" xfId="61" applyFont="1" applyFill="1" applyAlignment="1">
      <alignment horizontal="center" vertical="center" wrapText="1"/>
    </xf>
    <xf numFmtId="10" fontId="0" fillId="0" borderId="0" xfId="61" applyNumberFormat="1" applyFont="1" applyFill="1" applyAlignment="1">
      <alignment horizontal="center" vertical="center" wrapText="1"/>
    </xf>
    <xf numFmtId="223" fontId="95" fillId="36" borderId="0" xfId="61" applyNumberFormat="1" applyFont="1" applyFill="1" applyAlignment="1">
      <alignment horizontal="center" vertical="center" wrapText="1"/>
    </xf>
    <xf numFmtId="223" fontId="0" fillId="0" borderId="0" xfId="61" applyNumberFormat="1" applyFont="1" applyFill="1" applyAlignment="1">
      <alignment horizontal="center" vertical="center" wrapText="1"/>
    </xf>
    <xf numFmtId="9" fontId="0" fillId="0" borderId="36" xfId="61" applyFont="1" applyFill="1" applyBorder="1" applyAlignment="1">
      <alignment horizontal="center" vertical="center" wrapText="1"/>
    </xf>
    <xf numFmtId="198" fontId="85" fillId="0" borderId="0" xfId="61" applyNumberFormat="1" applyFont="1" applyFill="1" applyAlignment="1">
      <alignment horizontal="center" vertical="center" wrapText="1"/>
    </xf>
    <xf numFmtId="198" fontId="85" fillId="38" borderId="0" xfId="61" applyNumberFormat="1" applyFont="1" applyFill="1" applyAlignment="1">
      <alignment horizontal="center" vertical="center" wrapText="1"/>
    </xf>
    <xf numFmtId="9" fontId="0" fillId="0" borderId="0" xfId="61" applyFont="1" applyFill="1" applyAlignment="1">
      <alignment horizontal="center" vertical="center" wrapText="1" shrinkToFit="1"/>
    </xf>
    <xf numFmtId="9" fontId="0" fillId="0" borderId="36" xfId="61" applyFont="1" applyFill="1" applyBorder="1" applyAlignment="1">
      <alignment horizontal="center" vertical="center" wrapText="1" shrinkToFit="1"/>
    </xf>
    <xf numFmtId="9" fontId="0" fillId="0" borderId="0" xfId="61" applyFont="1" applyFill="1" applyAlignment="1">
      <alignment horizontal="center" vertical="center" wrapText="1"/>
    </xf>
    <xf numFmtId="0" fontId="4" fillId="32" borderId="37" xfId="55" applyFont="1" applyFill="1" applyBorder="1" applyAlignment="1">
      <alignment horizontal="center" vertical="center" wrapText="1"/>
      <protection/>
    </xf>
    <xf numFmtId="0" fontId="4" fillId="32" borderId="38" xfId="55" applyFont="1" applyFill="1" applyBorder="1" applyAlignment="1">
      <alignment vertical="center" wrapText="1"/>
      <protection/>
    </xf>
    <xf numFmtId="0" fontId="4" fillId="32" borderId="37" xfId="55" applyFont="1" applyFill="1" applyBorder="1" applyAlignment="1">
      <alignment vertical="center" wrapText="1"/>
      <protection/>
    </xf>
    <xf numFmtId="0" fontId="4" fillId="32" borderId="14" xfId="55" applyFont="1" applyFill="1" applyBorder="1" applyAlignment="1">
      <alignment horizontal="right" vertical="center" wrapText="1"/>
      <protection/>
    </xf>
    <xf numFmtId="0" fontId="4" fillId="32" borderId="38" xfId="55" applyFont="1" applyFill="1" applyBorder="1" applyAlignment="1">
      <alignment horizontal="right" vertical="center" wrapText="1"/>
      <protection/>
    </xf>
    <xf numFmtId="0" fontId="4" fillId="36" borderId="34" xfId="0" applyFont="1" applyFill="1" applyBorder="1" applyAlignment="1">
      <alignment horizontal="center" vertical="center" wrapText="1"/>
    </xf>
    <xf numFmtId="9" fontId="0" fillId="0" borderId="0" xfId="61" applyFont="1" applyFill="1" applyBorder="1" applyAlignment="1">
      <alignment horizontal="center" vertical="center" wrapText="1" shrinkToFit="1"/>
    </xf>
    <xf numFmtId="215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23" fontId="4" fillId="0" borderId="0" xfId="0" applyNumberFormat="1" applyFont="1" applyFill="1" applyAlignment="1">
      <alignment horizontal="center" vertical="center" wrapText="1"/>
    </xf>
    <xf numFmtId="9" fontId="4" fillId="0" borderId="0" xfId="61" applyFont="1" applyFill="1" applyAlignment="1">
      <alignment horizontal="center" vertical="center" wrapText="1"/>
    </xf>
    <xf numFmtId="0" fontId="9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0" fontId="100" fillId="38" borderId="39" xfId="0" applyNumberFormat="1" applyFont="1" applyFill="1" applyBorder="1" applyAlignment="1">
      <alignment horizontal="center" vertical="center" wrapText="1"/>
    </xf>
    <xf numFmtId="0" fontId="100" fillId="0" borderId="40" xfId="0" applyFont="1" applyFill="1" applyBorder="1" applyAlignment="1">
      <alignment horizontal="left" vertical="center" wrapText="1"/>
    </xf>
    <xf numFmtId="0" fontId="99" fillId="0" borderId="28" xfId="0" applyFont="1" applyFill="1" applyBorder="1" applyAlignment="1">
      <alignment horizontal="center" vertical="center" wrapText="1"/>
    </xf>
    <xf numFmtId="0" fontId="85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41" fontId="101" fillId="0" borderId="0" xfId="50" applyFont="1" applyFill="1" applyAlignment="1">
      <alignment horizontal="center" vertical="center" wrapText="1"/>
    </xf>
    <xf numFmtId="223" fontId="100" fillId="0" borderId="0" xfId="0" applyNumberFormat="1" applyFont="1" applyFill="1" applyAlignment="1">
      <alignment horizontal="center" vertical="center" wrapText="1" shrinkToFit="1"/>
    </xf>
    <xf numFmtId="0" fontId="85" fillId="0" borderId="33" xfId="0" applyFont="1" applyFill="1" applyBorder="1" applyAlignment="1">
      <alignment vertical="center" wrapText="1"/>
    </xf>
    <xf numFmtId="0" fontId="85" fillId="0" borderId="41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left" vertical="center" wrapText="1"/>
    </xf>
    <xf numFmtId="198" fontId="0" fillId="32" borderId="20" xfId="55" applyNumberFormat="1" applyFill="1" applyBorder="1" applyAlignment="1">
      <alignment horizontal="center" vertical="top" wrapText="1"/>
      <protection/>
    </xf>
    <xf numFmtId="0" fontId="4" fillId="36" borderId="34" xfId="0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4" fillId="36" borderId="42" xfId="0" applyFont="1" applyFill="1" applyBorder="1" applyAlignment="1">
      <alignment horizontal="center" vertical="center" wrapText="1"/>
    </xf>
    <xf numFmtId="0" fontId="4" fillId="36" borderId="4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9" fontId="0" fillId="0" borderId="36" xfId="60" applyFont="1" applyFill="1" applyBorder="1" applyAlignment="1">
      <alignment horizontal="center" vertical="center" wrapText="1"/>
    </xf>
    <xf numFmtId="9" fontId="0" fillId="0" borderId="36" xfId="60" applyFont="1" applyFill="1" applyBorder="1" applyAlignment="1">
      <alignment horizontal="center" vertical="center" wrapText="1" shrinkToFi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justify" vertical="center" wrapText="1"/>
    </xf>
    <xf numFmtId="0" fontId="0" fillId="0" borderId="42" xfId="0" applyFont="1" applyFill="1" applyBorder="1" applyAlignment="1">
      <alignment horizontal="justify" vertical="center" wrapText="1"/>
    </xf>
    <xf numFmtId="0" fontId="0" fillId="0" borderId="43" xfId="0" applyFont="1" applyFill="1" applyBorder="1" applyAlignment="1">
      <alignment horizontal="justify" vertical="center" wrapText="1"/>
    </xf>
    <xf numFmtId="0" fontId="0" fillId="0" borderId="20" xfId="0" applyFont="1" applyFill="1" applyBorder="1" applyAlignment="1">
      <alignment horizontal="justify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61" fillId="0" borderId="0" xfId="0" applyFont="1" applyFill="1" applyBorder="1" applyAlignment="1">
      <alignment horizontal="center" vertical="center" wrapText="1" shrinkToFit="1"/>
    </xf>
    <xf numFmtId="0" fontId="1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8" fillId="0" borderId="44" xfId="55" applyFont="1" applyFill="1" applyBorder="1" applyAlignment="1" applyProtection="1">
      <alignment horizontal="center" vertical="center"/>
      <protection/>
    </xf>
    <xf numFmtId="0" fontId="8" fillId="0" borderId="45" xfId="55" applyFont="1" applyFill="1" applyBorder="1" applyAlignment="1" applyProtection="1">
      <alignment horizontal="center" vertical="center"/>
      <protection/>
    </xf>
    <xf numFmtId="0" fontId="8" fillId="0" borderId="46" xfId="55" applyFont="1" applyFill="1" applyBorder="1" applyAlignment="1" applyProtection="1">
      <alignment horizontal="center" vertical="center"/>
      <protection/>
    </xf>
    <xf numFmtId="0" fontId="9" fillId="0" borderId="24" xfId="55" applyFont="1" applyFill="1" applyBorder="1" applyAlignment="1" applyProtection="1">
      <alignment horizontal="center" vertical="center"/>
      <protection/>
    </xf>
    <xf numFmtId="0" fontId="9" fillId="0" borderId="25" xfId="55" applyFont="1" applyFill="1" applyBorder="1" applyAlignment="1" applyProtection="1">
      <alignment horizontal="center" vertical="center"/>
      <protection/>
    </xf>
    <xf numFmtId="0" fontId="9" fillId="0" borderId="26" xfId="55" applyFont="1" applyFill="1" applyBorder="1" applyAlignment="1" applyProtection="1">
      <alignment horizontal="center" vertical="center"/>
      <protection/>
    </xf>
    <xf numFmtId="0" fontId="10" fillId="0" borderId="47" xfId="55" applyFont="1" applyFill="1" applyBorder="1" applyAlignment="1" applyProtection="1">
      <alignment vertical="center"/>
      <protection/>
    </xf>
    <xf numFmtId="0" fontId="10" fillId="0" borderId="25" xfId="55" applyFont="1" applyFill="1" applyBorder="1" applyAlignment="1" applyProtection="1">
      <alignment vertical="center"/>
      <protection/>
    </xf>
    <xf numFmtId="0" fontId="10" fillId="0" borderId="26" xfId="55" applyFont="1" applyFill="1" applyBorder="1" applyAlignment="1" applyProtection="1">
      <alignment vertical="center"/>
      <protection/>
    </xf>
    <xf numFmtId="0" fontId="9" fillId="0" borderId="22" xfId="55" applyFont="1" applyFill="1" applyBorder="1" applyAlignment="1" applyProtection="1">
      <alignment horizontal="center" vertical="center"/>
      <protection/>
    </xf>
    <xf numFmtId="0" fontId="9" fillId="0" borderId="20" xfId="55" applyFont="1" applyFill="1" applyBorder="1" applyAlignment="1" applyProtection="1">
      <alignment horizontal="center" vertical="center"/>
      <protection/>
    </xf>
    <xf numFmtId="0" fontId="9" fillId="0" borderId="30" xfId="55" applyFont="1" applyFill="1" applyBorder="1" applyAlignment="1" applyProtection="1">
      <alignment horizontal="center" vertical="center"/>
      <protection/>
    </xf>
    <xf numFmtId="0" fontId="10" fillId="0" borderId="43" xfId="55" applyFont="1" applyFill="1" applyBorder="1" applyAlignment="1" applyProtection="1">
      <alignment vertical="center"/>
      <protection/>
    </xf>
    <xf numFmtId="0" fontId="10" fillId="0" borderId="20" xfId="55" applyFont="1" applyFill="1" applyBorder="1" applyAlignment="1" applyProtection="1">
      <alignment vertical="center"/>
      <protection/>
    </xf>
    <xf numFmtId="0" fontId="10" fillId="0" borderId="30" xfId="55" applyFont="1" applyFill="1" applyBorder="1" applyAlignment="1" applyProtection="1">
      <alignment vertical="center"/>
      <protection/>
    </xf>
    <xf numFmtId="0" fontId="9" fillId="0" borderId="23" xfId="55" applyFont="1" applyFill="1" applyBorder="1" applyAlignment="1" applyProtection="1">
      <alignment horizontal="center" vertical="center"/>
      <protection/>
    </xf>
    <xf numFmtId="0" fontId="9" fillId="0" borderId="29" xfId="55" applyFont="1" applyFill="1" applyBorder="1" applyAlignment="1" applyProtection="1">
      <alignment horizontal="center" vertical="center"/>
      <protection/>
    </xf>
    <xf numFmtId="0" fontId="9" fillId="0" borderId="48" xfId="55" applyFont="1" applyFill="1" applyBorder="1" applyAlignment="1" applyProtection="1">
      <alignment horizontal="center" vertical="center"/>
      <protection/>
    </xf>
    <xf numFmtId="0" fontId="10" fillId="0" borderId="49" xfId="55" applyFont="1" applyFill="1" applyBorder="1" applyAlignment="1" applyProtection="1">
      <alignment vertical="center"/>
      <protection/>
    </xf>
    <xf numFmtId="0" fontId="10" fillId="0" borderId="29" xfId="55" applyFont="1" applyFill="1" applyBorder="1" applyAlignment="1" applyProtection="1">
      <alignment vertical="center"/>
      <protection/>
    </xf>
    <xf numFmtId="0" fontId="10" fillId="0" borderId="48" xfId="55" applyFont="1" applyFill="1" applyBorder="1" applyAlignment="1" applyProtection="1">
      <alignment vertical="center"/>
      <protection/>
    </xf>
    <xf numFmtId="0" fontId="11" fillId="33" borderId="11" xfId="55" applyFont="1" applyFill="1" applyBorder="1" applyAlignment="1">
      <alignment horizontal="center" vertical="center" wrapText="1"/>
      <protection/>
    </xf>
    <xf numFmtId="0" fontId="11" fillId="33" borderId="12" xfId="55" applyFont="1" applyFill="1" applyBorder="1" applyAlignment="1">
      <alignment horizontal="center" vertical="center" wrapText="1"/>
      <protection/>
    </xf>
    <xf numFmtId="0" fontId="11" fillId="33" borderId="13" xfId="55" applyFont="1" applyFill="1" applyBorder="1" applyAlignment="1">
      <alignment horizontal="center" vertical="center" wrapText="1"/>
      <protection/>
    </xf>
    <xf numFmtId="0" fontId="11" fillId="33" borderId="50" xfId="55" applyFont="1" applyFill="1" applyBorder="1" applyAlignment="1">
      <alignment horizontal="center" vertical="center" wrapText="1"/>
      <protection/>
    </xf>
    <xf numFmtId="0" fontId="11" fillId="33" borderId="51" xfId="55" applyFont="1" applyFill="1" applyBorder="1" applyAlignment="1">
      <alignment horizontal="center" vertical="center" wrapText="1"/>
      <protection/>
    </xf>
    <xf numFmtId="0" fontId="11" fillId="33" borderId="52" xfId="55" applyFont="1" applyFill="1" applyBorder="1" applyAlignment="1">
      <alignment horizontal="center" vertical="center" wrapText="1"/>
      <protection/>
    </xf>
    <xf numFmtId="0" fontId="12" fillId="32" borderId="0" xfId="55" applyFont="1" applyFill="1" applyAlignment="1">
      <alignment horizontal="center" vertical="center" wrapText="1"/>
      <protection/>
    </xf>
    <xf numFmtId="0" fontId="12" fillId="33" borderId="14" xfId="55" applyFont="1" applyFill="1" applyBorder="1" applyAlignment="1">
      <alignment horizontal="center" vertical="distributed"/>
      <protection/>
    </xf>
    <xf numFmtId="0" fontId="12" fillId="33" borderId="38" xfId="55" applyFont="1" applyFill="1" applyBorder="1" applyAlignment="1">
      <alignment horizontal="center" vertical="distributed"/>
      <protection/>
    </xf>
    <xf numFmtId="0" fontId="4" fillId="0" borderId="38" xfId="55" applyFont="1" applyFill="1" applyBorder="1" applyAlignment="1">
      <alignment horizontal="center" vertical="distributed"/>
      <protection/>
    </xf>
    <xf numFmtId="0" fontId="4" fillId="0" borderId="37" xfId="55" applyFont="1" applyFill="1" applyBorder="1" applyAlignment="1">
      <alignment horizontal="center" vertical="distributed"/>
      <protection/>
    </xf>
    <xf numFmtId="0" fontId="0" fillId="32" borderId="53" xfId="55" applyFont="1" applyFill="1" applyBorder="1" applyAlignment="1">
      <alignment horizontal="center"/>
      <protection/>
    </xf>
    <xf numFmtId="0" fontId="0" fillId="32" borderId="0" xfId="55" applyFont="1" applyFill="1" applyBorder="1" applyAlignment="1">
      <alignment horizontal="center"/>
      <protection/>
    </xf>
    <xf numFmtId="0" fontId="0" fillId="32" borderId="54" xfId="55" applyFont="1" applyFill="1" applyBorder="1" applyAlignment="1">
      <alignment horizontal="center"/>
      <protection/>
    </xf>
    <xf numFmtId="0" fontId="4" fillId="32" borderId="38" xfId="55" applyFont="1" applyFill="1" applyBorder="1" applyAlignment="1">
      <alignment horizontal="center"/>
      <protection/>
    </xf>
    <xf numFmtId="0" fontId="4" fillId="32" borderId="37" xfId="55" applyFont="1" applyFill="1" applyBorder="1" applyAlignment="1">
      <alignment horizontal="center"/>
      <protection/>
    </xf>
    <xf numFmtId="0" fontId="12" fillId="32" borderId="11" xfId="55" applyFont="1" applyFill="1" applyBorder="1" applyAlignment="1">
      <alignment horizontal="center"/>
      <protection/>
    </xf>
    <xf numFmtId="0" fontId="12" fillId="32" borderId="12" xfId="55" applyFont="1" applyFill="1" applyBorder="1" applyAlignment="1">
      <alignment horizontal="center"/>
      <protection/>
    </xf>
    <xf numFmtId="0" fontId="12" fillId="32" borderId="13" xfId="55" applyFont="1" applyFill="1" applyBorder="1" applyAlignment="1">
      <alignment horizontal="center"/>
      <protection/>
    </xf>
    <xf numFmtId="0" fontId="0" fillId="32" borderId="14" xfId="55" applyFont="1" applyFill="1" applyBorder="1" applyAlignment="1">
      <alignment horizontal="center"/>
      <protection/>
    </xf>
    <xf numFmtId="0" fontId="0" fillId="32" borderId="38" xfId="55" applyFont="1" applyFill="1" applyBorder="1" applyAlignment="1">
      <alignment horizontal="center"/>
      <protection/>
    </xf>
    <xf numFmtId="0" fontId="0" fillId="32" borderId="37" xfId="55" applyFont="1" applyFill="1" applyBorder="1" applyAlignment="1">
      <alignment horizontal="center"/>
      <protection/>
    </xf>
    <xf numFmtId="0" fontId="12" fillId="32" borderId="14" xfId="55" applyFont="1" applyFill="1" applyBorder="1" applyAlignment="1">
      <alignment horizontal="center"/>
      <protection/>
    </xf>
    <xf numFmtId="0" fontId="12" fillId="32" borderId="38" xfId="55" applyFont="1" applyFill="1" applyBorder="1" applyAlignment="1">
      <alignment horizontal="center"/>
      <protection/>
    </xf>
    <xf numFmtId="0" fontId="12" fillId="32" borderId="37" xfId="55" applyFont="1" applyFill="1" applyBorder="1" applyAlignment="1">
      <alignment horizontal="center"/>
      <protection/>
    </xf>
    <xf numFmtId="0" fontId="0" fillId="32" borderId="14" xfId="55" applyFont="1" applyFill="1" applyBorder="1" applyAlignment="1">
      <alignment horizontal="left"/>
      <protection/>
    </xf>
    <xf numFmtId="0" fontId="0" fillId="32" borderId="38" xfId="55" applyFont="1" applyFill="1" applyBorder="1" applyAlignment="1">
      <alignment horizontal="left"/>
      <protection/>
    </xf>
    <xf numFmtId="0" fontId="0" fillId="32" borderId="37" xfId="55" applyFont="1" applyFill="1" applyBorder="1" applyAlignment="1">
      <alignment horizontal="left"/>
      <protection/>
    </xf>
    <xf numFmtId="0" fontId="12" fillId="0" borderId="12" xfId="55" applyFont="1" applyFill="1" applyBorder="1" applyAlignment="1">
      <alignment horizontal="center"/>
      <protection/>
    </xf>
    <xf numFmtId="0" fontId="12" fillId="33" borderId="14" xfId="55" applyFont="1" applyFill="1" applyBorder="1" applyAlignment="1">
      <alignment horizontal="center"/>
      <protection/>
    </xf>
    <xf numFmtId="0" fontId="12" fillId="33" borderId="38" xfId="55" applyFont="1" applyFill="1" applyBorder="1" applyAlignment="1">
      <alignment horizontal="center"/>
      <protection/>
    </xf>
    <xf numFmtId="0" fontId="12" fillId="33" borderId="37" xfId="55" applyFont="1" applyFill="1" applyBorder="1" applyAlignment="1">
      <alignment horizontal="center"/>
      <protection/>
    </xf>
    <xf numFmtId="0" fontId="12" fillId="0" borderId="14" xfId="55" applyFont="1" applyFill="1" applyBorder="1" applyAlignment="1">
      <alignment horizontal="center"/>
      <protection/>
    </xf>
    <xf numFmtId="0" fontId="12" fillId="0" borderId="38" xfId="55" applyFont="1" applyFill="1" applyBorder="1" applyAlignment="1">
      <alignment horizontal="center"/>
      <protection/>
    </xf>
    <xf numFmtId="0" fontId="12" fillId="0" borderId="37" xfId="55" applyFont="1" applyFill="1" applyBorder="1" applyAlignment="1">
      <alignment horizontal="center"/>
      <protection/>
    </xf>
    <xf numFmtId="0" fontId="0" fillId="32" borderId="14" xfId="55" applyFont="1" applyFill="1" applyBorder="1" applyAlignment="1">
      <alignment horizontal="left" vertical="center" wrapText="1"/>
      <protection/>
    </xf>
    <xf numFmtId="0" fontId="0" fillId="32" borderId="38" xfId="55" applyFont="1" applyFill="1" applyBorder="1" applyAlignment="1">
      <alignment horizontal="left" vertical="center"/>
      <protection/>
    </xf>
    <xf numFmtId="0" fontId="0" fillId="32" borderId="37" xfId="55" applyFont="1" applyFill="1" applyBorder="1" applyAlignment="1">
      <alignment horizontal="left" vertical="center"/>
      <protection/>
    </xf>
    <xf numFmtId="0" fontId="0" fillId="32" borderId="38" xfId="55" applyFont="1" applyFill="1" applyBorder="1" applyAlignment="1">
      <alignment horizontal="left" vertical="center" wrapText="1"/>
      <protection/>
    </xf>
    <xf numFmtId="0" fontId="0" fillId="32" borderId="17" xfId="55" applyFont="1" applyFill="1" applyBorder="1" applyAlignment="1">
      <alignment horizontal="left" vertical="center" wrapText="1"/>
      <protection/>
    </xf>
    <xf numFmtId="0" fontId="0" fillId="32" borderId="37" xfId="55" applyFont="1" applyFill="1" applyBorder="1" applyAlignment="1">
      <alignment horizontal="left" vertical="center" wrapText="1"/>
      <protection/>
    </xf>
    <xf numFmtId="9" fontId="4" fillId="32" borderId="14" xfId="55" applyNumberFormat="1" applyFont="1" applyFill="1" applyBorder="1" applyAlignment="1">
      <alignment horizontal="center" wrapText="1"/>
      <protection/>
    </xf>
    <xf numFmtId="0" fontId="4" fillId="32" borderId="38" xfId="55" applyFont="1" applyFill="1" applyBorder="1" applyAlignment="1">
      <alignment horizontal="center" wrapText="1"/>
      <protection/>
    </xf>
    <xf numFmtId="0" fontId="4" fillId="32" borderId="37" xfId="55" applyFont="1" applyFill="1" applyBorder="1" applyAlignment="1">
      <alignment horizontal="center" wrapText="1"/>
      <protection/>
    </xf>
    <xf numFmtId="0" fontId="12" fillId="0" borderId="53" xfId="55" applyFont="1" applyFill="1" applyBorder="1" applyAlignment="1">
      <alignment horizontal="center"/>
      <protection/>
    </xf>
    <xf numFmtId="0" fontId="12" fillId="0" borderId="0" xfId="55" applyFont="1" applyFill="1" applyBorder="1" applyAlignment="1">
      <alignment horizontal="center"/>
      <protection/>
    </xf>
    <xf numFmtId="0" fontId="12" fillId="0" borderId="54" xfId="55" applyFont="1" applyFill="1" applyBorder="1" applyAlignment="1">
      <alignment horizontal="center"/>
      <protection/>
    </xf>
    <xf numFmtId="0" fontId="0" fillId="32" borderId="14" xfId="55" applyFont="1" applyFill="1" applyBorder="1" applyAlignment="1">
      <alignment horizontal="center" vertical="center" wrapText="1"/>
      <protection/>
    </xf>
    <xf numFmtId="0" fontId="0" fillId="32" borderId="38" xfId="55" applyFont="1" applyFill="1" applyBorder="1" applyAlignment="1">
      <alignment horizontal="center" vertical="center" wrapText="1"/>
      <protection/>
    </xf>
    <xf numFmtId="0" fontId="0" fillId="32" borderId="37" xfId="55" applyFont="1" applyFill="1" applyBorder="1" applyAlignment="1">
      <alignment horizontal="center" vertical="center" wrapText="1"/>
      <protection/>
    </xf>
    <xf numFmtId="0" fontId="4" fillId="40" borderId="38" xfId="55" applyFont="1" applyFill="1" applyBorder="1" applyAlignment="1">
      <alignment horizontal="center" vertical="center" wrapText="1"/>
      <protection/>
    </xf>
    <xf numFmtId="0" fontId="4" fillId="41" borderId="14" xfId="55" applyFont="1" applyFill="1" applyBorder="1" applyAlignment="1">
      <alignment horizontal="center" vertical="center" wrapText="1"/>
      <protection/>
    </xf>
    <xf numFmtId="0" fontId="4" fillId="41" borderId="37" xfId="55" applyFont="1" applyFill="1" applyBorder="1" applyAlignment="1">
      <alignment horizontal="center" vertical="center" wrapText="1"/>
      <protection/>
    </xf>
    <xf numFmtId="0" fontId="12" fillId="0" borderId="11" xfId="55" applyFont="1" applyFill="1" applyBorder="1" applyAlignment="1">
      <alignment horizontal="center"/>
      <protection/>
    </xf>
    <xf numFmtId="0" fontId="12" fillId="0" borderId="13" xfId="55" applyFont="1" applyFill="1" applyBorder="1" applyAlignment="1">
      <alignment horizontal="center"/>
      <protection/>
    </xf>
    <xf numFmtId="0" fontId="4" fillId="32" borderId="14" xfId="55" applyFont="1" applyFill="1" applyBorder="1" applyAlignment="1">
      <alignment horizontal="center" wrapText="1"/>
      <protection/>
    </xf>
    <xf numFmtId="0" fontId="4" fillId="32" borderId="14" xfId="55" applyFont="1" applyFill="1" applyBorder="1" applyAlignment="1">
      <alignment horizontal="center"/>
      <protection/>
    </xf>
    <xf numFmtId="0" fontId="12" fillId="33" borderId="55" xfId="55" applyFont="1" applyFill="1" applyBorder="1" applyAlignment="1">
      <alignment horizontal="center"/>
      <protection/>
    </xf>
    <xf numFmtId="0" fontId="12" fillId="33" borderId="56" xfId="55" applyFont="1" applyFill="1" applyBorder="1" applyAlignment="1">
      <alignment horizontal="center"/>
      <protection/>
    </xf>
    <xf numFmtId="0" fontId="12" fillId="33" borderId="57" xfId="55" applyFont="1" applyFill="1" applyBorder="1" applyAlignment="1">
      <alignment horizontal="center"/>
      <protection/>
    </xf>
    <xf numFmtId="0" fontId="12" fillId="33" borderId="58" xfId="55" applyFont="1" applyFill="1" applyBorder="1" applyAlignment="1">
      <alignment horizontal="center"/>
      <protection/>
    </xf>
    <xf numFmtId="0" fontId="12" fillId="33" borderId="15" xfId="55" applyFont="1" applyFill="1" applyBorder="1" applyAlignment="1">
      <alignment horizontal="center"/>
      <protection/>
    </xf>
    <xf numFmtId="0" fontId="12" fillId="33" borderId="18" xfId="55" applyFont="1" applyFill="1" applyBorder="1" applyAlignment="1">
      <alignment horizontal="center"/>
      <protection/>
    </xf>
    <xf numFmtId="0" fontId="12" fillId="33" borderId="59" xfId="55" applyFont="1" applyFill="1" applyBorder="1" applyAlignment="1">
      <alignment horizontal="center"/>
      <protection/>
    </xf>
    <xf numFmtId="0" fontId="12" fillId="33" borderId="60" xfId="55" applyFont="1" applyFill="1" applyBorder="1" applyAlignment="1">
      <alignment horizontal="center"/>
      <protection/>
    </xf>
    <xf numFmtId="0" fontId="12" fillId="33" borderId="11" xfId="55" applyFont="1" applyFill="1" applyBorder="1" applyAlignment="1">
      <alignment horizontal="left" vertical="center" wrapText="1"/>
      <protection/>
    </xf>
    <xf numFmtId="0" fontId="12" fillId="33" borderId="53" xfId="55" applyFont="1" applyFill="1" applyBorder="1" applyAlignment="1">
      <alignment horizontal="left" vertical="center" wrapText="1"/>
      <protection/>
    </xf>
    <xf numFmtId="0" fontId="12" fillId="33" borderId="50" xfId="55" applyFont="1" applyFill="1" applyBorder="1" applyAlignment="1">
      <alignment horizontal="left" vertical="center" wrapText="1"/>
      <protection/>
    </xf>
    <xf numFmtId="0" fontId="12" fillId="32" borderId="53" xfId="55" applyFont="1" applyFill="1" applyBorder="1" applyAlignment="1">
      <alignment horizontal="center"/>
      <protection/>
    </xf>
    <xf numFmtId="0" fontId="12" fillId="32" borderId="0" xfId="55" applyFont="1" applyFill="1" applyBorder="1" applyAlignment="1">
      <alignment horizontal="center"/>
      <protection/>
    </xf>
    <xf numFmtId="0" fontId="12" fillId="32" borderId="54" xfId="55" applyFont="1" applyFill="1" applyBorder="1" applyAlignment="1">
      <alignment horizontal="center"/>
      <protection/>
    </xf>
    <xf numFmtId="0" fontId="0" fillId="32" borderId="61" xfId="55" applyFont="1" applyFill="1" applyBorder="1" applyAlignment="1">
      <alignment horizontal="left" vertical="center" wrapText="1"/>
      <protection/>
    </xf>
    <xf numFmtId="0" fontId="0" fillId="32" borderId="35" xfId="55" applyFont="1" applyFill="1" applyBorder="1" applyAlignment="1">
      <alignment horizontal="left" vertical="center" wrapText="1"/>
      <protection/>
    </xf>
    <xf numFmtId="0" fontId="0" fillId="32" borderId="62" xfId="55" applyFont="1" applyFill="1" applyBorder="1" applyAlignment="1">
      <alignment horizontal="left" vertical="center" wrapText="1"/>
      <protection/>
    </xf>
    <xf numFmtId="0" fontId="0" fillId="32" borderId="61" xfId="55" applyFont="1" applyFill="1" applyBorder="1" applyAlignment="1">
      <alignment horizontal="center" vertical="center" wrapText="1"/>
      <protection/>
    </xf>
    <xf numFmtId="0" fontId="0" fillId="32" borderId="35" xfId="55" applyFont="1" applyFill="1" applyBorder="1" applyAlignment="1">
      <alignment horizontal="center" vertical="center" wrapText="1"/>
      <protection/>
    </xf>
    <xf numFmtId="0" fontId="0" fillId="32" borderId="62" xfId="55" applyFont="1" applyFill="1" applyBorder="1" applyAlignment="1">
      <alignment horizontal="center" vertical="center" wrapText="1"/>
      <protection/>
    </xf>
    <xf numFmtId="0" fontId="0" fillId="32" borderId="63" xfId="55" applyFont="1" applyFill="1" applyBorder="1" applyAlignment="1">
      <alignment horizontal="left" vertical="center" wrapText="1"/>
      <protection/>
    </xf>
    <xf numFmtId="0" fontId="0" fillId="32" borderId="64" xfId="55" applyFont="1" applyFill="1" applyBorder="1" applyAlignment="1">
      <alignment horizontal="left" vertical="center" wrapText="1"/>
      <protection/>
    </xf>
    <xf numFmtId="0" fontId="0" fillId="32" borderId="65" xfId="55" applyFont="1" applyFill="1" applyBorder="1" applyAlignment="1">
      <alignment horizontal="left" vertical="center" wrapText="1"/>
      <protection/>
    </xf>
    <xf numFmtId="0" fontId="0" fillId="32" borderId="34" xfId="55" applyFont="1" applyFill="1" applyBorder="1" applyAlignment="1">
      <alignment horizontal="left" vertical="center" wrapText="1"/>
      <protection/>
    </xf>
    <xf numFmtId="0" fontId="0" fillId="32" borderId="42" xfId="55" applyFont="1" applyFill="1" applyBorder="1" applyAlignment="1">
      <alignment horizontal="left" vertical="center" wrapText="1"/>
      <protection/>
    </xf>
    <xf numFmtId="0" fontId="0" fillId="32" borderId="66" xfId="55" applyFont="1" applyFill="1" applyBorder="1" applyAlignment="1">
      <alignment horizontal="left" vertical="center" wrapText="1"/>
      <protection/>
    </xf>
    <xf numFmtId="0" fontId="0" fillId="32" borderId="11" xfId="55" applyFont="1" applyFill="1" applyBorder="1" applyAlignment="1">
      <alignment horizontal="center"/>
      <protection/>
    </xf>
    <xf numFmtId="0" fontId="0" fillId="32" borderId="12" xfId="55" applyFont="1" applyFill="1" applyBorder="1" applyAlignment="1">
      <alignment horizontal="center"/>
      <protection/>
    </xf>
    <xf numFmtId="0" fontId="0" fillId="32" borderId="13" xfId="55" applyFont="1" applyFill="1" applyBorder="1" applyAlignment="1">
      <alignment horizontal="center"/>
      <protection/>
    </xf>
    <xf numFmtId="0" fontId="0" fillId="32" borderId="50" xfId="55" applyFont="1" applyFill="1" applyBorder="1" applyAlignment="1">
      <alignment horizontal="center"/>
      <protection/>
    </xf>
    <xf numFmtId="0" fontId="0" fillId="32" borderId="51" xfId="55" applyFont="1" applyFill="1" applyBorder="1" applyAlignment="1">
      <alignment horizontal="center"/>
      <protection/>
    </xf>
    <xf numFmtId="0" fontId="0" fillId="32" borderId="52" xfId="55" applyFont="1" applyFill="1" applyBorder="1" applyAlignment="1">
      <alignment horizontal="center"/>
      <protection/>
    </xf>
    <xf numFmtId="0" fontId="0" fillId="0" borderId="0" xfId="55" applyFont="1" applyFill="1" applyBorder="1" applyAlignment="1">
      <alignment horizontal="center"/>
      <protection/>
    </xf>
    <xf numFmtId="0" fontId="0" fillId="32" borderId="14" xfId="55" applyFont="1" applyFill="1" applyBorder="1" applyAlignment="1" applyProtection="1">
      <alignment vertical="top" wrapText="1"/>
      <protection locked="0"/>
    </xf>
    <xf numFmtId="0" fontId="0" fillId="32" borderId="38" xfId="55" applyFont="1" applyFill="1" applyBorder="1" applyAlignment="1" applyProtection="1">
      <alignment vertical="top" wrapText="1"/>
      <protection locked="0"/>
    </xf>
    <xf numFmtId="0" fontId="0" fillId="32" borderId="37" xfId="55" applyFont="1" applyFill="1" applyBorder="1" applyAlignment="1" applyProtection="1">
      <alignment vertical="top" wrapText="1"/>
      <protection locked="0"/>
    </xf>
    <xf numFmtId="0" fontId="4" fillId="32" borderId="14" xfId="55" applyFont="1" applyFill="1" applyBorder="1" applyAlignment="1">
      <alignment horizontal="left" vertical="center"/>
      <protection/>
    </xf>
    <xf numFmtId="0" fontId="4" fillId="32" borderId="38" xfId="55" applyFont="1" applyFill="1" applyBorder="1" applyAlignment="1">
      <alignment horizontal="left" vertical="center"/>
      <protection/>
    </xf>
    <xf numFmtId="0" fontId="4" fillId="32" borderId="37" xfId="55" applyFont="1" applyFill="1" applyBorder="1" applyAlignment="1">
      <alignment horizontal="left" vertical="center"/>
      <protection/>
    </xf>
    <xf numFmtId="0" fontId="4" fillId="0" borderId="38" xfId="55" applyFont="1" applyFill="1" applyBorder="1" applyAlignment="1" applyProtection="1">
      <alignment horizontal="left" vertical="center" wrapText="1"/>
      <protection locked="0"/>
    </xf>
    <xf numFmtId="0" fontId="4" fillId="0" borderId="37" xfId="55" applyFont="1" applyFill="1" applyBorder="1" applyAlignment="1" applyProtection="1">
      <alignment horizontal="left" vertical="center" wrapText="1"/>
      <protection locked="0"/>
    </xf>
    <xf numFmtId="0" fontId="12" fillId="33" borderId="28" xfId="55" applyFont="1" applyFill="1" applyBorder="1" applyAlignment="1">
      <alignment horizontal="left" vertical="center" wrapText="1"/>
      <protection/>
    </xf>
    <xf numFmtId="0" fontId="12" fillId="33" borderId="41" xfId="55" applyFont="1" applyFill="1" applyBorder="1" applyAlignment="1">
      <alignment horizontal="left" vertical="center" wrapText="1"/>
      <protection/>
    </xf>
    <xf numFmtId="0" fontId="0" fillId="32" borderId="14" xfId="55" applyFill="1" applyBorder="1" applyAlignment="1">
      <alignment horizontal="left"/>
      <protection/>
    </xf>
    <xf numFmtId="0" fontId="0" fillId="32" borderId="38" xfId="55" applyFill="1" applyBorder="1" applyAlignment="1">
      <alignment horizontal="left"/>
      <protection/>
    </xf>
    <xf numFmtId="0" fontId="0" fillId="32" borderId="37" xfId="55" applyFill="1" applyBorder="1" applyAlignment="1">
      <alignment horizontal="left"/>
      <protection/>
    </xf>
    <xf numFmtId="0" fontId="91" fillId="35" borderId="28" xfId="0" applyFont="1" applyFill="1" applyBorder="1" applyAlignment="1">
      <alignment horizontal="center" vertical="center" wrapText="1"/>
    </xf>
    <xf numFmtId="0" fontId="91" fillId="35" borderId="41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6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0" xfId="0" applyBorder="1" applyAlignment="1">
      <alignment horizontal="left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1" fillId="35" borderId="80" xfId="0" applyFont="1" applyFill="1" applyBorder="1" applyAlignment="1">
      <alignment horizontal="center" vertical="center" wrapText="1"/>
    </xf>
    <xf numFmtId="0" fontId="91" fillId="35" borderId="81" xfId="0" applyFont="1" applyFill="1" applyBorder="1" applyAlignment="1">
      <alignment horizontal="center" vertical="center" wrapText="1"/>
    </xf>
    <xf numFmtId="0" fontId="2" fillId="0" borderId="8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198" fontId="0" fillId="0" borderId="28" xfId="58" applyNumberFormat="1" applyFont="1" applyBorder="1" applyAlignment="1" applyProtection="1">
      <alignment horizontal="center" vertical="center" wrapText="1"/>
      <protection locked="0"/>
    </xf>
    <xf numFmtId="198" fontId="0" fillId="0" borderId="41" xfId="58" applyNumberFormat="1" applyFont="1" applyBorder="1" applyAlignment="1" applyProtection="1">
      <alignment horizontal="center" vertical="center" wrapText="1"/>
      <protection locked="0"/>
    </xf>
    <xf numFmtId="0" fontId="0" fillId="0" borderId="84" xfId="0" applyFont="1" applyBorder="1" applyAlignment="1">
      <alignment horizontal="left"/>
    </xf>
    <xf numFmtId="0" fontId="0" fillId="0" borderId="85" xfId="0" applyFont="1" applyBorder="1" applyAlignment="1">
      <alignment horizontal="left"/>
    </xf>
    <xf numFmtId="0" fontId="0" fillId="0" borderId="86" xfId="0" applyFont="1" applyBorder="1" applyAlignment="1">
      <alignment horizontal="left"/>
    </xf>
    <xf numFmtId="0" fontId="102" fillId="35" borderId="53" xfId="0" applyFont="1" applyFill="1" applyBorder="1" applyAlignment="1">
      <alignment horizontal="center" vertical="center" wrapText="1"/>
    </xf>
    <xf numFmtId="0" fontId="102" fillId="35" borderId="0" xfId="0" applyFont="1" applyFill="1" applyBorder="1" applyAlignment="1">
      <alignment horizontal="center" vertical="center" wrapText="1"/>
    </xf>
    <xf numFmtId="0" fontId="102" fillId="35" borderId="70" xfId="0" applyFont="1" applyFill="1" applyBorder="1" applyAlignment="1">
      <alignment horizontal="center" vertical="center" wrapText="1"/>
    </xf>
    <xf numFmtId="0" fontId="86" fillId="35" borderId="14" xfId="0" applyFont="1" applyFill="1" applyBorder="1" applyAlignment="1">
      <alignment horizontal="center" vertical="center" wrapText="1"/>
    </xf>
    <xf numFmtId="0" fontId="86" fillId="35" borderId="38" xfId="0" applyFont="1" applyFill="1" applyBorder="1" applyAlignment="1">
      <alignment horizontal="center" vertical="center" wrapText="1"/>
    </xf>
    <xf numFmtId="0" fontId="86" fillId="35" borderId="87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50" xfId="0" applyFont="1" applyBorder="1" applyAlignment="1" applyProtection="1">
      <alignment horizontal="left" vertical="center" wrapText="1"/>
      <protection locked="0"/>
    </xf>
    <xf numFmtId="0" fontId="0" fillId="0" borderId="51" xfId="0" applyFont="1" applyBorder="1" applyAlignment="1" applyProtection="1">
      <alignment horizontal="left" vertical="center" wrapText="1"/>
      <protection locked="0"/>
    </xf>
    <xf numFmtId="0" fontId="0" fillId="0" borderId="52" xfId="0" applyFont="1" applyBorder="1" applyAlignment="1" applyProtection="1">
      <alignment horizontal="left" vertical="center" wrapText="1"/>
      <protection locked="0"/>
    </xf>
    <xf numFmtId="0" fontId="91" fillId="35" borderId="88" xfId="0" applyFont="1" applyFill="1" applyBorder="1" applyAlignment="1">
      <alignment horizontal="center" vertical="center" wrapText="1"/>
    </xf>
    <xf numFmtId="10" fontId="0" fillId="0" borderId="28" xfId="57" applyNumberFormat="1" applyFont="1" applyBorder="1" applyAlignment="1" applyProtection="1">
      <alignment horizontal="center" vertical="center" wrapText="1"/>
      <protection locked="0"/>
    </xf>
    <xf numFmtId="10" fontId="0" fillId="0" borderId="41" xfId="57" applyNumberFormat="1" applyFont="1" applyBorder="1" applyAlignment="1" applyProtection="1">
      <alignment horizontal="center" vertical="center" wrapText="1"/>
      <protection locked="0"/>
    </xf>
    <xf numFmtId="10" fontId="0" fillId="0" borderId="28" xfId="58" applyNumberFormat="1" applyFont="1" applyBorder="1" applyAlignment="1" applyProtection="1">
      <alignment horizontal="center" vertical="center"/>
      <protection locked="0"/>
    </xf>
    <xf numFmtId="10" fontId="0" fillId="0" borderId="41" xfId="58" applyNumberFormat="1" applyFont="1" applyBorder="1" applyAlignment="1" applyProtection="1">
      <alignment horizontal="center" vertical="center"/>
      <protection locked="0"/>
    </xf>
    <xf numFmtId="198" fontId="0" fillId="0" borderId="28" xfId="58" applyNumberFormat="1" applyFont="1" applyBorder="1" applyAlignment="1" applyProtection="1">
      <alignment horizontal="center" vertical="center"/>
      <protection/>
    </xf>
    <xf numFmtId="198" fontId="0" fillId="0" borderId="41" xfId="58" applyNumberFormat="1" applyFont="1" applyBorder="1" applyAlignment="1" applyProtection="1">
      <alignment horizontal="center" vertical="center"/>
      <protection/>
    </xf>
    <xf numFmtId="198" fontId="0" fillId="0" borderId="28" xfId="58" applyNumberFormat="1" applyFont="1" applyBorder="1" applyAlignment="1" applyProtection="1">
      <alignment horizontal="center" vertical="center" wrapText="1"/>
      <protection/>
    </xf>
    <xf numFmtId="198" fontId="0" fillId="0" borderId="41" xfId="58" applyNumberFormat="1" applyFont="1" applyBorder="1" applyAlignment="1" applyProtection="1">
      <alignment horizontal="center" vertical="center" wrapText="1"/>
      <protection/>
    </xf>
    <xf numFmtId="10" fontId="0" fillId="0" borderId="28" xfId="57" applyNumberFormat="1" applyFont="1" applyBorder="1" applyAlignment="1" applyProtection="1">
      <alignment horizontal="center" vertical="center"/>
      <protection locked="0"/>
    </xf>
    <xf numFmtId="10" fontId="0" fillId="0" borderId="41" xfId="57" applyNumberFormat="1" applyFont="1" applyBorder="1" applyAlignment="1" applyProtection="1">
      <alignment horizontal="center" vertical="center"/>
      <protection locked="0"/>
    </xf>
    <xf numFmtId="10" fontId="0" fillId="0" borderId="28" xfId="58" applyNumberFormat="1" applyFont="1" applyBorder="1" applyAlignment="1" applyProtection="1">
      <alignment horizontal="center" vertical="center" wrapText="1"/>
      <protection locked="0"/>
    </xf>
    <xf numFmtId="10" fontId="0" fillId="0" borderId="41" xfId="58" applyNumberFormat="1" applyFont="1" applyBorder="1" applyAlignment="1" applyProtection="1">
      <alignment horizontal="center" vertical="center" wrapText="1"/>
      <protection locked="0"/>
    </xf>
    <xf numFmtId="0" fontId="0" fillId="32" borderId="14" xfId="55" applyFont="1" applyFill="1" applyBorder="1" applyAlignment="1" applyProtection="1">
      <alignment horizontal="left" vertical="center" wrapText="1"/>
      <protection locked="0"/>
    </xf>
    <xf numFmtId="0" fontId="0" fillId="32" borderId="38" xfId="55" applyFont="1" applyFill="1" applyBorder="1" applyAlignment="1" applyProtection="1">
      <alignment horizontal="left" vertical="center" wrapText="1"/>
      <protection locked="0"/>
    </xf>
    <xf numFmtId="0" fontId="0" fillId="32" borderId="37" xfId="55" applyFont="1" applyFill="1" applyBorder="1" applyAlignment="1" applyProtection="1">
      <alignment horizontal="left" vertical="center" wrapText="1"/>
      <protection locked="0"/>
    </xf>
    <xf numFmtId="0" fontId="4" fillId="32" borderId="14" xfId="55" applyFont="1" applyFill="1" applyBorder="1" applyAlignment="1">
      <alignment horizontal="left" vertical="center" wrapText="1"/>
      <protection/>
    </xf>
    <xf numFmtId="0" fontId="4" fillId="32" borderId="38" xfId="55" applyFont="1" applyFill="1" applyBorder="1" applyAlignment="1">
      <alignment horizontal="left" vertical="center" wrapText="1"/>
      <protection/>
    </xf>
    <xf numFmtId="0" fontId="4" fillId="32" borderId="37" xfId="55" applyFont="1" applyFill="1" applyBorder="1" applyAlignment="1">
      <alignment horizontal="left" vertical="center" wrapText="1"/>
      <protection/>
    </xf>
    <xf numFmtId="0" fontId="4" fillId="0" borderId="14" xfId="55" applyFont="1" applyFill="1" applyBorder="1" applyAlignment="1" applyProtection="1">
      <alignment horizontal="center" vertical="center" wrapText="1"/>
      <protection locked="0"/>
    </xf>
    <xf numFmtId="0" fontId="4" fillId="0" borderId="38" xfId="55" applyFont="1" applyFill="1" applyBorder="1" applyAlignment="1" applyProtection="1">
      <alignment horizontal="center" vertical="center" wrapText="1"/>
      <protection locked="0"/>
    </xf>
    <xf numFmtId="0" fontId="4" fillId="0" borderId="37" xfId="55" applyFont="1" applyFill="1" applyBorder="1" applyAlignment="1" applyProtection="1">
      <alignment horizontal="center" vertical="center" wrapText="1"/>
      <protection locked="0"/>
    </xf>
    <xf numFmtId="0" fontId="12" fillId="33" borderId="14" xfId="55" applyFont="1" applyFill="1" applyBorder="1" applyAlignment="1">
      <alignment horizontal="center" vertical="center" wrapText="1"/>
      <protection/>
    </xf>
    <xf numFmtId="0" fontId="12" fillId="33" borderId="38" xfId="55" applyFont="1" applyFill="1" applyBorder="1" applyAlignment="1">
      <alignment horizontal="center" vertical="center" wrapText="1"/>
      <protection/>
    </xf>
    <xf numFmtId="0" fontId="12" fillId="33" borderId="37" xfId="55" applyFont="1" applyFill="1" applyBorder="1" applyAlignment="1">
      <alignment horizontal="center" vertical="center" wrapText="1"/>
      <protection/>
    </xf>
    <xf numFmtId="0" fontId="12" fillId="33" borderId="20" xfId="55" applyFont="1" applyFill="1" applyBorder="1" applyAlignment="1">
      <alignment horizontal="left" vertical="center" wrapText="1"/>
      <protection/>
    </xf>
    <xf numFmtId="0" fontId="12" fillId="32" borderId="53" xfId="55" applyFont="1" applyFill="1" applyBorder="1" applyAlignment="1">
      <alignment horizontal="center" vertical="center" wrapText="1"/>
      <protection/>
    </xf>
    <xf numFmtId="0" fontId="12" fillId="32" borderId="0" xfId="55" applyFont="1" applyFill="1" applyBorder="1" applyAlignment="1">
      <alignment horizontal="center" vertical="center" wrapText="1"/>
      <protection/>
    </xf>
    <xf numFmtId="0" fontId="12" fillId="32" borderId="54" xfId="55" applyFont="1" applyFill="1" applyBorder="1" applyAlignment="1">
      <alignment horizontal="center" vertical="center" wrapText="1"/>
      <protection/>
    </xf>
    <xf numFmtId="0" fontId="0" fillId="32" borderId="11" xfId="55" applyFont="1" applyFill="1" applyBorder="1" applyAlignment="1">
      <alignment horizontal="center" vertical="center" wrapText="1"/>
      <protection/>
    </xf>
    <xf numFmtId="0" fontId="0" fillId="32" borderId="12" xfId="55" applyFont="1" applyFill="1" applyBorder="1" applyAlignment="1">
      <alignment horizontal="center" vertical="center" wrapText="1"/>
      <protection/>
    </xf>
    <xf numFmtId="0" fontId="0" fillId="32" borderId="13" xfId="55" applyFont="1" applyFill="1" applyBorder="1" applyAlignment="1">
      <alignment horizontal="center" vertical="center" wrapText="1"/>
      <protection/>
    </xf>
    <xf numFmtId="0" fontId="0" fillId="32" borderId="53" xfId="55" applyFont="1" applyFill="1" applyBorder="1" applyAlignment="1">
      <alignment horizontal="center" vertical="center" wrapText="1"/>
      <protection/>
    </xf>
    <xf numFmtId="0" fontId="0" fillId="32" borderId="0" xfId="55" applyFont="1" applyFill="1" applyBorder="1" applyAlignment="1">
      <alignment horizontal="center" vertical="center" wrapText="1"/>
      <protection/>
    </xf>
    <xf numFmtId="0" fontId="0" fillId="32" borderId="54" xfId="55" applyFont="1" applyFill="1" applyBorder="1" applyAlignment="1">
      <alignment horizontal="center" vertical="center" wrapText="1"/>
      <protection/>
    </xf>
    <xf numFmtId="0" fontId="0" fillId="32" borderId="50" xfId="55" applyFont="1" applyFill="1" applyBorder="1" applyAlignment="1">
      <alignment horizontal="center" vertical="center" wrapText="1"/>
      <protection/>
    </xf>
    <xf numFmtId="0" fontId="0" fillId="32" borderId="51" xfId="55" applyFont="1" applyFill="1" applyBorder="1" applyAlignment="1">
      <alignment horizontal="center" vertical="center" wrapText="1"/>
      <protection/>
    </xf>
    <xf numFmtId="0" fontId="0" fillId="32" borderId="52" xfId="55" applyFont="1" applyFill="1" applyBorder="1" applyAlignment="1">
      <alignment horizontal="center" vertical="center" wrapText="1"/>
      <protection/>
    </xf>
    <xf numFmtId="0" fontId="0" fillId="0" borderId="0" xfId="55" applyFont="1" applyFill="1" applyAlignment="1">
      <alignment horizontal="center" vertical="center" wrapText="1"/>
      <protection/>
    </xf>
    <xf numFmtId="0" fontId="0" fillId="32" borderId="89" xfId="55" applyFont="1" applyFill="1" applyBorder="1" applyAlignment="1">
      <alignment horizontal="left" vertical="center" wrapText="1"/>
      <protection/>
    </xf>
    <xf numFmtId="0" fontId="12" fillId="32" borderId="11" xfId="55" applyFont="1" applyFill="1" applyBorder="1" applyAlignment="1">
      <alignment horizontal="center" vertical="center" wrapText="1"/>
      <protection/>
    </xf>
    <xf numFmtId="0" fontId="12" fillId="32" borderId="12" xfId="55" applyFont="1" applyFill="1" applyBorder="1" applyAlignment="1">
      <alignment horizontal="center" vertical="center" wrapText="1"/>
      <protection/>
    </xf>
    <xf numFmtId="0" fontId="12" fillId="32" borderId="13" xfId="55" applyFont="1" applyFill="1" applyBorder="1" applyAlignment="1">
      <alignment horizontal="center" vertical="center" wrapText="1"/>
      <protection/>
    </xf>
    <xf numFmtId="0" fontId="4" fillId="32" borderId="14" xfId="55" applyFont="1" applyFill="1" applyBorder="1" applyAlignment="1">
      <alignment horizontal="center" vertical="center" wrapText="1"/>
      <protection/>
    </xf>
    <xf numFmtId="0" fontId="4" fillId="32" borderId="38" xfId="55" applyFont="1" applyFill="1" applyBorder="1" applyAlignment="1">
      <alignment horizontal="center" vertical="center" wrapText="1"/>
      <protection/>
    </xf>
    <xf numFmtId="0" fontId="4" fillId="32" borderId="37" xfId="55" applyFont="1" applyFill="1" applyBorder="1" applyAlignment="1">
      <alignment horizontal="center" vertical="center" wrapText="1"/>
      <protection/>
    </xf>
    <xf numFmtId="0" fontId="12" fillId="33" borderId="55" xfId="55" applyFont="1" applyFill="1" applyBorder="1" applyAlignment="1">
      <alignment horizontal="center" vertical="center" wrapText="1"/>
      <protection/>
    </xf>
    <xf numFmtId="0" fontId="12" fillId="33" borderId="56" xfId="55" applyFont="1" applyFill="1" applyBorder="1" applyAlignment="1">
      <alignment horizontal="center" vertical="center" wrapText="1"/>
      <protection/>
    </xf>
    <xf numFmtId="0" fontId="12" fillId="33" borderId="57" xfId="55" applyFont="1" applyFill="1" applyBorder="1" applyAlignment="1">
      <alignment horizontal="center" vertical="center" wrapText="1"/>
      <protection/>
    </xf>
    <xf numFmtId="0" fontId="12" fillId="33" borderId="58" xfId="55" applyFont="1" applyFill="1" applyBorder="1" applyAlignment="1">
      <alignment horizontal="center" vertical="center" wrapText="1"/>
      <protection/>
    </xf>
    <xf numFmtId="0" fontId="12" fillId="33" borderId="15" xfId="55" applyFont="1" applyFill="1" applyBorder="1" applyAlignment="1">
      <alignment horizontal="center" vertical="center" wrapText="1"/>
      <protection/>
    </xf>
    <xf numFmtId="0" fontId="12" fillId="33" borderId="18" xfId="55" applyFont="1" applyFill="1" applyBorder="1" applyAlignment="1">
      <alignment horizontal="center" vertical="center" wrapText="1"/>
      <protection/>
    </xf>
    <xf numFmtId="0" fontId="12" fillId="33" borderId="59" xfId="55" applyFont="1" applyFill="1" applyBorder="1" applyAlignment="1">
      <alignment horizontal="center" vertical="center" wrapText="1"/>
      <protection/>
    </xf>
    <xf numFmtId="0" fontId="12" fillId="33" borderId="60" xfId="55" applyFont="1" applyFill="1" applyBorder="1" applyAlignment="1">
      <alignment horizontal="center" vertical="center" wrapText="1"/>
      <protection/>
    </xf>
    <xf numFmtId="0" fontId="12" fillId="0" borderId="11" xfId="55" applyFont="1" applyFill="1" applyBorder="1" applyAlignment="1">
      <alignment horizontal="center" vertical="center" wrapText="1"/>
      <protection/>
    </xf>
    <xf numFmtId="0" fontId="12" fillId="0" borderId="12" xfId="55" applyFont="1" applyFill="1" applyBorder="1" applyAlignment="1">
      <alignment horizontal="center" vertical="center" wrapText="1"/>
      <protection/>
    </xf>
    <xf numFmtId="0" fontId="12" fillId="0" borderId="13" xfId="55" applyFont="1" applyFill="1" applyBorder="1" applyAlignment="1">
      <alignment horizontal="center" vertical="center" wrapText="1"/>
      <protection/>
    </xf>
    <xf numFmtId="0" fontId="12" fillId="32" borderId="14" xfId="55" applyFont="1" applyFill="1" applyBorder="1" applyAlignment="1">
      <alignment horizontal="center" vertical="center" wrapText="1"/>
      <protection/>
    </xf>
    <xf numFmtId="0" fontId="12" fillId="32" borderId="38" xfId="55" applyFont="1" applyFill="1" applyBorder="1" applyAlignment="1">
      <alignment horizontal="center" vertical="center" wrapText="1"/>
      <protection/>
    </xf>
    <xf numFmtId="0" fontId="12" fillId="32" borderId="37" xfId="55" applyFont="1" applyFill="1" applyBorder="1" applyAlignment="1">
      <alignment horizontal="center" vertical="center" wrapText="1"/>
      <protection/>
    </xf>
    <xf numFmtId="9" fontId="4" fillId="32" borderId="14" xfId="55" applyNumberFormat="1" applyFont="1" applyFill="1" applyBorder="1" applyAlignment="1">
      <alignment horizontal="center" vertical="center" wrapText="1"/>
      <protection/>
    </xf>
    <xf numFmtId="0" fontId="12" fillId="0" borderId="53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center" vertical="center" wrapText="1"/>
      <protection/>
    </xf>
    <xf numFmtId="0" fontId="12" fillId="0" borderId="54" xfId="55" applyFont="1" applyFill="1" applyBorder="1" applyAlignment="1">
      <alignment horizontal="center" vertical="center" wrapText="1"/>
      <protection/>
    </xf>
    <xf numFmtId="0" fontId="12" fillId="0" borderId="14" xfId="55" applyFont="1" applyFill="1" applyBorder="1" applyAlignment="1">
      <alignment horizontal="center" vertical="center" wrapText="1"/>
      <protection/>
    </xf>
    <xf numFmtId="0" fontId="12" fillId="0" borderId="38" xfId="55" applyFont="1" applyFill="1" applyBorder="1" applyAlignment="1">
      <alignment horizontal="center" vertical="center" wrapText="1"/>
      <protection/>
    </xf>
    <xf numFmtId="0" fontId="12" fillId="0" borderId="37" xfId="55" applyFont="1" applyFill="1" applyBorder="1" applyAlignment="1">
      <alignment horizontal="center" vertical="center" wrapText="1"/>
      <protection/>
    </xf>
    <xf numFmtId="0" fontId="4" fillId="0" borderId="38" xfId="55" applyFont="1" applyFill="1" applyBorder="1" applyAlignment="1">
      <alignment horizontal="center" vertical="center" wrapText="1"/>
      <protection/>
    </xf>
    <xf numFmtId="0" fontId="4" fillId="0" borderId="37" xfId="55" applyFont="1" applyFill="1" applyBorder="1" applyAlignment="1">
      <alignment horizontal="center" vertical="center" wrapText="1"/>
      <protection/>
    </xf>
    <xf numFmtId="0" fontId="0" fillId="0" borderId="57" xfId="0" applyFont="1" applyBorder="1" applyAlignment="1" applyProtection="1">
      <alignment horizontal="justify" vertical="center" wrapText="1"/>
      <protection locked="0"/>
    </xf>
    <xf numFmtId="0" fontId="0" fillId="0" borderId="12" xfId="0" applyFont="1" applyBorder="1" applyAlignment="1" applyProtection="1">
      <alignment horizontal="justify" vertical="center" wrapText="1"/>
      <protection locked="0"/>
    </xf>
    <xf numFmtId="0" fontId="0" fillId="0" borderId="90" xfId="0" applyFont="1" applyBorder="1" applyAlignment="1" applyProtection="1">
      <alignment horizontal="justify" vertical="center" wrapText="1"/>
      <protection locked="0"/>
    </xf>
    <xf numFmtId="0" fontId="0" fillId="0" borderId="91" xfId="0" applyFont="1" applyBorder="1" applyAlignment="1" applyProtection="1">
      <alignment horizontal="justify" vertical="center" wrapText="1"/>
      <protection locked="0"/>
    </xf>
    <xf numFmtId="0" fontId="0" fillId="0" borderId="51" xfId="0" applyFont="1" applyBorder="1" applyAlignment="1" applyProtection="1">
      <alignment horizontal="justify" vertical="center" wrapText="1"/>
      <protection locked="0"/>
    </xf>
    <xf numFmtId="0" fontId="0" fillId="0" borderId="92" xfId="0" applyFont="1" applyBorder="1" applyAlignment="1" applyProtection="1">
      <alignment horizontal="justify" vertical="center" wrapText="1"/>
      <protection locked="0"/>
    </xf>
    <xf numFmtId="198" fontId="13" fillId="0" borderId="56" xfId="57" applyNumberFormat="1" applyFont="1" applyBorder="1" applyAlignment="1" applyProtection="1">
      <alignment horizontal="center" vertical="center" wrapText="1"/>
      <protection locked="0"/>
    </xf>
    <xf numFmtId="198" fontId="13" fillId="0" borderId="93" xfId="57" applyNumberFormat="1" applyFont="1" applyBorder="1" applyAlignment="1" applyProtection="1">
      <alignment horizontal="center" vertical="center" wrapText="1"/>
      <protection locked="0"/>
    </xf>
    <xf numFmtId="0" fontId="91" fillId="35" borderId="10" xfId="0" applyFont="1" applyFill="1" applyBorder="1" applyAlignment="1">
      <alignment horizontal="center" vertical="center" wrapText="1"/>
    </xf>
    <xf numFmtId="0" fontId="91" fillId="35" borderId="94" xfId="0" applyFont="1" applyFill="1" applyBorder="1" applyAlignment="1">
      <alignment horizontal="center" vertical="center" wrapText="1"/>
    </xf>
    <xf numFmtId="0" fontId="0" fillId="0" borderId="95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96" xfId="0" applyBorder="1" applyAlignment="1">
      <alignment horizontal="left"/>
    </xf>
    <xf numFmtId="0" fontId="0" fillId="0" borderId="97" xfId="0" applyFont="1" applyBorder="1" applyAlignment="1">
      <alignment horizontal="left"/>
    </xf>
    <xf numFmtId="0" fontId="0" fillId="0" borderId="98" xfId="0" applyBorder="1" applyAlignment="1">
      <alignment horizontal="left"/>
    </xf>
    <xf numFmtId="0" fontId="0" fillId="0" borderId="99" xfId="0" applyBorder="1" applyAlignment="1">
      <alignment horizontal="left"/>
    </xf>
    <xf numFmtId="0" fontId="91" fillId="35" borderId="100" xfId="0" applyFont="1" applyFill="1" applyBorder="1" applyAlignment="1">
      <alignment horizontal="center" vertical="center" wrapText="1"/>
    </xf>
    <xf numFmtId="0" fontId="91" fillId="35" borderId="101" xfId="0" applyFont="1" applyFill="1" applyBorder="1" applyAlignment="1">
      <alignment horizontal="center" vertical="center" wrapText="1"/>
    </xf>
    <xf numFmtId="0" fontId="0" fillId="0" borderId="102" xfId="0" applyBorder="1" applyAlignment="1">
      <alignment horizontal="left"/>
    </xf>
    <xf numFmtId="0" fontId="0" fillId="0" borderId="103" xfId="0" applyBorder="1" applyAlignment="1">
      <alignment horizontal="left"/>
    </xf>
    <xf numFmtId="0" fontId="0" fillId="0" borderId="104" xfId="0" applyBorder="1" applyAlignment="1">
      <alignment horizontal="left"/>
    </xf>
    <xf numFmtId="0" fontId="12" fillId="33" borderId="28" xfId="55" applyFont="1" applyFill="1" applyBorder="1" applyAlignment="1">
      <alignment horizontal="center" vertical="center" wrapText="1"/>
      <protection/>
    </xf>
    <xf numFmtId="0" fontId="12" fillId="33" borderId="33" xfId="55" applyFont="1" applyFill="1" applyBorder="1" applyAlignment="1">
      <alignment horizontal="center" vertical="center" wrapText="1"/>
      <protection/>
    </xf>
    <xf numFmtId="0" fontId="12" fillId="33" borderId="41" xfId="55" applyFont="1" applyFill="1" applyBorder="1" applyAlignment="1">
      <alignment horizontal="center" vertical="center" wrapText="1"/>
      <protection/>
    </xf>
    <xf numFmtId="0" fontId="0" fillId="32" borderId="34" xfId="55" applyFont="1" applyFill="1" applyBorder="1" applyAlignment="1">
      <alignment vertical="center" wrapText="1"/>
      <protection/>
    </xf>
    <xf numFmtId="0" fontId="0" fillId="32" borderId="42" xfId="55" applyFont="1" applyFill="1" applyBorder="1" applyAlignment="1">
      <alignment vertical="center" wrapText="1"/>
      <protection/>
    </xf>
    <xf numFmtId="0" fontId="0" fillId="32" borderId="66" xfId="55" applyFont="1" applyFill="1" applyBorder="1" applyAlignment="1">
      <alignment vertical="center" wrapText="1"/>
      <protection/>
    </xf>
    <xf numFmtId="0" fontId="8" fillId="0" borderId="44" xfId="55" applyFont="1" applyFill="1" applyBorder="1" applyAlignment="1" applyProtection="1">
      <alignment horizontal="center" vertical="center" wrapText="1"/>
      <protection/>
    </xf>
    <xf numFmtId="0" fontId="8" fillId="0" borderId="45" xfId="55" applyFont="1" applyFill="1" applyBorder="1" applyAlignment="1" applyProtection="1">
      <alignment horizontal="center" vertical="center" wrapText="1"/>
      <protection/>
    </xf>
    <xf numFmtId="0" fontId="8" fillId="0" borderId="46" xfId="55" applyFont="1" applyFill="1" applyBorder="1" applyAlignment="1" applyProtection="1">
      <alignment horizontal="center" vertical="center" wrapText="1"/>
      <protection/>
    </xf>
    <xf numFmtId="0" fontId="9" fillId="0" borderId="24" xfId="55" applyFont="1" applyFill="1" applyBorder="1" applyAlignment="1" applyProtection="1">
      <alignment horizontal="center" vertical="center" wrapText="1"/>
      <protection/>
    </xf>
    <xf numFmtId="0" fontId="9" fillId="0" borderId="25" xfId="55" applyFont="1" applyFill="1" applyBorder="1" applyAlignment="1" applyProtection="1">
      <alignment horizontal="center" vertical="center" wrapText="1"/>
      <protection/>
    </xf>
    <xf numFmtId="0" fontId="9" fillId="0" borderId="26" xfId="55" applyFont="1" applyFill="1" applyBorder="1" applyAlignment="1" applyProtection="1">
      <alignment horizontal="center" vertical="center" wrapText="1"/>
      <protection/>
    </xf>
    <xf numFmtId="0" fontId="10" fillId="0" borderId="47" xfId="55" applyFont="1" applyFill="1" applyBorder="1" applyAlignment="1" applyProtection="1">
      <alignment vertical="center" wrapText="1"/>
      <protection/>
    </xf>
    <xf numFmtId="0" fontId="10" fillId="0" borderId="25" xfId="55" applyFont="1" applyFill="1" applyBorder="1" applyAlignment="1" applyProtection="1">
      <alignment vertical="center" wrapText="1"/>
      <protection/>
    </xf>
    <xf numFmtId="0" fontId="10" fillId="0" borderId="26" xfId="55" applyFont="1" applyFill="1" applyBorder="1" applyAlignment="1" applyProtection="1">
      <alignment vertical="center" wrapText="1"/>
      <protection/>
    </xf>
    <xf numFmtId="0" fontId="9" fillId="0" borderId="22" xfId="55" applyFont="1" applyFill="1" applyBorder="1" applyAlignment="1" applyProtection="1">
      <alignment horizontal="center" vertical="center" wrapText="1"/>
      <protection/>
    </xf>
    <xf numFmtId="0" fontId="9" fillId="0" borderId="20" xfId="55" applyFont="1" applyFill="1" applyBorder="1" applyAlignment="1" applyProtection="1">
      <alignment horizontal="center" vertical="center" wrapText="1"/>
      <protection/>
    </xf>
    <xf numFmtId="0" fontId="9" fillId="0" borderId="30" xfId="55" applyFont="1" applyFill="1" applyBorder="1" applyAlignment="1" applyProtection="1">
      <alignment horizontal="center" vertical="center" wrapText="1"/>
      <protection/>
    </xf>
    <xf numFmtId="0" fontId="10" fillId="0" borderId="43" xfId="55" applyFont="1" applyFill="1" applyBorder="1" applyAlignment="1" applyProtection="1">
      <alignment vertical="center" wrapText="1"/>
      <protection/>
    </xf>
    <xf numFmtId="0" fontId="10" fillId="0" borderId="20" xfId="55" applyFont="1" applyFill="1" applyBorder="1" applyAlignment="1" applyProtection="1">
      <alignment vertical="center" wrapText="1"/>
      <protection/>
    </xf>
    <xf numFmtId="0" fontId="10" fillId="0" borderId="30" xfId="55" applyFont="1" applyFill="1" applyBorder="1" applyAlignment="1" applyProtection="1">
      <alignment vertical="center" wrapText="1"/>
      <protection/>
    </xf>
    <xf numFmtId="0" fontId="9" fillId="0" borderId="23" xfId="55" applyFont="1" applyFill="1" applyBorder="1" applyAlignment="1" applyProtection="1">
      <alignment horizontal="center" vertical="center" wrapText="1"/>
      <protection/>
    </xf>
    <xf numFmtId="0" fontId="9" fillId="0" borderId="29" xfId="55" applyFont="1" applyFill="1" applyBorder="1" applyAlignment="1" applyProtection="1">
      <alignment horizontal="center" vertical="center" wrapText="1"/>
      <protection/>
    </xf>
    <xf numFmtId="0" fontId="9" fillId="0" borderId="48" xfId="55" applyFont="1" applyFill="1" applyBorder="1" applyAlignment="1" applyProtection="1">
      <alignment horizontal="center" vertical="center" wrapText="1"/>
      <protection/>
    </xf>
    <xf numFmtId="0" fontId="10" fillId="0" borderId="49" xfId="55" applyFont="1" applyFill="1" applyBorder="1" applyAlignment="1" applyProtection="1">
      <alignment vertical="center" wrapText="1"/>
      <protection/>
    </xf>
    <xf numFmtId="0" fontId="10" fillId="0" borderId="29" xfId="55" applyFont="1" applyFill="1" applyBorder="1" applyAlignment="1" applyProtection="1">
      <alignment vertical="center" wrapText="1"/>
      <protection/>
    </xf>
    <xf numFmtId="0" fontId="10" fillId="0" borderId="48" xfId="55" applyFont="1" applyFill="1" applyBorder="1" applyAlignment="1" applyProtection="1">
      <alignment vertical="center" wrapText="1"/>
      <protection/>
    </xf>
    <xf numFmtId="3" fontId="14" fillId="0" borderId="57" xfId="0" applyNumberFormat="1" applyFont="1" applyBorder="1" applyAlignment="1" applyProtection="1">
      <alignment horizontal="justify" vertical="center" wrapText="1"/>
      <protection locked="0"/>
    </xf>
    <xf numFmtId="3" fontId="14" fillId="0" borderId="12" xfId="0" applyNumberFormat="1" applyFont="1" applyBorder="1" applyAlignment="1" applyProtection="1">
      <alignment horizontal="justify" vertical="center" wrapText="1"/>
      <protection locked="0"/>
    </xf>
    <xf numFmtId="3" fontId="14" fillId="0" borderId="90" xfId="0" applyNumberFormat="1" applyFont="1" applyBorder="1" applyAlignment="1" applyProtection="1">
      <alignment horizontal="justify" vertical="center" wrapText="1"/>
      <protection locked="0"/>
    </xf>
    <xf numFmtId="3" fontId="14" fillId="0" borderId="91" xfId="0" applyNumberFormat="1" applyFont="1" applyBorder="1" applyAlignment="1" applyProtection="1">
      <alignment horizontal="justify" vertical="center" wrapText="1"/>
      <protection locked="0"/>
    </xf>
    <xf numFmtId="3" fontId="14" fillId="0" borderId="51" xfId="0" applyNumberFormat="1" applyFont="1" applyBorder="1" applyAlignment="1" applyProtection="1">
      <alignment horizontal="justify" vertical="center" wrapText="1"/>
      <protection locked="0"/>
    </xf>
    <xf numFmtId="3" fontId="14" fillId="0" borderId="92" xfId="0" applyNumberFormat="1" applyFont="1" applyBorder="1" applyAlignment="1" applyProtection="1">
      <alignment horizontal="justify" vertical="center" wrapText="1"/>
      <protection locked="0"/>
    </xf>
    <xf numFmtId="0" fontId="0" fillId="0" borderId="2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94" fillId="37" borderId="88" xfId="0" applyFont="1" applyFill="1" applyBorder="1" applyAlignment="1">
      <alignment horizontal="center" vertical="center" wrapText="1"/>
    </xf>
    <xf numFmtId="0" fontId="94" fillId="37" borderId="41" xfId="0" applyFont="1" applyFill="1" applyBorder="1" applyAlignment="1">
      <alignment horizontal="center" vertical="center" wrapText="1"/>
    </xf>
    <xf numFmtId="216" fontId="13" fillId="0" borderId="56" xfId="57" applyNumberFormat="1" applyFont="1" applyBorder="1" applyAlignment="1" applyProtection="1">
      <alignment horizontal="center" vertical="center"/>
      <protection locked="0"/>
    </xf>
    <xf numFmtId="216" fontId="13" fillId="0" borderId="93" xfId="57" applyNumberFormat="1" applyFont="1" applyBorder="1" applyAlignment="1" applyProtection="1">
      <alignment horizontal="center" vertical="center"/>
      <protection locked="0"/>
    </xf>
    <xf numFmtId="216" fontId="13" fillId="0" borderId="56" xfId="57" applyNumberFormat="1" applyFont="1" applyBorder="1" applyAlignment="1" applyProtection="1">
      <alignment horizontal="center" vertical="center" wrapText="1"/>
      <protection locked="0"/>
    </xf>
    <xf numFmtId="216" fontId="13" fillId="0" borderId="93" xfId="57" applyNumberFormat="1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3" fillId="0" borderId="105" xfId="0" applyFont="1" applyBorder="1" applyAlignment="1">
      <alignment horizontal="center" vertical="center" wrapText="1"/>
    </xf>
    <xf numFmtId="0" fontId="13" fillId="0" borderId="10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03" fillId="37" borderId="100" xfId="0" applyFont="1" applyFill="1" applyBorder="1" applyAlignment="1">
      <alignment horizontal="center" vertical="center" wrapText="1"/>
    </xf>
    <xf numFmtId="0" fontId="103" fillId="37" borderId="10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4" fillId="37" borderId="80" xfId="0" applyFont="1" applyFill="1" applyBorder="1" applyAlignment="1">
      <alignment horizontal="center" vertical="center" wrapText="1"/>
    </xf>
    <xf numFmtId="0" fontId="94" fillId="37" borderId="8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94" fillId="37" borderId="10" xfId="0" applyFont="1" applyFill="1" applyBorder="1" applyAlignment="1">
      <alignment horizontal="center" vertical="center" wrapText="1"/>
    </xf>
    <xf numFmtId="0" fontId="94" fillId="37" borderId="94" xfId="0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aje 2" xfId="58"/>
    <cellStyle name="Porcentaje 2 2" xfId="59"/>
    <cellStyle name="Porcentaje 3" xfId="60"/>
    <cellStyle name="Porcentaje 3 2" xfId="61"/>
    <cellStyle name="Porcentaje 4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dxfs count="12">
    <dxf>
      <font>
        <b/>
        <i val="0"/>
        <color auto="1"/>
      </font>
      <fill>
        <patternFill>
          <bgColor rgb="FF66FF3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66FF3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66FF3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66FF3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Evaluación de satisfacción del usuario con el servicio de conciliación vigencia 2020</a:t>
            </a:r>
          </a:p>
        </c:rich>
      </c:tx>
      <c:layout>
        <c:manualLayout>
          <c:xMode val="factor"/>
          <c:yMode val="factor"/>
          <c:x val="0.0165"/>
          <c:y val="0.023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0.979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 Calificación Servicio Concil'!$C$46</c:f>
              <c:strCache>
                <c:ptCount val="1"/>
                <c:pt idx="0">
                  <c:v>% Meta (calificación obtenida - nivel de satisfacción)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Calificación Servicio Concil'!$D$45:$O$45</c:f>
              <c:strCache/>
            </c:strRef>
          </c:cat>
          <c:val>
            <c:numRef>
              <c:f>'1 Calificación Servicio Concil'!$D$46:$O$46</c:f>
              <c:numCache/>
            </c:numRef>
          </c:val>
          <c:shape val="cylinder"/>
        </c:ser>
        <c:ser>
          <c:idx val="1"/>
          <c:order val="1"/>
          <c:tx>
            <c:strRef>
              <c:f>'1 Calificación Servicio Concil'!$C$47</c:f>
              <c:strCache>
                <c:ptCount val="1"/>
                <c:pt idx="0">
                  <c:v>Calificación obtenida (evaluación del servicio de conciliación)</c:v>
                </c:pt>
              </c:strCache>
            </c:strRef>
          </c:tx>
          <c:spPr>
            <a:gradFill rotWithShape="1">
              <a:gsLst>
                <a:gs pos="0">
                  <a:srgbClr val="03D4A8"/>
                </a:gs>
                <a:gs pos="0">
                  <a:srgbClr val="0087E6"/>
                </a:gs>
                <a:gs pos="25000">
                  <a:srgbClr val="21D6E0"/>
                </a:gs>
                <a:gs pos="100000">
                  <a:srgbClr val="005CB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Calificación Servicio Concil'!$D$45:$O$45</c:f>
              <c:strCache/>
            </c:strRef>
          </c:cat>
          <c:val>
            <c:numRef>
              <c:f>'1 Calificación Servicio Concil'!$D$47:$O$47</c:f>
              <c:numCache/>
            </c:numRef>
          </c:val>
          <c:shape val="cylinder"/>
        </c:ser>
        <c:shape val="cylinder"/>
        <c:axId val="65583294"/>
        <c:axId val="53378735"/>
      </c:bar3DChart>
      <c:catAx>
        <c:axId val="655832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3378735"/>
        <c:crosses val="autoZero"/>
        <c:auto val="1"/>
        <c:lblOffset val="100"/>
        <c:tickLblSkip val="2"/>
        <c:noMultiLvlLbl val="0"/>
      </c:catAx>
      <c:valAx>
        <c:axId val="5337873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% de satisfacción</a:t>
                </a:r>
              </a:p>
            </c:rich>
          </c:tx>
          <c:layout>
            <c:manualLayout>
              <c:xMode val="factor"/>
              <c:yMode val="factor"/>
              <c:x val="0.00075"/>
              <c:y val="0.18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5583294"/>
        <c:crossesAt val="1"/>
        <c:crossBetween val="between"/>
        <c:dispUnits/>
        <c:maj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Comportamiento trimestral año 2020 de las conciliaciones </a:t>
            </a:r>
          </a:p>
        </c:rich>
      </c:tx>
      <c:layout>
        <c:manualLayout>
          <c:xMode val="factor"/>
          <c:yMode val="factor"/>
          <c:x val="-0.00075"/>
          <c:y val="-0.012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575"/>
          <c:y val="0.07075"/>
          <c:w val="0.93075"/>
          <c:h val="0.90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'2Logro acuerdos conciliación'!$C$46</c:f>
              <c:strCache>
                <c:ptCount val="1"/>
                <c:pt idx="0">
                  <c:v>% Meta</c:v>
                </c:pt>
              </c:strCache>
            </c:strRef>
          </c:tx>
          <c:spPr>
            <a:gradFill rotWithShape="1">
              <a:gsLst>
                <a:gs pos="0">
                  <a:srgbClr val="FFF200"/>
                </a:gs>
                <a:gs pos="100000">
                  <a:srgbClr val="FF7A00"/>
                </a:gs>
                <a:gs pos="10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('2Logro acuerdos conciliación'!$F$45,'2Logro acuerdos conciliación'!$I$45,'2Logro acuerdos conciliación'!$L$45,'2Logro acuerdos conciliación'!$O$45)</c:f>
              <c:strCache/>
            </c:strRef>
          </c:cat>
          <c:val>
            <c:numRef>
              <c:f>('2Logro acuerdos conciliación'!$F$46,'2Logro acuerdos conciliación'!$I$46,'2Logro acuerdos conciliación'!$L$46,'2Logro acuerdos conciliación'!$O$46)</c:f>
              <c:numCache/>
            </c:numRef>
          </c:val>
          <c:shape val="cylinder"/>
        </c:ser>
        <c:ser>
          <c:idx val="1"/>
          <c:order val="1"/>
          <c:tx>
            <c:strRef>
              <c:f>'2Logro acuerdos conciliación'!$C$47</c:f>
              <c:strCache>
                <c:ptCount val="1"/>
                <c:pt idx="0">
                  <c:v>% Acuerdos logrados</c:v>
                </c:pt>
              </c:strCache>
            </c:strRef>
          </c:tx>
          <c:spPr>
            <a:solidFill>
              <a:srgbClr val="99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('2Logro acuerdos conciliación'!$F$45,'2Logro acuerdos conciliación'!$I$45,'2Logro acuerdos conciliación'!$L$45,'2Logro acuerdos conciliación'!$O$45)</c:f>
              <c:strCache/>
            </c:strRef>
          </c:cat>
          <c:val>
            <c:numRef>
              <c:f>('2Logro acuerdos conciliación'!$F$47,'2Logro acuerdos conciliación'!$I$47,'2Logro acuerdos conciliación'!$L$47,'2Logro acuerdos conciliación'!$O$47)</c:f>
              <c:numCache/>
            </c:numRef>
          </c:val>
          <c:shape val="cylinder"/>
        </c:ser>
        <c:shape val="cylinder"/>
        <c:axId val="10646568"/>
        <c:axId val="28710249"/>
      </c:bar3DChart>
      <c:catAx>
        <c:axId val="106465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10249"/>
        <c:crosses val="autoZero"/>
        <c:auto val="1"/>
        <c:lblOffset val="100"/>
        <c:tickLblSkip val="1"/>
        <c:noMultiLvlLbl val="0"/>
      </c:catAx>
      <c:valAx>
        <c:axId val="2871024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conciliaciones 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exitosas</a:t>
                </a:r>
              </a:p>
            </c:rich>
          </c:tx>
          <c:layout>
            <c:manualLayout>
              <c:xMode val="factor"/>
              <c:yMode val="factor"/>
              <c:x val="-0.049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46568"/>
        <c:crossesAt val="1"/>
        <c:crossBetween val="between"/>
        <c:dispUnits/>
        <c:maj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Productividad del  centro de conciliación y arbitraje- vigencia 2021</a:t>
            </a:r>
          </a:p>
        </c:rich>
      </c:tx>
      <c:layout>
        <c:manualLayout>
          <c:xMode val="factor"/>
          <c:yMode val="factor"/>
          <c:x val="0.048"/>
          <c:y val="0.019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33"/>
          <c:y val="0.114"/>
          <c:w val="0.92675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 Productividad CA'!$C$46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('3 Productividad CA'!$F$45,'3 Productividad CA'!$I$45,'3 Productividad CA'!$L$45,'3 Productividad CA'!$O$45)</c:f>
              <c:strCache/>
            </c:strRef>
          </c:cat>
          <c:val>
            <c:numRef>
              <c:f>('3 Productividad CA'!$F$46,'3 Productividad CA'!$I$46,'3 Productividad CA'!$L$46,'3 Productividad CA'!$O$46)</c:f>
              <c:numCache/>
            </c:numRef>
          </c:val>
          <c:shape val="cylinder"/>
        </c:ser>
        <c:ser>
          <c:idx val="1"/>
          <c:order val="1"/>
          <c:tx>
            <c:strRef>
              <c:f>'3 Productividad CA'!$C$47</c:f>
              <c:strCache>
                <c:ptCount val="1"/>
                <c:pt idx="0">
                  <c:v>Conciliaciones tramitadas por conciliador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('3 Productividad CA'!$F$45,'3 Productividad CA'!$I$45,'3 Productividad CA'!$L$45,'3 Productividad CA'!$O$45)</c:f>
              <c:strCache/>
            </c:strRef>
          </c:cat>
          <c:val>
            <c:numRef>
              <c:f>('3 Productividad CA'!$F$47,'3 Productividad CA'!$I$47,'3 Productividad CA'!$L$47,'3 Productividad CA'!$O$47)</c:f>
              <c:numCache/>
            </c:numRef>
          </c:val>
          <c:shape val="cylinder"/>
        </c:ser>
        <c:shape val="cylinder"/>
        <c:axId val="57065650"/>
        <c:axId val="43828803"/>
      </c:bar3DChart>
      <c:catAx>
        <c:axId val="570656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28803"/>
        <c:crosses val="autoZero"/>
        <c:auto val="1"/>
        <c:lblOffset val="100"/>
        <c:tickLblSkip val="1"/>
        <c:noMultiLvlLbl val="0"/>
      </c:catAx>
      <c:valAx>
        <c:axId val="43828803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de Conciliaciones tramitadas por conciliador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7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65650"/>
        <c:crossesAt val="1"/>
        <c:crossBetween val="between"/>
        <c:dispUnits/>
        <c:majorUnit val="10"/>
        <c:min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49</xdr:row>
      <xdr:rowOff>133350</xdr:rowOff>
    </xdr:from>
    <xdr:to>
      <xdr:col>15</xdr:col>
      <xdr:colOff>1000125</xdr:colOff>
      <xdr:row>63</xdr:row>
      <xdr:rowOff>171450</xdr:rowOff>
    </xdr:to>
    <xdr:graphicFrame>
      <xdr:nvGraphicFramePr>
        <xdr:cNvPr id="1" name="3 Gráfico"/>
        <xdr:cNvGraphicFramePr/>
      </xdr:nvGraphicFramePr>
      <xdr:xfrm>
        <a:off x="485775" y="11353800"/>
        <a:ext cx="134493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447675</xdr:colOff>
      <xdr:row>1</xdr:row>
      <xdr:rowOff>66675</xdr:rowOff>
    </xdr:from>
    <xdr:to>
      <xdr:col>1</xdr:col>
      <xdr:colOff>1733550</xdr:colOff>
      <xdr:row>4</xdr:row>
      <xdr:rowOff>28575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238125"/>
          <a:ext cx="1285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104775</xdr:rowOff>
    </xdr:from>
    <xdr:to>
      <xdr:col>10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18745200" y="104775"/>
          <a:ext cx="0" cy="314325"/>
          <a:chOff x="26298" y="165"/>
          <a:chExt cx="0" cy="69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26298" y="165"/>
            <a:ext cx="0" cy="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-1</a:t>
            </a:r>
          </a:p>
        </xdr:txBody>
      </xdr:sp>
    </xdr:grpSp>
    <xdr:clientData/>
  </xdr:twoCellAnchor>
  <xdr:twoCellAnchor editAs="oneCell">
    <xdr:from>
      <xdr:col>0</xdr:col>
      <xdr:colOff>228600</xdr:colOff>
      <xdr:row>0</xdr:row>
      <xdr:rowOff>190500</xdr:rowOff>
    </xdr:from>
    <xdr:to>
      <xdr:col>0</xdr:col>
      <xdr:colOff>1504950</xdr:colOff>
      <xdr:row>3</xdr:row>
      <xdr:rowOff>66675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1276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50</xdr:row>
      <xdr:rowOff>104775</xdr:rowOff>
    </xdr:from>
    <xdr:to>
      <xdr:col>15</xdr:col>
      <xdr:colOff>714375</xdr:colOff>
      <xdr:row>65</xdr:row>
      <xdr:rowOff>200025</xdr:rowOff>
    </xdr:to>
    <xdr:graphicFrame>
      <xdr:nvGraphicFramePr>
        <xdr:cNvPr id="1" name="1 Gráfico"/>
        <xdr:cNvGraphicFramePr/>
      </xdr:nvGraphicFramePr>
      <xdr:xfrm>
        <a:off x="285750" y="8991600"/>
        <a:ext cx="117443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333375</xdr:colOff>
      <xdr:row>1</xdr:row>
      <xdr:rowOff>104775</xdr:rowOff>
    </xdr:from>
    <xdr:to>
      <xdr:col>1</xdr:col>
      <xdr:colOff>1590675</xdr:colOff>
      <xdr:row>4</xdr:row>
      <xdr:rowOff>104775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76225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104775</xdr:rowOff>
    </xdr:from>
    <xdr:to>
      <xdr:col>10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13639800" y="104775"/>
          <a:ext cx="0" cy="314325"/>
          <a:chOff x="26298" y="165"/>
          <a:chExt cx="0" cy="69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26298" y="165"/>
            <a:ext cx="0" cy="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-1</a:t>
            </a:r>
          </a:p>
        </xdr:txBody>
      </xdr:sp>
    </xdr:grpSp>
    <xdr:clientData/>
  </xdr:twoCellAnchor>
  <xdr:twoCellAnchor editAs="oneCell">
    <xdr:from>
      <xdr:col>0</xdr:col>
      <xdr:colOff>238125</xdr:colOff>
      <xdr:row>0</xdr:row>
      <xdr:rowOff>180975</xdr:rowOff>
    </xdr:from>
    <xdr:to>
      <xdr:col>0</xdr:col>
      <xdr:colOff>1524000</xdr:colOff>
      <xdr:row>3</xdr:row>
      <xdr:rowOff>57150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1285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49</xdr:row>
      <xdr:rowOff>123825</xdr:rowOff>
    </xdr:from>
    <xdr:to>
      <xdr:col>15</xdr:col>
      <xdr:colOff>704850</xdr:colOff>
      <xdr:row>64</xdr:row>
      <xdr:rowOff>200025</xdr:rowOff>
    </xdr:to>
    <xdr:graphicFrame>
      <xdr:nvGraphicFramePr>
        <xdr:cNvPr id="1" name="1 Gráfico"/>
        <xdr:cNvGraphicFramePr/>
      </xdr:nvGraphicFramePr>
      <xdr:xfrm>
        <a:off x="390525" y="9696450"/>
        <a:ext cx="126015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228600</xdr:colOff>
      <xdr:row>2</xdr:row>
      <xdr:rowOff>76200</xdr:rowOff>
    </xdr:from>
    <xdr:to>
      <xdr:col>1</xdr:col>
      <xdr:colOff>1514475</xdr:colOff>
      <xdr:row>5</xdr:row>
      <xdr:rowOff>57150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457200"/>
          <a:ext cx="1285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171450</xdr:rowOff>
    </xdr:from>
    <xdr:to>
      <xdr:col>0</xdr:col>
      <xdr:colOff>1571625</xdr:colOff>
      <xdr:row>3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1276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46"/>
  <sheetViews>
    <sheetView zoomScaleSheetLayoutView="100" zoomScalePageLayoutView="0" workbookViewId="0" topLeftCell="A24">
      <selection activeCell="A40" sqref="A40"/>
    </sheetView>
  </sheetViews>
  <sheetFormatPr defaultColWidth="11.421875" defaultRowHeight="12.75"/>
  <cols>
    <col min="1" max="1" width="6.28125" style="151" customWidth="1"/>
    <col min="2" max="2" width="79.57421875" style="151" customWidth="1"/>
    <col min="3" max="3" width="8.7109375" style="152" customWidth="1"/>
    <col min="4" max="4" width="12.140625" style="184" customWidth="1"/>
    <col min="5" max="5" width="6.7109375" style="184" bestFit="1" customWidth="1"/>
    <col min="6" max="6" width="11.421875" style="238" customWidth="1"/>
    <col min="7" max="7" width="6.00390625" style="154" customWidth="1"/>
    <col min="8" max="8" width="6.7109375" style="154" customWidth="1"/>
    <col min="9" max="11" width="11.421875" style="154" customWidth="1"/>
    <col min="12" max="12" width="5.8515625" style="201" customWidth="1"/>
    <col min="13" max="14" width="10.00390625" style="201" customWidth="1"/>
    <col min="15" max="15" width="9.57421875" style="201" customWidth="1"/>
    <col min="16" max="16" width="10.00390625" style="201" customWidth="1"/>
    <col min="17" max="17" width="8.140625" style="201" customWidth="1"/>
    <col min="18" max="22" width="10.00390625" style="201" customWidth="1"/>
    <col min="23" max="23" width="11.421875" style="201" bestFit="1" customWidth="1"/>
    <col min="24" max="24" width="49.28125" style="198" customWidth="1"/>
    <col min="25" max="16384" width="11.421875" style="151" customWidth="1"/>
  </cols>
  <sheetData>
    <row r="1" ht="9" customHeight="1">
      <c r="B1" s="235"/>
    </row>
    <row r="2" ht="10.5" customHeight="1">
      <c r="B2" s="235"/>
    </row>
    <row r="3" ht="16.5" customHeight="1">
      <c r="B3" s="235"/>
    </row>
    <row r="4" ht="24.75" customHeight="1">
      <c r="B4" s="235"/>
    </row>
    <row r="5" ht="30.75" customHeight="1">
      <c r="B5" s="235"/>
    </row>
    <row r="6" ht="15" customHeight="1">
      <c r="B6" s="155"/>
    </row>
    <row r="7" ht="29.25" customHeight="1"/>
    <row r="8" spans="2:12" ht="22.5" customHeight="1">
      <c r="B8" s="234" t="s">
        <v>234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</row>
    <row r="9" spans="2:6" ht="21.75" customHeight="1">
      <c r="B9" s="161"/>
      <c r="C9" s="159"/>
      <c r="D9" s="185"/>
      <c r="E9" s="185"/>
      <c r="F9" s="239"/>
    </row>
    <row r="10" spans="2:24" s="161" customFormat="1" ht="30.75" customHeight="1">
      <c r="B10" s="234" t="s">
        <v>229</v>
      </c>
      <c r="C10" s="159"/>
      <c r="D10" s="273" t="s">
        <v>143</v>
      </c>
      <c r="E10" s="185"/>
      <c r="F10" s="240"/>
      <c r="G10" s="164"/>
      <c r="H10" s="164"/>
      <c r="I10" s="164"/>
      <c r="J10" s="164"/>
      <c r="K10" s="164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3"/>
    </row>
    <row r="11" spans="2:18" ht="18.75" customHeight="1">
      <c r="B11" s="165"/>
      <c r="C11" s="159"/>
      <c r="D11" s="185"/>
      <c r="E11" s="185"/>
      <c r="F11" s="239"/>
      <c r="G11" s="229"/>
      <c r="H11" s="229"/>
      <c r="I11" s="229"/>
      <c r="J11" s="229"/>
      <c r="K11" s="229"/>
      <c r="N11" s="201">
        <f>20/100</f>
        <v>0.2</v>
      </c>
      <c r="O11" s="201">
        <f>40/100</f>
        <v>0.4</v>
      </c>
      <c r="P11" s="201">
        <f>60/100</f>
        <v>0.6</v>
      </c>
      <c r="Q11" s="201">
        <f>80/100</f>
        <v>0.8</v>
      </c>
      <c r="R11" s="201">
        <f>100/100</f>
        <v>1</v>
      </c>
    </row>
    <row r="12" spans="2:24" s="167" customFormat="1" ht="30" customHeight="1">
      <c r="B12" s="231" t="s">
        <v>247</v>
      </c>
      <c r="C12" s="170"/>
      <c r="D12" s="204" t="s">
        <v>213</v>
      </c>
      <c r="E12" s="186"/>
      <c r="F12" s="241"/>
      <c r="G12" s="199">
        <v>1</v>
      </c>
      <c r="H12" s="199">
        <v>2</v>
      </c>
      <c r="I12" s="199">
        <v>3</v>
      </c>
      <c r="J12" s="199">
        <v>4</v>
      </c>
      <c r="K12" s="199">
        <v>5</v>
      </c>
      <c r="L12" s="205"/>
      <c r="M12" s="205"/>
      <c r="N12" s="206">
        <v>1</v>
      </c>
      <c r="O12" s="206">
        <v>2</v>
      </c>
      <c r="P12" s="206">
        <v>3</v>
      </c>
      <c r="Q12" s="206">
        <v>4</v>
      </c>
      <c r="R12" s="206">
        <v>5</v>
      </c>
      <c r="S12" s="205"/>
      <c r="T12" s="205" t="s">
        <v>190</v>
      </c>
      <c r="U12" s="205" t="s">
        <v>191</v>
      </c>
      <c r="V12" s="205"/>
      <c r="W12" s="205" t="s">
        <v>190</v>
      </c>
      <c r="X12" s="207"/>
    </row>
    <row r="13" spans="1:24" s="167" customFormat="1" ht="27.75" customHeight="1">
      <c r="A13" s="232"/>
      <c r="B13" s="172" t="s">
        <v>235</v>
      </c>
      <c r="C13" s="242"/>
      <c r="D13" s="243">
        <v>6</v>
      </c>
      <c r="E13" s="244">
        <f>+D13-L13</f>
        <v>0</v>
      </c>
      <c r="F13" s="245">
        <f>25/100</f>
        <v>0.25</v>
      </c>
      <c r="G13" s="173"/>
      <c r="H13" s="173"/>
      <c r="I13" s="176"/>
      <c r="J13" s="176">
        <v>1</v>
      </c>
      <c r="K13" s="177">
        <v>5</v>
      </c>
      <c r="L13" s="208">
        <f>SUM(I13:K13)</f>
        <v>6</v>
      </c>
      <c r="M13" s="209">
        <v>0.08333333333333333</v>
      </c>
      <c r="N13" s="209">
        <f>+G13*$N$11</f>
        <v>0</v>
      </c>
      <c r="O13" s="209">
        <f>+H13*$O$11</f>
        <v>0</v>
      </c>
      <c r="P13" s="209">
        <f>+I13*$P$11</f>
        <v>0</v>
      </c>
      <c r="Q13" s="209">
        <f>+J13*$Q$11</f>
        <v>0.8</v>
      </c>
      <c r="R13" s="209">
        <f>+K13*$R$11</f>
        <v>5</v>
      </c>
      <c r="S13" s="209">
        <f>SUM(N13:R13)</f>
        <v>5.8</v>
      </c>
      <c r="T13" s="209">
        <f>+S13*M13</f>
        <v>0.4833333333333333</v>
      </c>
      <c r="U13" s="209">
        <f>+L13*M13</f>
        <v>0.5</v>
      </c>
      <c r="V13" s="209"/>
      <c r="W13" s="209"/>
      <c r="X13" s="210"/>
    </row>
    <row r="14" spans="1:24" s="167" customFormat="1" ht="18.75" customHeight="1">
      <c r="A14" s="232"/>
      <c r="B14" s="172" t="s">
        <v>236</v>
      </c>
      <c r="C14" s="152"/>
      <c r="D14" s="244">
        <f>+D13</f>
        <v>6</v>
      </c>
      <c r="E14" s="244">
        <f aca="true" t="shared" si="0" ref="E14:E29">+D14-L14</f>
        <v>0</v>
      </c>
      <c r="F14" s="245"/>
      <c r="G14" s="173"/>
      <c r="H14" s="173"/>
      <c r="I14" s="176"/>
      <c r="J14" s="176">
        <v>1</v>
      </c>
      <c r="K14" s="177">
        <v>5</v>
      </c>
      <c r="L14" s="208">
        <f>SUM(I14:K14)</f>
        <v>6</v>
      </c>
      <c r="M14" s="209">
        <v>0.08333333333333333</v>
      </c>
      <c r="N14" s="209">
        <f>+G14*$N$11</f>
        <v>0</v>
      </c>
      <c r="O14" s="209">
        <f>+H14*$O$11</f>
        <v>0</v>
      </c>
      <c r="P14" s="209">
        <f>+I14*$P$11</f>
        <v>0</v>
      </c>
      <c r="Q14" s="209">
        <f>+J14*$Q$11</f>
        <v>0.8</v>
      </c>
      <c r="R14" s="209">
        <f>+K14*$R$11</f>
        <v>5</v>
      </c>
      <c r="S14" s="209">
        <f aca="true" t="shared" si="1" ref="S14:S29">SUM(N14:R14)</f>
        <v>5.8</v>
      </c>
      <c r="T14" s="209">
        <f aca="true" t="shared" si="2" ref="T14:T29">+S14*M14</f>
        <v>0.4833333333333333</v>
      </c>
      <c r="U14" s="209">
        <f aca="true" t="shared" si="3" ref="U14:U29">+L14*M14</f>
        <v>0.5</v>
      </c>
      <c r="V14" s="209"/>
      <c r="W14" s="209"/>
      <c r="X14" s="210"/>
    </row>
    <row r="15" spans="1:24" s="167" customFormat="1" ht="27.75" customHeight="1">
      <c r="A15" s="232"/>
      <c r="B15" s="172" t="s">
        <v>237</v>
      </c>
      <c r="C15" s="152"/>
      <c r="D15" s="244">
        <f>+D13</f>
        <v>6</v>
      </c>
      <c r="E15" s="244">
        <f t="shared" si="0"/>
        <v>0</v>
      </c>
      <c r="F15" s="245"/>
      <c r="G15" s="173"/>
      <c r="H15" s="173"/>
      <c r="I15" s="176"/>
      <c r="J15" s="176">
        <v>1</v>
      </c>
      <c r="K15" s="177">
        <v>5</v>
      </c>
      <c r="L15" s="208">
        <f>SUM(I15:K15)</f>
        <v>6</v>
      </c>
      <c r="M15" s="209">
        <v>0.08333333333333333</v>
      </c>
      <c r="N15" s="209">
        <f>+G15*$N$11</f>
        <v>0</v>
      </c>
      <c r="O15" s="209">
        <f>+H15*$O$11</f>
        <v>0</v>
      </c>
      <c r="P15" s="209">
        <f>+I15*$P$11</f>
        <v>0</v>
      </c>
      <c r="Q15" s="209">
        <f>+J15*$Q$11</f>
        <v>0.8</v>
      </c>
      <c r="R15" s="209">
        <f>+K15*$R$11</f>
        <v>5</v>
      </c>
      <c r="S15" s="209">
        <f t="shared" si="1"/>
        <v>5.8</v>
      </c>
      <c r="T15" s="209">
        <f t="shared" si="2"/>
        <v>0.4833333333333333</v>
      </c>
      <c r="U15" s="209">
        <f t="shared" si="3"/>
        <v>0.5</v>
      </c>
      <c r="V15" s="209"/>
      <c r="W15" s="209"/>
      <c r="X15" s="210"/>
    </row>
    <row r="16" spans="2:24" s="167" customFormat="1" ht="15.75" customHeight="1">
      <c r="B16" s="178"/>
      <c r="C16" s="152"/>
      <c r="D16" s="244"/>
      <c r="E16" s="244"/>
      <c r="F16" s="241"/>
      <c r="G16" s="182"/>
      <c r="H16" s="182"/>
      <c r="I16" s="259"/>
      <c r="J16" s="259"/>
      <c r="K16" s="259"/>
      <c r="L16" s="208"/>
      <c r="M16" s="209"/>
      <c r="N16" s="209"/>
      <c r="O16" s="209"/>
      <c r="P16" s="209"/>
      <c r="Q16" s="209"/>
      <c r="R16" s="209"/>
      <c r="S16" s="209"/>
      <c r="T16" s="211">
        <f>SUM(T13:T15)</f>
        <v>1.4499999999999997</v>
      </c>
      <c r="U16" s="211">
        <f>SUM(U13:U15)</f>
        <v>1.5</v>
      </c>
      <c r="V16" s="246">
        <f>+T16/U16</f>
        <v>0.9666666666666665</v>
      </c>
      <c r="W16" s="247">
        <f>+V16*F13</f>
        <v>0.2416666666666666</v>
      </c>
      <c r="X16" s="212" t="str">
        <f>+B12</f>
        <v>SOBRE LA ATENCIÓN GENERAL DEL CENTRO</v>
      </c>
    </row>
    <row r="17" spans="2:24" s="167" customFormat="1" ht="17.25" customHeight="1">
      <c r="B17" s="231" t="s">
        <v>199</v>
      </c>
      <c r="C17" s="180"/>
      <c r="D17" s="244">
        <f>+D13</f>
        <v>6</v>
      </c>
      <c r="E17" s="244"/>
      <c r="F17" s="248"/>
      <c r="G17" s="199">
        <v>1</v>
      </c>
      <c r="H17" s="199">
        <v>2</v>
      </c>
      <c r="I17" s="199">
        <v>3</v>
      </c>
      <c r="J17" s="199">
        <v>4</v>
      </c>
      <c r="K17" s="200">
        <v>5</v>
      </c>
      <c r="L17" s="208"/>
      <c r="M17" s="209"/>
      <c r="N17" s="209"/>
      <c r="O17" s="209"/>
      <c r="P17" s="209"/>
      <c r="Q17" s="209"/>
      <c r="R17" s="209"/>
      <c r="S17" s="209"/>
      <c r="T17" s="209"/>
      <c r="U17" s="209"/>
      <c r="V17" s="213"/>
      <c r="W17" s="213"/>
      <c r="X17" s="210"/>
    </row>
    <row r="18" spans="1:24" s="167" customFormat="1" ht="30" customHeight="1">
      <c r="A18" s="232"/>
      <c r="B18" s="172" t="s">
        <v>238</v>
      </c>
      <c r="C18" s="159"/>
      <c r="D18" s="244">
        <f>+D13</f>
        <v>6</v>
      </c>
      <c r="E18" s="244">
        <f t="shared" si="0"/>
        <v>0</v>
      </c>
      <c r="F18" s="249">
        <v>0.25</v>
      </c>
      <c r="G18" s="173"/>
      <c r="H18" s="173"/>
      <c r="I18" s="176"/>
      <c r="J18" s="176">
        <v>1</v>
      </c>
      <c r="K18" s="177">
        <v>5</v>
      </c>
      <c r="L18" s="208">
        <f>SUM(I18:K18)</f>
        <v>6</v>
      </c>
      <c r="M18" s="209">
        <v>0.125</v>
      </c>
      <c r="N18" s="209">
        <f>+G18*$N$11</f>
        <v>0</v>
      </c>
      <c r="O18" s="209">
        <f>+H18*$O$11</f>
        <v>0</v>
      </c>
      <c r="P18" s="209">
        <f>+I18*$P$11</f>
        <v>0</v>
      </c>
      <c r="Q18" s="209">
        <f>+J18*$Q$11</f>
        <v>0.8</v>
      </c>
      <c r="R18" s="209">
        <f>+K18*$R$11</f>
        <v>5</v>
      </c>
      <c r="S18" s="209">
        <f t="shared" si="1"/>
        <v>5.8</v>
      </c>
      <c r="T18" s="209">
        <f t="shared" si="2"/>
        <v>0.725</v>
      </c>
      <c r="U18" s="209">
        <f t="shared" si="3"/>
        <v>0.75</v>
      </c>
      <c r="V18" s="213"/>
      <c r="W18" s="213"/>
      <c r="X18" s="210"/>
    </row>
    <row r="19" spans="1:24" s="167" customFormat="1" ht="39" customHeight="1">
      <c r="A19" s="232"/>
      <c r="B19" s="172" t="s">
        <v>239</v>
      </c>
      <c r="C19" s="159"/>
      <c r="D19" s="244">
        <f>+D13</f>
        <v>6</v>
      </c>
      <c r="E19" s="244">
        <f t="shared" si="0"/>
        <v>0</v>
      </c>
      <c r="F19" s="249"/>
      <c r="G19" s="173"/>
      <c r="H19" s="173"/>
      <c r="I19" s="176"/>
      <c r="J19" s="176">
        <v>1</v>
      </c>
      <c r="K19" s="177">
        <v>5</v>
      </c>
      <c r="L19" s="208">
        <f>SUM(I19:K19)</f>
        <v>6</v>
      </c>
      <c r="M19" s="209">
        <v>0.125</v>
      </c>
      <c r="N19" s="209">
        <f>+G19*$N$11</f>
        <v>0</v>
      </c>
      <c r="O19" s="209">
        <f>+H19*$O$11</f>
        <v>0</v>
      </c>
      <c r="P19" s="209">
        <f>+I19*$P$11</f>
        <v>0</v>
      </c>
      <c r="Q19" s="209">
        <f>+J19*$Q$11</f>
        <v>0.8</v>
      </c>
      <c r="R19" s="209">
        <f>+K19*$R$11</f>
        <v>5</v>
      </c>
      <c r="S19" s="209">
        <f t="shared" si="1"/>
        <v>5.8</v>
      </c>
      <c r="T19" s="209">
        <f t="shared" si="2"/>
        <v>0.725</v>
      </c>
      <c r="U19" s="209">
        <f t="shared" si="3"/>
        <v>0.75</v>
      </c>
      <c r="V19" s="213"/>
      <c r="W19" s="213"/>
      <c r="X19" s="210"/>
    </row>
    <row r="20" spans="2:24" s="167" customFormat="1" ht="18" customHeight="1">
      <c r="B20" s="178"/>
      <c r="C20" s="159"/>
      <c r="D20" s="244"/>
      <c r="E20" s="244"/>
      <c r="F20" s="248"/>
      <c r="G20" s="182"/>
      <c r="H20" s="182"/>
      <c r="I20" s="259"/>
      <c r="J20" s="259"/>
      <c r="K20" s="259"/>
      <c r="L20" s="208"/>
      <c r="M20" s="209"/>
      <c r="N20" s="209"/>
      <c r="O20" s="209"/>
      <c r="P20" s="209"/>
      <c r="Q20" s="209"/>
      <c r="R20" s="209"/>
      <c r="S20" s="209"/>
      <c r="T20" s="211">
        <f>SUM(T18:T19)</f>
        <v>1.45</v>
      </c>
      <c r="U20" s="211">
        <f>SUM(U18:U19)</f>
        <v>1.5</v>
      </c>
      <c r="V20" s="246">
        <f>+T20/U20</f>
        <v>0.9666666666666667</v>
      </c>
      <c r="W20" s="247">
        <f>+V20*F18</f>
        <v>0.24166666666666667</v>
      </c>
      <c r="X20" s="212" t="str">
        <f>+B17</f>
        <v>SOBRE EL SERVICIO DE CONCILIACIÓN</v>
      </c>
    </row>
    <row r="21" spans="2:24" s="167" customFormat="1" ht="18" customHeight="1">
      <c r="B21" s="231" t="s">
        <v>246</v>
      </c>
      <c r="C21" s="159"/>
      <c r="D21" s="244"/>
      <c r="E21" s="244"/>
      <c r="F21" s="248"/>
      <c r="G21" s="199">
        <v>1</v>
      </c>
      <c r="H21" s="199">
        <v>2</v>
      </c>
      <c r="I21" s="199">
        <v>3</v>
      </c>
      <c r="J21" s="199">
        <v>4</v>
      </c>
      <c r="K21" s="200">
        <v>5</v>
      </c>
      <c r="L21" s="208"/>
      <c r="M21" s="209"/>
      <c r="N21" s="209"/>
      <c r="O21" s="209"/>
      <c r="P21" s="209"/>
      <c r="Q21" s="209"/>
      <c r="R21" s="209"/>
      <c r="S21" s="209"/>
      <c r="T21" s="209"/>
      <c r="U21" s="209"/>
      <c r="V21" s="213"/>
      <c r="W21" s="213"/>
      <c r="X21" s="210"/>
    </row>
    <row r="22" spans="1:24" s="167" customFormat="1" ht="16.5" customHeight="1">
      <c r="A22" s="232"/>
      <c r="B22" s="230" t="s">
        <v>240</v>
      </c>
      <c r="C22" s="159"/>
      <c r="D22" s="244">
        <f>+D13</f>
        <v>6</v>
      </c>
      <c r="E22" s="244">
        <f t="shared" si="0"/>
        <v>0</v>
      </c>
      <c r="F22" s="249">
        <v>0.25</v>
      </c>
      <c r="G22" s="173"/>
      <c r="H22" s="173"/>
      <c r="I22" s="176"/>
      <c r="J22" s="176">
        <v>1</v>
      </c>
      <c r="K22" s="177">
        <v>5</v>
      </c>
      <c r="L22" s="208">
        <f>SUM(I22:K22)</f>
        <v>6</v>
      </c>
      <c r="M22" s="209">
        <v>0.0625</v>
      </c>
      <c r="N22" s="209">
        <f>+G22*$N$11</f>
        <v>0</v>
      </c>
      <c r="O22" s="209">
        <f>+H22*$O$11</f>
        <v>0</v>
      </c>
      <c r="P22" s="209">
        <f>+I22*$P$11</f>
        <v>0</v>
      </c>
      <c r="Q22" s="209">
        <f>+J22*$Q$11</f>
        <v>0.8</v>
      </c>
      <c r="R22" s="209">
        <f>+K22*$R$11</f>
        <v>5</v>
      </c>
      <c r="S22" s="209">
        <f t="shared" si="1"/>
        <v>5.8</v>
      </c>
      <c r="T22" s="209">
        <f t="shared" si="2"/>
        <v>0.3625</v>
      </c>
      <c r="U22" s="209">
        <f t="shared" si="3"/>
        <v>0.375</v>
      </c>
      <c r="V22" s="213"/>
      <c r="W22" s="213"/>
      <c r="X22" s="210"/>
    </row>
    <row r="23" spans="1:24" s="167" customFormat="1" ht="15.75" customHeight="1">
      <c r="A23" s="232"/>
      <c r="B23" s="233" t="s">
        <v>241</v>
      </c>
      <c r="C23" s="159"/>
      <c r="D23" s="244">
        <f>+D13</f>
        <v>6</v>
      </c>
      <c r="E23" s="244">
        <f t="shared" si="0"/>
        <v>0</v>
      </c>
      <c r="F23" s="249"/>
      <c r="G23" s="173"/>
      <c r="H23" s="173"/>
      <c r="I23" s="176"/>
      <c r="J23" s="176">
        <v>1</v>
      </c>
      <c r="K23" s="177">
        <v>5</v>
      </c>
      <c r="L23" s="208">
        <f>SUM(I23:K23)</f>
        <v>6</v>
      </c>
      <c r="M23" s="209">
        <v>0.0625</v>
      </c>
      <c r="N23" s="209">
        <f>+G23*$N$11</f>
        <v>0</v>
      </c>
      <c r="O23" s="209">
        <f>+H23*$O$11</f>
        <v>0</v>
      </c>
      <c r="P23" s="209">
        <f>+I23*$P$11</f>
        <v>0</v>
      </c>
      <c r="Q23" s="209">
        <f>+J23*$Q$11</f>
        <v>0.8</v>
      </c>
      <c r="R23" s="209">
        <f>+K23*$R$11</f>
        <v>5</v>
      </c>
      <c r="S23" s="209">
        <f t="shared" si="1"/>
        <v>5.8</v>
      </c>
      <c r="T23" s="209">
        <f t="shared" si="2"/>
        <v>0.3625</v>
      </c>
      <c r="U23" s="209">
        <f t="shared" si="3"/>
        <v>0.375</v>
      </c>
      <c r="V23" s="213"/>
      <c r="W23" s="213"/>
      <c r="X23" s="210"/>
    </row>
    <row r="24" spans="1:24" s="167" customFormat="1" ht="16.5" customHeight="1">
      <c r="A24" s="232"/>
      <c r="B24" s="233" t="s">
        <v>242</v>
      </c>
      <c r="C24" s="159"/>
      <c r="D24" s="244">
        <f>+D13</f>
        <v>6</v>
      </c>
      <c r="E24" s="244">
        <f t="shared" si="0"/>
        <v>0</v>
      </c>
      <c r="F24" s="249"/>
      <c r="G24" s="173"/>
      <c r="H24" s="173"/>
      <c r="I24" s="176"/>
      <c r="J24" s="176">
        <v>1</v>
      </c>
      <c r="K24" s="177">
        <v>5</v>
      </c>
      <c r="L24" s="208">
        <f>SUM(I24:K24)</f>
        <v>6</v>
      </c>
      <c r="M24" s="209">
        <v>0.0625</v>
      </c>
      <c r="N24" s="209">
        <f>+G24*$N$11</f>
        <v>0</v>
      </c>
      <c r="O24" s="209">
        <f>+H24*$O$11</f>
        <v>0</v>
      </c>
      <c r="P24" s="209">
        <f>+I24*$P$11</f>
        <v>0</v>
      </c>
      <c r="Q24" s="209">
        <f>+J24*$Q$11</f>
        <v>0.8</v>
      </c>
      <c r="R24" s="209">
        <f>+K24*$R$11</f>
        <v>5</v>
      </c>
      <c r="S24" s="209">
        <f t="shared" si="1"/>
        <v>5.8</v>
      </c>
      <c r="T24" s="209">
        <f t="shared" si="2"/>
        <v>0.3625</v>
      </c>
      <c r="U24" s="209">
        <f t="shared" si="3"/>
        <v>0.375</v>
      </c>
      <c r="V24" s="213"/>
      <c r="W24" s="213"/>
      <c r="X24" s="210"/>
    </row>
    <row r="25" spans="1:24" s="167" customFormat="1" ht="17.25" customHeight="1">
      <c r="A25" s="232"/>
      <c r="B25" s="233"/>
      <c r="C25" s="159"/>
      <c r="D25" s="244"/>
      <c r="E25" s="244"/>
      <c r="F25" s="257"/>
      <c r="G25" s="182"/>
      <c r="H25" s="182"/>
      <c r="I25" s="258"/>
      <c r="J25" s="258"/>
      <c r="K25" s="259"/>
      <c r="L25" s="208"/>
      <c r="M25" s="209"/>
      <c r="N25" s="209"/>
      <c r="O25" s="209"/>
      <c r="P25" s="209"/>
      <c r="Q25" s="209"/>
      <c r="R25" s="209"/>
      <c r="S25" s="209"/>
      <c r="T25" s="209"/>
      <c r="U25" s="209"/>
      <c r="V25" s="213"/>
      <c r="W25" s="213"/>
      <c r="X25" s="210"/>
    </row>
    <row r="26" spans="2:24" s="167" customFormat="1" ht="17.25" customHeight="1">
      <c r="B26" s="179"/>
      <c r="C26" s="159"/>
      <c r="D26" s="244"/>
      <c r="E26" s="244"/>
      <c r="F26" s="248"/>
      <c r="G26" s="182"/>
      <c r="H26" s="182"/>
      <c r="I26" s="259"/>
      <c r="J26" s="259"/>
      <c r="K26" s="259"/>
      <c r="L26" s="208"/>
      <c r="M26" s="209"/>
      <c r="N26" s="209"/>
      <c r="O26" s="209"/>
      <c r="P26" s="209"/>
      <c r="Q26" s="209"/>
      <c r="R26" s="209"/>
      <c r="S26" s="209"/>
      <c r="T26" s="211">
        <f>SUM(T22:T25)</f>
        <v>1.0875</v>
      </c>
      <c r="U26" s="211">
        <f>SUM(U22:U25)</f>
        <v>1.125</v>
      </c>
      <c r="V26" s="246">
        <f>+T26/U26</f>
        <v>0.9666666666666666</v>
      </c>
      <c r="W26" s="247">
        <f>+V26*F22</f>
        <v>0.24166666666666664</v>
      </c>
      <c r="X26" s="212" t="str">
        <f>+B21</f>
        <v>SOBRE EL CONCILIADOR</v>
      </c>
    </row>
    <row r="27" spans="2:24" s="167" customFormat="1" ht="17.25" customHeight="1">
      <c r="B27" s="231" t="s">
        <v>244</v>
      </c>
      <c r="C27" s="159"/>
      <c r="D27" s="244"/>
      <c r="E27" s="244"/>
      <c r="F27" s="248"/>
      <c r="G27" s="199">
        <v>1</v>
      </c>
      <c r="H27" s="199">
        <v>2</v>
      </c>
      <c r="I27" s="199">
        <v>3</v>
      </c>
      <c r="J27" s="199">
        <v>4</v>
      </c>
      <c r="K27" s="200">
        <v>5</v>
      </c>
      <c r="L27" s="208"/>
      <c r="M27" s="209"/>
      <c r="N27" s="209"/>
      <c r="O27" s="209"/>
      <c r="P27" s="209"/>
      <c r="Q27" s="209"/>
      <c r="R27" s="209"/>
      <c r="S27" s="209"/>
      <c r="T27" s="209"/>
      <c r="U27" s="209"/>
      <c r="V27" s="213"/>
      <c r="W27" s="213"/>
      <c r="X27" s="210"/>
    </row>
    <row r="28" spans="1:24" s="167" customFormat="1" ht="41.25" customHeight="1">
      <c r="A28" s="232"/>
      <c r="B28" s="230" t="s">
        <v>243</v>
      </c>
      <c r="C28" s="159"/>
      <c r="D28" s="244">
        <f>+D13</f>
        <v>6</v>
      </c>
      <c r="E28" s="244">
        <f t="shared" si="0"/>
        <v>0</v>
      </c>
      <c r="F28" s="249">
        <v>0.25</v>
      </c>
      <c r="G28" s="172">
        <v>1</v>
      </c>
      <c r="H28" s="172"/>
      <c r="I28" s="176">
        <v>1</v>
      </c>
      <c r="J28" s="176">
        <v>3</v>
      </c>
      <c r="K28" s="177">
        <v>1</v>
      </c>
      <c r="L28" s="208">
        <f>SUM(G28:K28)</f>
        <v>6</v>
      </c>
      <c r="M28" s="209">
        <v>0.03571428571428571</v>
      </c>
      <c r="N28" s="209">
        <f>+G28*$N$11</f>
        <v>0.2</v>
      </c>
      <c r="O28" s="209">
        <f>+H28*$O$11</f>
        <v>0</v>
      </c>
      <c r="P28" s="209">
        <f>+I28*$P$11</f>
        <v>0.6</v>
      </c>
      <c r="Q28" s="209">
        <f>+J28*$Q$11</f>
        <v>2.4000000000000004</v>
      </c>
      <c r="R28" s="209">
        <f>+K28*$R$11</f>
        <v>1</v>
      </c>
      <c r="S28" s="209">
        <f t="shared" si="1"/>
        <v>4.2</v>
      </c>
      <c r="T28" s="209">
        <f t="shared" si="2"/>
        <v>0.15</v>
      </c>
      <c r="U28" s="209">
        <f t="shared" si="3"/>
        <v>0.21428571428571427</v>
      </c>
      <c r="V28" s="213"/>
      <c r="W28" s="213"/>
      <c r="X28" s="210"/>
    </row>
    <row r="29" spans="1:24" s="167" customFormat="1" ht="18.75" customHeight="1">
      <c r="A29" s="232"/>
      <c r="B29" s="172" t="s">
        <v>245</v>
      </c>
      <c r="C29" s="159"/>
      <c r="D29" s="244">
        <f>+D13</f>
        <v>6</v>
      </c>
      <c r="E29" s="244">
        <f t="shared" si="0"/>
        <v>0</v>
      </c>
      <c r="F29" s="249"/>
      <c r="G29" s="172">
        <v>1</v>
      </c>
      <c r="H29" s="172"/>
      <c r="I29" s="176"/>
      <c r="J29" s="176">
        <v>2</v>
      </c>
      <c r="K29" s="177">
        <v>3</v>
      </c>
      <c r="L29" s="208">
        <f>SUM(G29:K29)</f>
        <v>6</v>
      </c>
      <c r="M29" s="209">
        <v>0.03571428571428571</v>
      </c>
      <c r="N29" s="209">
        <f>+G29*$N$11</f>
        <v>0.2</v>
      </c>
      <c r="O29" s="209">
        <f>+H29*$O$11</f>
        <v>0</v>
      </c>
      <c r="P29" s="209">
        <f>+I29*$P$11</f>
        <v>0</v>
      </c>
      <c r="Q29" s="209">
        <f>+J29*$Q$11</f>
        <v>1.6</v>
      </c>
      <c r="R29" s="209">
        <f>+K29*$R$11</f>
        <v>3</v>
      </c>
      <c r="S29" s="209">
        <f t="shared" si="1"/>
        <v>4.8</v>
      </c>
      <c r="T29" s="209">
        <f t="shared" si="2"/>
        <v>0.1714285714285714</v>
      </c>
      <c r="U29" s="209">
        <f t="shared" si="3"/>
        <v>0.21428571428571427</v>
      </c>
      <c r="V29" s="213"/>
      <c r="W29" s="213"/>
      <c r="X29" s="210"/>
    </row>
    <row r="30" spans="1:24" s="167" customFormat="1" ht="27" customHeight="1">
      <c r="A30" s="232"/>
      <c r="B30" s="230"/>
      <c r="C30" s="152"/>
      <c r="D30" s="244"/>
      <c r="E30" s="244"/>
      <c r="F30" s="257"/>
      <c r="G30" s="179"/>
      <c r="H30" s="179"/>
      <c r="I30" s="258"/>
      <c r="J30" s="258"/>
      <c r="K30" s="259"/>
      <c r="L30" s="208"/>
      <c r="M30" s="209"/>
      <c r="N30" s="209"/>
      <c r="O30" s="209"/>
      <c r="P30" s="209"/>
      <c r="Q30" s="209"/>
      <c r="R30" s="209"/>
      <c r="S30" s="209"/>
      <c r="T30" s="209"/>
      <c r="U30" s="209"/>
      <c r="V30" s="213"/>
      <c r="W30" s="213"/>
      <c r="X30" s="210"/>
    </row>
    <row r="31" spans="3:24" s="167" customFormat="1" ht="13.5" thickBot="1">
      <c r="C31" s="152"/>
      <c r="D31" s="244"/>
      <c r="E31" s="244"/>
      <c r="F31" s="250"/>
      <c r="G31" s="152"/>
      <c r="H31" s="152"/>
      <c r="I31" s="152"/>
      <c r="J31" s="152"/>
      <c r="K31" s="152"/>
      <c r="L31" s="205"/>
      <c r="M31" s="205"/>
      <c r="N31" s="205"/>
      <c r="O31" s="205"/>
      <c r="P31" s="205"/>
      <c r="Q31" s="205"/>
      <c r="R31" s="205"/>
      <c r="S31" s="205"/>
      <c r="T31" s="211">
        <f>SUM(T28:T30)</f>
        <v>0.3214285714285714</v>
      </c>
      <c r="U31" s="211">
        <f>SUM(U28:U30)</f>
        <v>0.42857142857142855</v>
      </c>
      <c r="V31" s="213">
        <f>+T31/U31</f>
        <v>0.75</v>
      </c>
      <c r="W31" s="214">
        <f>+V31*F28</f>
        <v>0.1875</v>
      </c>
      <c r="X31" s="215" t="str">
        <f>+B27</f>
        <v>SOBRE LA PLATAFORMA TEAMS</v>
      </c>
    </row>
    <row r="32" spans="2:24" s="167" customFormat="1" ht="12.75" customHeight="1">
      <c r="B32" s="276" t="s">
        <v>249</v>
      </c>
      <c r="C32" s="152"/>
      <c r="D32" s="244"/>
      <c r="E32" s="244"/>
      <c r="F32" s="250"/>
      <c r="G32" s="152"/>
      <c r="H32" s="152"/>
      <c r="I32" s="152"/>
      <c r="J32" s="152"/>
      <c r="K32" s="152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7"/>
    </row>
    <row r="33" spans="2:24" s="167" customFormat="1" ht="13.5" thickBot="1">
      <c r="B33" s="277" t="s">
        <v>227</v>
      </c>
      <c r="C33" s="152"/>
      <c r="D33" s="184"/>
      <c r="E33" s="184"/>
      <c r="F33" s="250"/>
      <c r="G33" s="152"/>
      <c r="H33" s="152"/>
      <c r="I33" s="152"/>
      <c r="J33" s="152"/>
      <c r="K33" s="152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7"/>
    </row>
    <row r="34" spans="2:24" s="264" customFormat="1" ht="37.5" customHeight="1" thickBot="1">
      <c r="B34" s="277" t="s">
        <v>250</v>
      </c>
      <c r="C34" s="260"/>
      <c r="D34" s="261"/>
      <c r="E34" s="261"/>
      <c r="F34" s="262"/>
      <c r="G34" s="260"/>
      <c r="H34" s="260"/>
      <c r="I34" s="260"/>
      <c r="J34" s="260"/>
      <c r="K34" s="260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6">
        <f>+W16+W20+W26+W31</f>
        <v>0.9124999999999999</v>
      </c>
      <c r="X34" s="267" t="s">
        <v>248</v>
      </c>
    </row>
    <row r="35" spans="2:24" s="167" customFormat="1" ht="25.5">
      <c r="B35" s="277" t="s">
        <v>251</v>
      </c>
      <c r="C35" s="152"/>
      <c r="D35" s="184"/>
      <c r="E35" s="184"/>
      <c r="F35" s="250"/>
      <c r="G35" s="152"/>
      <c r="H35" s="152"/>
      <c r="I35" s="152"/>
      <c r="J35" s="152"/>
      <c r="K35" s="152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7"/>
    </row>
    <row r="36" spans="2:24" s="167" customFormat="1" ht="12.75">
      <c r="B36" s="277" t="s">
        <v>228</v>
      </c>
      <c r="C36" s="152"/>
      <c r="D36" s="184"/>
      <c r="E36" s="184"/>
      <c r="F36" s="250"/>
      <c r="G36" s="152"/>
      <c r="H36" s="152"/>
      <c r="I36" s="152"/>
      <c r="J36" s="152"/>
      <c r="K36" s="152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7"/>
    </row>
    <row r="37" spans="2:24" s="167" customFormat="1" ht="12.75">
      <c r="B37" s="270"/>
      <c r="C37" s="152"/>
      <c r="D37" s="184"/>
      <c r="E37" s="184"/>
      <c r="F37" s="250"/>
      <c r="G37" s="152"/>
      <c r="H37" s="152"/>
      <c r="I37" s="152"/>
      <c r="J37" s="152"/>
      <c r="K37" s="152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7"/>
    </row>
    <row r="38" spans="2:24" s="167" customFormat="1" ht="12.75">
      <c r="B38" s="270"/>
      <c r="C38" s="152"/>
      <c r="D38" s="184"/>
      <c r="E38" s="184"/>
      <c r="F38" s="250"/>
      <c r="G38" s="152"/>
      <c r="H38" s="152"/>
      <c r="I38" s="152"/>
      <c r="J38" s="152"/>
      <c r="K38" s="152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7"/>
    </row>
    <row r="39" spans="2:24" s="167" customFormat="1" ht="12.75">
      <c r="B39" s="270"/>
      <c r="C39" s="152"/>
      <c r="D39" s="184"/>
      <c r="E39" s="184"/>
      <c r="F39" s="250"/>
      <c r="G39" s="152"/>
      <c r="H39" s="152"/>
      <c r="I39" s="152"/>
      <c r="J39" s="152"/>
      <c r="K39" s="152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7"/>
    </row>
    <row r="40" spans="2:24" s="167" customFormat="1" ht="13.5" thickBot="1">
      <c r="B40" s="271"/>
      <c r="C40" s="152"/>
      <c r="D40" s="184"/>
      <c r="E40" s="184"/>
      <c r="F40" s="250"/>
      <c r="G40" s="152"/>
      <c r="H40" s="152"/>
      <c r="I40" s="152"/>
      <c r="J40" s="152"/>
      <c r="K40" s="152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7"/>
    </row>
    <row r="41" spans="2:24" s="167" customFormat="1" ht="12.75">
      <c r="B41" s="265"/>
      <c r="C41" s="152"/>
      <c r="D41" s="184"/>
      <c r="E41" s="184"/>
      <c r="F41" s="250"/>
      <c r="G41" s="152"/>
      <c r="H41" s="152"/>
      <c r="I41" s="152"/>
      <c r="J41" s="152"/>
      <c r="K41" s="152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7"/>
    </row>
    <row r="42" spans="3:24" s="167" customFormat="1" ht="12.75">
      <c r="C42" s="152"/>
      <c r="D42" s="184"/>
      <c r="E42" s="184"/>
      <c r="F42" s="250"/>
      <c r="G42" s="152"/>
      <c r="H42" s="152"/>
      <c r="I42" s="152"/>
      <c r="J42" s="152"/>
      <c r="K42" s="152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7"/>
    </row>
    <row r="43" spans="3:24" s="167" customFormat="1" ht="12.75">
      <c r="C43" s="152"/>
      <c r="D43" s="184"/>
      <c r="E43" s="184"/>
      <c r="F43" s="250"/>
      <c r="G43" s="152"/>
      <c r="H43" s="152"/>
      <c r="I43" s="152"/>
      <c r="J43" s="152"/>
      <c r="K43" s="152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7"/>
    </row>
    <row r="44" spans="3:24" s="167" customFormat="1" ht="12.75">
      <c r="C44" s="152"/>
      <c r="D44" s="184"/>
      <c r="E44" s="184"/>
      <c r="F44" s="250"/>
      <c r="G44" s="152"/>
      <c r="H44" s="152"/>
      <c r="I44" s="152"/>
      <c r="J44" s="152"/>
      <c r="K44" s="152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7"/>
    </row>
    <row r="45" spans="3:24" s="167" customFormat="1" ht="12.75">
      <c r="C45" s="152"/>
      <c r="D45" s="184"/>
      <c r="E45" s="184"/>
      <c r="F45" s="250"/>
      <c r="G45" s="152"/>
      <c r="H45" s="152"/>
      <c r="I45" s="152"/>
      <c r="J45" s="152"/>
      <c r="K45" s="152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7"/>
    </row>
    <row r="46" spans="3:24" s="167" customFormat="1" ht="12.75">
      <c r="C46" s="152"/>
      <c r="D46" s="184"/>
      <c r="E46" s="184"/>
      <c r="F46" s="250"/>
      <c r="G46" s="152"/>
      <c r="H46" s="152"/>
      <c r="I46" s="152"/>
      <c r="J46" s="152"/>
      <c r="K46" s="152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7"/>
    </row>
  </sheetData>
  <sheetProtection/>
  <printOptions horizontalCentered="1" verticalCentered="1"/>
  <pageMargins left="0.7480314960629921" right="0.7480314960629921" top="0.7480314960629921" bottom="0.1968503937007874" header="0" footer="0"/>
  <pageSetup fitToHeight="1" fitToWidth="1"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8">
      <selection activeCell="B8" sqref="B8"/>
    </sheetView>
  </sheetViews>
  <sheetFormatPr defaultColWidth="11.421875" defaultRowHeight="12.75"/>
  <cols>
    <col min="1" max="1" width="6.28125" style="151" customWidth="1"/>
    <col min="2" max="2" width="79.57421875" style="151" customWidth="1"/>
    <col min="3" max="3" width="8.7109375" style="152" customWidth="1"/>
    <col min="4" max="4" width="19.28125" style="184" customWidth="1"/>
    <col min="5" max="5" width="6.7109375" style="184" bestFit="1" customWidth="1"/>
    <col min="6" max="6" width="11.421875" style="238" customWidth="1"/>
    <col min="7" max="7" width="6.00390625" style="154" customWidth="1"/>
    <col min="8" max="8" width="6.7109375" style="154" customWidth="1"/>
    <col min="9" max="11" width="11.421875" style="154" customWidth="1"/>
    <col min="12" max="12" width="5.8515625" style="201" customWidth="1"/>
    <col min="13" max="14" width="10.00390625" style="201" customWidth="1"/>
    <col min="15" max="15" width="9.57421875" style="201" customWidth="1"/>
    <col min="16" max="16" width="10.00390625" style="201" customWidth="1"/>
    <col min="17" max="17" width="8.140625" style="201" customWidth="1"/>
    <col min="18" max="22" width="10.00390625" style="201" customWidth="1"/>
    <col min="23" max="23" width="16.421875" style="201" customWidth="1"/>
    <col min="24" max="24" width="49.28125" style="198" customWidth="1"/>
    <col min="25" max="16384" width="11.421875" style="151" customWidth="1"/>
  </cols>
  <sheetData>
    <row r="1" ht="9" customHeight="1">
      <c r="B1" s="235"/>
    </row>
    <row r="2" ht="10.5" customHeight="1">
      <c r="B2" s="235"/>
    </row>
    <row r="3" ht="16.5" customHeight="1">
      <c r="B3" s="235"/>
    </row>
    <row r="4" ht="24.75" customHeight="1">
      <c r="B4" s="235"/>
    </row>
    <row r="5" ht="30.75" customHeight="1">
      <c r="B5" s="235"/>
    </row>
    <row r="6" ht="15" customHeight="1">
      <c r="B6" s="155"/>
    </row>
    <row r="7" ht="29.25" customHeight="1"/>
    <row r="8" spans="2:12" ht="22.5" customHeight="1">
      <c r="B8" s="234" t="s">
        <v>295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</row>
    <row r="9" spans="2:6" ht="21.75" customHeight="1">
      <c r="B9" s="161"/>
      <c r="C9" s="159"/>
      <c r="D9" s="185"/>
      <c r="E9" s="185"/>
      <c r="F9" s="239"/>
    </row>
    <row r="10" spans="2:24" s="161" customFormat="1" ht="30.75" customHeight="1">
      <c r="B10" s="234" t="s">
        <v>293</v>
      </c>
      <c r="C10" s="159"/>
      <c r="D10" s="273" t="s">
        <v>273</v>
      </c>
      <c r="E10" s="185"/>
      <c r="F10" s="240"/>
      <c r="G10" s="164"/>
      <c r="H10" s="164"/>
      <c r="I10" s="164"/>
      <c r="J10" s="164"/>
      <c r="K10" s="164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3"/>
    </row>
    <row r="11" spans="2:18" ht="18.75" customHeight="1">
      <c r="B11" s="165"/>
      <c r="C11" s="159"/>
      <c r="D11" s="185"/>
      <c r="E11" s="185"/>
      <c r="F11" s="239"/>
      <c r="G11" s="229"/>
      <c r="H11" s="229"/>
      <c r="I11" s="229"/>
      <c r="J11" s="229"/>
      <c r="K11" s="229"/>
      <c r="N11" s="201">
        <f>20/100</f>
        <v>0.2</v>
      </c>
      <c r="O11" s="201">
        <f>40/100</f>
        <v>0.4</v>
      </c>
      <c r="P11" s="201">
        <f>60/100</f>
        <v>0.6</v>
      </c>
      <c r="Q11" s="201">
        <f>80/100</f>
        <v>0.8</v>
      </c>
      <c r="R11" s="201">
        <f>100/100</f>
        <v>1</v>
      </c>
    </row>
    <row r="12" spans="2:24" s="167" customFormat="1" ht="30" customHeight="1">
      <c r="B12" s="279" t="s">
        <v>247</v>
      </c>
      <c r="C12" s="170"/>
      <c r="D12" s="204" t="s">
        <v>213</v>
      </c>
      <c r="E12" s="186"/>
      <c r="F12" s="241"/>
      <c r="G12" s="199">
        <v>1</v>
      </c>
      <c r="H12" s="199">
        <v>2</v>
      </c>
      <c r="I12" s="199">
        <v>3</v>
      </c>
      <c r="J12" s="199">
        <v>4</v>
      </c>
      <c r="K12" s="199">
        <v>5</v>
      </c>
      <c r="L12" s="205"/>
      <c r="M12" s="205"/>
      <c r="N12" s="206">
        <v>1</v>
      </c>
      <c r="O12" s="206">
        <v>2</v>
      </c>
      <c r="P12" s="206">
        <v>3</v>
      </c>
      <c r="Q12" s="206">
        <v>4</v>
      </c>
      <c r="R12" s="206">
        <v>5</v>
      </c>
      <c r="S12" s="205"/>
      <c r="T12" s="205" t="s">
        <v>190</v>
      </c>
      <c r="U12" s="205" t="s">
        <v>191</v>
      </c>
      <c r="V12" s="205"/>
      <c r="W12" s="205" t="s">
        <v>190</v>
      </c>
      <c r="X12" s="207"/>
    </row>
    <row r="13" spans="1:24" s="167" customFormat="1" ht="27.75" customHeight="1">
      <c r="A13" s="232"/>
      <c r="B13" s="172" t="s">
        <v>235</v>
      </c>
      <c r="C13" s="272">
        <f>+D13-L13</f>
        <v>-3</v>
      </c>
      <c r="D13" s="243"/>
      <c r="E13" s="244">
        <f>+D13-L13</f>
        <v>-3</v>
      </c>
      <c r="F13" s="245">
        <f>25/100</f>
        <v>0.25</v>
      </c>
      <c r="G13" s="173"/>
      <c r="H13" s="173"/>
      <c r="I13" s="176"/>
      <c r="J13" s="176"/>
      <c r="K13" s="177">
        <v>3</v>
      </c>
      <c r="L13" s="208">
        <f>SUM(G13:K13)</f>
        <v>3</v>
      </c>
      <c r="M13" s="209">
        <v>0.08333333333333333</v>
      </c>
      <c r="N13" s="209">
        <f>+G13*$N$11</f>
        <v>0</v>
      </c>
      <c r="O13" s="209">
        <f>+H13*$O$11</f>
        <v>0</v>
      </c>
      <c r="P13" s="209">
        <f>+I13*$P$11</f>
        <v>0</v>
      </c>
      <c r="Q13" s="209">
        <f>+J13*$Q$11</f>
        <v>0</v>
      </c>
      <c r="R13" s="209">
        <f>+K13*$R$11</f>
        <v>3</v>
      </c>
      <c r="S13" s="209">
        <f>SUM(N13:R13)</f>
        <v>3</v>
      </c>
      <c r="T13" s="209">
        <f>+S13*M13</f>
        <v>0.25</v>
      </c>
      <c r="U13" s="209">
        <f>+L13*M13</f>
        <v>0.25</v>
      </c>
      <c r="V13" s="209"/>
      <c r="W13" s="209"/>
      <c r="X13" s="210"/>
    </row>
    <row r="14" spans="1:24" s="167" customFormat="1" ht="18.75" customHeight="1">
      <c r="A14" s="232"/>
      <c r="B14" s="172" t="s">
        <v>236</v>
      </c>
      <c r="C14" s="272">
        <f aca="true" t="shared" si="0" ref="C14:C29">+D14-L14</f>
        <v>-3</v>
      </c>
      <c r="D14" s="244">
        <f>+D13</f>
        <v>0</v>
      </c>
      <c r="E14" s="244">
        <f aca="true" t="shared" si="1" ref="E14:E29">+D14-L14</f>
        <v>-3</v>
      </c>
      <c r="F14" s="245"/>
      <c r="G14" s="173"/>
      <c r="H14" s="173"/>
      <c r="I14" s="176"/>
      <c r="J14" s="176"/>
      <c r="K14" s="177">
        <v>3</v>
      </c>
      <c r="L14" s="208">
        <f>SUM(G14:K14)</f>
        <v>3</v>
      </c>
      <c r="M14" s="209">
        <v>0.08333333333333333</v>
      </c>
      <c r="N14" s="209">
        <f>+G14*$N$11</f>
        <v>0</v>
      </c>
      <c r="O14" s="209">
        <f>+H14*$O$11</f>
        <v>0</v>
      </c>
      <c r="P14" s="209">
        <f>+I14*$P$11</f>
        <v>0</v>
      </c>
      <c r="Q14" s="209">
        <f>+J14*$Q$11</f>
        <v>0</v>
      </c>
      <c r="R14" s="209">
        <f>+K14*$R$11</f>
        <v>3</v>
      </c>
      <c r="S14" s="209">
        <f aca="true" t="shared" si="2" ref="S14:S29">SUM(N14:R14)</f>
        <v>3</v>
      </c>
      <c r="T14" s="209">
        <f aca="true" t="shared" si="3" ref="T14:T29">+S14*M14</f>
        <v>0.25</v>
      </c>
      <c r="U14" s="209">
        <f aca="true" t="shared" si="4" ref="U14:U29">+L14*M14</f>
        <v>0.25</v>
      </c>
      <c r="V14" s="209"/>
      <c r="W14" s="209"/>
      <c r="X14" s="210"/>
    </row>
    <row r="15" spans="1:24" s="167" customFormat="1" ht="27.75" customHeight="1">
      <c r="A15" s="232"/>
      <c r="B15" s="172" t="s">
        <v>237</v>
      </c>
      <c r="C15" s="272">
        <f t="shared" si="0"/>
        <v>-3</v>
      </c>
      <c r="D15" s="244">
        <f>+D13</f>
        <v>0</v>
      </c>
      <c r="E15" s="244">
        <f t="shared" si="1"/>
        <v>-3</v>
      </c>
      <c r="F15" s="245"/>
      <c r="G15" s="173"/>
      <c r="H15" s="173"/>
      <c r="I15" s="176"/>
      <c r="J15" s="176"/>
      <c r="K15" s="177">
        <v>3</v>
      </c>
      <c r="L15" s="208">
        <f>SUM(G15:K15)</f>
        <v>3</v>
      </c>
      <c r="M15" s="209">
        <v>0.08333333333333333</v>
      </c>
      <c r="N15" s="209">
        <f>+G15*$N$11</f>
        <v>0</v>
      </c>
      <c r="O15" s="209">
        <f>+H15*$O$11</f>
        <v>0</v>
      </c>
      <c r="P15" s="209">
        <f>+I15*$P$11</f>
        <v>0</v>
      </c>
      <c r="Q15" s="209">
        <f>+J15*$Q$11</f>
        <v>0</v>
      </c>
      <c r="R15" s="209">
        <f>+K15*$R$11</f>
        <v>3</v>
      </c>
      <c r="S15" s="209">
        <f t="shared" si="2"/>
        <v>3</v>
      </c>
      <c r="T15" s="209">
        <f t="shared" si="3"/>
        <v>0.25</v>
      </c>
      <c r="U15" s="209">
        <f t="shared" si="4"/>
        <v>0.25</v>
      </c>
      <c r="V15" s="209"/>
      <c r="W15" s="209"/>
      <c r="X15" s="210"/>
    </row>
    <row r="16" spans="2:24" s="167" customFormat="1" ht="15.75" customHeight="1">
      <c r="B16" s="178"/>
      <c r="C16" s="272">
        <f t="shared" si="0"/>
        <v>0</v>
      </c>
      <c r="D16" s="244"/>
      <c r="E16" s="244"/>
      <c r="F16" s="241"/>
      <c r="G16" s="182"/>
      <c r="H16" s="182"/>
      <c r="I16" s="259"/>
      <c r="J16" s="259"/>
      <c r="K16" s="259"/>
      <c r="L16" s="208"/>
      <c r="M16" s="209"/>
      <c r="N16" s="209"/>
      <c r="O16" s="209"/>
      <c r="P16" s="209"/>
      <c r="Q16" s="209"/>
      <c r="R16" s="209"/>
      <c r="S16" s="209"/>
      <c r="T16" s="211">
        <f>SUM(T13:T15)</f>
        <v>0.75</v>
      </c>
      <c r="U16" s="211">
        <f>SUM(U13:U15)</f>
        <v>0.75</v>
      </c>
      <c r="V16" s="246">
        <f>+T16/U16</f>
        <v>1</v>
      </c>
      <c r="W16" s="247">
        <f>+V16*F13</f>
        <v>0.25</v>
      </c>
      <c r="X16" s="212" t="str">
        <f>+B12</f>
        <v>SOBRE LA ATENCIÓN GENERAL DEL CENTRO</v>
      </c>
    </row>
    <row r="17" spans="2:24" s="167" customFormat="1" ht="17.25" customHeight="1">
      <c r="B17" s="279" t="s">
        <v>199</v>
      </c>
      <c r="C17" s="272"/>
      <c r="D17" s="244"/>
      <c r="E17" s="244"/>
      <c r="F17" s="248"/>
      <c r="G17" s="199">
        <v>1</v>
      </c>
      <c r="H17" s="199">
        <v>2</v>
      </c>
      <c r="I17" s="199">
        <v>3</v>
      </c>
      <c r="J17" s="199">
        <v>4</v>
      </c>
      <c r="K17" s="200">
        <v>5</v>
      </c>
      <c r="L17" s="208"/>
      <c r="M17" s="209"/>
      <c r="N17" s="209"/>
      <c r="O17" s="209"/>
      <c r="P17" s="209"/>
      <c r="Q17" s="209"/>
      <c r="R17" s="209"/>
      <c r="S17" s="209"/>
      <c r="T17" s="209"/>
      <c r="U17" s="209"/>
      <c r="V17" s="213"/>
      <c r="W17" s="213"/>
      <c r="X17" s="210"/>
    </row>
    <row r="18" spans="1:24" s="167" customFormat="1" ht="30" customHeight="1">
      <c r="A18" s="232"/>
      <c r="B18" s="172" t="s">
        <v>238</v>
      </c>
      <c r="C18" s="272">
        <f t="shared" si="0"/>
        <v>-3</v>
      </c>
      <c r="D18" s="244">
        <f>+D13</f>
        <v>0</v>
      </c>
      <c r="E18" s="244">
        <f t="shared" si="1"/>
        <v>-3</v>
      </c>
      <c r="F18" s="249">
        <v>0.25</v>
      </c>
      <c r="G18" s="173"/>
      <c r="H18" s="173"/>
      <c r="I18" s="176"/>
      <c r="J18" s="176"/>
      <c r="K18" s="177">
        <v>3</v>
      </c>
      <c r="L18" s="208">
        <f>SUM(G18:K18)</f>
        <v>3</v>
      </c>
      <c r="M18" s="209">
        <v>0.125</v>
      </c>
      <c r="N18" s="209">
        <f>+G18*$N$11</f>
        <v>0</v>
      </c>
      <c r="O18" s="209">
        <f>+H18*$O$11</f>
        <v>0</v>
      </c>
      <c r="P18" s="209">
        <f>+I18*$P$11</f>
        <v>0</v>
      </c>
      <c r="Q18" s="209">
        <f>+J18*$Q$11</f>
        <v>0</v>
      </c>
      <c r="R18" s="209">
        <f>+K18*$R$11</f>
        <v>3</v>
      </c>
      <c r="S18" s="209">
        <f t="shared" si="2"/>
        <v>3</v>
      </c>
      <c r="T18" s="209">
        <f t="shared" si="3"/>
        <v>0.375</v>
      </c>
      <c r="U18" s="209">
        <f t="shared" si="4"/>
        <v>0.375</v>
      </c>
      <c r="V18" s="213"/>
      <c r="W18" s="213"/>
      <c r="X18" s="210"/>
    </row>
    <row r="19" spans="1:24" s="167" customFormat="1" ht="39" customHeight="1">
      <c r="A19" s="232"/>
      <c r="B19" s="172" t="s">
        <v>239</v>
      </c>
      <c r="C19" s="272">
        <f t="shared" si="0"/>
        <v>-3</v>
      </c>
      <c r="D19" s="244">
        <f>+D13</f>
        <v>0</v>
      </c>
      <c r="E19" s="244">
        <f t="shared" si="1"/>
        <v>-3</v>
      </c>
      <c r="F19" s="249"/>
      <c r="G19" s="173"/>
      <c r="H19" s="173"/>
      <c r="I19" s="176"/>
      <c r="J19" s="176"/>
      <c r="K19" s="177">
        <v>3</v>
      </c>
      <c r="L19" s="208">
        <f>SUM(G19:K19)</f>
        <v>3</v>
      </c>
      <c r="M19" s="209">
        <v>0.125</v>
      </c>
      <c r="N19" s="209">
        <f>+G19*$N$11</f>
        <v>0</v>
      </c>
      <c r="O19" s="209">
        <f>+H19*$O$11</f>
        <v>0</v>
      </c>
      <c r="P19" s="209">
        <f>+I19*$P$11</f>
        <v>0</v>
      </c>
      <c r="Q19" s="209">
        <f>+J19*$Q$11</f>
        <v>0</v>
      </c>
      <c r="R19" s="209">
        <f>+K19*$R$11</f>
        <v>3</v>
      </c>
      <c r="S19" s="209">
        <f t="shared" si="2"/>
        <v>3</v>
      </c>
      <c r="T19" s="209">
        <f t="shared" si="3"/>
        <v>0.375</v>
      </c>
      <c r="U19" s="209">
        <f t="shared" si="4"/>
        <v>0.375</v>
      </c>
      <c r="V19" s="213"/>
      <c r="W19" s="213"/>
      <c r="X19" s="210"/>
    </row>
    <row r="20" spans="2:24" s="167" customFormat="1" ht="18" customHeight="1">
      <c r="B20" s="178"/>
      <c r="C20" s="272"/>
      <c r="D20" s="244"/>
      <c r="E20" s="244"/>
      <c r="F20" s="248"/>
      <c r="G20" s="182"/>
      <c r="H20" s="182"/>
      <c r="I20" s="259"/>
      <c r="J20" s="259"/>
      <c r="K20" s="259"/>
      <c r="L20" s="208"/>
      <c r="M20" s="209"/>
      <c r="N20" s="209"/>
      <c r="O20" s="209"/>
      <c r="P20" s="209"/>
      <c r="Q20" s="209"/>
      <c r="R20" s="209"/>
      <c r="S20" s="209"/>
      <c r="T20" s="211">
        <f>SUM(T18:T19)</f>
        <v>0.75</v>
      </c>
      <c r="U20" s="211">
        <f>SUM(U18:U19)</f>
        <v>0.75</v>
      </c>
      <c r="V20" s="246">
        <f>+T20/U20</f>
        <v>1</v>
      </c>
      <c r="W20" s="247">
        <f>+V20*F18</f>
        <v>0.25</v>
      </c>
      <c r="X20" s="212" t="str">
        <f>+B17</f>
        <v>SOBRE EL SERVICIO DE CONCILIACIÓN</v>
      </c>
    </row>
    <row r="21" spans="2:24" s="167" customFormat="1" ht="18" customHeight="1">
      <c r="B21" s="279" t="s">
        <v>246</v>
      </c>
      <c r="C21" s="272"/>
      <c r="D21" s="244"/>
      <c r="E21" s="244"/>
      <c r="F21" s="248"/>
      <c r="G21" s="199">
        <v>1</v>
      </c>
      <c r="H21" s="199">
        <v>2</v>
      </c>
      <c r="I21" s="199">
        <v>3</v>
      </c>
      <c r="J21" s="199">
        <v>4</v>
      </c>
      <c r="K21" s="200">
        <v>5</v>
      </c>
      <c r="L21" s="208"/>
      <c r="M21" s="209"/>
      <c r="N21" s="209"/>
      <c r="O21" s="209"/>
      <c r="P21" s="209"/>
      <c r="Q21" s="209"/>
      <c r="R21" s="209"/>
      <c r="S21" s="209"/>
      <c r="T21" s="209"/>
      <c r="U21" s="209"/>
      <c r="V21" s="213"/>
      <c r="W21" s="213"/>
      <c r="X21" s="210"/>
    </row>
    <row r="22" spans="1:24" s="167" customFormat="1" ht="16.5" customHeight="1">
      <c r="A22" s="232"/>
      <c r="B22" s="230" t="s">
        <v>240</v>
      </c>
      <c r="C22" s="272">
        <f t="shared" si="0"/>
        <v>-3</v>
      </c>
      <c r="D22" s="244">
        <f>+D13</f>
        <v>0</v>
      </c>
      <c r="E22" s="244">
        <f t="shared" si="1"/>
        <v>-3</v>
      </c>
      <c r="F22" s="249">
        <v>0.25</v>
      </c>
      <c r="G22" s="173"/>
      <c r="H22" s="173"/>
      <c r="I22" s="176"/>
      <c r="J22" s="176"/>
      <c r="K22" s="177">
        <v>3</v>
      </c>
      <c r="L22" s="208">
        <f>SUM(G22:K22)</f>
        <v>3</v>
      </c>
      <c r="M22" s="209">
        <v>0.0625</v>
      </c>
      <c r="N22" s="209">
        <f>+G22*$N$11</f>
        <v>0</v>
      </c>
      <c r="O22" s="209">
        <f>+H22*$O$11</f>
        <v>0</v>
      </c>
      <c r="P22" s="209">
        <f>+I22*$P$11</f>
        <v>0</v>
      </c>
      <c r="Q22" s="209">
        <f>+J22*$Q$11</f>
        <v>0</v>
      </c>
      <c r="R22" s="209">
        <f>+K22*$R$11</f>
        <v>3</v>
      </c>
      <c r="S22" s="209">
        <f t="shared" si="2"/>
        <v>3</v>
      </c>
      <c r="T22" s="209">
        <f t="shared" si="3"/>
        <v>0.1875</v>
      </c>
      <c r="U22" s="209">
        <f t="shared" si="4"/>
        <v>0.1875</v>
      </c>
      <c r="V22" s="213"/>
      <c r="W22" s="213"/>
      <c r="X22" s="210"/>
    </row>
    <row r="23" spans="1:24" s="167" customFormat="1" ht="15.75" customHeight="1">
      <c r="A23" s="232"/>
      <c r="B23" s="233" t="s">
        <v>241</v>
      </c>
      <c r="C23" s="272">
        <f t="shared" si="0"/>
        <v>-3</v>
      </c>
      <c r="D23" s="244">
        <f>+D13</f>
        <v>0</v>
      </c>
      <c r="E23" s="244">
        <f t="shared" si="1"/>
        <v>-3</v>
      </c>
      <c r="F23" s="249"/>
      <c r="G23" s="173"/>
      <c r="H23" s="173"/>
      <c r="I23" s="176"/>
      <c r="J23" s="176"/>
      <c r="K23" s="177">
        <v>3</v>
      </c>
      <c r="L23" s="208">
        <f>SUM(G23:K23)</f>
        <v>3</v>
      </c>
      <c r="M23" s="209">
        <v>0.0625</v>
      </c>
      <c r="N23" s="209">
        <f>+G23*$N$11</f>
        <v>0</v>
      </c>
      <c r="O23" s="209">
        <f>+H23*$O$11</f>
        <v>0</v>
      </c>
      <c r="P23" s="209">
        <f>+I23*$P$11</f>
        <v>0</v>
      </c>
      <c r="Q23" s="209">
        <f>+J23*$Q$11</f>
        <v>0</v>
      </c>
      <c r="R23" s="209">
        <f>+K23*$R$11</f>
        <v>3</v>
      </c>
      <c r="S23" s="209">
        <f t="shared" si="2"/>
        <v>3</v>
      </c>
      <c r="T23" s="209">
        <f t="shared" si="3"/>
        <v>0.1875</v>
      </c>
      <c r="U23" s="209">
        <f t="shared" si="4"/>
        <v>0.1875</v>
      </c>
      <c r="V23" s="213"/>
      <c r="W23" s="213"/>
      <c r="X23" s="210"/>
    </row>
    <row r="24" spans="1:24" s="167" customFormat="1" ht="16.5" customHeight="1">
      <c r="A24" s="232"/>
      <c r="B24" s="233" t="s">
        <v>242</v>
      </c>
      <c r="C24" s="272">
        <f t="shared" si="0"/>
        <v>-3</v>
      </c>
      <c r="D24" s="244">
        <f>+D13</f>
        <v>0</v>
      </c>
      <c r="E24" s="244">
        <f t="shared" si="1"/>
        <v>-3</v>
      </c>
      <c r="F24" s="249"/>
      <c r="G24" s="173"/>
      <c r="H24" s="173"/>
      <c r="I24" s="176"/>
      <c r="J24" s="176"/>
      <c r="K24" s="177">
        <v>3</v>
      </c>
      <c r="L24" s="208">
        <f>SUM(G24:K24)</f>
        <v>3</v>
      </c>
      <c r="M24" s="209">
        <v>0.0625</v>
      </c>
      <c r="N24" s="209">
        <f>+G24*$N$11</f>
        <v>0</v>
      </c>
      <c r="O24" s="209">
        <f>+H24*$O$11</f>
        <v>0</v>
      </c>
      <c r="P24" s="209">
        <f>+I24*$P$11</f>
        <v>0</v>
      </c>
      <c r="Q24" s="209">
        <f>+J24*$Q$11</f>
        <v>0</v>
      </c>
      <c r="R24" s="209">
        <f>+K24*$R$11</f>
        <v>3</v>
      </c>
      <c r="S24" s="209">
        <f t="shared" si="2"/>
        <v>3</v>
      </c>
      <c r="T24" s="209">
        <f t="shared" si="3"/>
        <v>0.1875</v>
      </c>
      <c r="U24" s="209">
        <f t="shared" si="4"/>
        <v>0.1875</v>
      </c>
      <c r="V24" s="213"/>
      <c r="W24" s="213"/>
      <c r="X24" s="210"/>
    </row>
    <row r="25" spans="1:24" s="167" customFormat="1" ht="17.25" customHeight="1">
      <c r="A25" s="232"/>
      <c r="B25" s="233"/>
      <c r="C25" s="272"/>
      <c r="D25" s="244"/>
      <c r="E25" s="244"/>
      <c r="F25" s="257"/>
      <c r="G25" s="182"/>
      <c r="H25" s="182"/>
      <c r="I25" s="258"/>
      <c r="J25" s="258"/>
      <c r="K25" s="259"/>
      <c r="L25" s="208"/>
      <c r="M25" s="209"/>
      <c r="N25" s="209"/>
      <c r="O25" s="209"/>
      <c r="P25" s="209"/>
      <c r="Q25" s="209"/>
      <c r="R25" s="209"/>
      <c r="S25" s="209"/>
      <c r="T25" s="209"/>
      <c r="U25" s="209"/>
      <c r="V25" s="213"/>
      <c r="W25" s="213"/>
      <c r="X25" s="210"/>
    </row>
    <row r="26" spans="2:24" s="167" customFormat="1" ht="17.25" customHeight="1">
      <c r="B26" s="179"/>
      <c r="C26" s="272"/>
      <c r="D26" s="244"/>
      <c r="E26" s="244"/>
      <c r="F26" s="248"/>
      <c r="G26" s="182"/>
      <c r="H26" s="182"/>
      <c r="I26" s="259"/>
      <c r="J26" s="259"/>
      <c r="K26" s="259"/>
      <c r="L26" s="208"/>
      <c r="M26" s="209"/>
      <c r="N26" s="209"/>
      <c r="O26" s="209"/>
      <c r="P26" s="209"/>
      <c r="Q26" s="209"/>
      <c r="R26" s="209"/>
      <c r="S26" s="209"/>
      <c r="T26" s="211">
        <f>SUM(T22:T25)</f>
        <v>0.5625</v>
      </c>
      <c r="U26" s="211">
        <f>SUM(U22:U25)</f>
        <v>0.5625</v>
      </c>
      <c r="V26" s="246">
        <f>+T26/U26</f>
        <v>1</v>
      </c>
      <c r="W26" s="247">
        <f>+V26*F22</f>
        <v>0.25</v>
      </c>
      <c r="X26" s="212" t="str">
        <f>+B21</f>
        <v>SOBRE EL CONCILIADOR</v>
      </c>
    </row>
    <row r="27" spans="2:24" s="167" customFormat="1" ht="17.25" customHeight="1">
      <c r="B27" s="279" t="s">
        <v>244</v>
      </c>
      <c r="C27" s="272"/>
      <c r="D27" s="244"/>
      <c r="E27" s="244"/>
      <c r="F27" s="248"/>
      <c r="G27" s="199">
        <v>1</v>
      </c>
      <c r="H27" s="199">
        <v>2</v>
      </c>
      <c r="I27" s="199">
        <v>3</v>
      </c>
      <c r="J27" s="199">
        <v>4</v>
      </c>
      <c r="K27" s="200">
        <v>5</v>
      </c>
      <c r="L27" s="208"/>
      <c r="M27" s="209"/>
      <c r="N27" s="209"/>
      <c r="O27" s="209"/>
      <c r="P27" s="209"/>
      <c r="Q27" s="209"/>
      <c r="R27" s="209"/>
      <c r="S27" s="209"/>
      <c r="T27" s="209"/>
      <c r="U27" s="209"/>
      <c r="V27" s="213"/>
      <c r="W27" s="213"/>
      <c r="X27" s="210"/>
    </row>
    <row r="28" spans="1:24" s="167" customFormat="1" ht="41.25" customHeight="1">
      <c r="A28" s="232"/>
      <c r="B28" s="230" t="s">
        <v>243</v>
      </c>
      <c r="C28" s="272">
        <f t="shared" si="0"/>
        <v>-3</v>
      </c>
      <c r="D28" s="244">
        <f>+D13</f>
        <v>0</v>
      </c>
      <c r="E28" s="244">
        <f t="shared" si="1"/>
        <v>-3</v>
      </c>
      <c r="F28" s="249">
        <v>0.25</v>
      </c>
      <c r="G28" s="173"/>
      <c r="H28" s="173"/>
      <c r="I28" s="176"/>
      <c r="J28" s="176">
        <v>3</v>
      </c>
      <c r="K28" s="177"/>
      <c r="L28" s="208">
        <f>SUM(G28:K28)</f>
        <v>3</v>
      </c>
      <c r="M28" s="209">
        <v>0.03571428571428571</v>
      </c>
      <c r="N28" s="209">
        <f>+G28*$N$11</f>
        <v>0</v>
      </c>
      <c r="O28" s="209">
        <f>+H28*$O$11</f>
        <v>0</v>
      </c>
      <c r="P28" s="209">
        <f>+I28*$P$11</f>
        <v>0</v>
      </c>
      <c r="Q28" s="209">
        <f>+J28*$Q$11</f>
        <v>2.4000000000000004</v>
      </c>
      <c r="R28" s="209">
        <f>+K28*$R$11</f>
        <v>0</v>
      </c>
      <c r="S28" s="209">
        <f t="shared" si="2"/>
        <v>2.4000000000000004</v>
      </c>
      <c r="T28" s="209">
        <f t="shared" si="3"/>
        <v>0.08571428571428573</v>
      </c>
      <c r="U28" s="209">
        <f t="shared" si="4"/>
        <v>0.10714285714285714</v>
      </c>
      <c r="V28" s="213"/>
      <c r="W28" s="213"/>
      <c r="X28" s="210"/>
    </row>
    <row r="29" spans="1:24" s="167" customFormat="1" ht="18.75" customHeight="1">
      <c r="A29" s="232"/>
      <c r="B29" s="172" t="s">
        <v>245</v>
      </c>
      <c r="C29" s="272">
        <f t="shared" si="0"/>
        <v>-3</v>
      </c>
      <c r="D29" s="244">
        <f>+D13</f>
        <v>0</v>
      </c>
      <c r="E29" s="244">
        <f t="shared" si="1"/>
        <v>-3</v>
      </c>
      <c r="F29" s="249"/>
      <c r="G29" s="173"/>
      <c r="H29" s="173"/>
      <c r="I29" s="176"/>
      <c r="J29" s="176"/>
      <c r="K29" s="177">
        <v>3</v>
      </c>
      <c r="L29" s="208">
        <f>SUM(G29:K29)</f>
        <v>3</v>
      </c>
      <c r="M29" s="209">
        <v>0.03571428571428571</v>
      </c>
      <c r="N29" s="209">
        <f>+G29*$N$11</f>
        <v>0</v>
      </c>
      <c r="O29" s="209">
        <f>+H29*$O$11</f>
        <v>0</v>
      </c>
      <c r="P29" s="209">
        <f>+I29*$P$11</f>
        <v>0</v>
      </c>
      <c r="Q29" s="209">
        <f>+J29*$Q$11</f>
        <v>0</v>
      </c>
      <c r="R29" s="209">
        <f>+K29*$R$11</f>
        <v>3</v>
      </c>
      <c r="S29" s="209">
        <f t="shared" si="2"/>
        <v>3</v>
      </c>
      <c r="T29" s="209">
        <f t="shared" si="3"/>
        <v>0.10714285714285714</v>
      </c>
      <c r="U29" s="209">
        <f t="shared" si="4"/>
        <v>0.10714285714285714</v>
      </c>
      <c r="V29" s="213"/>
      <c r="W29" s="213"/>
      <c r="X29" s="210"/>
    </row>
    <row r="30" spans="1:24" s="167" customFormat="1" ht="27" customHeight="1">
      <c r="A30" s="232"/>
      <c r="B30" s="230"/>
      <c r="C30" s="152"/>
      <c r="D30" s="244"/>
      <c r="E30" s="244"/>
      <c r="F30" s="257"/>
      <c r="G30" s="179"/>
      <c r="H30" s="179"/>
      <c r="I30" s="258"/>
      <c r="J30" s="258"/>
      <c r="K30" s="259"/>
      <c r="L30" s="208"/>
      <c r="M30" s="209"/>
      <c r="N30" s="209"/>
      <c r="O30" s="209"/>
      <c r="P30" s="209"/>
      <c r="Q30" s="209"/>
      <c r="R30" s="209"/>
      <c r="S30" s="209"/>
      <c r="T30" s="209"/>
      <c r="U30" s="209"/>
      <c r="V30" s="213"/>
      <c r="W30" s="213"/>
      <c r="X30" s="210"/>
    </row>
    <row r="31" spans="3:24" s="167" customFormat="1" ht="13.5" thickBot="1">
      <c r="C31" s="152"/>
      <c r="D31" s="244"/>
      <c r="E31" s="244"/>
      <c r="F31" s="250"/>
      <c r="G31" s="152"/>
      <c r="H31" s="152"/>
      <c r="I31" s="152"/>
      <c r="J31" s="152"/>
      <c r="K31" s="152"/>
      <c r="L31" s="205"/>
      <c r="M31" s="205"/>
      <c r="N31" s="205"/>
      <c r="O31" s="205"/>
      <c r="P31" s="205"/>
      <c r="Q31" s="205"/>
      <c r="R31" s="205"/>
      <c r="S31" s="205"/>
      <c r="T31" s="211">
        <f>SUM(T28:T30)</f>
        <v>0.19285714285714287</v>
      </c>
      <c r="U31" s="211">
        <f>SUM(U28:U30)</f>
        <v>0.21428571428571427</v>
      </c>
      <c r="V31" s="213">
        <f>+T31/U31</f>
        <v>0.9000000000000001</v>
      </c>
      <c r="W31" s="214">
        <f>+V31*F28</f>
        <v>0.22500000000000003</v>
      </c>
      <c r="X31" s="215" t="str">
        <f>+B27</f>
        <v>SOBRE LA PLATAFORMA TEAMS</v>
      </c>
    </row>
    <row r="32" spans="2:24" s="167" customFormat="1" ht="12.75" customHeight="1">
      <c r="B32" s="268" t="s">
        <v>249</v>
      </c>
      <c r="C32" s="152"/>
      <c r="D32" s="244"/>
      <c r="E32" s="244"/>
      <c r="F32" s="250"/>
      <c r="G32" s="152"/>
      <c r="H32" s="152"/>
      <c r="I32" s="152"/>
      <c r="J32" s="152"/>
      <c r="K32" s="152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7"/>
    </row>
    <row r="33" spans="2:24" s="167" customFormat="1" ht="13.5" thickBot="1">
      <c r="B33" s="269"/>
      <c r="C33" s="152"/>
      <c r="D33" s="184"/>
      <c r="E33" s="184"/>
      <c r="F33" s="250"/>
      <c r="G33" s="152"/>
      <c r="H33" s="152"/>
      <c r="I33" s="152"/>
      <c r="J33" s="152"/>
      <c r="K33" s="152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7"/>
    </row>
    <row r="34" spans="2:24" s="264" customFormat="1" ht="37.5" customHeight="1" thickBot="1">
      <c r="B34" s="269" t="s">
        <v>284</v>
      </c>
      <c r="C34" s="260"/>
      <c r="D34" s="261"/>
      <c r="E34" s="261"/>
      <c r="F34" s="262"/>
      <c r="G34" s="260"/>
      <c r="H34" s="260"/>
      <c r="I34" s="260"/>
      <c r="J34" s="260"/>
      <c r="K34" s="260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6">
        <f>+W16+W20+W26+W31</f>
        <v>0.9750000000000001</v>
      </c>
      <c r="X34" s="267" t="s">
        <v>252</v>
      </c>
    </row>
    <row r="35" spans="2:24" s="167" customFormat="1" ht="42" customHeight="1">
      <c r="B35" s="269" t="s">
        <v>285</v>
      </c>
      <c r="C35" s="152"/>
      <c r="D35" s="184"/>
      <c r="E35" s="184"/>
      <c r="F35" s="250"/>
      <c r="G35" s="152"/>
      <c r="H35" s="152"/>
      <c r="I35" s="152"/>
      <c r="J35" s="152"/>
      <c r="K35" s="152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7"/>
    </row>
    <row r="36" spans="2:24" s="167" customFormat="1" ht="12.75">
      <c r="B36" s="269"/>
      <c r="C36" s="152"/>
      <c r="D36" s="184"/>
      <c r="E36" s="184"/>
      <c r="F36" s="250"/>
      <c r="G36" s="152"/>
      <c r="H36" s="152"/>
      <c r="I36" s="152"/>
      <c r="J36" s="152"/>
      <c r="K36" s="152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7"/>
    </row>
    <row r="37" spans="2:24" s="167" customFormat="1" ht="12.75">
      <c r="B37" s="274"/>
      <c r="C37" s="152"/>
      <c r="D37" s="184"/>
      <c r="E37" s="184"/>
      <c r="F37" s="250"/>
      <c r="G37" s="152"/>
      <c r="H37" s="152"/>
      <c r="I37" s="152"/>
      <c r="J37" s="152"/>
      <c r="K37" s="152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7"/>
    </row>
    <row r="38" spans="2:24" s="167" customFormat="1" ht="12.75">
      <c r="B38" s="274"/>
      <c r="C38" s="152"/>
      <c r="D38" s="184"/>
      <c r="E38" s="184"/>
      <c r="F38" s="250"/>
      <c r="G38" s="152"/>
      <c r="H38" s="152"/>
      <c r="I38" s="152"/>
      <c r="J38" s="152"/>
      <c r="K38" s="152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7"/>
    </row>
    <row r="39" spans="2:24" s="167" customFormat="1" ht="12.75">
      <c r="B39" s="274"/>
      <c r="C39" s="152"/>
      <c r="D39" s="184"/>
      <c r="E39" s="184"/>
      <c r="F39" s="250"/>
      <c r="G39" s="152"/>
      <c r="H39" s="152"/>
      <c r="I39" s="152"/>
      <c r="J39" s="152"/>
      <c r="K39" s="152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7"/>
    </row>
    <row r="40" spans="2:24" s="167" customFormat="1" ht="12.75">
      <c r="B40" s="274"/>
      <c r="C40" s="152"/>
      <c r="D40" s="184"/>
      <c r="E40" s="184"/>
      <c r="F40" s="250"/>
      <c r="G40" s="152"/>
      <c r="H40" s="152"/>
      <c r="I40" s="152"/>
      <c r="J40" s="152"/>
      <c r="K40" s="152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7"/>
    </row>
    <row r="41" spans="2:24" s="167" customFormat="1" ht="13.5" thickBot="1">
      <c r="B41" s="275"/>
      <c r="C41" s="152"/>
      <c r="D41" s="184"/>
      <c r="E41" s="184"/>
      <c r="F41" s="250"/>
      <c r="G41" s="152"/>
      <c r="H41" s="152"/>
      <c r="I41" s="152"/>
      <c r="J41" s="152"/>
      <c r="K41" s="152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7"/>
    </row>
    <row r="42" spans="3:24" s="167" customFormat="1" ht="12.75">
      <c r="C42" s="152"/>
      <c r="D42" s="184"/>
      <c r="E42" s="184"/>
      <c r="F42" s="250"/>
      <c r="G42" s="152"/>
      <c r="H42" s="152"/>
      <c r="I42" s="152"/>
      <c r="J42" s="152"/>
      <c r="K42" s="152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7"/>
    </row>
    <row r="43" spans="3:24" s="167" customFormat="1" ht="12.75">
      <c r="C43" s="152"/>
      <c r="D43" s="184"/>
      <c r="E43" s="184"/>
      <c r="F43" s="250"/>
      <c r="G43" s="152"/>
      <c r="H43" s="152"/>
      <c r="I43" s="152"/>
      <c r="J43" s="152"/>
      <c r="K43" s="152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7"/>
    </row>
    <row r="44" spans="3:24" s="167" customFormat="1" ht="12.75">
      <c r="C44" s="152"/>
      <c r="D44" s="184"/>
      <c r="E44" s="184"/>
      <c r="F44" s="250"/>
      <c r="G44" s="152"/>
      <c r="H44" s="152"/>
      <c r="I44" s="152"/>
      <c r="J44" s="152"/>
      <c r="K44" s="152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7"/>
    </row>
    <row r="45" spans="3:24" s="167" customFormat="1" ht="12.75">
      <c r="C45" s="152"/>
      <c r="D45" s="184"/>
      <c r="E45" s="184"/>
      <c r="F45" s="250"/>
      <c r="G45" s="152"/>
      <c r="H45" s="152"/>
      <c r="I45" s="152"/>
      <c r="J45" s="152"/>
      <c r="K45" s="152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7"/>
    </row>
    <row r="46" spans="3:24" s="167" customFormat="1" ht="12.75">
      <c r="C46" s="152"/>
      <c r="D46" s="184"/>
      <c r="E46" s="184"/>
      <c r="F46" s="250"/>
      <c r="G46" s="152"/>
      <c r="H46" s="152"/>
      <c r="I46" s="152"/>
      <c r="J46" s="152"/>
      <c r="K46" s="152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4">
      <selection activeCell="B8" sqref="B8"/>
    </sheetView>
  </sheetViews>
  <sheetFormatPr defaultColWidth="11.421875" defaultRowHeight="12.75"/>
  <cols>
    <col min="1" max="1" width="6.28125" style="151" customWidth="1"/>
    <col min="2" max="2" width="79.57421875" style="151" customWidth="1"/>
    <col min="3" max="3" width="8.7109375" style="152" customWidth="1"/>
    <col min="4" max="4" width="19.28125" style="184" customWidth="1"/>
    <col min="5" max="5" width="6.7109375" style="184" bestFit="1" customWidth="1"/>
    <col min="6" max="6" width="11.421875" style="238" customWidth="1"/>
    <col min="7" max="7" width="6.00390625" style="154" customWidth="1"/>
    <col min="8" max="8" width="6.7109375" style="154" customWidth="1"/>
    <col min="9" max="11" width="11.421875" style="154" customWidth="1"/>
    <col min="12" max="12" width="5.8515625" style="201" customWidth="1"/>
    <col min="13" max="14" width="10.00390625" style="201" customWidth="1"/>
    <col min="15" max="15" width="9.57421875" style="201" customWidth="1"/>
    <col min="16" max="16" width="10.00390625" style="201" customWidth="1"/>
    <col min="17" max="17" width="8.140625" style="201" customWidth="1"/>
    <col min="18" max="22" width="10.00390625" style="201" customWidth="1"/>
    <col min="23" max="23" width="16.421875" style="201" customWidth="1"/>
    <col min="24" max="24" width="49.28125" style="198" customWidth="1"/>
    <col min="25" max="16384" width="11.421875" style="151" customWidth="1"/>
  </cols>
  <sheetData>
    <row r="1" ht="9" customHeight="1">
      <c r="B1" s="235"/>
    </row>
    <row r="2" ht="10.5" customHeight="1">
      <c r="B2" s="235"/>
    </row>
    <row r="3" ht="16.5" customHeight="1">
      <c r="B3" s="235"/>
    </row>
    <row r="4" ht="24.75" customHeight="1">
      <c r="B4" s="235"/>
    </row>
    <row r="5" ht="30.75" customHeight="1">
      <c r="B5" s="235"/>
    </row>
    <row r="6" ht="15" customHeight="1">
      <c r="B6" s="155"/>
    </row>
    <row r="7" ht="29.25" customHeight="1"/>
    <row r="8" spans="2:12" ht="22.5" customHeight="1">
      <c r="B8" s="234" t="s">
        <v>295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</row>
    <row r="9" spans="2:6" ht="21.75" customHeight="1">
      <c r="B9" s="161"/>
      <c r="C9" s="159"/>
      <c r="D9" s="185"/>
      <c r="E9" s="185"/>
      <c r="F9" s="239"/>
    </row>
    <row r="10" spans="2:24" s="161" customFormat="1" ht="30.75" customHeight="1">
      <c r="B10" s="234" t="s">
        <v>296</v>
      </c>
      <c r="C10" s="159"/>
      <c r="D10" s="273" t="s">
        <v>274</v>
      </c>
      <c r="E10" s="185"/>
      <c r="F10" s="240"/>
      <c r="G10" s="164"/>
      <c r="H10" s="164"/>
      <c r="I10" s="164"/>
      <c r="J10" s="164"/>
      <c r="K10" s="164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3"/>
    </row>
    <row r="11" spans="2:18" ht="18.75" customHeight="1">
      <c r="B11" s="165"/>
      <c r="C11" s="159"/>
      <c r="D11" s="185"/>
      <c r="E11" s="185"/>
      <c r="F11" s="239"/>
      <c r="G11" s="229"/>
      <c r="H11" s="229"/>
      <c r="I11" s="229"/>
      <c r="J11" s="229"/>
      <c r="K11" s="229"/>
      <c r="N11" s="201">
        <f>20/100</f>
        <v>0.2</v>
      </c>
      <c r="O11" s="201">
        <f>40/100</f>
        <v>0.4</v>
      </c>
      <c r="P11" s="201">
        <f>60/100</f>
        <v>0.6</v>
      </c>
      <c r="Q11" s="201">
        <f>80/100</f>
        <v>0.8</v>
      </c>
      <c r="R11" s="201">
        <f>100/100</f>
        <v>1</v>
      </c>
    </row>
    <row r="12" spans="2:24" s="167" customFormat="1" ht="30" customHeight="1">
      <c r="B12" s="279" t="s">
        <v>247</v>
      </c>
      <c r="C12" s="170"/>
      <c r="D12" s="204" t="s">
        <v>213</v>
      </c>
      <c r="E12" s="186"/>
      <c r="F12" s="241"/>
      <c r="G12" s="199">
        <v>1</v>
      </c>
      <c r="H12" s="199">
        <v>2</v>
      </c>
      <c r="I12" s="199">
        <v>3</v>
      </c>
      <c r="J12" s="199">
        <v>4</v>
      </c>
      <c r="K12" s="199">
        <v>5</v>
      </c>
      <c r="L12" s="205"/>
      <c r="M12" s="205"/>
      <c r="N12" s="206">
        <v>1</v>
      </c>
      <c r="O12" s="206">
        <v>2</v>
      </c>
      <c r="P12" s="206">
        <v>3</v>
      </c>
      <c r="Q12" s="206">
        <v>4</v>
      </c>
      <c r="R12" s="206">
        <v>5</v>
      </c>
      <c r="S12" s="205"/>
      <c r="T12" s="205" t="s">
        <v>190</v>
      </c>
      <c r="U12" s="205" t="s">
        <v>191</v>
      </c>
      <c r="V12" s="205"/>
      <c r="W12" s="205" t="s">
        <v>190</v>
      </c>
      <c r="X12" s="207"/>
    </row>
    <row r="13" spans="1:24" s="167" customFormat="1" ht="27.75" customHeight="1">
      <c r="A13" s="232"/>
      <c r="B13" s="172" t="s">
        <v>235</v>
      </c>
      <c r="C13" s="272">
        <f>+D13-L13</f>
        <v>-2</v>
      </c>
      <c r="D13" s="243"/>
      <c r="E13" s="244">
        <f>+D13-L13</f>
        <v>-2</v>
      </c>
      <c r="F13" s="245">
        <f>25/100</f>
        <v>0.25</v>
      </c>
      <c r="G13" s="173"/>
      <c r="H13" s="173"/>
      <c r="I13" s="176"/>
      <c r="J13" s="176"/>
      <c r="K13" s="177">
        <v>2</v>
      </c>
      <c r="L13" s="208">
        <f>SUM(G13:K13)</f>
        <v>2</v>
      </c>
      <c r="M13" s="209">
        <v>0.08333333333333333</v>
      </c>
      <c r="N13" s="209">
        <f>+G13*$N$11</f>
        <v>0</v>
      </c>
      <c r="O13" s="209">
        <f>+H13*$O$11</f>
        <v>0</v>
      </c>
      <c r="P13" s="209">
        <f>+I13*$P$11</f>
        <v>0</v>
      </c>
      <c r="Q13" s="209">
        <f>+J13*$Q$11</f>
        <v>0</v>
      </c>
      <c r="R13" s="209">
        <f>+K13*$R$11</f>
        <v>2</v>
      </c>
      <c r="S13" s="209">
        <f>SUM(N13:R13)</f>
        <v>2</v>
      </c>
      <c r="T13" s="209">
        <f>+S13*M13</f>
        <v>0.16666666666666666</v>
      </c>
      <c r="U13" s="209">
        <f>+L13*M13</f>
        <v>0.16666666666666666</v>
      </c>
      <c r="V13" s="209"/>
      <c r="W13" s="209"/>
      <c r="X13" s="210"/>
    </row>
    <row r="14" spans="1:24" s="167" customFormat="1" ht="18.75" customHeight="1">
      <c r="A14" s="232"/>
      <c r="B14" s="172" t="s">
        <v>236</v>
      </c>
      <c r="C14" s="272">
        <f aca="true" t="shared" si="0" ref="C14:C29">+D14-L14</f>
        <v>-2</v>
      </c>
      <c r="D14" s="244">
        <f>+D13</f>
        <v>0</v>
      </c>
      <c r="E14" s="244">
        <f aca="true" t="shared" si="1" ref="E14:E29">+D14-L14</f>
        <v>-2</v>
      </c>
      <c r="F14" s="245"/>
      <c r="G14" s="173"/>
      <c r="H14" s="173"/>
      <c r="I14" s="176"/>
      <c r="J14" s="176"/>
      <c r="K14" s="177">
        <v>2</v>
      </c>
      <c r="L14" s="208">
        <f>SUM(G14:K14)</f>
        <v>2</v>
      </c>
      <c r="M14" s="209">
        <v>0.08333333333333333</v>
      </c>
      <c r="N14" s="209">
        <f>+G14*$N$11</f>
        <v>0</v>
      </c>
      <c r="O14" s="209">
        <f>+H14*$O$11</f>
        <v>0</v>
      </c>
      <c r="P14" s="209">
        <f>+I14*$P$11</f>
        <v>0</v>
      </c>
      <c r="Q14" s="209">
        <f>+J14*$Q$11</f>
        <v>0</v>
      </c>
      <c r="R14" s="209">
        <f>+K14*$R$11</f>
        <v>2</v>
      </c>
      <c r="S14" s="209">
        <f aca="true" t="shared" si="2" ref="S14:S29">SUM(N14:R14)</f>
        <v>2</v>
      </c>
      <c r="T14" s="209">
        <f aca="true" t="shared" si="3" ref="T14:T29">+S14*M14</f>
        <v>0.16666666666666666</v>
      </c>
      <c r="U14" s="209">
        <f aca="true" t="shared" si="4" ref="U14:U29">+L14*M14</f>
        <v>0.16666666666666666</v>
      </c>
      <c r="V14" s="209"/>
      <c r="W14" s="209"/>
      <c r="X14" s="210"/>
    </row>
    <row r="15" spans="1:24" s="167" customFormat="1" ht="27.75" customHeight="1">
      <c r="A15" s="232"/>
      <c r="B15" s="172" t="s">
        <v>237</v>
      </c>
      <c r="C15" s="272">
        <f t="shared" si="0"/>
        <v>-2</v>
      </c>
      <c r="D15" s="244">
        <f>+D13</f>
        <v>0</v>
      </c>
      <c r="E15" s="244">
        <f t="shared" si="1"/>
        <v>-2</v>
      </c>
      <c r="F15" s="245"/>
      <c r="G15" s="173"/>
      <c r="H15" s="173"/>
      <c r="I15" s="176"/>
      <c r="J15" s="176"/>
      <c r="K15" s="177">
        <v>2</v>
      </c>
      <c r="L15" s="208">
        <f>SUM(G15:K15)</f>
        <v>2</v>
      </c>
      <c r="M15" s="209">
        <v>0.08333333333333333</v>
      </c>
      <c r="N15" s="209">
        <f>+G15*$N$11</f>
        <v>0</v>
      </c>
      <c r="O15" s="209">
        <f>+H15*$O$11</f>
        <v>0</v>
      </c>
      <c r="P15" s="209">
        <f>+I15*$P$11</f>
        <v>0</v>
      </c>
      <c r="Q15" s="209">
        <f>+J15*$Q$11</f>
        <v>0</v>
      </c>
      <c r="R15" s="209">
        <f>+K15*$R$11</f>
        <v>2</v>
      </c>
      <c r="S15" s="209">
        <f t="shared" si="2"/>
        <v>2</v>
      </c>
      <c r="T15" s="209">
        <f t="shared" si="3"/>
        <v>0.16666666666666666</v>
      </c>
      <c r="U15" s="209">
        <f t="shared" si="4"/>
        <v>0.16666666666666666</v>
      </c>
      <c r="V15" s="209"/>
      <c r="W15" s="209"/>
      <c r="X15" s="210"/>
    </row>
    <row r="16" spans="2:24" s="167" customFormat="1" ht="15.75" customHeight="1">
      <c r="B16" s="178"/>
      <c r="C16" s="272">
        <f t="shared" si="0"/>
        <v>0</v>
      </c>
      <c r="D16" s="244"/>
      <c r="E16" s="244"/>
      <c r="F16" s="241"/>
      <c r="G16" s="182"/>
      <c r="H16" s="182"/>
      <c r="I16" s="259"/>
      <c r="J16" s="259"/>
      <c r="K16" s="259"/>
      <c r="L16" s="208"/>
      <c r="M16" s="209"/>
      <c r="N16" s="209"/>
      <c r="O16" s="209"/>
      <c r="P16" s="209"/>
      <c r="Q16" s="209"/>
      <c r="R16" s="209"/>
      <c r="S16" s="209"/>
      <c r="T16" s="211">
        <f>SUM(T13:T15)</f>
        <v>0.5</v>
      </c>
      <c r="U16" s="211">
        <f>SUM(U13:U15)</f>
        <v>0.5</v>
      </c>
      <c r="V16" s="246">
        <f>+T16/U16</f>
        <v>1</v>
      </c>
      <c r="W16" s="247">
        <f>+V16*F13</f>
        <v>0.25</v>
      </c>
      <c r="X16" s="212" t="str">
        <f>+B12</f>
        <v>SOBRE LA ATENCIÓN GENERAL DEL CENTRO</v>
      </c>
    </row>
    <row r="17" spans="2:24" s="167" customFormat="1" ht="17.25" customHeight="1">
      <c r="B17" s="279" t="s">
        <v>199</v>
      </c>
      <c r="C17" s="272"/>
      <c r="D17" s="244"/>
      <c r="E17" s="244"/>
      <c r="F17" s="248"/>
      <c r="G17" s="199">
        <v>1</v>
      </c>
      <c r="H17" s="199">
        <v>2</v>
      </c>
      <c r="I17" s="199">
        <v>3</v>
      </c>
      <c r="J17" s="199">
        <v>4</v>
      </c>
      <c r="K17" s="200">
        <v>5</v>
      </c>
      <c r="L17" s="208"/>
      <c r="M17" s="209"/>
      <c r="N17" s="209"/>
      <c r="O17" s="209"/>
      <c r="P17" s="209"/>
      <c r="Q17" s="209"/>
      <c r="R17" s="209"/>
      <c r="S17" s="209"/>
      <c r="T17" s="209"/>
      <c r="U17" s="209"/>
      <c r="V17" s="213"/>
      <c r="W17" s="213"/>
      <c r="X17" s="210"/>
    </row>
    <row r="18" spans="1:24" s="167" customFormat="1" ht="30" customHeight="1">
      <c r="A18" s="232"/>
      <c r="B18" s="172" t="s">
        <v>238</v>
      </c>
      <c r="C18" s="272">
        <f t="shared" si="0"/>
        <v>-2</v>
      </c>
      <c r="D18" s="244">
        <f>+D13</f>
        <v>0</v>
      </c>
      <c r="E18" s="244">
        <f t="shared" si="1"/>
        <v>-2</v>
      </c>
      <c r="F18" s="249">
        <v>0.25</v>
      </c>
      <c r="G18" s="173"/>
      <c r="H18" s="173"/>
      <c r="I18" s="176"/>
      <c r="J18" s="176"/>
      <c r="K18" s="177">
        <v>2</v>
      </c>
      <c r="L18" s="208">
        <f>SUM(G18:K18)</f>
        <v>2</v>
      </c>
      <c r="M18" s="209">
        <v>0.125</v>
      </c>
      <c r="N18" s="209">
        <f>+G18*$N$11</f>
        <v>0</v>
      </c>
      <c r="O18" s="209">
        <f>+H18*$O$11</f>
        <v>0</v>
      </c>
      <c r="P18" s="209">
        <f>+I18*$P$11</f>
        <v>0</v>
      </c>
      <c r="Q18" s="209">
        <f>+J18*$Q$11</f>
        <v>0</v>
      </c>
      <c r="R18" s="209">
        <f>+K18*$R$11</f>
        <v>2</v>
      </c>
      <c r="S18" s="209">
        <f t="shared" si="2"/>
        <v>2</v>
      </c>
      <c r="T18" s="209">
        <f t="shared" si="3"/>
        <v>0.25</v>
      </c>
      <c r="U18" s="209">
        <f t="shared" si="4"/>
        <v>0.25</v>
      </c>
      <c r="V18" s="213"/>
      <c r="W18" s="213"/>
      <c r="X18" s="210"/>
    </row>
    <row r="19" spans="1:24" s="167" customFormat="1" ht="39" customHeight="1">
      <c r="A19" s="232"/>
      <c r="B19" s="172" t="s">
        <v>239</v>
      </c>
      <c r="C19" s="272">
        <f t="shared" si="0"/>
        <v>-2</v>
      </c>
      <c r="D19" s="244">
        <f>+D13</f>
        <v>0</v>
      </c>
      <c r="E19" s="244">
        <f t="shared" si="1"/>
        <v>-2</v>
      </c>
      <c r="F19" s="249"/>
      <c r="G19" s="173"/>
      <c r="H19" s="173"/>
      <c r="I19" s="176"/>
      <c r="J19" s="176"/>
      <c r="K19" s="177">
        <v>2</v>
      </c>
      <c r="L19" s="208">
        <f>SUM(G19:K19)</f>
        <v>2</v>
      </c>
      <c r="M19" s="209">
        <v>0.125</v>
      </c>
      <c r="N19" s="209">
        <f>+G19*$N$11</f>
        <v>0</v>
      </c>
      <c r="O19" s="209">
        <f>+H19*$O$11</f>
        <v>0</v>
      </c>
      <c r="P19" s="209">
        <f>+I19*$P$11</f>
        <v>0</v>
      </c>
      <c r="Q19" s="209">
        <f>+J19*$Q$11</f>
        <v>0</v>
      </c>
      <c r="R19" s="209">
        <f>+K19*$R$11</f>
        <v>2</v>
      </c>
      <c r="S19" s="209">
        <f t="shared" si="2"/>
        <v>2</v>
      </c>
      <c r="T19" s="209">
        <f t="shared" si="3"/>
        <v>0.25</v>
      </c>
      <c r="U19" s="209">
        <f t="shared" si="4"/>
        <v>0.25</v>
      </c>
      <c r="V19" s="213"/>
      <c r="W19" s="213"/>
      <c r="X19" s="210"/>
    </row>
    <row r="20" spans="2:24" s="167" customFormat="1" ht="18" customHeight="1">
      <c r="B20" s="178"/>
      <c r="C20" s="272"/>
      <c r="D20" s="244"/>
      <c r="E20" s="244"/>
      <c r="F20" s="248"/>
      <c r="G20" s="182"/>
      <c r="H20" s="182"/>
      <c r="I20" s="259"/>
      <c r="J20" s="259"/>
      <c r="K20" s="259"/>
      <c r="L20" s="208"/>
      <c r="M20" s="209"/>
      <c r="N20" s="209"/>
      <c r="O20" s="209"/>
      <c r="P20" s="209"/>
      <c r="Q20" s="209"/>
      <c r="R20" s="209"/>
      <c r="S20" s="209"/>
      <c r="T20" s="211">
        <f>SUM(T18:T19)</f>
        <v>0.5</v>
      </c>
      <c r="U20" s="211">
        <f>SUM(U18:U19)</f>
        <v>0.5</v>
      </c>
      <c r="V20" s="246">
        <f>+T20/U20</f>
        <v>1</v>
      </c>
      <c r="W20" s="247">
        <f>+V20*F18</f>
        <v>0.25</v>
      </c>
      <c r="X20" s="212" t="str">
        <f>+B17</f>
        <v>SOBRE EL SERVICIO DE CONCILIACIÓN</v>
      </c>
    </row>
    <row r="21" spans="2:24" s="167" customFormat="1" ht="18" customHeight="1">
      <c r="B21" s="279" t="s">
        <v>246</v>
      </c>
      <c r="C21" s="272"/>
      <c r="D21" s="244"/>
      <c r="E21" s="244"/>
      <c r="F21" s="248"/>
      <c r="G21" s="199">
        <v>1</v>
      </c>
      <c r="H21" s="199">
        <v>2</v>
      </c>
      <c r="I21" s="199">
        <v>3</v>
      </c>
      <c r="J21" s="199">
        <v>4</v>
      </c>
      <c r="K21" s="200">
        <v>5</v>
      </c>
      <c r="L21" s="208"/>
      <c r="M21" s="209"/>
      <c r="N21" s="209"/>
      <c r="O21" s="209"/>
      <c r="P21" s="209"/>
      <c r="Q21" s="209"/>
      <c r="R21" s="209"/>
      <c r="S21" s="209"/>
      <c r="T21" s="209"/>
      <c r="U21" s="209"/>
      <c r="V21" s="213"/>
      <c r="W21" s="213"/>
      <c r="X21" s="210"/>
    </row>
    <row r="22" spans="1:24" s="167" customFormat="1" ht="16.5" customHeight="1">
      <c r="A22" s="232"/>
      <c r="B22" s="230" t="s">
        <v>240</v>
      </c>
      <c r="C22" s="272">
        <f t="shared" si="0"/>
        <v>-2</v>
      </c>
      <c r="D22" s="244">
        <f>+D13</f>
        <v>0</v>
      </c>
      <c r="E22" s="244">
        <f t="shared" si="1"/>
        <v>-2</v>
      </c>
      <c r="F22" s="249">
        <v>0.25</v>
      </c>
      <c r="G22" s="173"/>
      <c r="H22" s="173"/>
      <c r="I22" s="176"/>
      <c r="J22" s="176"/>
      <c r="K22" s="177">
        <v>2</v>
      </c>
      <c r="L22" s="208">
        <f>SUM(G22:K22)</f>
        <v>2</v>
      </c>
      <c r="M22" s="209">
        <v>0.0625</v>
      </c>
      <c r="N22" s="209">
        <f>+G22*$N$11</f>
        <v>0</v>
      </c>
      <c r="O22" s="209">
        <f>+H22*$O$11</f>
        <v>0</v>
      </c>
      <c r="P22" s="209">
        <f>+I22*$P$11</f>
        <v>0</v>
      </c>
      <c r="Q22" s="209">
        <f>+J22*$Q$11</f>
        <v>0</v>
      </c>
      <c r="R22" s="209">
        <f>+K22*$R$11</f>
        <v>2</v>
      </c>
      <c r="S22" s="209">
        <f t="shared" si="2"/>
        <v>2</v>
      </c>
      <c r="T22" s="209">
        <f t="shared" si="3"/>
        <v>0.125</v>
      </c>
      <c r="U22" s="209">
        <f t="shared" si="4"/>
        <v>0.125</v>
      </c>
      <c r="V22" s="213"/>
      <c r="W22" s="213"/>
      <c r="X22" s="210"/>
    </row>
    <row r="23" spans="1:24" s="167" customFormat="1" ht="15.75" customHeight="1">
      <c r="A23" s="232"/>
      <c r="B23" s="233" t="s">
        <v>241</v>
      </c>
      <c r="C23" s="272">
        <f t="shared" si="0"/>
        <v>-2</v>
      </c>
      <c r="D23" s="244">
        <f>+D13</f>
        <v>0</v>
      </c>
      <c r="E23" s="244">
        <f t="shared" si="1"/>
        <v>-2</v>
      </c>
      <c r="F23" s="249"/>
      <c r="G23" s="173"/>
      <c r="H23" s="173"/>
      <c r="I23" s="176"/>
      <c r="J23" s="176"/>
      <c r="K23" s="177">
        <v>2</v>
      </c>
      <c r="L23" s="208">
        <f>SUM(G23:K23)</f>
        <v>2</v>
      </c>
      <c r="M23" s="209">
        <v>0.0625</v>
      </c>
      <c r="N23" s="209">
        <f>+G23*$N$11</f>
        <v>0</v>
      </c>
      <c r="O23" s="209">
        <f>+H23*$O$11</f>
        <v>0</v>
      </c>
      <c r="P23" s="209">
        <f>+I23*$P$11</f>
        <v>0</v>
      </c>
      <c r="Q23" s="209">
        <f>+J23*$Q$11</f>
        <v>0</v>
      </c>
      <c r="R23" s="209">
        <f>+K23*$R$11</f>
        <v>2</v>
      </c>
      <c r="S23" s="209">
        <f t="shared" si="2"/>
        <v>2</v>
      </c>
      <c r="T23" s="209">
        <f t="shared" si="3"/>
        <v>0.125</v>
      </c>
      <c r="U23" s="209">
        <f t="shared" si="4"/>
        <v>0.125</v>
      </c>
      <c r="V23" s="213"/>
      <c r="W23" s="213"/>
      <c r="X23" s="210"/>
    </row>
    <row r="24" spans="1:24" s="167" customFormat="1" ht="16.5" customHeight="1">
      <c r="A24" s="232"/>
      <c r="B24" s="233" t="s">
        <v>242</v>
      </c>
      <c r="C24" s="272">
        <f t="shared" si="0"/>
        <v>-2</v>
      </c>
      <c r="D24" s="244">
        <f>+D13</f>
        <v>0</v>
      </c>
      <c r="E24" s="244">
        <f t="shared" si="1"/>
        <v>-2</v>
      </c>
      <c r="F24" s="249"/>
      <c r="G24" s="173"/>
      <c r="H24" s="173"/>
      <c r="I24" s="176"/>
      <c r="J24" s="176"/>
      <c r="K24" s="177">
        <v>2</v>
      </c>
      <c r="L24" s="208">
        <f>SUM(G24:K24)</f>
        <v>2</v>
      </c>
      <c r="M24" s="209">
        <v>0.0625</v>
      </c>
      <c r="N24" s="209">
        <f>+G24*$N$11</f>
        <v>0</v>
      </c>
      <c r="O24" s="209">
        <f>+H24*$O$11</f>
        <v>0</v>
      </c>
      <c r="P24" s="209">
        <f>+I24*$P$11</f>
        <v>0</v>
      </c>
      <c r="Q24" s="209">
        <f>+J24*$Q$11</f>
        <v>0</v>
      </c>
      <c r="R24" s="209">
        <f>+K24*$R$11</f>
        <v>2</v>
      </c>
      <c r="S24" s="209">
        <f t="shared" si="2"/>
        <v>2</v>
      </c>
      <c r="T24" s="209">
        <f t="shared" si="3"/>
        <v>0.125</v>
      </c>
      <c r="U24" s="209">
        <f t="shared" si="4"/>
        <v>0.125</v>
      </c>
      <c r="V24" s="213"/>
      <c r="W24" s="213"/>
      <c r="X24" s="210"/>
    </row>
    <row r="25" spans="1:24" s="167" customFormat="1" ht="17.25" customHeight="1">
      <c r="A25" s="232"/>
      <c r="B25" s="233"/>
      <c r="C25" s="272"/>
      <c r="D25" s="244"/>
      <c r="E25" s="244"/>
      <c r="F25" s="257"/>
      <c r="G25" s="182"/>
      <c r="H25" s="182"/>
      <c r="I25" s="258"/>
      <c r="J25" s="258"/>
      <c r="K25" s="259"/>
      <c r="L25" s="208"/>
      <c r="M25" s="209"/>
      <c r="N25" s="209"/>
      <c r="O25" s="209"/>
      <c r="P25" s="209"/>
      <c r="Q25" s="209"/>
      <c r="R25" s="209"/>
      <c r="S25" s="209"/>
      <c r="T25" s="209"/>
      <c r="U25" s="209"/>
      <c r="V25" s="213"/>
      <c r="W25" s="213"/>
      <c r="X25" s="210"/>
    </row>
    <row r="26" spans="2:24" s="167" customFormat="1" ht="17.25" customHeight="1">
      <c r="B26" s="179"/>
      <c r="C26" s="272"/>
      <c r="D26" s="244"/>
      <c r="E26" s="244"/>
      <c r="F26" s="248"/>
      <c r="G26" s="182"/>
      <c r="H26" s="182"/>
      <c r="I26" s="259"/>
      <c r="J26" s="259"/>
      <c r="K26" s="259"/>
      <c r="L26" s="208"/>
      <c r="M26" s="209"/>
      <c r="N26" s="209"/>
      <c r="O26" s="209"/>
      <c r="P26" s="209"/>
      <c r="Q26" s="209"/>
      <c r="R26" s="209"/>
      <c r="S26" s="209"/>
      <c r="T26" s="211">
        <f>SUM(T22:T25)</f>
        <v>0.375</v>
      </c>
      <c r="U26" s="211">
        <f>SUM(U22:U25)</f>
        <v>0.375</v>
      </c>
      <c r="V26" s="246">
        <f>+T26/U26</f>
        <v>1</v>
      </c>
      <c r="W26" s="247">
        <f>+V26*F22</f>
        <v>0.25</v>
      </c>
      <c r="X26" s="212" t="str">
        <f>+B21</f>
        <v>SOBRE EL CONCILIADOR</v>
      </c>
    </row>
    <row r="27" spans="2:24" s="167" customFormat="1" ht="17.25" customHeight="1">
      <c r="B27" s="279" t="s">
        <v>244</v>
      </c>
      <c r="C27" s="272"/>
      <c r="D27" s="244"/>
      <c r="E27" s="244"/>
      <c r="F27" s="248"/>
      <c r="G27" s="199">
        <v>1</v>
      </c>
      <c r="H27" s="199">
        <v>2</v>
      </c>
      <c r="I27" s="199">
        <v>3</v>
      </c>
      <c r="J27" s="199">
        <v>4</v>
      </c>
      <c r="K27" s="200">
        <v>5</v>
      </c>
      <c r="L27" s="208"/>
      <c r="M27" s="209"/>
      <c r="N27" s="209"/>
      <c r="O27" s="209"/>
      <c r="P27" s="209"/>
      <c r="Q27" s="209"/>
      <c r="R27" s="209"/>
      <c r="S27" s="209"/>
      <c r="T27" s="209"/>
      <c r="U27" s="209"/>
      <c r="V27" s="213"/>
      <c r="W27" s="213"/>
      <c r="X27" s="210"/>
    </row>
    <row r="28" spans="1:24" s="167" customFormat="1" ht="41.25" customHeight="1">
      <c r="A28" s="232"/>
      <c r="B28" s="230" t="s">
        <v>243</v>
      </c>
      <c r="C28" s="272">
        <f t="shared" si="0"/>
        <v>-2</v>
      </c>
      <c r="D28" s="244">
        <f>+D13</f>
        <v>0</v>
      </c>
      <c r="E28" s="244">
        <f t="shared" si="1"/>
        <v>-2</v>
      </c>
      <c r="F28" s="249">
        <v>0.25</v>
      </c>
      <c r="G28" s="173"/>
      <c r="H28" s="173"/>
      <c r="I28" s="176"/>
      <c r="J28" s="176">
        <v>1</v>
      </c>
      <c r="K28" s="177">
        <v>1</v>
      </c>
      <c r="L28" s="208">
        <f>SUM(G28:K28)</f>
        <v>2</v>
      </c>
      <c r="M28" s="209">
        <v>0.03571428571428571</v>
      </c>
      <c r="N28" s="209">
        <f>+G28*$N$11</f>
        <v>0</v>
      </c>
      <c r="O28" s="209">
        <f>+H28*$O$11</f>
        <v>0</v>
      </c>
      <c r="P28" s="209">
        <f>+I28*$P$11</f>
        <v>0</v>
      </c>
      <c r="Q28" s="209">
        <f>+J28*$Q$11</f>
        <v>0.8</v>
      </c>
      <c r="R28" s="209">
        <f>+K28*$R$11</f>
        <v>1</v>
      </c>
      <c r="S28" s="209">
        <f t="shared" si="2"/>
        <v>1.8</v>
      </c>
      <c r="T28" s="209">
        <f t="shared" si="3"/>
        <v>0.06428571428571428</v>
      </c>
      <c r="U28" s="209">
        <f t="shared" si="4"/>
        <v>0.07142857142857142</v>
      </c>
      <c r="V28" s="213"/>
      <c r="W28" s="213"/>
      <c r="X28" s="210"/>
    </row>
    <row r="29" spans="1:24" s="167" customFormat="1" ht="18.75" customHeight="1">
      <c r="A29" s="232"/>
      <c r="B29" s="172" t="s">
        <v>245</v>
      </c>
      <c r="C29" s="272">
        <f t="shared" si="0"/>
        <v>-2</v>
      </c>
      <c r="D29" s="244">
        <f>+D13</f>
        <v>0</v>
      </c>
      <c r="E29" s="244">
        <f t="shared" si="1"/>
        <v>-2</v>
      </c>
      <c r="F29" s="249"/>
      <c r="G29" s="173"/>
      <c r="H29" s="173"/>
      <c r="I29" s="176"/>
      <c r="J29" s="176"/>
      <c r="K29" s="177">
        <v>2</v>
      </c>
      <c r="L29" s="208">
        <f>SUM(G29:K29)</f>
        <v>2</v>
      </c>
      <c r="M29" s="209">
        <v>0.03571428571428571</v>
      </c>
      <c r="N29" s="209">
        <f>+G29*$N$11</f>
        <v>0</v>
      </c>
      <c r="O29" s="209">
        <f>+H29*$O$11</f>
        <v>0</v>
      </c>
      <c r="P29" s="209">
        <f>+I29*$P$11</f>
        <v>0</v>
      </c>
      <c r="Q29" s="209">
        <f>+J29*$Q$11</f>
        <v>0</v>
      </c>
      <c r="R29" s="209">
        <f>+K29*$R$11</f>
        <v>2</v>
      </c>
      <c r="S29" s="209">
        <f t="shared" si="2"/>
        <v>2</v>
      </c>
      <c r="T29" s="209">
        <f t="shared" si="3"/>
        <v>0.07142857142857142</v>
      </c>
      <c r="U29" s="209">
        <f t="shared" si="4"/>
        <v>0.07142857142857142</v>
      </c>
      <c r="V29" s="213"/>
      <c r="W29" s="213"/>
      <c r="X29" s="210"/>
    </row>
    <row r="30" spans="1:24" s="167" customFormat="1" ht="27" customHeight="1">
      <c r="A30" s="232"/>
      <c r="B30" s="230"/>
      <c r="C30" s="152"/>
      <c r="D30" s="244"/>
      <c r="E30" s="244"/>
      <c r="F30" s="257"/>
      <c r="G30" s="179"/>
      <c r="H30" s="179"/>
      <c r="I30" s="258"/>
      <c r="J30" s="258"/>
      <c r="K30" s="259"/>
      <c r="L30" s="208"/>
      <c r="M30" s="209"/>
      <c r="N30" s="209"/>
      <c r="O30" s="209"/>
      <c r="P30" s="209"/>
      <c r="Q30" s="209"/>
      <c r="R30" s="209"/>
      <c r="S30" s="209"/>
      <c r="T30" s="209"/>
      <c r="U30" s="209"/>
      <c r="V30" s="213"/>
      <c r="W30" s="213"/>
      <c r="X30" s="210"/>
    </row>
    <row r="31" spans="3:24" s="167" customFormat="1" ht="13.5" thickBot="1">
      <c r="C31" s="152"/>
      <c r="D31" s="244"/>
      <c r="E31" s="244"/>
      <c r="F31" s="250"/>
      <c r="G31" s="152"/>
      <c r="H31" s="152"/>
      <c r="I31" s="152"/>
      <c r="J31" s="152"/>
      <c r="K31" s="152"/>
      <c r="L31" s="205"/>
      <c r="M31" s="205"/>
      <c r="N31" s="205"/>
      <c r="O31" s="205"/>
      <c r="P31" s="205"/>
      <c r="Q31" s="205"/>
      <c r="R31" s="205"/>
      <c r="S31" s="205"/>
      <c r="T31" s="211">
        <f>SUM(T28:T30)</f>
        <v>0.1357142857142857</v>
      </c>
      <c r="U31" s="211">
        <f>SUM(U28:U30)</f>
        <v>0.14285714285714285</v>
      </c>
      <c r="V31" s="213">
        <f>+T31/U31</f>
        <v>0.95</v>
      </c>
      <c r="W31" s="214">
        <f>+V31*F28</f>
        <v>0.2375</v>
      </c>
      <c r="X31" s="215" t="str">
        <f>+B27</f>
        <v>SOBRE LA PLATAFORMA TEAMS</v>
      </c>
    </row>
    <row r="32" spans="2:24" s="167" customFormat="1" ht="12.75" customHeight="1">
      <c r="B32" s="268" t="s">
        <v>249</v>
      </c>
      <c r="C32" s="152"/>
      <c r="D32" s="244"/>
      <c r="E32" s="244"/>
      <c r="F32" s="250"/>
      <c r="G32" s="152"/>
      <c r="H32" s="152"/>
      <c r="I32" s="152"/>
      <c r="J32" s="152"/>
      <c r="K32" s="152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7"/>
    </row>
    <row r="33" spans="2:24" s="167" customFormat="1" ht="13.5" thickBot="1">
      <c r="B33" s="269"/>
      <c r="C33" s="152"/>
      <c r="D33" s="184"/>
      <c r="E33" s="184"/>
      <c r="F33" s="250"/>
      <c r="G33" s="152"/>
      <c r="H33" s="152"/>
      <c r="I33" s="152"/>
      <c r="J33" s="152"/>
      <c r="K33" s="152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7"/>
    </row>
    <row r="34" spans="2:24" s="264" customFormat="1" ht="37.5" customHeight="1" thickBot="1">
      <c r="B34" s="269" t="s">
        <v>286</v>
      </c>
      <c r="C34" s="260"/>
      <c r="D34" s="261"/>
      <c r="E34" s="261"/>
      <c r="F34" s="262"/>
      <c r="G34" s="260"/>
      <c r="H34" s="260"/>
      <c r="I34" s="260"/>
      <c r="J34" s="260"/>
      <c r="K34" s="260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6">
        <f>+W16+W20+W26+W31</f>
        <v>0.9875</v>
      </c>
      <c r="X34" s="267" t="s">
        <v>252</v>
      </c>
    </row>
    <row r="35" spans="2:24" s="167" customFormat="1" ht="12.75">
      <c r="B35" s="269"/>
      <c r="C35" s="152"/>
      <c r="D35" s="184"/>
      <c r="E35" s="184"/>
      <c r="F35" s="250"/>
      <c r="G35" s="152"/>
      <c r="H35" s="152"/>
      <c r="I35" s="152"/>
      <c r="J35" s="152"/>
      <c r="K35" s="152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7"/>
    </row>
    <row r="36" spans="2:24" s="167" customFormat="1" ht="12.75">
      <c r="B36" s="269"/>
      <c r="C36" s="152"/>
      <c r="D36" s="184"/>
      <c r="E36" s="184"/>
      <c r="F36" s="250"/>
      <c r="G36" s="152"/>
      <c r="H36" s="152"/>
      <c r="I36" s="152"/>
      <c r="J36" s="152"/>
      <c r="K36" s="152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7"/>
    </row>
    <row r="37" spans="2:24" s="167" customFormat="1" ht="12.75">
      <c r="B37" s="274"/>
      <c r="C37" s="152"/>
      <c r="D37" s="184"/>
      <c r="E37" s="184"/>
      <c r="F37" s="250"/>
      <c r="G37" s="152"/>
      <c r="H37" s="152"/>
      <c r="I37" s="152"/>
      <c r="J37" s="152"/>
      <c r="K37" s="152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7"/>
    </row>
    <row r="38" spans="2:24" s="167" customFormat="1" ht="12.75">
      <c r="B38" s="274"/>
      <c r="C38" s="152"/>
      <c r="D38" s="184"/>
      <c r="E38" s="184"/>
      <c r="F38" s="250"/>
      <c r="G38" s="152"/>
      <c r="H38" s="152"/>
      <c r="I38" s="152"/>
      <c r="J38" s="152"/>
      <c r="K38" s="152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7"/>
    </row>
    <row r="39" spans="2:24" s="167" customFormat="1" ht="12.75">
      <c r="B39" s="274"/>
      <c r="C39" s="152"/>
      <c r="D39" s="184"/>
      <c r="E39" s="184"/>
      <c r="F39" s="250"/>
      <c r="G39" s="152"/>
      <c r="H39" s="152"/>
      <c r="I39" s="152"/>
      <c r="J39" s="152"/>
      <c r="K39" s="152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7"/>
    </row>
    <row r="40" spans="2:24" s="167" customFormat="1" ht="12.75">
      <c r="B40" s="274"/>
      <c r="C40" s="152"/>
      <c r="D40" s="184"/>
      <c r="E40" s="184"/>
      <c r="F40" s="250"/>
      <c r="G40" s="152"/>
      <c r="H40" s="152"/>
      <c r="I40" s="152"/>
      <c r="J40" s="152"/>
      <c r="K40" s="152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7"/>
    </row>
    <row r="41" spans="2:24" s="167" customFormat="1" ht="13.5" thickBot="1">
      <c r="B41" s="275"/>
      <c r="C41" s="152"/>
      <c r="D41" s="184"/>
      <c r="E41" s="184"/>
      <c r="F41" s="250"/>
      <c r="G41" s="152"/>
      <c r="H41" s="152"/>
      <c r="I41" s="152"/>
      <c r="J41" s="152"/>
      <c r="K41" s="152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7"/>
    </row>
    <row r="42" spans="3:24" s="167" customFormat="1" ht="12.75">
      <c r="C42" s="152"/>
      <c r="D42" s="184"/>
      <c r="E42" s="184"/>
      <c r="F42" s="250"/>
      <c r="G42" s="152"/>
      <c r="H42" s="152"/>
      <c r="I42" s="152"/>
      <c r="J42" s="152"/>
      <c r="K42" s="152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7"/>
    </row>
    <row r="43" spans="3:24" s="167" customFormat="1" ht="12.75">
      <c r="C43" s="152"/>
      <c r="D43" s="184"/>
      <c r="E43" s="184"/>
      <c r="F43" s="250"/>
      <c r="G43" s="152"/>
      <c r="H43" s="152"/>
      <c r="I43" s="152"/>
      <c r="J43" s="152"/>
      <c r="K43" s="152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7"/>
    </row>
    <row r="44" spans="3:24" s="167" customFormat="1" ht="12.75">
      <c r="C44" s="152"/>
      <c r="D44" s="184"/>
      <c r="E44" s="184"/>
      <c r="F44" s="250"/>
      <c r="G44" s="152"/>
      <c r="H44" s="152"/>
      <c r="I44" s="152"/>
      <c r="J44" s="152"/>
      <c r="K44" s="152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7"/>
    </row>
    <row r="45" spans="3:24" s="167" customFormat="1" ht="12.75">
      <c r="C45" s="152"/>
      <c r="D45" s="184"/>
      <c r="E45" s="184"/>
      <c r="F45" s="250"/>
      <c r="G45" s="152"/>
      <c r="H45" s="152"/>
      <c r="I45" s="152"/>
      <c r="J45" s="152"/>
      <c r="K45" s="152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7"/>
    </row>
    <row r="46" spans="3:24" s="167" customFormat="1" ht="12.75">
      <c r="C46" s="152"/>
      <c r="D46" s="184"/>
      <c r="E46" s="184"/>
      <c r="F46" s="250"/>
      <c r="G46" s="152"/>
      <c r="H46" s="152"/>
      <c r="I46" s="152"/>
      <c r="J46" s="152"/>
      <c r="K46" s="152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5">
      <selection activeCell="B8" sqref="B8"/>
    </sheetView>
  </sheetViews>
  <sheetFormatPr defaultColWidth="11.421875" defaultRowHeight="12.75"/>
  <cols>
    <col min="1" max="1" width="6.28125" style="151" customWidth="1"/>
    <col min="2" max="2" width="79.57421875" style="151" customWidth="1"/>
    <col min="3" max="3" width="8.7109375" style="152" customWidth="1"/>
    <col min="4" max="4" width="19.28125" style="184" customWidth="1"/>
    <col min="5" max="5" width="6.7109375" style="184" bestFit="1" customWidth="1"/>
    <col min="6" max="6" width="11.421875" style="238" customWidth="1"/>
    <col min="7" max="7" width="6.00390625" style="154" customWidth="1"/>
    <col min="8" max="8" width="6.7109375" style="154" customWidth="1"/>
    <col min="9" max="11" width="11.421875" style="154" customWidth="1"/>
    <col min="12" max="12" width="5.8515625" style="201" customWidth="1"/>
    <col min="13" max="14" width="10.00390625" style="201" customWidth="1"/>
    <col min="15" max="15" width="9.57421875" style="201" customWidth="1"/>
    <col min="16" max="16" width="10.00390625" style="201" customWidth="1"/>
    <col min="17" max="17" width="8.140625" style="201" customWidth="1"/>
    <col min="18" max="22" width="10.00390625" style="201" customWidth="1"/>
    <col min="23" max="23" width="16.421875" style="201" customWidth="1"/>
    <col min="24" max="24" width="49.28125" style="198" customWidth="1"/>
    <col min="25" max="16384" width="11.421875" style="151" customWidth="1"/>
  </cols>
  <sheetData>
    <row r="1" ht="9" customHeight="1">
      <c r="B1" s="235"/>
    </row>
    <row r="2" ht="10.5" customHeight="1">
      <c r="B2" s="235"/>
    </row>
    <row r="3" ht="16.5" customHeight="1">
      <c r="B3" s="235"/>
    </row>
    <row r="4" ht="24.75" customHeight="1">
      <c r="B4" s="235"/>
    </row>
    <row r="5" ht="30.75" customHeight="1">
      <c r="B5" s="235"/>
    </row>
    <row r="6" ht="15" customHeight="1">
      <c r="B6" s="155"/>
    </row>
    <row r="7" ht="29.25" customHeight="1"/>
    <row r="8" spans="2:12" ht="22.5" customHeight="1">
      <c r="B8" s="234" t="s">
        <v>297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</row>
    <row r="9" spans="2:6" ht="21.75" customHeight="1">
      <c r="B9" s="161"/>
      <c r="C9" s="159"/>
      <c r="D9" s="185"/>
      <c r="E9" s="185"/>
      <c r="F9" s="239"/>
    </row>
    <row r="10" spans="2:24" s="161" customFormat="1" ht="30.75" customHeight="1">
      <c r="B10" s="234" t="s">
        <v>294</v>
      </c>
      <c r="C10" s="159"/>
      <c r="D10" s="273" t="s">
        <v>275</v>
      </c>
      <c r="E10" s="185"/>
      <c r="F10" s="240"/>
      <c r="G10" s="164"/>
      <c r="H10" s="164"/>
      <c r="I10" s="164"/>
      <c r="J10" s="164"/>
      <c r="K10" s="164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3"/>
    </row>
    <row r="11" spans="2:18" ht="18.75" customHeight="1">
      <c r="B11" s="165"/>
      <c r="C11" s="159"/>
      <c r="D11" s="185"/>
      <c r="E11" s="185"/>
      <c r="F11" s="239"/>
      <c r="G11" s="229"/>
      <c r="H11" s="229"/>
      <c r="I11" s="229"/>
      <c r="J11" s="229"/>
      <c r="K11" s="229"/>
      <c r="N11" s="201">
        <f>20/100</f>
        <v>0.2</v>
      </c>
      <c r="O11" s="201">
        <f>40/100</f>
        <v>0.4</v>
      </c>
      <c r="P11" s="201">
        <f>60/100</f>
        <v>0.6</v>
      </c>
      <c r="Q11" s="201">
        <f>80/100</f>
        <v>0.8</v>
      </c>
      <c r="R11" s="201">
        <f>100/100</f>
        <v>1</v>
      </c>
    </row>
    <row r="12" spans="2:24" s="167" customFormat="1" ht="30" customHeight="1">
      <c r="B12" s="279" t="s">
        <v>247</v>
      </c>
      <c r="C12" s="170"/>
      <c r="D12" s="204" t="s">
        <v>213</v>
      </c>
      <c r="E12" s="186"/>
      <c r="F12" s="241"/>
      <c r="G12" s="199">
        <v>1</v>
      </c>
      <c r="H12" s="199">
        <v>2</v>
      </c>
      <c r="I12" s="199">
        <v>3</v>
      </c>
      <c r="J12" s="199">
        <v>4</v>
      </c>
      <c r="K12" s="199">
        <v>5</v>
      </c>
      <c r="L12" s="205"/>
      <c r="M12" s="205"/>
      <c r="N12" s="206">
        <v>1</v>
      </c>
      <c r="O12" s="206">
        <v>2</v>
      </c>
      <c r="P12" s="206">
        <v>3</v>
      </c>
      <c r="Q12" s="206">
        <v>4</v>
      </c>
      <c r="R12" s="206">
        <v>5</v>
      </c>
      <c r="S12" s="205"/>
      <c r="T12" s="205" t="s">
        <v>190</v>
      </c>
      <c r="U12" s="205" t="s">
        <v>191</v>
      </c>
      <c r="V12" s="205"/>
      <c r="W12" s="205" t="s">
        <v>190</v>
      </c>
      <c r="X12" s="207"/>
    </row>
    <row r="13" spans="1:24" s="167" customFormat="1" ht="27.75" customHeight="1">
      <c r="A13" s="232"/>
      <c r="B13" s="172" t="s">
        <v>235</v>
      </c>
      <c r="C13" s="272">
        <f>+D13-L13</f>
        <v>-6</v>
      </c>
      <c r="D13" s="243"/>
      <c r="E13" s="244">
        <f>+D13-L13</f>
        <v>-6</v>
      </c>
      <c r="F13" s="245">
        <f>25/100</f>
        <v>0.25</v>
      </c>
      <c r="G13" s="173"/>
      <c r="H13" s="173"/>
      <c r="I13" s="176"/>
      <c r="J13" s="176"/>
      <c r="K13" s="177">
        <v>6</v>
      </c>
      <c r="L13" s="208">
        <f>SUM(G13:K13)</f>
        <v>6</v>
      </c>
      <c r="M13" s="209">
        <v>0.08333333333333333</v>
      </c>
      <c r="N13" s="209">
        <f>+G13*$N$11</f>
        <v>0</v>
      </c>
      <c r="O13" s="209">
        <f>+H13*$O$11</f>
        <v>0</v>
      </c>
      <c r="P13" s="209">
        <f>+I13*$P$11</f>
        <v>0</v>
      </c>
      <c r="Q13" s="209">
        <f>+J13*$Q$11</f>
        <v>0</v>
      </c>
      <c r="R13" s="209">
        <f>+K13*$R$11</f>
        <v>6</v>
      </c>
      <c r="S13" s="209">
        <f>SUM(N13:R13)</f>
        <v>6</v>
      </c>
      <c r="T13" s="209">
        <f>+S13*M13</f>
        <v>0.5</v>
      </c>
      <c r="U13" s="209">
        <f>+L13*M13</f>
        <v>0.5</v>
      </c>
      <c r="V13" s="209"/>
      <c r="W13" s="209"/>
      <c r="X13" s="210"/>
    </row>
    <row r="14" spans="1:24" s="167" customFormat="1" ht="18.75" customHeight="1">
      <c r="A14" s="232"/>
      <c r="B14" s="172" t="s">
        <v>236</v>
      </c>
      <c r="C14" s="272">
        <f aca="true" t="shared" si="0" ref="C14:C29">+D14-L14</f>
        <v>-6</v>
      </c>
      <c r="D14" s="244">
        <f>+D13</f>
        <v>0</v>
      </c>
      <c r="E14" s="244">
        <f aca="true" t="shared" si="1" ref="E14:E29">+D14-L14</f>
        <v>-6</v>
      </c>
      <c r="F14" s="245"/>
      <c r="G14" s="173"/>
      <c r="H14" s="173"/>
      <c r="I14" s="176"/>
      <c r="J14" s="176"/>
      <c r="K14" s="177">
        <v>6</v>
      </c>
      <c r="L14" s="208">
        <f>SUM(G14:K14)</f>
        <v>6</v>
      </c>
      <c r="M14" s="209">
        <v>0.08333333333333333</v>
      </c>
      <c r="N14" s="209">
        <f>+G14*$N$11</f>
        <v>0</v>
      </c>
      <c r="O14" s="209">
        <f>+H14*$O$11</f>
        <v>0</v>
      </c>
      <c r="P14" s="209">
        <f>+I14*$P$11</f>
        <v>0</v>
      </c>
      <c r="Q14" s="209">
        <f>+J14*$Q$11</f>
        <v>0</v>
      </c>
      <c r="R14" s="209">
        <f>+K14*$R$11</f>
        <v>6</v>
      </c>
      <c r="S14" s="209">
        <f aca="true" t="shared" si="2" ref="S14:S29">SUM(N14:R14)</f>
        <v>6</v>
      </c>
      <c r="T14" s="209">
        <f aca="true" t="shared" si="3" ref="T14:T29">+S14*M14</f>
        <v>0.5</v>
      </c>
      <c r="U14" s="209">
        <f aca="true" t="shared" si="4" ref="U14:U29">+L14*M14</f>
        <v>0.5</v>
      </c>
      <c r="V14" s="209"/>
      <c r="W14" s="209"/>
      <c r="X14" s="210"/>
    </row>
    <row r="15" spans="1:24" s="167" customFormat="1" ht="27.75" customHeight="1">
      <c r="A15" s="232"/>
      <c r="B15" s="172" t="s">
        <v>237</v>
      </c>
      <c r="C15" s="272">
        <f t="shared" si="0"/>
        <v>-6</v>
      </c>
      <c r="D15" s="244">
        <f>+D13</f>
        <v>0</v>
      </c>
      <c r="E15" s="244">
        <f t="shared" si="1"/>
        <v>-6</v>
      </c>
      <c r="F15" s="245"/>
      <c r="G15" s="173"/>
      <c r="H15" s="173"/>
      <c r="I15" s="176"/>
      <c r="J15" s="176"/>
      <c r="K15" s="177">
        <v>6</v>
      </c>
      <c r="L15" s="208">
        <f>SUM(G15:K15)</f>
        <v>6</v>
      </c>
      <c r="M15" s="209">
        <v>0.08333333333333333</v>
      </c>
      <c r="N15" s="209">
        <f>+G15*$N$11</f>
        <v>0</v>
      </c>
      <c r="O15" s="209">
        <f>+H15*$O$11</f>
        <v>0</v>
      </c>
      <c r="P15" s="209">
        <f>+I15*$P$11</f>
        <v>0</v>
      </c>
      <c r="Q15" s="209">
        <f>+J15*$Q$11</f>
        <v>0</v>
      </c>
      <c r="R15" s="209">
        <f>+K15*$R$11</f>
        <v>6</v>
      </c>
      <c r="S15" s="209">
        <f t="shared" si="2"/>
        <v>6</v>
      </c>
      <c r="T15" s="209">
        <f t="shared" si="3"/>
        <v>0.5</v>
      </c>
      <c r="U15" s="209">
        <f t="shared" si="4"/>
        <v>0.5</v>
      </c>
      <c r="V15" s="209"/>
      <c r="W15" s="209"/>
      <c r="X15" s="210"/>
    </row>
    <row r="16" spans="2:24" s="167" customFormat="1" ht="15.75" customHeight="1">
      <c r="B16" s="178"/>
      <c r="C16" s="272">
        <f t="shared" si="0"/>
        <v>0</v>
      </c>
      <c r="D16" s="244"/>
      <c r="E16" s="244"/>
      <c r="F16" s="241"/>
      <c r="G16" s="182"/>
      <c r="H16" s="182"/>
      <c r="I16" s="259"/>
      <c r="J16" s="259"/>
      <c r="K16" s="259"/>
      <c r="L16" s="208"/>
      <c r="M16" s="209"/>
      <c r="N16" s="209"/>
      <c r="O16" s="209"/>
      <c r="P16" s="209"/>
      <c r="Q16" s="209"/>
      <c r="R16" s="209"/>
      <c r="S16" s="209"/>
      <c r="T16" s="211">
        <f>SUM(T13:T15)</f>
        <v>1.5</v>
      </c>
      <c r="U16" s="211">
        <f>SUM(U13:U15)</f>
        <v>1.5</v>
      </c>
      <c r="V16" s="246">
        <f>+T16/U16</f>
        <v>1</v>
      </c>
      <c r="W16" s="247">
        <f>+V16*F13</f>
        <v>0.25</v>
      </c>
      <c r="X16" s="212" t="str">
        <f>+B12</f>
        <v>SOBRE LA ATENCIÓN GENERAL DEL CENTRO</v>
      </c>
    </row>
    <row r="17" spans="2:24" s="167" customFormat="1" ht="17.25" customHeight="1">
      <c r="B17" s="279" t="s">
        <v>199</v>
      </c>
      <c r="C17" s="272"/>
      <c r="D17" s="244"/>
      <c r="E17" s="244"/>
      <c r="F17" s="248"/>
      <c r="G17" s="199">
        <v>1</v>
      </c>
      <c r="H17" s="199">
        <v>2</v>
      </c>
      <c r="I17" s="199">
        <v>3</v>
      </c>
      <c r="J17" s="199">
        <v>4</v>
      </c>
      <c r="K17" s="200">
        <v>5</v>
      </c>
      <c r="L17" s="208"/>
      <c r="M17" s="209"/>
      <c r="N17" s="209"/>
      <c r="O17" s="209"/>
      <c r="P17" s="209"/>
      <c r="Q17" s="209"/>
      <c r="R17" s="209"/>
      <c r="S17" s="209"/>
      <c r="T17" s="209"/>
      <c r="U17" s="209"/>
      <c r="V17" s="213"/>
      <c r="W17" s="213"/>
      <c r="X17" s="210"/>
    </row>
    <row r="18" spans="1:24" s="167" customFormat="1" ht="30" customHeight="1">
      <c r="A18" s="232"/>
      <c r="B18" s="172" t="s">
        <v>238</v>
      </c>
      <c r="C18" s="272">
        <f t="shared" si="0"/>
        <v>-6</v>
      </c>
      <c r="D18" s="244">
        <f>+D13</f>
        <v>0</v>
      </c>
      <c r="E18" s="244">
        <f t="shared" si="1"/>
        <v>-6</v>
      </c>
      <c r="F18" s="249">
        <v>0.25</v>
      </c>
      <c r="G18" s="173"/>
      <c r="H18" s="173"/>
      <c r="I18" s="176"/>
      <c r="J18" s="176"/>
      <c r="K18" s="177">
        <v>6</v>
      </c>
      <c r="L18" s="208">
        <f>SUM(G18:K18)</f>
        <v>6</v>
      </c>
      <c r="M18" s="209">
        <v>0.125</v>
      </c>
      <c r="N18" s="209">
        <f>+G18*$N$11</f>
        <v>0</v>
      </c>
      <c r="O18" s="209">
        <f>+H18*$O$11</f>
        <v>0</v>
      </c>
      <c r="P18" s="209">
        <f>+I18*$P$11</f>
        <v>0</v>
      </c>
      <c r="Q18" s="209">
        <f>+J18*$Q$11</f>
        <v>0</v>
      </c>
      <c r="R18" s="209">
        <f>+K18*$R$11</f>
        <v>6</v>
      </c>
      <c r="S18" s="209">
        <f t="shared" si="2"/>
        <v>6</v>
      </c>
      <c r="T18" s="209">
        <f t="shared" si="3"/>
        <v>0.75</v>
      </c>
      <c r="U18" s="209">
        <f t="shared" si="4"/>
        <v>0.75</v>
      </c>
      <c r="V18" s="213"/>
      <c r="W18" s="213"/>
      <c r="X18" s="210"/>
    </row>
    <row r="19" spans="1:24" s="167" customFormat="1" ht="39" customHeight="1">
      <c r="A19" s="232"/>
      <c r="B19" s="172" t="s">
        <v>239</v>
      </c>
      <c r="C19" s="272">
        <f t="shared" si="0"/>
        <v>-6</v>
      </c>
      <c r="D19" s="244">
        <f>+D13</f>
        <v>0</v>
      </c>
      <c r="E19" s="244">
        <f t="shared" si="1"/>
        <v>-6</v>
      </c>
      <c r="F19" s="249"/>
      <c r="G19" s="173"/>
      <c r="H19" s="173"/>
      <c r="I19" s="176"/>
      <c r="J19" s="176"/>
      <c r="K19" s="177">
        <v>6</v>
      </c>
      <c r="L19" s="208">
        <f>SUM(G19:K19)</f>
        <v>6</v>
      </c>
      <c r="M19" s="209">
        <v>0.125</v>
      </c>
      <c r="N19" s="209">
        <f>+G19*$N$11</f>
        <v>0</v>
      </c>
      <c r="O19" s="209">
        <f>+H19*$O$11</f>
        <v>0</v>
      </c>
      <c r="P19" s="209">
        <f>+I19*$P$11</f>
        <v>0</v>
      </c>
      <c r="Q19" s="209">
        <f>+J19*$Q$11</f>
        <v>0</v>
      </c>
      <c r="R19" s="209">
        <f>+K19*$R$11</f>
        <v>6</v>
      </c>
      <c r="S19" s="209">
        <f t="shared" si="2"/>
        <v>6</v>
      </c>
      <c r="T19" s="209">
        <f t="shared" si="3"/>
        <v>0.75</v>
      </c>
      <c r="U19" s="209">
        <f t="shared" si="4"/>
        <v>0.75</v>
      </c>
      <c r="V19" s="213"/>
      <c r="W19" s="213"/>
      <c r="X19" s="210"/>
    </row>
    <row r="20" spans="2:24" s="167" customFormat="1" ht="18" customHeight="1">
      <c r="B20" s="178"/>
      <c r="C20" s="272"/>
      <c r="D20" s="244"/>
      <c r="E20" s="244"/>
      <c r="F20" s="248"/>
      <c r="G20" s="182"/>
      <c r="H20" s="182"/>
      <c r="I20" s="259"/>
      <c r="J20" s="259"/>
      <c r="K20" s="259"/>
      <c r="L20" s="208"/>
      <c r="M20" s="209"/>
      <c r="N20" s="209"/>
      <c r="O20" s="209"/>
      <c r="P20" s="209"/>
      <c r="Q20" s="209"/>
      <c r="R20" s="209"/>
      <c r="S20" s="209"/>
      <c r="T20" s="211">
        <f>SUM(T18:T19)</f>
        <v>1.5</v>
      </c>
      <c r="U20" s="211">
        <f>SUM(U18:U19)</f>
        <v>1.5</v>
      </c>
      <c r="V20" s="246">
        <f>+T20/U20</f>
        <v>1</v>
      </c>
      <c r="W20" s="247">
        <f>+V20*F18</f>
        <v>0.25</v>
      </c>
      <c r="X20" s="212" t="str">
        <f>+B17</f>
        <v>SOBRE EL SERVICIO DE CONCILIACIÓN</v>
      </c>
    </row>
    <row r="21" spans="2:24" s="167" customFormat="1" ht="18" customHeight="1">
      <c r="B21" s="279" t="s">
        <v>246</v>
      </c>
      <c r="C21" s="272"/>
      <c r="D21" s="244"/>
      <c r="E21" s="244"/>
      <c r="F21" s="248"/>
      <c r="G21" s="199">
        <v>1</v>
      </c>
      <c r="H21" s="199">
        <v>2</v>
      </c>
      <c r="I21" s="199">
        <v>3</v>
      </c>
      <c r="J21" s="199">
        <v>4</v>
      </c>
      <c r="K21" s="200">
        <v>5</v>
      </c>
      <c r="L21" s="208"/>
      <c r="M21" s="209"/>
      <c r="N21" s="209"/>
      <c r="O21" s="209"/>
      <c r="P21" s="209"/>
      <c r="Q21" s="209"/>
      <c r="R21" s="209"/>
      <c r="S21" s="209"/>
      <c r="T21" s="209"/>
      <c r="U21" s="209"/>
      <c r="V21" s="213"/>
      <c r="W21" s="213"/>
      <c r="X21" s="210"/>
    </row>
    <row r="22" spans="1:24" s="167" customFormat="1" ht="16.5" customHeight="1">
      <c r="A22" s="232"/>
      <c r="B22" s="230" t="s">
        <v>240</v>
      </c>
      <c r="C22" s="272">
        <f t="shared" si="0"/>
        <v>-6</v>
      </c>
      <c r="D22" s="244">
        <f>+D13</f>
        <v>0</v>
      </c>
      <c r="E22" s="244">
        <f t="shared" si="1"/>
        <v>-6</v>
      </c>
      <c r="F22" s="249">
        <v>0.25</v>
      </c>
      <c r="G22" s="173"/>
      <c r="H22" s="173"/>
      <c r="I22" s="176"/>
      <c r="J22" s="176"/>
      <c r="K22" s="177">
        <v>6</v>
      </c>
      <c r="L22" s="208">
        <f>SUM(G22:K22)</f>
        <v>6</v>
      </c>
      <c r="M22" s="209">
        <v>0.0625</v>
      </c>
      <c r="N22" s="209">
        <f>+G22*$N$11</f>
        <v>0</v>
      </c>
      <c r="O22" s="209">
        <f>+H22*$O$11</f>
        <v>0</v>
      </c>
      <c r="P22" s="209">
        <f>+I22*$P$11</f>
        <v>0</v>
      </c>
      <c r="Q22" s="209">
        <f>+J22*$Q$11</f>
        <v>0</v>
      </c>
      <c r="R22" s="209">
        <f>+K22*$R$11</f>
        <v>6</v>
      </c>
      <c r="S22" s="209">
        <f t="shared" si="2"/>
        <v>6</v>
      </c>
      <c r="T22" s="209">
        <f t="shared" si="3"/>
        <v>0.375</v>
      </c>
      <c r="U22" s="209">
        <f t="shared" si="4"/>
        <v>0.375</v>
      </c>
      <c r="V22" s="213"/>
      <c r="W22" s="213"/>
      <c r="X22" s="210"/>
    </row>
    <row r="23" spans="1:24" s="167" customFormat="1" ht="15.75" customHeight="1">
      <c r="A23" s="232"/>
      <c r="B23" s="233" t="s">
        <v>241</v>
      </c>
      <c r="C23" s="272">
        <f t="shared" si="0"/>
        <v>-6</v>
      </c>
      <c r="D23" s="244">
        <f>+D13</f>
        <v>0</v>
      </c>
      <c r="E23" s="244">
        <f t="shared" si="1"/>
        <v>-6</v>
      </c>
      <c r="F23" s="249"/>
      <c r="G23" s="173"/>
      <c r="H23" s="173"/>
      <c r="I23" s="176"/>
      <c r="J23" s="176"/>
      <c r="K23" s="177">
        <v>6</v>
      </c>
      <c r="L23" s="208">
        <f>SUM(G23:K23)</f>
        <v>6</v>
      </c>
      <c r="M23" s="209">
        <v>0.0625</v>
      </c>
      <c r="N23" s="209">
        <f>+G23*$N$11</f>
        <v>0</v>
      </c>
      <c r="O23" s="209">
        <f>+H23*$O$11</f>
        <v>0</v>
      </c>
      <c r="P23" s="209">
        <f>+I23*$P$11</f>
        <v>0</v>
      </c>
      <c r="Q23" s="209">
        <f>+J23*$Q$11</f>
        <v>0</v>
      </c>
      <c r="R23" s="209">
        <f>+K23*$R$11</f>
        <v>6</v>
      </c>
      <c r="S23" s="209">
        <f t="shared" si="2"/>
        <v>6</v>
      </c>
      <c r="T23" s="209">
        <f t="shared" si="3"/>
        <v>0.375</v>
      </c>
      <c r="U23" s="209">
        <f t="shared" si="4"/>
        <v>0.375</v>
      </c>
      <c r="V23" s="213"/>
      <c r="W23" s="213"/>
      <c r="X23" s="210"/>
    </row>
    <row r="24" spans="1:24" s="167" customFormat="1" ht="16.5" customHeight="1">
      <c r="A24" s="232"/>
      <c r="B24" s="233" t="s">
        <v>242</v>
      </c>
      <c r="C24" s="272">
        <f t="shared" si="0"/>
        <v>-6</v>
      </c>
      <c r="D24" s="244">
        <f>+D13</f>
        <v>0</v>
      </c>
      <c r="E24" s="244">
        <f t="shared" si="1"/>
        <v>-6</v>
      </c>
      <c r="F24" s="249"/>
      <c r="G24" s="173"/>
      <c r="H24" s="173"/>
      <c r="I24" s="176">
        <v>1</v>
      </c>
      <c r="J24" s="176"/>
      <c r="K24" s="177">
        <v>5</v>
      </c>
      <c r="L24" s="208">
        <f>SUM(G24:K24)</f>
        <v>6</v>
      </c>
      <c r="M24" s="209">
        <v>0.0625</v>
      </c>
      <c r="N24" s="209">
        <f>+G24*$N$11</f>
        <v>0</v>
      </c>
      <c r="O24" s="209">
        <f>+H24*$O$11</f>
        <v>0</v>
      </c>
      <c r="P24" s="209">
        <f>+I24*$P$11</f>
        <v>0.6</v>
      </c>
      <c r="Q24" s="209">
        <f>+J24*$Q$11</f>
        <v>0</v>
      </c>
      <c r="R24" s="209">
        <f>+K24*$R$11</f>
        <v>5</v>
      </c>
      <c r="S24" s="209">
        <f t="shared" si="2"/>
        <v>5.6</v>
      </c>
      <c r="T24" s="209">
        <f t="shared" si="3"/>
        <v>0.35</v>
      </c>
      <c r="U24" s="209">
        <f t="shared" si="4"/>
        <v>0.375</v>
      </c>
      <c r="V24" s="213"/>
      <c r="W24" s="213"/>
      <c r="X24" s="210"/>
    </row>
    <row r="25" spans="1:24" s="167" customFormat="1" ht="17.25" customHeight="1">
      <c r="A25" s="232"/>
      <c r="B25" s="233"/>
      <c r="C25" s="272"/>
      <c r="D25" s="244"/>
      <c r="E25" s="244"/>
      <c r="F25" s="257"/>
      <c r="G25" s="182"/>
      <c r="H25" s="182"/>
      <c r="I25" s="258"/>
      <c r="J25" s="258"/>
      <c r="K25" s="259"/>
      <c r="L25" s="208"/>
      <c r="M25" s="209"/>
      <c r="N25" s="209"/>
      <c r="O25" s="209"/>
      <c r="P25" s="209"/>
      <c r="Q25" s="209"/>
      <c r="R25" s="209"/>
      <c r="S25" s="209"/>
      <c r="T25" s="209"/>
      <c r="U25" s="209"/>
      <c r="V25" s="213"/>
      <c r="W25" s="213"/>
      <c r="X25" s="210"/>
    </row>
    <row r="26" spans="2:24" s="167" customFormat="1" ht="17.25" customHeight="1">
      <c r="B26" s="179"/>
      <c r="C26" s="272"/>
      <c r="D26" s="244"/>
      <c r="E26" s="244"/>
      <c r="F26" s="248"/>
      <c r="G26" s="182"/>
      <c r="H26" s="182"/>
      <c r="I26" s="259"/>
      <c r="J26" s="259"/>
      <c r="K26" s="259"/>
      <c r="L26" s="208"/>
      <c r="M26" s="209"/>
      <c r="N26" s="209"/>
      <c r="O26" s="209"/>
      <c r="P26" s="209"/>
      <c r="Q26" s="209"/>
      <c r="R26" s="209"/>
      <c r="S26" s="209"/>
      <c r="T26" s="211">
        <f>SUM(T22:T25)</f>
        <v>1.1</v>
      </c>
      <c r="U26" s="211">
        <f>SUM(U22:U25)</f>
        <v>1.125</v>
      </c>
      <c r="V26" s="246">
        <f>+T26/U26</f>
        <v>0.9777777777777779</v>
      </c>
      <c r="W26" s="247">
        <f>+V26*F22</f>
        <v>0.24444444444444446</v>
      </c>
      <c r="X26" s="212" t="str">
        <f>+B21</f>
        <v>SOBRE EL CONCILIADOR</v>
      </c>
    </row>
    <row r="27" spans="2:24" s="167" customFormat="1" ht="17.25" customHeight="1">
      <c r="B27" s="279" t="s">
        <v>244</v>
      </c>
      <c r="C27" s="272"/>
      <c r="D27" s="244"/>
      <c r="E27" s="244"/>
      <c r="F27" s="248"/>
      <c r="G27" s="199">
        <v>1</v>
      </c>
      <c r="H27" s="199">
        <v>2</v>
      </c>
      <c r="I27" s="199">
        <v>3</v>
      </c>
      <c r="J27" s="199">
        <v>4</v>
      </c>
      <c r="K27" s="200">
        <v>5</v>
      </c>
      <c r="L27" s="208"/>
      <c r="M27" s="209"/>
      <c r="N27" s="209"/>
      <c r="O27" s="209"/>
      <c r="P27" s="209"/>
      <c r="Q27" s="209"/>
      <c r="R27" s="209"/>
      <c r="S27" s="209"/>
      <c r="T27" s="209"/>
      <c r="U27" s="209"/>
      <c r="V27" s="213"/>
      <c r="W27" s="213"/>
      <c r="X27" s="210"/>
    </row>
    <row r="28" spans="1:24" s="167" customFormat="1" ht="41.25" customHeight="1">
      <c r="A28" s="232"/>
      <c r="B28" s="230" t="s">
        <v>243</v>
      </c>
      <c r="C28" s="272">
        <f t="shared" si="0"/>
        <v>-6</v>
      </c>
      <c r="D28" s="244">
        <f>+D13</f>
        <v>0</v>
      </c>
      <c r="E28" s="244">
        <f t="shared" si="1"/>
        <v>-6</v>
      </c>
      <c r="F28" s="249">
        <v>0.25</v>
      </c>
      <c r="G28" s="173"/>
      <c r="H28" s="173"/>
      <c r="I28" s="176">
        <v>3</v>
      </c>
      <c r="J28" s="176">
        <v>1</v>
      </c>
      <c r="K28" s="177">
        <v>2</v>
      </c>
      <c r="L28" s="208">
        <f>SUM(G28:K28)</f>
        <v>6</v>
      </c>
      <c r="M28" s="209">
        <v>0.03571428571428571</v>
      </c>
      <c r="N28" s="209">
        <f>+G28*$N$11</f>
        <v>0</v>
      </c>
      <c r="O28" s="209">
        <f>+H28*$O$11</f>
        <v>0</v>
      </c>
      <c r="P28" s="209">
        <f>+I28*$P$11</f>
        <v>1.7999999999999998</v>
      </c>
      <c r="Q28" s="209">
        <f>+J28*$Q$11</f>
        <v>0.8</v>
      </c>
      <c r="R28" s="209">
        <f>+K28*$R$11</f>
        <v>2</v>
      </c>
      <c r="S28" s="209">
        <f t="shared" si="2"/>
        <v>4.6</v>
      </c>
      <c r="T28" s="209">
        <f t="shared" si="3"/>
        <v>0.16428571428571426</v>
      </c>
      <c r="U28" s="209">
        <f t="shared" si="4"/>
        <v>0.21428571428571427</v>
      </c>
      <c r="V28" s="213"/>
      <c r="W28" s="213"/>
      <c r="X28" s="210"/>
    </row>
    <row r="29" spans="1:24" s="167" customFormat="1" ht="18.75" customHeight="1">
      <c r="A29" s="232"/>
      <c r="B29" s="172" t="s">
        <v>245</v>
      </c>
      <c r="C29" s="272">
        <f t="shared" si="0"/>
        <v>-6</v>
      </c>
      <c r="D29" s="244">
        <f>+D13</f>
        <v>0</v>
      </c>
      <c r="E29" s="244">
        <f t="shared" si="1"/>
        <v>-6</v>
      </c>
      <c r="F29" s="249"/>
      <c r="G29" s="173"/>
      <c r="H29" s="173"/>
      <c r="I29" s="176"/>
      <c r="J29" s="176">
        <v>2</v>
      </c>
      <c r="K29" s="177">
        <v>4</v>
      </c>
      <c r="L29" s="208">
        <f>SUM(G29:K29)</f>
        <v>6</v>
      </c>
      <c r="M29" s="209">
        <v>0.03571428571428571</v>
      </c>
      <c r="N29" s="209">
        <f>+G29*$N$11</f>
        <v>0</v>
      </c>
      <c r="O29" s="209">
        <f>+H29*$O$11</f>
        <v>0</v>
      </c>
      <c r="P29" s="209">
        <f>+I29*$P$11</f>
        <v>0</v>
      </c>
      <c r="Q29" s="209">
        <f>+J29*$Q$11</f>
        <v>1.6</v>
      </c>
      <c r="R29" s="209">
        <f>+K29*$R$11</f>
        <v>4</v>
      </c>
      <c r="S29" s="209">
        <f t="shared" si="2"/>
        <v>5.6</v>
      </c>
      <c r="T29" s="209">
        <f t="shared" si="3"/>
        <v>0.19999999999999998</v>
      </c>
      <c r="U29" s="209">
        <f t="shared" si="4"/>
        <v>0.21428571428571427</v>
      </c>
      <c r="V29" s="213"/>
      <c r="W29" s="213"/>
      <c r="X29" s="210"/>
    </row>
    <row r="30" spans="1:24" s="167" customFormat="1" ht="27" customHeight="1">
      <c r="A30" s="232"/>
      <c r="B30" s="230"/>
      <c r="C30" s="152"/>
      <c r="D30" s="244"/>
      <c r="E30" s="244"/>
      <c r="F30" s="257"/>
      <c r="G30" s="179"/>
      <c r="H30" s="179"/>
      <c r="I30" s="258"/>
      <c r="J30" s="258"/>
      <c r="K30" s="259"/>
      <c r="L30" s="208"/>
      <c r="M30" s="209"/>
      <c r="N30" s="209"/>
      <c r="O30" s="209"/>
      <c r="P30" s="209"/>
      <c r="Q30" s="209"/>
      <c r="R30" s="209"/>
      <c r="S30" s="209"/>
      <c r="T30" s="209"/>
      <c r="U30" s="209"/>
      <c r="V30" s="213"/>
      <c r="W30" s="213"/>
      <c r="X30" s="210"/>
    </row>
    <row r="31" spans="3:24" s="167" customFormat="1" ht="13.5" thickBot="1">
      <c r="C31" s="152"/>
      <c r="D31" s="244"/>
      <c r="E31" s="244"/>
      <c r="F31" s="250"/>
      <c r="G31" s="152"/>
      <c r="H31" s="152"/>
      <c r="I31" s="152"/>
      <c r="J31" s="152"/>
      <c r="K31" s="152"/>
      <c r="L31" s="205"/>
      <c r="M31" s="205"/>
      <c r="N31" s="205"/>
      <c r="O31" s="205"/>
      <c r="P31" s="205"/>
      <c r="Q31" s="205"/>
      <c r="R31" s="205"/>
      <c r="S31" s="205"/>
      <c r="T31" s="211">
        <f>SUM(T28:T30)</f>
        <v>0.3642857142857142</v>
      </c>
      <c r="U31" s="211">
        <f>SUM(U28:U30)</f>
        <v>0.42857142857142855</v>
      </c>
      <c r="V31" s="213">
        <f>+T31/U31</f>
        <v>0.8499999999999999</v>
      </c>
      <c r="W31" s="214">
        <f>+V31*F28</f>
        <v>0.21249999999999997</v>
      </c>
      <c r="X31" s="215" t="str">
        <f>+B27</f>
        <v>SOBRE LA PLATAFORMA TEAMS</v>
      </c>
    </row>
    <row r="32" spans="2:24" s="167" customFormat="1" ht="12.75" customHeight="1">
      <c r="B32" s="268" t="s">
        <v>249</v>
      </c>
      <c r="C32" s="152"/>
      <c r="D32" s="244"/>
      <c r="E32" s="244"/>
      <c r="F32" s="250"/>
      <c r="G32" s="152"/>
      <c r="H32" s="152"/>
      <c r="I32" s="152"/>
      <c r="J32" s="152"/>
      <c r="K32" s="152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7"/>
    </row>
    <row r="33" spans="2:24" s="167" customFormat="1" ht="13.5" thickBot="1">
      <c r="B33" s="269"/>
      <c r="C33" s="152"/>
      <c r="D33" s="184"/>
      <c r="E33" s="184"/>
      <c r="F33" s="250"/>
      <c r="G33" s="152"/>
      <c r="H33" s="152"/>
      <c r="I33" s="152"/>
      <c r="J33" s="152"/>
      <c r="K33" s="152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7"/>
    </row>
    <row r="34" spans="2:24" s="264" customFormat="1" ht="37.5" customHeight="1" thickBot="1">
      <c r="B34" s="269" t="s">
        <v>227</v>
      </c>
      <c r="C34" s="260"/>
      <c r="D34" s="261"/>
      <c r="E34" s="261"/>
      <c r="F34" s="262"/>
      <c r="G34" s="260"/>
      <c r="H34" s="260"/>
      <c r="I34" s="260"/>
      <c r="J34" s="260"/>
      <c r="K34" s="260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6">
        <f>+W16+W20+W26+W31</f>
        <v>0.9569444444444444</v>
      </c>
      <c r="X34" s="267" t="s">
        <v>252</v>
      </c>
    </row>
    <row r="35" spans="2:24" s="167" customFormat="1" ht="35.25" customHeight="1">
      <c r="B35" s="269" t="s">
        <v>287</v>
      </c>
      <c r="C35" s="152"/>
      <c r="D35" s="184"/>
      <c r="E35" s="184"/>
      <c r="F35" s="250"/>
      <c r="G35" s="152"/>
      <c r="H35" s="152"/>
      <c r="I35" s="152"/>
      <c r="J35" s="152"/>
      <c r="K35" s="152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7"/>
    </row>
    <row r="36" spans="2:24" s="167" customFormat="1" ht="12.75">
      <c r="B36" s="269"/>
      <c r="C36" s="152"/>
      <c r="D36" s="184"/>
      <c r="E36" s="184"/>
      <c r="F36" s="250"/>
      <c r="G36" s="152"/>
      <c r="H36" s="152"/>
      <c r="I36" s="152"/>
      <c r="J36" s="152"/>
      <c r="K36" s="152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7"/>
    </row>
    <row r="37" spans="2:24" s="167" customFormat="1" ht="12.75">
      <c r="B37" s="274"/>
      <c r="C37" s="152"/>
      <c r="D37" s="184"/>
      <c r="E37" s="184"/>
      <c r="F37" s="250"/>
      <c r="G37" s="152"/>
      <c r="H37" s="152"/>
      <c r="I37" s="152"/>
      <c r="J37" s="152"/>
      <c r="K37" s="152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7"/>
    </row>
    <row r="38" spans="2:24" s="167" customFormat="1" ht="12.75">
      <c r="B38" s="274"/>
      <c r="C38" s="152"/>
      <c r="D38" s="184"/>
      <c r="E38" s="184"/>
      <c r="F38" s="250"/>
      <c r="G38" s="152"/>
      <c r="H38" s="152"/>
      <c r="I38" s="152"/>
      <c r="J38" s="152"/>
      <c r="K38" s="152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7"/>
    </row>
    <row r="39" spans="2:24" s="167" customFormat="1" ht="12.75">
      <c r="B39" s="274"/>
      <c r="C39" s="152"/>
      <c r="D39" s="184"/>
      <c r="E39" s="184"/>
      <c r="F39" s="250"/>
      <c r="G39" s="152"/>
      <c r="H39" s="152"/>
      <c r="I39" s="152"/>
      <c r="J39" s="152"/>
      <c r="K39" s="152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7"/>
    </row>
    <row r="40" spans="2:24" s="167" customFormat="1" ht="12.75">
      <c r="B40" s="274"/>
      <c r="C40" s="152"/>
      <c r="D40" s="184"/>
      <c r="E40" s="184"/>
      <c r="F40" s="250"/>
      <c r="G40" s="152"/>
      <c r="H40" s="152"/>
      <c r="I40" s="152"/>
      <c r="J40" s="152"/>
      <c r="K40" s="152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7"/>
    </row>
    <row r="41" spans="2:24" s="167" customFormat="1" ht="13.5" thickBot="1">
      <c r="B41" s="275"/>
      <c r="C41" s="152"/>
      <c r="D41" s="184"/>
      <c r="E41" s="184"/>
      <c r="F41" s="250"/>
      <c r="G41" s="152"/>
      <c r="H41" s="152"/>
      <c r="I41" s="152"/>
      <c r="J41" s="152"/>
      <c r="K41" s="152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7"/>
    </row>
    <row r="42" spans="3:24" s="167" customFormat="1" ht="12.75">
      <c r="C42" s="152"/>
      <c r="D42" s="184"/>
      <c r="E42" s="184"/>
      <c r="F42" s="250"/>
      <c r="G42" s="152"/>
      <c r="H42" s="152"/>
      <c r="I42" s="152"/>
      <c r="J42" s="152"/>
      <c r="K42" s="152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7"/>
    </row>
    <row r="43" spans="3:24" s="167" customFormat="1" ht="12.75">
      <c r="C43" s="152"/>
      <c r="D43" s="184"/>
      <c r="E43" s="184"/>
      <c r="F43" s="250"/>
      <c r="G43" s="152"/>
      <c r="H43" s="152"/>
      <c r="I43" s="152"/>
      <c r="J43" s="152"/>
      <c r="K43" s="152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7"/>
    </row>
    <row r="44" spans="3:24" s="167" customFormat="1" ht="12.75">
      <c r="C44" s="152"/>
      <c r="D44" s="184"/>
      <c r="E44" s="184"/>
      <c r="F44" s="250"/>
      <c r="G44" s="152"/>
      <c r="H44" s="152"/>
      <c r="I44" s="152"/>
      <c r="J44" s="152"/>
      <c r="K44" s="152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7"/>
    </row>
    <row r="45" spans="3:24" s="167" customFormat="1" ht="12.75">
      <c r="C45" s="152"/>
      <c r="D45" s="184"/>
      <c r="E45" s="184"/>
      <c r="F45" s="250"/>
      <c r="G45" s="152"/>
      <c r="H45" s="152"/>
      <c r="I45" s="152"/>
      <c r="J45" s="152"/>
      <c r="K45" s="152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7"/>
    </row>
    <row r="46" spans="3:24" s="167" customFormat="1" ht="12.75">
      <c r="C46" s="152"/>
      <c r="D46" s="184"/>
      <c r="E46" s="184"/>
      <c r="F46" s="250"/>
      <c r="G46" s="152"/>
      <c r="H46" s="152"/>
      <c r="I46" s="152"/>
      <c r="J46" s="152"/>
      <c r="K46" s="152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6.28125" style="151" customWidth="1"/>
    <col min="2" max="2" width="79.57421875" style="151" customWidth="1"/>
    <col min="3" max="3" width="8.7109375" style="152" customWidth="1"/>
    <col min="4" max="4" width="19.28125" style="184" customWidth="1"/>
    <col min="5" max="5" width="6.7109375" style="184" bestFit="1" customWidth="1"/>
    <col min="6" max="6" width="11.421875" style="238" customWidth="1"/>
    <col min="7" max="7" width="6.00390625" style="154" customWidth="1"/>
    <col min="8" max="8" width="6.7109375" style="154" customWidth="1"/>
    <col min="9" max="11" width="11.421875" style="154" customWidth="1"/>
    <col min="12" max="12" width="5.8515625" style="201" customWidth="1"/>
    <col min="13" max="14" width="10.00390625" style="201" customWidth="1"/>
    <col min="15" max="15" width="9.57421875" style="201" customWidth="1"/>
    <col min="16" max="16" width="10.00390625" style="201" customWidth="1"/>
    <col min="17" max="17" width="8.140625" style="201" customWidth="1"/>
    <col min="18" max="22" width="10.00390625" style="201" customWidth="1"/>
    <col min="23" max="23" width="16.421875" style="201" customWidth="1"/>
    <col min="24" max="24" width="49.28125" style="198" customWidth="1"/>
    <col min="25" max="16384" width="11.421875" style="151" customWidth="1"/>
  </cols>
  <sheetData>
    <row r="1" ht="9" customHeight="1">
      <c r="B1" s="235"/>
    </row>
    <row r="2" ht="10.5" customHeight="1">
      <c r="B2" s="235"/>
    </row>
    <row r="3" ht="16.5" customHeight="1">
      <c r="B3" s="235"/>
    </row>
    <row r="4" ht="24.75" customHeight="1">
      <c r="B4" s="235"/>
    </row>
    <row r="5" ht="30.75" customHeight="1">
      <c r="B5" s="235"/>
    </row>
    <row r="6" ht="15" customHeight="1">
      <c r="B6" s="155"/>
    </row>
    <row r="7" ht="29.25" customHeight="1"/>
    <row r="8" spans="2:12" ht="22.5" customHeight="1">
      <c r="B8" s="234" t="s">
        <v>234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</row>
    <row r="9" spans="2:6" ht="21.75" customHeight="1">
      <c r="B9" s="161"/>
      <c r="C9" s="159"/>
      <c r="D9" s="185"/>
      <c r="E9" s="185"/>
      <c r="F9" s="239"/>
    </row>
    <row r="10" spans="2:24" s="161" customFormat="1" ht="30.75" customHeight="1">
      <c r="B10" s="234" t="s">
        <v>229</v>
      </c>
      <c r="C10" s="159"/>
      <c r="D10" s="273" t="s">
        <v>277</v>
      </c>
      <c r="E10" s="185"/>
      <c r="F10" s="240"/>
      <c r="G10" s="164"/>
      <c r="H10" s="164"/>
      <c r="I10" s="164"/>
      <c r="J10" s="164"/>
      <c r="K10" s="164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3"/>
    </row>
    <row r="11" spans="2:18" ht="18.75" customHeight="1">
      <c r="B11" s="165"/>
      <c r="C11" s="159"/>
      <c r="D11" s="185"/>
      <c r="E11" s="185"/>
      <c r="F11" s="239"/>
      <c r="G11" s="229"/>
      <c r="H11" s="229"/>
      <c r="I11" s="229"/>
      <c r="J11" s="229"/>
      <c r="K11" s="229"/>
      <c r="N11" s="201">
        <f>20/100</f>
        <v>0.2</v>
      </c>
      <c r="O11" s="201">
        <f>40/100</f>
        <v>0.4</v>
      </c>
      <c r="P11" s="201">
        <f>60/100</f>
        <v>0.6</v>
      </c>
      <c r="Q11" s="201">
        <f>80/100</f>
        <v>0.8</v>
      </c>
      <c r="R11" s="201">
        <f>100/100</f>
        <v>1</v>
      </c>
    </row>
    <row r="12" spans="2:24" s="167" customFormat="1" ht="30" customHeight="1">
      <c r="B12" s="279" t="s">
        <v>247</v>
      </c>
      <c r="C12" s="170"/>
      <c r="D12" s="204" t="s">
        <v>213</v>
      </c>
      <c r="E12" s="186"/>
      <c r="F12" s="241"/>
      <c r="G12" s="199">
        <v>1</v>
      </c>
      <c r="H12" s="199">
        <v>2</v>
      </c>
      <c r="I12" s="199">
        <v>3</v>
      </c>
      <c r="J12" s="199">
        <v>4</v>
      </c>
      <c r="K12" s="199">
        <v>5</v>
      </c>
      <c r="L12" s="205"/>
      <c r="M12" s="205"/>
      <c r="N12" s="206">
        <v>1</v>
      </c>
      <c r="O12" s="206">
        <v>2</v>
      </c>
      <c r="P12" s="206">
        <v>3</v>
      </c>
      <c r="Q12" s="206">
        <v>4</v>
      </c>
      <c r="R12" s="206">
        <v>5</v>
      </c>
      <c r="S12" s="205"/>
      <c r="T12" s="205" t="s">
        <v>190</v>
      </c>
      <c r="U12" s="205" t="s">
        <v>191</v>
      </c>
      <c r="V12" s="205"/>
      <c r="W12" s="205" t="s">
        <v>190</v>
      </c>
      <c r="X12" s="207"/>
    </row>
    <row r="13" spans="1:24" s="167" customFormat="1" ht="27.75" customHeight="1">
      <c r="A13" s="232"/>
      <c r="B13" s="172" t="s">
        <v>235</v>
      </c>
      <c r="C13" s="272">
        <f>+D13-L13</f>
        <v>0</v>
      </c>
      <c r="D13" s="243"/>
      <c r="E13" s="244">
        <f>+D13-L13</f>
        <v>0</v>
      </c>
      <c r="F13" s="245">
        <f>25/100</f>
        <v>0.25</v>
      </c>
      <c r="G13" s="173"/>
      <c r="H13" s="173"/>
      <c r="I13" s="176"/>
      <c r="J13" s="176"/>
      <c r="K13" s="177"/>
      <c r="L13" s="208">
        <f>SUM(G13:K13)</f>
        <v>0</v>
      </c>
      <c r="M13" s="209">
        <v>0.08333333333333333</v>
      </c>
      <c r="N13" s="209">
        <f>+G13*$N$11</f>
        <v>0</v>
      </c>
      <c r="O13" s="209">
        <f>+H13*$O$11</f>
        <v>0</v>
      </c>
      <c r="P13" s="209">
        <f>+I13*$P$11</f>
        <v>0</v>
      </c>
      <c r="Q13" s="209">
        <f>+J13*$Q$11</f>
        <v>0</v>
      </c>
      <c r="R13" s="209">
        <f>+K13*$R$11</f>
        <v>0</v>
      </c>
      <c r="S13" s="209">
        <f>SUM(N13:R13)</f>
        <v>0</v>
      </c>
      <c r="T13" s="209">
        <f>+S13*M13</f>
        <v>0</v>
      </c>
      <c r="U13" s="209">
        <f>+L13*M13</f>
        <v>0</v>
      </c>
      <c r="V13" s="209"/>
      <c r="W13" s="209"/>
      <c r="X13" s="210"/>
    </row>
    <row r="14" spans="1:24" s="167" customFormat="1" ht="18.75" customHeight="1">
      <c r="A14" s="232"/>
      <c r="B14" s="172" t="s">
        <v>236</v>
      </c>
      <c r="C14" s="272">
        <f aca="true" t="shared" si="0" ref="C14:C29">+D14-L14</f>
        <v>0</v>
      </c>
      <c r="D14" s="244">
        <f>+D13</f>
        <v>0</v>
      </c>
      <c r="E14" s="244">
        <f aca="true" t="shared" si="1" ref="E14:E29">+D14-L14</f>
        <v>0</v>
      </c>
      <c r="F14" s="245"/>
      <c r="G14" s="173"/>
      <c r="H14" s="173"/>
      <c r="I14" s="176"/>
      <c r="J14" s="176"/>
      <c r="K14" s="177"/>
      <c r="L14" s="208">
        <f>SUM(G14:K14)</f>
        <v>0</v>
      </c>
      <c r="M14" s="209">
        <v>0.08333333333333333</v>
      </c>
      <c r="N14" s="209">
        <f>+G14*$N$11</f>
        <v>0</v>
      </c>
      <c r="O14" s="209">
        <f>+H14*$O$11</f>
        <v>0</v>
      </c>
      <c r="P14" s="209">
        <f>+I14*$P$11</f>
        <v>0</v>
      </c>
      <c r="Q14" s="209">
        <f>+J14*$Q$11</f>
        <v>0</v>
      </c>
      <c r="R14" s="209">
        <f>+K14*$R$11</f>
        <v>0</v>
      </c>
      <c r="S14" s="209">
        <f aca="true" t="shared" si="2" ref="S14:S29">SUM(N14:R14)</f>
        <v>0</v>
      </c>
      <c r="T14" s="209">
        <f aca="true" t="shared" si="3" ref="T14:T29">+S14*M14</f>
        <v>0</v>
      </c>
      <c r="U14" s="209">
        <f aca="true" t="shared" si="4" ref="U14:U29">+L14*M14</f>
        <v>0</v>
      </c>
      <c r="V14" s="209"/>
      <c r="W14" s="209"/>
      <c r="X14" s="210"/>
    </row>
    <row r="15" spans="1:24" s="167" customFormat="1" ht="27.75" customHeight="1">
      <c r="A15" s="232"/>
      <c r="B15" s="172" t="s">
        <v>237</v>
      </c>
      <c r="C15" s="272">
        <f t="shared" si="0"/>
        <v>0</v>
      </c>
      <c r="D15" s="244">
        <f>+D13</f>
        <v>0</v>
      </c>
      <c r="E15" s="244">
        <f t="shared" si="1"/>
        <v>0</v>
      </c>
      <c r="F15" s="245"/>
      <c r="G15" s="173"/>
      <c r="H15" s="173"/>
      <c r="I15" s="176"/>
      <c r="J15" s="176"/>
      <c r="K15" s="177"/>
      <c r="L15" s="208">
        <f>SUM(G15:K15)</f>
        <v>0</v>
      </c>
      <c r="M15" s="209">
        <v>0.08333333333333333</v>
      </c>
      <c r="N15" s="209">
        <f>+G15*$N$11</f>
        <v>0</v>
      </c>
      <c r="O15" s="209">
        <f>+H15*$O$11</f>
        <v>0</v>
      </c>
      <c r="P15" s="209">
        <f>+I15*$P$11</f>
        <v>0</v>
      </c>
      <c r="Q15" s="209">
        <f>+J15*$Q$11</f>
        <v>0</v>
      </c>
      <c r="R15" s="209">
        <f>+K15*$R$11</f>
        <v>0</v>
      </c>
      <c r="S15" s="209">
        <f t="shared" si="2"/>
        <v>0</v>
      </c>
      <c r="T15" s="209">
        <f t="shared" si="3"/>
        <v>0</v>
      </c>
      <c r="U15" s="209">
        <f t="shared" si="4"/>
        <v>0</v>
      </c>
      <c r="V15" s="209"/>
      <c r="W15" s="209"/>
      <c r="X15" s="210"/>
    </row>
    <row r="16" spans="2:24" s="167" customFormat="1" ht="15.75" customHeight="1">
      <c r="B16" s="178"/>
      <c r="C16" s="272">
        <f t="shared" si="0"/>
        <v>0</v>
      </c>
      <c r="D16" s="244"/>
      <c r="E16" s="244"/>
      <c r="F16" s="241"/>
      <c r="G16" s="182"/>
      <c r="H16" s="182"/>
      <c r="I16" s="259"/>
      <c r="J16" s="259"/>
      <c r="K16" s="259"/>
      <c r="L16" s="208"/>
      <c r="M16" s="209"/>
      <c r="N16" s="209"/>
      <c r="O16" s="209"/>
      <c r="P16" s="209"/>
      <c r="Q16" s="209"/>
      <c r="R16" s="209"/>
      <c r="S16" s="209"/>
      <c r="T16" s="211">
        <f>SUM(T13:T15)</f>
        <v>0</v>
      </c>
      <c r="U16" s="211">
        <f>SUM(U13:U15)</f>
        <v>0</v>
      </c>
      <c r="V16" s="246" t="e">
        <f>+T16/U16</f>
        <v>#DIV/0!</v>
      </c>
      <c r="W16" s="247" t="e">
        <f>+V16*F13</f>
        <v>#DIV/0!</v>
      </c>
      <c r="X16" s="212" t="str">
        <f>+B12</f>
        <v>SOBRE LA ATENCIÓN GENERAL DEL CENTRO</v>
      </c>
    </row>
    <row r="17" spans="2:24" s="167" customFormat="1" ht="17.25" customHeight="1">
      <c r="B17" s="279" t="s">
        <v>199</v>
      </c>
      <c r="C17" s="272"/>
      <c r="D17" s="244"/>
      <c r="E17" s="244"/>
      <c r="F17" s="248"/>
      <c r="G17" s="199">
        <v>1</v>
      </c>
      <c r="H17" s="199">
        <v>2</v>
      </c>
      <c r="I17" s="199">
        <v>3</v>
      </c>
      <c r="J17" s="199">
        <v>4</v>
      </c>
      <c r="K17" s="200">
        <v>5</v>
      </c>
      <c r="L17" s="208"/>
      <c r="M17" s="209"/>
      <c r="N17" s="209"/>
      <c r="O17" s="209"/>
      <c r="P17" s="209"/>
      <c r="Q17" s="209"/>
      <c r="R17" s="209"/>
      <c r="S17" s="209"/>
      <c r="T17" s="209"/>
      <c r="U17" s="209"/>
      <c r="V17" s="213"/>
      <c r="W17" s="213"/>
      <c r="X17" s="210"/>
    </row>
    <row r="18" spans="1:24" s="167" customFormat="1" ht="30" customHeight="1">
      <c r="A18" s="232"/>
      <c r="B18" s="172" t="s">
        <v>238</v>
      </c>
      <c r="C18" s="272">
        <f t="shared" si="0"/>
        <v>0</v>
      </c>
      <c r="D18" s="244">
        <f>+D13</f>
        <v>0</v>
      </c>
      <c r="E18" s="244">
        <f t="shared" si="1"/>
        <v>0</v>
      </c>
      <c r="F18" s="249">
        <v>0.25</v>
      </c>
      <c r="G18" s="173"/>
      <c r="H18" s="173"/>
      <c r="I18" s="176"/>
      <c r="J18" s="176"/>
      <c r="K18" s="177"/>
      <c r="L18" s="208">
        <f>SUM(G18:K18)</f>
        <v>0</v>
      </c>
      <c r="M18" s="209">
        <v>0.125</v>
      </c>
      <c r="N18" s="209">
        <f>+G18*$N$11</f>
        <v>0</v>
      </c>
      <c r="O18" s="209">
        <f>+H18*$O$11</f>
        <v>0</v>
      </c>
      <c r="P18" s="209">
        <f>+I18*$P$11</f>
        <v>0</v>
      </c>
      <c r="Q18" s="209">
        <f>+J18*$Q$11</f>
        <v>0</v>
      </c>
      <c r="R18" s="209">
        <f>+K18*$R$11</f>
        <v>0</v>
      </c>
      <c r="S18" s="209">
        <f t="shared" si="2"/>
        <v>0</v>
      </c>
      <c r="T18" s="209">
        <f t="shared" si="3"/>
        <v>0</v>
      </c>
      <c r="U18" s="209">
        <f t="shared" si="4"/>
        <v>0</v>
      </c>
      <c r="V18" s="213"/>
      <c r="W18" s="213"/>
      <c r="X18" s="210"/>
    </row>
    <row r="19" spans="1:24" s="167" customFormat="1" ht="39" customHeight="1">
      <c r="A19" s="232"/>
      <c r="B19" s="172" t="s">
        <v>239</v>
      </c>
      <c r="C19" s="272">
        <f t="shared" si="0"/>
        <v>0</v>
      </c>
      <c r="D19" s="244">
        <f>+D13</f>
        <v>0</v>
      </c>
      <c r="E19" s="244">
        <f t="shared" si="1"/>
        <v>0</v>
      </c>
      <c r="F19" s="249"/>
      <c r="G19" s="173"/>
      <c r="H19" s="173"/>
      <c r="I19" s="176"/>
      <c r="J19" s="176"/>
      <c r="K19" s="177"/>
      <c r="L19" s="208">
        <f>SUM(G19:K19)</f>
        <v>0</v>
      </c>
      <c r="M19" s="209">
        <v>0.125</v>
      </c>
      <c r="N19" s="209">
        <f>+G19*$N$11</f>
        <v>0</v>
      </c>
      <c r="O19" s="209">
        <f>+H19*$O$11</f>
        <v>0</v>
      </c>
      <c r="P19" s="209">
        <f>+I19*$P$11</f>
        <v>0</v>
      </c>
      <c r="Q19" s="209">
        <f>+J19*$Q$11</f>
        <v>0</v>
      </c>
      <c r="R19" s="209">
        <f>+K19*$R$11</f>
        <v>0</v>
      </c>
      <c r="S19" s="209">
        <f t="shared" si="2"/>
        <v>0</v>
      </c>
      <c r="T19" s="209">
        <f t="shared" si="3"/>
        <v>0</v>
      </c>
      <c r="U19" s="209">
        <f t="shared" si="4"/>
        <v>0</v>
      </c>
      <c r="V19" s="213"/>
      <c r="W19" s="213"/>
      <c r="X19" s="210"/>
    </row>
    <row r="20" spans="2:24" s="167" customFormat="1" ht="18" customHeight="1">
      <c r="B20" s="178"/>
      <c r="C20" s="272"/>
      <c r="D20" s="244"/>
      <c r="E20" s="244"/>
      <c r="F20" s="248"/>
      <c r="G20" s="182"/>
      <c r="H20" s="182"/>
      <c r="I20" s="259"/>
      <c r="J20" s="259"/>
      <c r="K20" s="259"/>
      <c r="L20" s="208"/>
      <c r="M20" s="209"/>
      <c r="N20" s="209"/>
      <c r="O20" s="209"/>
      <c r="P20" s="209"/>
      <c r="Q20" s="209"/>
      <c r="R20" s="209"/>
      <c r="S20" s="209"/>
      <c r="T20" s="211">
        <f>SUM(T18:T19)</f>
        <v>0</v>
      </c>
      <c r="U20" s="211">
        <f>SUM(U18:U19)</f>
        <v>0</v>
      </c>
      <c r="V20" s="246" t="e">
        <f>+T20/U20</f>
        <v>#DIV/0!</v>
      </c>
      <c r="W20" s="247" t="e">
        <f>+V20*F18</f>
        <v>#DIV/0!</v>
      </c>
      <c r="X20" s="212" t="str">
        <f>+B17</f>
        <v>SOBRE EL SERVICIO DE CONCILIACIÓN</v>
      </c>
    </row>
    <row r="21" spans="2:24" s="167" customFormat="1" ht="18" customHeight="1">
      <c r="B21" s="279" t="s">
        <v>246</v>
      </c>
      <c r="C21" s="272"/>
      <c r="D21" s="244"/>
      <c r="E21" s="244"/>
      <c r="F21" s="248"/>
      <c r="G21" s="199">
        <v>1</v>
      </c>
      <c r="H21" s="199">
        <v>2</v>
      </c>
      <c r="I21" s="199">
        <v>3</v>
      </c>
      <c r="J21" s="199">
        <v>4</v>
      </c>
      <c r="K21" s="200">
        <v>5</v>
      </c>
      <c r="L21" s="208"/>
      <c r="M21" s="209"/>
      <c r="N21" s="209"/>
      <c r="O21" s="209"/>
      <c r="P21" s="209"/>
      <c r="Q21" s="209"/>
      <c r="R21" s="209"/>
      <c r="S21" s="209"/>
      <c r="T21" s="209"/>
      <c r="U21" s="209"/>
      <c r="V21" s="213"/>
      <c r="W21" s="213"/>
      <c r="X21" s="210"/>
    </row>
    <row r="22" spans="1:24" s="167" customFormat="1" ht="16.5" customHeight="1">
      <c r="A22" s="232"/>
      <c r="B22" s="230" t="s">
        <v>240</v>
      </c>
      <c r="C22" s="272">
        <f t="shared" si="0"/>
        <v>0</v>
      </c>
      <c r="D22" s="244">
        <f>+D13</f>
        <v>0</v>
      </c>
      <c r="E22" s="244">
        <f t="shared" si="1"/>
        <v>0</v>
      </c>
      <c r="F22" s="249">
        <v>0.25</v>
      </c>
      <c r="G22" s="173"/>
      <c r="H22" s="173"/>
      <c r="I22" s="176"/>
      <c r="J22" s="176"/>
      <c r="K22" s="177"/>
      <c r="L22" s="208">
        <f>SUM(G22:K22)</f>
        <v>0</v>
      </c>
      <c r="M22" s="209">
        <v>0.0625</v>
      </c>
      <c r="N22" s="209">
        <f>+G22*$N$11</f>
        <v>0</v>
      </c>
      <c r="O22" s="209">
        <f>+H22*$O$11</f>
        <v>0</v>
      </c>
      <c r="P22" s="209">
        <f>+I22*$P$11</f>
        <v>0</v>
      </c>
      <c r="Q22" s="209">
        <f>+J22*$Q$11</f>
        <v>0</v>
      </c>
      <c r="R22" s="209">
        <f>+K22*$R$11</f>
        <v>0</v>
      </c>
      <c r="S22" s="209">
        <f t="shared" si="2"/>
        <v>0</v>
      </c>
      <c r="T22" s="209">
        <f t="shared" si="3"/>
        <v>0</v>
      </c>
      <c r="U22" s="209">
        <f t="shared" si="4"/>
        <v>0</v>
      </c>
      <c r="V22" s="213"/>
      <c r="W22" s="213"/>
      <c r="X22" s="210"/>
    </row>
    <row r="23" spans="1:24" s="167" customFormat="1" ht="15.75" customHeight="1">
      <c r="A23" s="232"/>
      <c r="B23" s="233" t="s">
        <v>241</v>
      </c>
      <c r="C23" s="272">
        <f t="shared" si="0"/>
        <v>0</v>
      </c>
      <c r="D23" s="244">
        <f>+D13</f>
        <v>0</v>
      </c>
      <c r="E23" s="244">
        <f t="shared" si="1"/>
        <v>0</v>
      </c>
      <c r="F23" s="249"/>
      <c r="G23" s="173"/>
      <c r="H23" s="173"/>
      <c r="I23" s="176"/>
      <c r="J23" s="176"/>
      <c r="K23" s="177"/>
      <c r="L23" s="208">
        <f>SUM(G23:K23)</f>
        <v>0</v>
      </c>
      <c r="M23" s="209">
        <v>0.0625</v>
      </c>
      <c r="N23" s="209">
        <f>+G23*$N$11</f>
        <v>0</v>
      </c>
      <c r="O23" s="209">
        <f>+H23*$O$11</f>
        <v>0</v>
      </c>
      <c r="P23" s="209">
        <f>+I23*$P$11</f>
        <v>0</v>
      </c>
      <c r="Q23" s="209">
        <f>+J23*$Q$11</f>
        <v>0</v>
      </c>
      <c r="R23" s="209">
        <f>+K23*$R$11</f>
        <v>0</v>
      </c>
      <c r="S23" s="209">
        <f t="shared" si="2"/>
        <v>0</v>
      </c>
      <c r="T23" s="209">
        <f t="shared" si="3"/>
        <v>0</v>
      </c>
      <c r="U23" s="209">
        <f t="shared" si="4"/>
        <v>0</v>
      </c>
      <c r="V23" s="213"/>
      <c r="W23" s="213"/>
      <c r="X23" s="210"/>
    </row>
    <row r="24" spans="1:24" s="167" customFormat="1" ht="16.5" customHeight="1">
      <c r="A24" s="232"/>
      <c r="B24" s="233" t="s">
        <v>242</v>
      </c>
      <c r="C24" s="272">
        <f t="shared" si="0"/>
        <v>0</v>
      </c>
      <c r="D24" s="244">
        <f>+D13</f>
        <v>0</v>
      </c>
      <c r="E24" s="244">
        <f t="shared" si="1"/>
        <v>0</v>
      </c>
      <c r="F24" s="249"/>
      <c r="G24" s="173"/>
      <c r="H24" s="173"/>
      <c r="I24" s="176"/>
      <c r="J24" s="176"/>
      <c r="K24" s="177"/>
      <c r="L24" s="208">
        <f>SUM(G24:K24)</f>
        <v>0</v>
      </c>
      <c r="M24" s="209">
        <v>0.0625</v>
      </c>
      <c r="N24" s="209">
        <f>+G24*$N$11</f>
        <v>0</v>
      </c>
      <c r="O24" s="209">
        <f>+H24*$O$11</f>
        <v>0</v>
      </c>
      <c r="P24" s="209">
        <f>+I24*$P$11</f>
        <v>0</v>
      </c>
      <c r="Q24" s="209">
        <f>+J24*$Q$11</f>
        <v>0</v>
      </c>
      <c r="R24" s="209">
        <f>+K24*$R$11</f>
        <v>0</v>
      </c>
      <c r="S24" s="209">
        <f t="shared" si="2"/>
        <v>0</v>
      </c>
      <c r="T24" s="209">
        <f t="shared" si="3"/>
        <v>0</v>
      </c>
      <c r="U24" s="209">
        <f t="shared" si="4"/>
        <v>0</v>
      </c>
      <c r="V24" s="213"/>
      <c r="W24" s="213"/>
      <c r="X24" s="210"/>
    </row>
    <row r="25" spans="1:24" s="167" customFormat="1" ht="17.25" customHeight="1">
      <c r="A25" s="232"/>
      <c r="B25" s="233"/>
      <c r="C25" s="272"/>
      <c r="D25" s="244"/>
      <c r="E25" s="244"/>
      <c r="F25" s="257"/>
      <c r="G25" s="182"/>
      <c r="H25" s="182"/>
      <c r="I25" s="258"/>
      <c r="J25" s="258"/>
      <c r="K25" s="259"/>
      <c r="L25" s="208"/>
      <c r="M25" s="209"/>
      <c r="N25" s="209"/>
      <c r="O25" s="209"/>
      <c r="P25" s="209"/>
      <c r="Q25" s="209"/>
      <c r="R25" s="209"/>
      <c r="S25" s="209"/>
      <c r="T25" s="209"/>
      <c r="U25" s="209"/>
      <c r="V25" s="213"/>
      <c r="W25" s="213"/>
      <c r="X25" s="210"/>
    </row>
    <row r="26" spans="2:24" s="167" customFormat="1" ht="17.25" customHeight="1">
      <c r="B26" s="179"/>
      <c r="C26" s="272"/>
      <c r="D26" s="244"/>
      <c r="E26" s="244"/>
      <c r="F26" s="248"/>
      <c r="G26" s="182"/>
      <c r="H26" s="182"/>
      <c r="I26" s="259"/>
      <c r="J26" s="259"/>
      <c r="K26" s="259"/>
      <c r="L26" s="208"/>
      <c r="M26" s="209"/>
      <c r="N26" s="209"/>
      <c r="O26" s="209"/>
      <c r="P26" s="209"/>
      <c r="Q26" s="209"/>
      <c r="R26" s="209"/>
      <c r="S26" s="209"/>
      <c r="T26" s="211">
        <f>SUM(T22:T25)</f>
        <v>0</v>
      </c>
      <c r="U26" s="211">
        <f>SUM(U22:U25)</f>
        <v>0</v>
      </c>
      <c r="V26" s="246" t="e">
        <f>+T26/U26</f>
        <v>#DIV/0!</v>
      </c>
      <c r="W26" s="247" t="e">
        <f>+V26*F22</f>
        <v>#DIV/0!</v>
      </c>
      <c r="X26" s="212" t="str">
        <f>+B21</f>
        <v>SOBRE EL CONCILIADOR</v>
      </c>
    </row>
    <row r="27" spans="2:24" s="167" customFormat="1" ht="17.25" customHeight="1">
      <c r="B27" s="279" t="s">
        <v>244</v>
      </c>
      <c r="C27" s="272"/>
      <c r="D27" s="244"/>
      <c r="E27" s="244"/>
      <c r="F27" s="248"/>
      <c r="G27" s="199">
        <v>1</v>
      </c>
      <c r="H27" s="199">
        <v>2</v>
      </c>
      <c r="I27" s="199">
        <v>3</v>
      </c>
      <c r="J27" s="199">
        <v>4</v>
      </c>
      <c r="K27" s="200">
        <v>5</v>
      </c>
      <c r="L27" s="208"/>
      <c r="M27" s="209"/>
      <c r="N27" s="209"/>
      <c r="O27" s="209"/>
      <c r="P27" s="209"/>
      <c r="Q27" s="209"/>
      <c r="R27" s="209"/>
      <c r="S27" s="209"/>
      <c r="T27" s="209"/>
      <c r="U27" s="209"/>
      <c r="V27" s="213"/>
      <c r="W27" s="213"/>
      <c r="X27" s="210"/>
    </row>
    <row r="28" spans="1:24" s="167" customFormat="1" ht="41.25" customHeight="1">
      <c r="A28" s="232"/>
      <c r="B28" s="230" t="s">
        <v>243</v>
      </c>
      <c r="C28" s="272">
        <f t="shared" si="0"/>
        <v>0</v>
      </c>
      <c r="D28" s="244">
        <f>+D13</f>
        <v>0</v>
      </c>
      <c r="E28" s="244">
        <f t="shared" si="1"/>
        <v>0</v>
      </c>
      <c r="F28" s="249">
        <v>0.25</v>
      </c>
      <c r="G28" s="173"/>
      <c r="H28" s="173"/>
      <c r="I28" s="176"/>
      <c r="J28" s="176"/>
      <c r="K28" s="177"/>
      <c r="L28" s="208">
        <f>SUM(G28:K28)</f>
        <v>0</v>
      </c>
      <c r="M28" s="209">
        <v>0.03571428571428571</v>
      </c>
      <c r="N28" s="209">
        <f>+G28*$N$11</f>
        <v>0</v>
      </c>
      <c r="O28" s="209">
        <f>+H28*$O$11</f>
        <v>0</v>
      </c>
      <c r="P28" s="209">
        <f>+I28*$P$11</f>
        <v>0</v>
      </c>
      <c r="Q28" s="209">
        <f>+J28*$Q$11</f>
        <v>0</v>
      </c>
      <c r="R28" s="209">
        <f>+K28*$R$11</f>
        <v>0</v>
      </c>
      <c r="S28" s="209">
        <f t="shared" si="2"/>
        <v>0</v>
      </c>
      <c r="T28" s="209">
        <f t="shared" si="3"/>
        <v>0</v>
      </c>
      <c r="U28" s="209">
        <f t="shared" si="4"/>
        <v>0</v>
      </c>
      <c r="V28" s="213"/>
      <c r="W28" s="213"/>
      <c r="X28" s="210"/>
    </row>
    <row r="29" spans="1:24" s="167" customFormat="1" ht="18.75" customHeight="1">
      <c r="A29" s="232"/>
      <c r="B29" s="172" t="s">
        <v>245</v>
      </c>
      <c r="C29" s="272">
        <f t="shared" si="0"/>
        <v>0</v>
      </c>
      <c r="D29" s="244">
        <f>+D13</f>
        <v>0</v>
      </c>
      <c r="E29" s="244">
        <f t="shared" si="1"/>
        <v>0</v>
      </c>
      <c r="F29" s="249"/>
      <c r="G29" s="173"/>
      <c r="H29" s="173"/>
      <c r="I29" s="176"/>
      <c r="J29" s="176"/>
      <c r="K29" s="177"/>
      <c r="L29" s="208">
        <f>SUM(G29:K29)</f>
        <v>0</v>
      </c>
      <c r="M29" s="209">
        <v>0.03571428571428571</v>
      </c>
      <c r="N29" s="209">
        <f>+G29*$N$11</f>
        <v>0</v>
      </c>
      <c r="O29" s="209">
        <f>+H29*$O$11</f>
        <v>0</v>
      </c>
      <c r="P29" s="209">
        <f>+I29*$P$11</f>
        <v>0</v>
      </c>
      <c r="Q29" s="209">
        <f>+J29*$Q$11</f>
        <v>0</v>
      </c>
      <c r="R29" s="209">
        <f>+K29*$R$11</f>
        <v>0</v>
      </c>
      <c r="S29" s="209">
        <f t="shared" si="2"/>
        <v>0</v>
      </c>
      <c r="T29" s="209">
        <f t="shared" si="3"/>
        <v>0</v>
      </c>
      <c r="U29" s="209">
        <f t="shared" si="4"/>
        <v>0</v>
      </c>
      <c r="V29" s="213"/>
      <c r="W29" s="213"/>
      <c r="X29" s="210"/>
    </row>
    <row r="30" spans="1:24" s="167" customFormat="1" ht="27" customHeight="1">
      <c r="A30" s="232"/>
      <c r="B30" s="230"/>
      <c r="C30" s="152"/>
      <c r="D30" s="244"/>
      <c r="E30" s="244"/>
      <c r="F30" s="257"/>
      <c r="G30" s="179"/>
      <c r="H30" s="179"/>
      <c r="I30" s="258"/>
      <c r="J30" s="258"/>
      <c r="K30" s="259"/>
      <c r="L30" s="208"/>
      <c r="M30" s="209"/>
      <c r="N30" s="209"/>
      <c r="O30" s="209"/>
      <c r="P30" s="209"/>
      <c r="Q30" s="209"/>
      <c r="R30" s="209"/>
      <c r="S30" s="209"/>
      <c r="T30" s="209"/>
      <c r="U30" s="209"/>
      <c r="V30" s="213"/>
      <c r="W30" s="213"/>
      <c r="X30" s="210"/>
    </row>
    <row r="31" spans="3:24" s="167" customFormat="1" ht="13.5" thickBot="1">
      <c r="C31" s="152"/>
      <c r="D31" s="244"/>
      <c r="E31" s="244"/>
      <c r="F31" s="250"/>
      <c r="G31" s="152"/>
      <c r="H31" s="152"/>
      <c r="I31" s="152"/>
      <c r="J31" s="152"/>
      <c r="K31" s="152"/>
      <c r="L31" s="205"/>
      <c r="M31" s="205"/>
      <c r="N31" s="205"/>
      <c r="O31" s="205"/>
      <c r="P31" s="205"/>
      <c r="Q31" s="205"/>
      <c r="R31" s="205"/>
      <c r="S31" s="205"/>
      <c r="T31" s="211">
        <f>SUM(T28:T30)</f>
        <v>0</v>
      </c>
      <c r="U31" s="211">
        <f>SUM(U28:U30)</f>
        <v>0</v>
      </c>
      <c r="V31" s="213" t="e">
        <f>+T31/U31</f>
        <v>#DIV/0!</v>
      </c>
      <c r="W31" s="214" t="e">
        <f>+V31*F28</f>
        <v>#DIV/0!</v>
      </c>
      <c r="X31" s="215" t="str">
        <f>+B27</f>
        <v>SOBRE LA PLATAFORMA TEAMS</v>
      </c>
    </row>
    <row r="32" spans="2:24" s="167" customFormat="1" ht="12.75" customHeight="1">
      <c r="B32" s="268" t="s">
        <v>249</v>
      </c>
      <c r="C32" s="152"/>
      <c r="D32" s="244"/>
      <c r="E32" s="244"/>
      <c r="F32" s="250"/>
      <c r="G32" s="152"/>
      <c r="H32" s="152"/>
      <c r="I32" s="152"/>
      <c r="J32" s="152"/>
      <c r="K32" s="152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7"/>
    </row>
    <row r="33" spans="2:24" s="167" customFormat="1" ht="13.5" thickBot="1">
      <c r="B33" s="269"/>
      <c r="C33" s="152"/>
      <c r="D33" s="184"/>
      <c r="E33" s="184"/>
      <c r="F33" s="250"/>
      <c r="G33" s="152"/>
      <c r="H33" s="152"/>
      <c r="I33" s="152"/>
      <c r="J33" s="152"/>
      <c r="K33" s="152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7"/>
    </row>
    <row r="34" spans="2:24" s="264" customFormat="1" ht="37.5" customHeight="1" thickBot="1">
      <c r="B34" s="269"/>
      <c r="C34" s="260"/>
      <c r="D34" s="261"/>
      <c r="E34" s="261"/>
      <c r="F34" s="262"/>
      <c r="G34" s="260"/>
      <c r="H34" s="260"/>
      <c r="I34" s="260"/>
      <c r="J34" s="260"/>
      <c r="K34" s="260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6" t="e">
        <f>+W16+W20+W26+W31</f>
        <v>#DIV/0!</v>
      </c>
      <c r="X34" s="267" t="s">
        <v>252</v>
      </c>
    </row>
    <row r="35" spans="2:24" s="167" customFormat="1" ht="12.75">
      <c r="B35" s="269"/>
      <c r="C35" s="152"/>
      <c r="D35" s="184"/>
      <c r="E35" s="184"/>
      <c r="F35" s="250"/>
      <c r="G35" s="152"/>
      <c r="H35" s="152"/>
      <c r="I35" s="152"/>
      <c r="J35" s="152"/>
      <c r="K35" s="152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7"/>
    </row>
    <row r="36" spans="2:24" s="167" customFormat="1" ht="12.75">
      <c r="B36" s="269"/>
      <c r="C36" s="152"/>
      <c r="D36" s="184"/>
      <c r="E36" s="184"/>
      <c r="F36" s="250"/>
      <c r="G36" s="152"/>
      <c r="H36" s="152"/>
      <c r="I36" s="152"/>
      <c r="J36" s="152"/>
      <c r="K36" s="152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7"/>
    </row>
    <row r="37" spans="2:24" s="167" customFormat="1" ht="12.75">
      <c r="B37" s="274"/>
      <c r="C37" s="152"/>
      <c r="D37" s="184"/>
      <c r="E37" s="184"/>
      <c r="F37" s="250"/>
      <c r="G37" s="152"/>
      <c r="H37" s="152"/>
      <c r="I37" s="152"/>
      <c r="J37" s="152"/>
      <c r="K37" s="152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7"/>
    </row>
    <row r="38" spans="2:24" s="167" customFormat="1" ht="12.75">
      <c r="B38" s="274"/>
      <c r="C38" s="152"/>
      <c r="D38" s="184"/>
      <c r="E38" s="184"/>
      <c r="F38" s="250"/>
      <c r="G38" s="152"/>
      <c r="H38" s="152"/>
      <c r="I38" s="152"/>
      <c r="J38" s="152"/>
      <c r="K38" s="152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7"/>
    </row>
    <row r="39" spans="2:24" s="167" customFormat="1" ht="12.75">
      <c r="B39" s="274"/>
      <c r="C39" s="152"/>
      <c r="D39" s="184"/>
      <c r="E39" s="184"/>
      <c r="F39" s="250"/>
      <c r="G39" s="152"/>
      <c r="H39" s="152"/>
      <c r="I39" s="152"/>
      <c r="J39" s="152"/>
      <c r="K39" s="152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7"/>
    </row>
    <row r="40" spans="2:24" s="167" customFormat="1" ht="12.75">
      <c r="B40" s="274"/>
      <c r="C40" s="152"/>
      <c r="D40" s="184"/>
      <c r="E40" s="184"/>
      <c r="F40" s="250"/>
      <c r="G40" s="152"/>
      <c r="H40" s="152"/>
      <c r="I40" s="152"/>
      <c r="J40" s="152"/>
      <c r="K40" s="152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7"/>
    </row>
    <row r="41" spans="2:24" s="167" customFormat="1" ht="13.5" thickBot="1">
      <c r="B41" s="275"/>
      <c r="C41" s="152"/>
      <c r="D41" s="184"/>
      <c r="E41" s="184"/>
      <c r="F41" s="250"/>
      <c r="G41" s="152"/>
      <c r="H41" s="152"/>
      <c r="I41" s="152"/>
      <c r="J41" s="152"/>
      <c r="K41" s="152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7"/>
    </row>
    <row r="42" spans="3:24" s="167" customFormat="1" ht="12.75">
      <c r="C42" s="152"/>
      <c r="D42" s="184"/>
      <c r="E42" s="184"/>
      <c r="F42" s="250"/>
      <c r="G42" s="152"/>
      <c r="H42" s="152"/>
      <c r="I42" s="152"/>
      <c r="J42" s="152"/>
      <c r="K42" s="152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7"/>
    </row>
    <row r="43" spans="3:24" s="167" customFormat="1" ht="12.75">
      <c r="C43" s="152"/>
      <c r="D43" s="184"/>
      <c r="E43" s="184"/>
      <c r="F43" s="250"/>
      <c r="G43" s="152"/>
      <c r="H43" s="152"/>
      <c r="I43" s="152"/>
      <c r="J43" s="152"/>
      <c r="K43" s="152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7"/>
    </row>
    <row r="44" spans="3:24" s="167" customFormat="1" ht="12.75">
      <c r="C44" s="152"/>
      <c r="D44" s="184"/>
      <c r="E44" s="184"/>
      <c r="F44" s="250"/>
      <c r="G44" s="152"/>
      <c r="H44" s="152"/>
      <c r="I44" s="152"/>
      <c r="J44" s="152"/>
      <c r="K44" s="152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7"/>
    </row>
    <row r="45" spans="3:24" s="167" customFormat="1" ht="12.75">
      <c r="C45" s="152"/>
      <c r="D45" s="184"/>
      <c r="E45" s="184"/>
      <c r="F45" s="250"/>
      <c r="G45" s="152"/>
      <c r="H45" s="152"/>
      <c r="I45" s="152"/>
      <c r="J45" s="152"/>
      <c r="K45" s="152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7"/>
    </row>
    <row r="46" spans="3:24" s="167" customFormat="1" ht="12.75">
      <c r="C46" s="152"/>
      <c r="D46" s="184"/>
      <c r="E46" s="184"/>
      <c r="F46" s="250"/>
      <c r="G46" s="152"/>
      <c r="H46" s="152"/>
      <c r="I46" s="152"/>
      <c r="J46" s="152"/>
      <c r="K46" s="152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22">
      <selection activeCell="A35" sqref="A35"/>
    </sheetView>
  </sheetViews>
  <sheetFormatPr defaultColWidth="11.421875" defaultRowHeight="12.75"/>
  <cols>
    <col min="1" max="1" width="6.28125" style="151" customWidth="1"/>
    <col min="2" max="2" width="79.57421875" style="151" customWidth="1"/>
    <col min="3" max="3" width="8.7109375" style="152" customWidth="1"/>
    <col min="4" max="4" width="22.7109375" style="184" customWidth="1"/>
    <col min="5" max="5" width="6.7109375" style="184" bestFit="1" customWidth="1"/>
    <col min="6" max="6" width="11.421875" style="238" customWidth="1"/>
    <col min="7" max="7" width="6.00390625" style="154" customWidth="1"/>
    <col min="8" max="8" width="6.7109375" style="154" customWidth="1"/>
    <col min="9" max="11" width="11.421875" style="154" customWidth="1"/>
    <col min="12" max="12" width="5.8515625" style="201" customWidth="1"/>
    <col min="13" max="14" width="10.00390625" style="201" customWidth="1"/>
    <col min="15" max="15" width="9.57421875" style="201" customWidth="1"/>
    <col min="16" max="16" width="10.00390625" style="201" customWidth="1"/>
    <col min="17" max="17" width="8.140625" style="201" customWidth="1"/>
    <col min="18" max="22" width="10.00390625" style="201" customWidth="1"/>
    <col min="23" max="23" width="11.421875" style="201" bestFit="1" customWidth="1"/>
    <col min="24" max="24" width="49.28125" style="198" customWidth="1"/>
    <col min="25" max="16384" width="11.421875" style="151" customWidth="1"/>
  </cols>
  <sheetData>
    <row r="1" ht="9" customHeight="1">
      <c r="B1" s="235"/>
    </row>
    <row r="2" ht="10.5" customHeight="1">
      <c r="B2" s="235"/>
    </row>
    <row r="3" ht="16.5" customHeight="1">
      <c r="B3" s="235"/>
    </row>
    <row r="4" ht="24.75" customHeight="1">
      <c r="B4" s="235"/>
    </row>
    <row r="5" ht="30.75" customHeight="1">
      <c r="B5" s="235"/>
    </row>
    <row r="6" ht="15" customHeight="1">
      <c r="B6" s="155"/>
    </row>
    <row r="7" ht="29.25" customHeight="1"/>
    <row r="8" spans="2:12" ht="22.5" customHeight="1">
      <c r="B8" s="234" t="s">
        <v>234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</row>
    <row r="9" spans="2:6" ht="21.75" customHeight="1">
      <c r="B9" s="161"/>
      <c r="C9" s="159"/>
      <c r="D9" s="185"/>
      <c r="E9" s="185"/>
      <c r="F9" s="239"/>
    </row>
    <row r="10" spans="2:24" s="161" customFormat="1" ht="30.75" customHeight="1">
      <c r="B10" s="234" t="s">
        <v>229</v>
      </c>
      <c r="C10" s="159"/>
      <c r="D10" s="273" t="s">
        <v>299</v>
      </c>
      <c r="E10" s="185"/>
      <c r="F10" s="240"/>
      <c r="G10" s="164"/>
      <c r="H10" s="164"/>
      <c r="I10" s="164"/>
      <c r="J10" s="164"/>
      <c r="K10" s="164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3"/>
    </row>
    <row r="11" spans="2:18" ht="18.75" customHeight="1">
      <c r="B11" s="165"/>
      <c r="C11" s="159"/>
      <c r="D11" s="185"/>
      <c r="E11" s="185"/>
      <c r="F11" s="239"/>
      <c r="G11" s="229"/>
      <c r="H11" s="229"/>
      <c r="I11" s="229"/>
      <c r="J11" s="229"/>
      <c r="K11" s="229"/>
      <c r="N11" s="201">
        <f>20/100</f>
        <v>0.2</v>
      </c>
      <c r="O11" s="201">
        <f>40/100</f>
        <v>0.4</v>
      </c>
      <c r="P11" s="201">
        <f>60/100</f>
        <v>0.6</v>
      </c>
      <c r="Q11" s="201">
        <f>80/100</f>
        <v>0.8</v>
      </c>
      <c r="R11" s="201">
        <f>100/100</f>
        <v>1</v>
      </c>
    </row>
    <row r="12" spans="2:24" s="167" customFormat="1" ht="30" customHeight="1">
      <c r="B12" s="280" t="s">
        <v>247</v>
      </c>
      <c r="C12" s="170"/>
      <c r="D12" s="204" t="s">
        <v>213</v>
      </c>
      <c r="E12" s="186"/>
      <c r="F12" s="241"/>
      <c r="G12" s="199">
        <v>1</v>
      </c>
      <c r="H12" s="199">
        <v>2</v>
      </c>
      <c r="I12" s="199">
        <v>3</v>
      </c>
      <c r="J12" s="199">
        <v>4</v>
      </c>
      <c r="K12" s="199">
        <v>5</v>
      </c>
      <c r="L12" s="205"/>
      <c r="M12" s="205"/>
      <c r="N12" s="206">
        <v>1</v>
      </c>
      <c r="O12" s="206">
        <v>2</v>
      </c>
      <c r="P12" s="206">
        <v>3</v>
      </c>
      <c r="Q12" s="206">
        <v>4</v>
      </c>
      <c r="R12" s="206">
        <v>5</v>
      </c>
      <c r="S12" s="205"/>
      <c r="T12" s="205" t="s">
        <v>190</v>
      </c>
      <c r="U12" s="205" t="s">
        <v>191</v>
      </c>
      <c r="V12" s="205"/>
      <c r="W12" s="205" t="s">
        <v>190</v>
      </c>
      <c r="X12" s="207"/>
    </row>
    <row r="13" spans="1:24" s="167" customFormat="1" ht="27.75" customHeight="1">
      <c r="A13" s="232"/>
      <c r="B13" s="172" t="s">
        <v>235</v>
      </c>
      <c r="C13" s="272">
        <f>+D13-L13</f>
        <v>5</v>
      </c>
      <c r="D13" s="243">
        <v>7</v>
      </c>
      <c r="E13" s="244">
        <f>+D13-L13</f>
        <v>5</v>
      </c>
      <c r="F13" s="245">
        <f>25/100</f>
        <v>0.25</v>
      </c>
      <c r="G13" s="173"/>
      <c r="H13" s="173"/>
      <c r="I13" s="176"/>
      <c r="J13" s="176"/>
      <c r="K13" s="177">
        <v>2</v>
      </c>
      <c r="L13" s="208">
        <f>SUM(G13:K13)</f>
        <v>2</v>
      </c>
      <c r="M13" s="209">
        <v>0.08333333333333333</v>
      </c>
      <c r="N13" s="209">
        <f>+G13*$N$11</f>
        <v>0</v>
      </c>
      <c r="O13" s="209">
        <f>+H13*$O$11</f>
        <v>0</v>
      </c>
      <c r="P13" s="209">
        <f>+I13*$P$11</f>
        <v>0</v>
      </c>
      <c r="Q13" s="209">
        <f>+J13*$Q$11</f>
        <v>0</v>
      </c>
      <c r="R13" s="209">
        <f>+K13*$R$11</f>
        <v>2</v>
      </c>
      <c r="S13" s="209">
        <f>SUM(N13:R13)</f>
        <v>2</v>
      </c>
      <c r="T13" s="209">
        <f>+S13*M13</f>
        <v>0.16666666666666666</v>
      </c>
      <c r="U13" s="209">
        <f>+L13*M13</f>
        <v>0.16666666666666666</v>
      </c>
      <c r="V13" s="209"/>
      <c r="W13" s="209"/>
      <c r="X13" s="210"/>
    </row>
    <row r="14" spans="1:24" s="167" customFormat="1" ht="18.75" customHeight="1">
      <c r="A14" s="232"/>
      <c r="B14" s="172" t="s">
        <v>236</v>
      </c>
      <c r="C14" s="272">
        <f aca="true" t="shared" si="0" ref="C14:C29">+D14-L14</f>
        <v>5</v>
      </c>
      <c r="D14" s="244">
        <f>+D13</f>
        <v>7</v>
      </c>
      <c r="E14" s="244">
        <f aca="true" t="shared" si="1" ref="E14:E29">+D14-L14</f>
        <v>5</v>
      </c>
      <c r="F14" s="245"/>
      <c r="G14" s="173"/>
      <c r="H14" s="173"/>
      <c r="I14" s="176"/>
      <c r="J14" s="176"/>
      <c r="K14" s="177">
        <v>2</v>
      </c>
      <c r="L14" s="208">
        <f>SUM(G14:K14)</f>
        <v>2</v>
      </c>
      <c r="M14" s="209">
        <v>0.08333333333333333</v>
      </c>
      <c r="N14" s="209">
        <f>+G14*$N$11</f>
        <v>0</v>
      </c>
      <c r="O14" s="209">
        <f>+H14*$O$11</f>
        <v>0</v>
      </c>
      <c r="P14" s="209">
        <f>+I14*$P$11</f>
        <v>0</v>
      </c>
      <c r="Q14" s="209">
        <f>+J14*$Q$11</f>
        <v>0</v>
      </c>
      <c r="R14" s="209">
        <f>+K14*$R$11</f>
        <v>2</v>
      </c>
      <c r="S14" s="209">
        <f aca="true" t="shared" si="2" ref="S14:S29">SUM(N14:R14)</f>
        <v>2</v>
      </c>
      <c r="T14" s="209">
        <f aca="true" t="shared" si="3" ref="T14:T29">+S14*M14</f>
        <v>0.16666666666666666</v>
      </c>
      <c r="U14" s="209">
        <f aca="true" t="shared" si="4" ref="U14:U29">+L14*M14</f>
        <v>0.16666666666666666</v>
      </c>
      <c r="V14" s="209"/>
      <c r="W14" s="209"/>
      <c r="X14" s="210"/>
    </row>
    <row r="15" spans="1:24" s="167" customFormat="1" ht="27.75" customHeight="1">
      <c r="A15" s="232"/>
      <c r="B15" s="172" t="s">
        <v>237</v>
      </c>
      <c r="C15" s="272">
        <f t="shared" si="0"/>
        <v>5</v>
      </c>
      <c r="D15" s="244">
        <f>+D13</f>
        <v>7</v>
      </c>
      <c r="E15" s="244">
        <f t="shared" si="1"/>
        <v>5</v>
      </c>
      <c r="F15" s="245"/>
      <c r="G15" s="173"/>
      <c r="H15" s="173"/>
      <c r="I15" s="176"/>
      <c r="J15" s="176"/>
      <c r="K15" s="177">
        <v>2</v>
      </c>
      <c r="L15" s="208">
        <f>SUM(G15:K15)</f>
        <v>2</v>
      </c>
      <c r="M15" s="209">
        <v>0.08333333333333333</v>
      </c>
      <c r="N15" s="209">
        <f>+G15*$N$11</f>
        <v>0</v>
      </c>
      <c r="O15" s="209">
        <f>+H15*$O$11</f>
        <v>0</v>
      </c>
      <c r="P15" s="209">
        <f>+I15*$P$11</f>
        <v>0</v>
      </c>
      <c r="Q15" s="209">
        <f>+J15*$Q$11</f>
        <v>0</v>
      </c>
      <c r="R15" s="209">
        <f>+K15*$R$11</f>
        <v>2</v>
      </c>
      <c r="S15" s="209">
        <f t="shared" si="2"/>
        <v>2</v>
      </c>
      <c r="T15" s="209">
        <f t="shared" si="3"/>
        <v>0.16666666666666666</v>
      </c>
      <c r="U15" s="209">
        <f t="shared" si="4"/>
        <v>0.16666666666666666</v>
      </c>
      <c r="V15" s="209"/>
      <c r="W15" s="209"/>
      <c r="X15" s="210"/>
    </row>
    <row r="16" spans="2:24" s="167" customFormat="1" ht="15.75" customHeight="1">
      <c r="B16" s="178"/>
      <c r="C16" s="272">
        <f t="shared" si="0"/>
        <v>0</v>
      </c>
      <c r="D16" s="244"/>
      <c r="E16" s="244"/>
      <c r="F16" s="241"/>
      <c r="G16" s="182"/>
      <c r="H16" s="182"/>
      <c r="I16" s="259"/>
      <c r="J16" s="259"/>
      <c r="K16" s="259"/>
      <c r="L16" s="208"/>
      <c r="M16" s="209"/>
      <c r="N16" s="209"/>
      <c r="O16" s="209"/>
      <c r="P16" s="209"/>
      <c r="Q16" s="209"/>
      <c r="R16" s="209"/>
      <c r="S16" s="209"/>
      <c r="T16" s="211">
        <f>SUM(T13:T15)</f>
        <v>0.5</v>
      </c>
      <c r="U16" s="211">
        <f>SUM(U13:U15)</f>
        <v>0.5</v>
      </c>
      <c r="V16" s="246">
        <f>+T16/U16</f>
        <v>1</v>
      </c>
      <c r="W16" s="247">
        <f>+V16*F13</f>
        <v>0.25</v>
      </c>
      <c r="X16" s="212" t="str">
        <f>+B12</f>
        <v>SOBRE LA ATENCIÓN GENERAL DEL CENTRO</v>
      </c>
    </row>
    <row r="17" spans="2:24" s="167" customFormat="1" ht="17.25" customHeight="1">
      <c r="B17" s="280" t="s">
        <v>199</v>
      </c>
      <c r="C17" s="272"/>
      <c r="D17" s="244"/>
      <c r="E17" s="244"/>
      <c r="F17" s="248"/>
      <c r="G17" s="199">
        <v>1</v>
      </c>
      <c r="H17" s="199">
        <v>2</v>
      </c>
      <c r="I17" s="199">
        <v>3</v>
      </c>
      <c r="J17" s="199">
        <v>4</v>
      </c>
      <c r="K17" s="200">
        <v>5</v>
      </c>
      <c r="L17" s="208"/>
      <c r="M17" s="209"/>
      <c r="N17" s="209"/>
      <c r="O17" s="209"/>
      <c r="P17" s="209"/>
      <c r="Q17" s="209"/>
      <c r="R17" s="209"/>
      <c r="S17" s="209"/>
      <c r="T17" s="209"/>
      <c r="U17" s="209"/>
      <c r="V17" s="213"/>
      <c r="W17" s="213"/>
      <c r="X17" s="210"/>
    </row>
    <row r="18" spans="1:24" s="167" customFormat="1" ht="30" customHeight="1">
      <c r="A18" s="232"/>
      <c r="B18" s="172" t="s">
        <v>238</v>
      </c>
      <c r="C18" s="272">
        <f t="shared" si="0"/>
        <v>5</v>
      </c>
      <c r="D18" s="244">
        <f>+D13</f>
        <v>7</v>
      </c>
      <c r="E18" s="244">
        <f t="shared" si="1"/>
        <v>5</v>
      </c>
      <c r="F18" s="249">
        <v>0.25</v>
      </c>
      <c r="G18" s="173"/>
      <c r="H18" s="173"/>
      <c r="I18" s="176"/>
      <c r="J18" s="176"/>
      <c r="K18" s="177">
        <v>2</v>
      </c>
      <c r="L18" s="208">
        <f>SUM(G18:K18)</f>
        <v>2</v>
      </c>
      <c r="M18" s="209">
        <v>0.125</v>
      </c>
      <c r="N18" s="209">
        <f>+G18*$N$11</f>
        <v>0</v>
      </c>
      <c r="O18" s="209">
        <f>+H18*$O$11</f>
        <v>0</v>
      </c>
      <c r="P18" s="209">
        <f>+I18*$P$11</f>
        <v>0</v>
      </c>
      <c r="Q18" s="209">
        <f>+J18*$Q$11</f>
        <v>0</v>
      </c>
      <c r="R18" s="209">
        <f>+K18*$R$11</f>
        <v>2</v>
      </c>
      <c r="S18" s="209">
        <f t="shared" si="2"/>
        <v>2</v>
      </c>
      <c r="T18" s="209">
        <f t="shared" si="3"/>
        <v>0.25</v>
      </c>
      <c r="U18" s="209">
        <f t="shared" si="4"/>
        <v>0.25</v>
      </c>
      <c r="V18" s="213"/>
      <c r="W18" s="213"/>
      <c r="X18" s="210"/>
    </row>
    <row r="19" spans="1:24" s="167" customFormat="1" ht="39" customHeight="1">
      <c r="A19" s="232"/>
      <c r="B19" s="172" t="s">
        <v>239</v>
      </c>
      <c r="C19" s="272">
        <f t="shared" si="0"/>
        <v>5</v>
      </c>
      <c r="D19" s="244">
        <f>+D13</f>
        <v>7</v>
      </c>
      <c r="E19" s="244">
        <f t="shared" si="1"/>
        <v>5</v>
      </c>
      <c r="F19" s="249"/>
      <c r="G19" s="173"/>
      <c r="H19" s="173"/>
      <c r="I19" s="176"/>
      <c r="J19" s="176"/>
      <c r="K19" s="177">
        <v>2</v>
      </c>
      <c r="L19" s="208">
        <f>SUM(G19:K19)</f>
        <v>2</v>
      </c>
      <c r="M19" s="209">
        <v>0.125</v>
      </c>
      <c r="N19" s="209">
        <f>+G19*$N$11</f>
        <v>0</v>
      </c>
      <c r="O19" s="209">
        <f>+H19*$O$11</f>
        <v>0</v>
      </c>
      <c r="P19" s="209">
        <f>+I19*$P$11</f>
        <v>0</v>
      </c>
      <c r="Q19" s="209">
        <f>+J19*$Q$11</f>
        <v>0</v>
      </c>
      <c r="R19" s="209">
        <f>+K19*$R$11</f>
        <v>2</v>
      </c>
      <c r="S19" s="209">
        <f t="shared" si="2"/>
        <v>2</v>
      </c>
      <c r="T19" s="209">
        <f t="shared" si="3"/>
        <v>0.25</v>
      </c>
      <c r="U19" s="209">
        <f t="shared" si="4"/>
        <v>0.25</v>
      </c>
      <c r="V19" s="213"/>
      <c r="W19" s="213"/>
      <c r="X19" s="210"/>
    </row>
    <row r="20" spans="2:24" s="167" customFormat="1" ht="18" customHeight="1">
      <c r="B20" s="178"/>
      <c r="C20" s="272"/>
      <c r="D20" s="244"/>
      <c r="E20" s="244"/>
      <c r="F20" s="248"/>
      <c r="G20" s="182"/>
      <c r="H20" s="182"/>
      <c r="I20" s="259"/>
      <c r="J20" s="259"/>
      <c r="K20" s="259"/>
      <c r="L20" s="208"/>
      <c r="M20" s="209"/>
      <c r="N20" s="209"/>
      <c r="O20" s="209"/>
      <c r="P20" s="209"/>
      <c r="Q20" s="209"/>
      <c r="R20" s="209"/>
      <c r="S20" s="209"/>
      <c r="T20" s="211">
        <f>SUM(T18:T19)</f>
        <v>0.5</v>
      </c>
      <c r="U20" s="211">
        <f>SUM(U18:U19)</f>
        <v>0.5</v>
      </c>
      <c r="V20" s="246">
        <f>+T20/U20</f>
        <v>1</v>
      </c>
      <c r="W20" s="247">
        <f>+V20*F18</f>
        <v>0.25</v>
      </c>
      <c r="X20" s="212" t="str">
        <f>+B17</f>
        <v>SOBRE EL SERVICIO DE CONCILIACIÓN</v>
      </c>
    </row>
    <row r="21" spans="2:24" s="167" customFormat="1" ht="18" customHeight="1">
      <c r="B21" s="280" t="s">
        <v>246</v>
      </c>
      <c r="C21" s="272"/>
      <c r="D21" s="244"/>
      <c r="E21" s="244"/>
      <c r="F21" s="248"/>
      <c r="G21" s="199">
        <v>1</v>
      </c>
      <c r="H21" s="199">
        <v>2</v>
      </c>
      <c r="I21" s="199">
        <v>3</v>
      </c>
      <c r="J21" s="199">
        <v>4</v>
      </c>
      <c r="K21" s="200">
        <v>5</v>
      </c>
      <c r="L21" s="208"/>
      <c r="M21" s="209"/>
      <c r="N21" s="209"/>
      <c r="O21" s="209"/>
      <c r="P21" s="209"/>
      <c r="Q21" s="209"/>
      <c r="R21" s="209"/>
      <c r="S21" s="209"/>
      <c r="T21" s="209"/>
      <c r="U21" s="209"/>
      <c r="V21" s="213"/>
      <c r="W21" s="213"/>
      <c r="X21" s="210"/>
    </row>
    <row r="22" spans="1:24" s="167" customFormat="1" ht="16.5" customHeight="1">
      <c r="A22" s="232"/>
      <c r="B22" s="230" t="s">
        <v>240</v>
      </c>
      <c r="C22" s="272">
        <f t="shared" si="0"/>
        <v>5</v>
      </c>
      <c r="D22" s="244">
        <f>+D13</f>
        <v>7</v>
      </c>
      <c r="E22" s="244">
        <f t="shared" si="1"/>
        <v>5</v>
      </c>
      <c r="F22" s="249">
        <v>0.25</v>
      </c>
      <c r="G22" s="173"/>
      <c r="H22" s="173"/>
      <c r="I22" s="176"/>
      <c r="J22" s="176"/>
      <c r="K22" s="177">
        <v>2</v>
      </c>
      <c r="L22" s="208">
        <f>SUM(G22:K22)</f>
        <v>2</v>
      </c>
      <c r="M22" s="209">
        <v>0.0625</v>
      </c>
      <c r="N22" s="209">
        <f>+G22*$N$11</f>
        <v>0</v>
      </c>
      <c r="O22" s="209">
        <f>+H22*$O$11</f>
        <v>0</v>
      </c>
      <c r="P22" s="209">
        <f>+I22*$P$11</f>
        <v>0</v>
      </c>
      <c r="Q22" s="209">
        <f>+J22*$Q$11</f>
        <v>0</v>
      </c>
      <c r="R22" s="209">
        <f>+K22*$R$11</f>
        <v>2</v>
      </c>
      <c r="S22" s="209">
        <f t="shared" si="2"/>
        <v>2</v>
      </c>
      <c r="T22" s="209">
        <f t="shared" si="3"/>
        <v>0.125</v>
      </c>
      <c r="U22" s="209">
        <f t="shared" si="4"/>
        <v>0.125</v>
      </c>
      <c r="V22" s="213"/>
      <c r="W22" s="213"/>
      <c r="X22" s="210"/>
    </row>
    <row r="23" spans="1:24" s="167" customFormat="1" ht="15.75" customHeight="1">
      <c r="A23" s="232"/>
      <c r="B23" s="233" t="s">
        <v>241</v>
      </c>
      <c r="C23" s="272">
        <f t="shared" si="0"/>
        <v>4</v>
      </c>
      <c r="D23" s="244">
        <f>+D13</f>
        <v>7</v>
      </c>
      <c r="E23" s="244">
        <f t="shared" si="1"/>
        <v>4</v>
      </c>
      <c r="F23" s="249"/>
      <c r="G23" s="173"/>
      <c r="H23" s="173">
        <v>1</v>
      </c>
      <c r="I23" s="176"/>
      <c r="J23" s="176"/>
      <c r="K23" s="177">
        <v>2</v>
      </c>
      <c r="L23" s="208">
        <f>SUM(G23:K23)</f>
        <v>3</v>
      </c>
      <c r="M23" s="209">
        <v>0.0625</v>
      </c>
      <c r="N23" s="209">
        <f>+G23*$N$11</f>
        <v>0</v>
      </c>
      <c r="O23" s="209">
        <f>+H23*$O$11</f>
        <v>0.4</v>
      </c>
      <c r="P23" s="209">
        <f>+I23*$P$11</f>
        <v>0</v>
      </c>
      <c r="Q23" s="209">
        <f>+J23*$Q$11</f>
        <v>0</v>
      </c>
      <c r="R23" s="209">
        <f>+K23*$R$11</f>
        <v>2</v>
      </c>
      <c r="S23" s="209">
        <f t="shared" si="2"/>
        <v>2.4</v>
      </c>
      <c r="T23" s="209">
        <f t="shared" si="3"/>
        <v>0.15</v>
      </c>
      <c r="U23" s="209">
        <f t="shared" si="4"/>
        <v>0.1875</v>
      </c>
      <c r="V23" s="213"/>
      <c r="W23" s="213"/>
      <c r="X23" s="210"/>
    </row>
    <row r="24" spans="1:24" s="167" customFormat="1" ht="16.5" customHeight="1">
      <c r="A24" s="232"/>
      <c r="B24" s="233" t="s">
        <v>242</v>
      </c>
      <c r="C24" s="272">
        <f t="shared" si="0"/>
        <v>5</v>
      </c>
      <c r="D24" s="244">
        <f>+D13</f>
        <v>7</v>
      </c>
      <c r="E24" s="244">
        <f t="shared" si="1"/>
        <v>5</v>
      </c>
      <c r="F24" s="249"/>
      <c r="G24" s="173"/>
      <c r="H24" s="173"/>
      <c r="I24" s="176"/>
      <c r="J24" s="176"/>
      <c r="K24" s="177">
        <v>2</v>
      </c>
      <c r="L24" s="208">
        <f>SUM(G24:K24)</f>
        <v>2</v>
      </c>
      <c r="M24" s="209">
        <v>0.0625</v>
      </c>
      <c r="N24" s="209">
        <f>+G24*$N$11</f>
        <v>0</v>
      </c>
      <c r="O24" s="209">
        <f>+H24*$O$11</f>
        <v>0</v>
      </c>
      <c r="P24" s="209">
        <f>+I24*$P$11</f>
        <v>0</v>
      </c>
      <c r="Q24" s="209">
        <f>+J24*$Q$11</f>
        <v>0</v>
      </c>
      <c r="R24" s="209">
        <f>+K24*$R$11</f>
        <v>2</v>
      </c>
      <c r="S24" s="209">
        <f t="shared" si="2"/>
        <v>2</v>
      </c>
      <c r="T24" s="209">
        <f t="shared" si="3"/>
        <v>0.125</v>
      </c>
      <c r="U24" s="209">
        <f t="shared" si="4"/>
        <v>0.125</v>
      </c>
      <c r="V24" s="213"/>
      <c r="W24" s="213"/>
      <c r="X24" s="210"/>
    </row>
    <row r="25" spans="1:24" s="167" customFormat="1" ht="17.25" customHeight="1">
      <c r="A25" s="232"/>
      <c r="B25" s="233"/>
      <c r="C25" s="272"/>
      <c r="D25" s="244"/>
      <c r="E25" s="244"/>
      <c r="F25" s="257"/>
      <c r="G25" s="182"/>
      <c r="H25" s="182"/>
      <c r="I25" s="258"/>
      <c r="J25" s="258"/>
      <c r="K25" s="259"/>
      <c r="L25" s="208"/>
      <c r="M25" s="209"/>
      <c r="N25" s="209"/>
      <c r="O25" s="209"/>
      <c r="P25" s="209"/>
      <c r="Q25" s="209"/>
      <c r="R25" s="209"/>
      <c r="S25" s="209"/>
      <c r="T25" s="209"/>
      <c r="U25" s="209"/>
      <c r="V25" s="213"/>
      <c r="W25" s="213"/>
      <c r="X25" s="210"/>
    </row>
    <row r="26" spans="2:24" s="167" customFormat="1" ht="17.25" customHeight="1">
      <c r="B26" s="179"/>
      <c r="C26" s="272"/>
      <c r="D26" s="244"/>
      <c r="E26" s="244"/>
      <c r="F26" s="248"/>
      <c r="G26" s="182"/>
      <c r="H26" s="182"/>
      <c r="I26" s="259"/>
      <c r="J26" s="259"/>
      <c r="K26" s="259"/>
      <c r="L26" s="208"/>
      <c r="M26" s="209"/>
      <c r="N26" s="209"/>
      <c r="O26" s="209"/>
      <c r="P26" s="209"/>
      <c r="Q26" s="209"/>
      <c r="R26" s="209"/>
      <c r="S26" s="209"/>
      <c r="T26" s="211">
        <f>SUM(T22:T25)</f>
        <v>0.4</v>
      </c>
      <c r="U26" s="211">
        <f>SUM(U22:U25)</f>
        <v>0.4375</v>
      </c>
      <c r="V26" s="246">
        <f>+T26/U26</f>
        <v>0.9142857142857144</v>
      </c>
      <c r="W26" s="247">
        <f>+V26*F22</f>
        <v>0.2285714285714286</v>
      </c>
      <c r="X26" s="212" t="str">
        <f>+B21</f>
        <v>SOBRE EL CONCILIADOR</v>
      </c>
    </row>
    <row r="27" spans="2:24" s="167" customFormat="1" ht="17.25" customHeight="1">
      <c r="B27" s="280" t="s">
        <v>244</v>
      </c>
      <c r="C27" s="272"/>
      <c r="D27" s="244"/>
      <c r="E27" s="244"/>
      <c r="F27" s="248"/>
      <c r="G27" s="199">
        <v>1</v>
      </c>
      <c r="H27" s="199">
        <v>2</v>
      </c>
      <c r="I27" s="199">
        <v>3</v>
      </c>
      <c r="J27" s="199">
        <v>4</v>
      </c>
      <c r="K27" s="200">
        <v>5</v>
      </c>
      <c r="L27" s="208"/>
      <c r="M27" s="209"/>
      <c r="N27" s="209"/>
      <c r="O27" s="209"/>
      <c r="P27" s="209"/>
      <c r="Q27" s="209"/>
      <c r="R27" s="209"/>
      <c r="S27" s="209"/>
      <c r="T27" s="209"/>
      <c r="U27" s="209"/>
      <c r="V27" s="213"/>
      <c r="W27" s="213"/>
      <c r="X27" s="210"/>
    </row>
    <row r="28" spans="1:24" s="167" customFormat="1" ht="41.25" customHeight="1">
      <c r="A28" s="232"/>
      <c r="B28" s="230" t="s">
        <v>243</v>
      </c>
      <c r="C28" s="272">
        <f t="shared" si="0"/>
        <v>5</v>
      </c>
      <c r="D28" s="244">
        <f>+D13</f>
        <v>7</v>
      </c>
      <c r="E28" s="244">
        <f t="shared" si="1"/>
        <v>5</v>
      </c>
      <c r="F28" s="249">
        <v>0.25</v>
      </c>
      <c r="G28" s="173"/>
      <c r="H28" s="173"/>
      <c r="I28" s="176"/>
      <c r="J28" s="176"/>
      <c r="K28" s="177">
        <v>2</v>
      </c>
      <c r="L28" s="208">
        <f>SUM(G28:K28)</f>
        <v>2</v>
      </c>
      <c r="M28" s="209">
        <v>0.03571428571428571</v>
      </c>
      <c r="N28" s="209">
        <f>+G28*$N$11</f>
        <v>0</v>
      </c>
      <c r="O28" s="209">
        <f>+H28*$O$11</f>
        <v>0</v>
      </c>
      <c r="P28" s="209">
        <f>+I28*$P$11</f>
        <v>0</v>
      </c>
      <c r="Q28" s="209">
        <f>+J28*$Q$11</f>
        <v>0</v>
      </c>
      <c r="R28" s="209">
        <f>+K28*$R$11</f>
        <v>2</v>
      </c>
      <c r="S28" s="209">
        <f t="shared" si="2"/>
        <v>2</v>
      </c>
      <c r="T28" s="209">
        <f t="shared" si="3"/>
        <v>0.07142857142857142</v>
      </c>
      <c r="U28" s="209">
        <f t="shared" si="4"/>
        <v>0.07142857142857142</v>
      </c>
      <c r="V28" s="213"/>
      <c r="W28" s="213"/>
      <c r="X28" s="210"/>
    </row>
    <row r="29" spans="1:24" s="167" customFormat="1" ht="18.75" customHeight="1">
      <c r="A29" s="232"/>
      <c r="B29" s="172" t="s">
        <v>245</v>
      </c>
      <c r="C29" s="272">
        <f t="shared" si="0"/>
        <v>5</v>
      </c>
      <c r="D29" s="244">
        <f>+D13</f>
        <v>7</v>
      </c>
      <c r="E29" s="244">
        <f t="shared" si="1"/>
        <v>5</v>
      </c>
      <c r="F29" s="249"/>
      <c r="G29" s="173"/>
      <c r="H29" s="173"/>
      <c r="I29" s="176"/>
      <c r="J29" s="176"/>
      <c r="K29" s="177">
        <v>2</v>
      </c>
      <c r="L29" s="208">
        <f>SUM(G29:K29)</f>
        <v>2</v>
      </c>
      <c r="M29" s="209">
        <v>0.03571428571428571</v>
      </c>
      <c r="N29" s="209">
        <f>+G29*$N$11</f>
        <v>0</v>
      </c>
      <c r="O29" s="209">
        <f>+H29*$O$11</f>
        <v>0</v>
      </c>
      <c r="P29" s="209">
        <f>+I29*$P$11</f>
        <v>0</v>
      </c>
      <c r="Q29" s="209">
        <f>+J29*$Q$11</f>
        <v>0</v>
      </c>
      <c r="R29" s="209">
        <f>+K29*$R$11</f>
        <v>2</v>
      </c>
      <c r="S29" s="209">
        <f t="shared" si="2"/>
        <v>2</v>
      </c>
      <c r="T29" s="209">
        <f t="shared" si="3"/>
        <v>0.07142857142857142</v>
      </c>
      <c r="U29" s="209">
        <f t="shared" si="4"/>
        <v>0.07142857142857142</v>
      </c>
      <c r="V29" s="213"/>
      <c r="W29" s="213"/>
      <c r="X29" s="210"/>
    </row>
    <row r="30" spans="1:24" s="167" customFormat="1" ht="27" customHeight="1">
      <c r="A30" s="232"/>
      <c r="B30" s="230"/>
      <c r="C30" s="152"/>
      <c r="D30" s="244"/>
      <c r="E30" s="244"/>
      <c r="F30" s="257"/>
      <c r="G30" s="179"/>
      <c r="H30" s="179"/>
      <c r="I30" s="258"/>
      <c r="J30" s="258"/>
      <c r="K30" s="259"/>
      <c r="L30" s="208"/>
      <c r="M30" s="209"/>
      <c r="N30" s="209"/>
      <c r="O30" s="209"/>
      <c r="P30" s="209"/>
      <c r="Q30" s="209"/>
      <c r="R30" s="209"/>
      <c r="S30" s="209"/>
      <c r="T30" s="209"/>
      <c r="U30" s="209"/>
      <c r="V30" s="213"/>
      <c r="W30" s="213"/>
      <c r="X30" s="210"/>
    </row>
    <row r="31" spans="3:24" s="167" customFormat="1" ht="13.5" thickBot="1">
      <c r="C31" s="152"/>
      <c r="D31" s="244"/>
      <c r="E31" s="244"/>
      <c r="F31" s="250"/>
      <c r="G31" s="152"/>
      <c r="H31" s="152"/>
      <c r="I31" s="152"/>
      <c r="J31" s="152"/>
      <c r="K31" s="152"/>
      <c r="L31" s="205"/>
      <c r="M31" s="205"/>
      <c r="N31" s="205"/>
      <c r="O31" s="205"/>
      <c r="P31" s="205"/>
      <c r="Q31" s="205"/>
      <c r="R31" s="205"/>
      <c r="S31" s="205"/>
      <c r="T31" s="211">
        <f>SUM(T28:T30)</f>
        <v>0.14285714285714285</v>
      </c>
      <c r="U31" s="211">
        <f>SUM(U28:U30)</f>
        <v>0.14285714285714285</v>
      </c>
      <c r="V31" s="213">
        <f>+T31/U31</f>
        <v>1</v>
      </c>
      <c r="W31" s="214">
        <f>+V31*F28</f>
        <v>0.25</v>
      </c>
      <c r="X31" s="215" t="str">
        <f>+B27</f>
        <v>SOBRE LA PLATAFORMA TEAMS</v>
      </c>
    </row>
    <row r="32" spans="2:24" s="167" customFormat="1" ht="12.75" customHeight="1">
      <c r="B32" s="268" t="s">
        <v>249</v>
      </c>
      <c r="C32" s="152"/>
      <c r="D32" s="244"/>
      <c r="E32" s="244"/>
      <c r="F32" s="250"/>
      <c r="G32" s="152"/>
      <c r="H32" s="152"/>
      <c r="I32" s="152"/>
      <c r="J32" s="152"/>
      <c r="K32" s="152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7"/>
    </row>
    <row r="33" spans="2:24" s="167" customFormat="1" ht="13.5" thickBot="1">
      <c r="B33" s="269"/>
      <c r="C33" s="152"/>
      <c r="D33" s="184"/>
      <c r="E33" s="184"/>
      <c r="F33" s="250"/>
      <c r="G33" s="152"/>
      <c r="H33" s="152"/>
      <c r="I33" s="152"/>
      <c r="J33" s="152"/>
      <c r="K33" s="152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7"/>
    </row>
    <row r="34" spans="2:24" s="264" customFormat="1" ht="37.5" customHeight="1" thickBot="1">
      <c r="B34" s="269" t="s">
        <v>300</v>
      </c>
      <c r="C34" s="260"/>
      <c r="D34" s="261"/>
      <c r="E34" s="261"/>
      <c r="F34" s="262"/>
      <c r="G34" s="260"/>
      <c r="H34" s="260"/>
      <c r="I34" s="260"/>
      <c r="J34" s="260"/>
      <c r="K34" s="260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6">
        <f>+W16+W20+W26+W31</f>
        <v>0.9785714285714286</v>
      </c>
      <c r="X34" s="267" t="s">
        <v>252</v>
      </c>
    </row>
    <row r="35" spans="2:24" s="167" customFormat="1" ht="12.75">
      <c r="B35" s="269"/>
      <c r="C35" s="152"/>
      <c r="D35" s="184"/>
      <c r="E35" s="184"/>
      <c r="F35" s="250"/>
      <c r="G35" s="152"/>
      <c r="H35" s="152"/>
      <c r="I35" s="152"/>
      <c r="J35" s="152"/>
      <c r="K35" s="152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7"/>
    </row>
    <row r="36" spans="2:24" s="167" customFormat="1" ht="12.75">
      <c r="B36" s="269"/>
      <c r="C36" s="152"/>
      <c r="D36" s="184"/>
      <c r="E36" s="184"/>
      <c r="F36" s="250"/>
      <c r="G36" s="152"/>
      <c r="H36" s="152"/>
      <c r="I36" s="152"/>
      <c r="J36" s="152"/>
      <c r="K36" s="152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7"/>
    </row>
    <row r="37" spans="2:24" s="167" customFormat="1" ht="12.75">
      <c r="B37" s="270"/>
      <c r="C37" s="152"/>
      <c r="D37" s="184"/>
      <c r="E37" s="184"/>
      <c r="F37" s="250"/>
      <c r="G37" s="152"/>
      <c r="H37" s="152"/>
      <c r="I37" s="152"/>
      <c r="J37" s="152"/>
      <c r="K37" s="152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7"/>
    </row>
    <row r="38" spans="2:24" s="167" customFormat="1" ht="12.75">
      <c r="B38" s="270"/>
      <c r="C38" s="152"/>
      <c r="D38" s="184"/>
      <c r="E38" s="184"/>
      <c r="F38" s="250"/>
      <c r="G38" s="152"/>
      <c r="H38" s="152"/>
      <c r="I38" s="152"/>
      <c r="J38" s="152"/>
      <c r="K38" s="152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7"/>
    </row>
    <row r="39" spans="2:24" s="167" customFormat="1" ht="12.75">
      <c r="B39" s="270"/>
      <c r="C39" s="152"/>
      <c r="D39" s="184"/>
      <c r="E39" s="184"/>
      <c r="F39" s="250"/>
      <c r="G39" s="152"/>
      <c r="H39" s="152"/>
      <c r="I39" s="152"/>
      <c r="J39" s="152"/>
      <c r="K39" s="152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7"/>
    </row>
    <row r="40" spans="2:24" s="167" customFormat="1" ht="12.75">
      <c r="B40" s="270"/>
      <c r="C40" s="152"/>
      <c r="D40" s="184"/>
      <c r="E40" s="184"/>
      <c r="F40" s="250"/>
      <c r="G40" s="152"/>
      <c r="H40" s="152"/>
      <c r="I40" s="152"/>
      <c r="J40" s="152"/>
      <c r="K40" s="152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7"/>
    </row>
    <row r="41" spans="2:24" s="167" customFormat="1" ht="13.5" thickBot="1">
      <c r="B41" s="271"/>
      <c r="C41" s="152"/>
      <c r="D41" s="184"/>
      <c r="E41" s="184"/>
      <c r="F41" s="250"/>
      <c r="G41" s="152"/>
      <c r="H41" s="152"/>
      <c r="I41" s="152"/>
      <c r="J41" s="152"/>
      <c r="K41" s="152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7"/>
    </row>
    <row r="42" spans="3:24" s="167" customFormat="1" ht="12.75">
      <c r="C42" s="152"/>
      <c r="D42" s="184"/>
      <c r="E42" s="184"/>
      <c r="F42" s="250"/>
      <c r="G42" s="152"/>
      <c r="H42" s="152"/>
      <c r="I42" s="152"/>
      <c r="J42" s="152"/>
      <c r="K42" s="152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7"/>
    </row>
    <row r="43" spans="3:24" s="167" customFormat="1" ht="12.75">
      <c r="C43" s="152"/>
      <c r="D43" s="184"/>
      <c r="E43" s="184"/>
      <c r="F43" s="250"/>
      <c r="G43" s="152"/>
      <c r="H43" s="152"/>
      <c r="I43" s="152"/>
      <c r="J43" s="152"/>
      <c r="K43" s="152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7"/>
    </row>
    <row r="44" spans="3:24" s="167" customFormat="1" ht="12.75">
      <c r="C44" s="152"/>
      <c r="D44" s="184"/>
      <c r="E44" s="184"/>
      <c r="F44" s="250"/>
      <c r="G44" s="152"/>
      <c r="H44" s="152"/>
      <c r="I44" s="152"/>
      <c r="J44" s="152"/>
      <c r="K44" s="152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7"/>
    </row>
    <row r="45" spans="3:24" s="167" customFormat="1" ht="12.75">
      <c r="C45" s="152"/>
      <c r="D45" s="184"/>
      <c r="E45" s="184"/>
      <c r="F45" s="250"/>
      <c r="G45" s="152"/>
      <c r="H45" s="152"/>
      <c r="I45" s="152"/>
      <c r="J45" s="152"/>
      <c r="K45" s="152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7"/>
    </row>
    <row r="46" spans="3:24" s="167" customFormat="1" ht="12.75">
      <c r="C46" s="152"/>
      <c r="D46" s="184"/>
      <c r="E46" s="184"/>
      <c r="F46" s="250"/>
      <c r="G46" s="152"/>
      <c r="H46" s="152"/>
      <c r="I46" s="152"/>
      <c r="J46" s="152"/>
      <c r="K46" s="152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1">
      <selection activeCell="A16" sqref="A16"/>
    </sheetView>
  </sheetViews>
  <sheetFormatPr defaultColWidth="11.421875" defaultRowHeight="12.75"/>
  <cols>
    <col min="1" max="1" width="6.28125" style="151" customWidth="1"/>
    <col min="2" max="2" width="79.57421875" style="151" customWidth="1"/>
    <col min="3" max="3" width="8.7109375" style="152" customWidth="1"/>
    <col min="4" max="4" width="12.140625" style="184" customWidth="1"/>
    <col min="5" max="5" width="6.7109375" style="184" bestFit="1" customWidth="1"/>
    <col min="6" max="6" width="11.421875" style="238" customWidth="1"/>
    <col min="7" max="7" width="6.00390625" style="154" customWidth="1"/>
    <col min="8" max="8" width="6.7109375" style="154" customWidth="1"/>
    <col min="9" max="11" width="11.421875" style="154" customWidth="1"/>
    <col min="12" max="12" width="5.8515625" style="201" customWidth="1"/>
    <col min="13" max="14" width="10.00390625" style="201" customWidth="1"/>
    <col min="15" max="15" width="9.57421875" style="201" customWidth="1"/>
    <col min="16" max="16" width="10.00390625" style="201" customWidth="1"/>
    <col min="17" max="17" width="8.140625" style="201" customWidth="1"/>
    <col min="18" max="22" width="10.00390625" style="201" customWidth="1"/>
    <col min="23" max="23" width="11.421875" style="201" bestFit="1" customWidth="1"/>
    <col min="24" max="24" width="49.28125" style="198" customWidth="1"/>
    <col min="25" max="16384" width="11.421875" style="151" customWidth="1"/>
  </cols>
  <sheetData>
    <row r="1" ht="9" customHeight="1">
      <c r="B1" s="235"/>
    </row>
    <row r="2" ht="10.5" customHeight="1">
      <c r="B2" s="235"/>
    </row>
    <row r="3" ht="16.5" customHeight="1">
      <c r="B3" s="235"/>
    </row>
    <row r="4" ht="24.75" customHeight="1">
      <c r="B4" s="235"/>
    </row>
    <row r="5" ht="30.75" customHeight="1">
      <c r="B5" s="235"/>
    </row>
    <row r="6" ht="15" customHeight="1">
      <c r="B6" s="155"/>
    </row>
    <row r="7" ht="29.25" customHeight="1"/>
    <row r="8" spans="2:12" ht="22.5" customHeight="1">
      <c r="B8" s="234" t="s">
        <v>234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</row>
    <row r="9" spans="2:6" ht="21.75" customHeight="1">
      <c r="B9" s="161"/>
      <c r="C9" s="159"/>
      <c r="D9" s="185"/>
      <c r="E9" s="185"/>
      <c r="F9" s="239"/>
    </row>
    <row r="10" spans="2:24" s="161" customFormat="1" ht="30.75" customHeight="1">
      <c r="B10" s="234" t="s">
        <v>229</v>
      </c>
      <c r="C10" s="159"/>
      <c r="D10" s="273" t="s">
        <v>302</v>
      </c>
      <c r="E10" s="185"/>
      <c r="F10" s="240"/>
      <c r="G10" s="164"/>
      <c r="H10" s="164"/>
      <c r="I10" s="164"/>
      <c r="J10" s="164"/>
      <c r="K10" s="164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3"/>
    </row>
    <row r="11" spans="2:18" ht="18.75" customHeight="1">
      <c r="B11" s="165"/>
      <c r="C11" s="159"/>
      <c r="D11" s="185"/>
      <c r="E11" s="185"/>
      <c r="F11" s="239"/>
      <c r="G11" s="229"/>
      <c r="H11" s="229"/>
      <c r="I11" s="229"/>
      <c r="J11" s="229"/>
      <c r="K11" s="229"/>
      <c r="N11" s="201">
        <f>20/100</f>
        <v>0.2</v>
      </c>
      <c r="O11" s="201">
        <f>40/100</f>
        <v>0.4</v>
      </c>
      <c r="P11" s="201">
        <f>60/100</f>
        <v>0.6</v>
      </c>
      <c r="Q11" s="201">
        <f>80/100</f>
        <v>0.8</v>
      </c>
      <c r="R11" s="201">
        <f>100/100</f>
        <v>1</v>
      </c>
    </row>
    <row r="12" spans="2:24" s="167" customFormat="1" ht="30" customHeight="1">
      <c r="B12" s="280" t="s">
        <v>247</v>
      </c>
      <c r="C12" s="170"/>
      <c r="D12" s="204" t="s">
        <v>213</v>
      </c>
      <c r="E12" s="186"/>
      <c r="F12" s="241"/>
      <c r="G12" s="199">
        <v>1</v>
      </c>
      <c r="H12" s="199">
        <v>2</v>
      </c>
      <c r="I12" s="199">
        <v>3</v>
      </c>
      <c r="J12" s="199">
        <v>4</v>
      </c>
      <c r="K12" s="199">
        <v>5</v>
      </c>
      <c r="L12" s="205"/>
      <c r="M12" s="205"/>
      <c r="N12" s="206">
        <v>1</v>
      </c>
      <c r="O12" s="206">
        <v>2</v>
      </c>
      <c r="P12" s="206">
        <v>3</v>
      </c>
      <c r="Q12" s="206">
        <v>4</v>
      </c>
      <c r="R12" s="206">
        <v>5</v>
      </c>
      <c r="S12" s="205"/>
      <c r="T12" s="205" t="s">
        <v>190</v>
      </c>
      <c r="U12" s="205" t="s">
        <v>191</v>
      </c>
      <c r="V12" s="205"/>
      <c r="W12" s="205" t="s">
        <v>190</v>
      </c>
      <c r="X12" s="207"/>
    </row>
    <row r="13" spans="1:24" s="167" customFormat="1" ht="27.75" customHeight="1">
      <c r="A13" s="232"/>
      <c r="B13" s="172" t="s">
        <v>235</v>
      </c>
      <c r="C13" s="272">
        <f>+D13-L13</f>
        <v>7</v>
      </c>
      <c r="D13" s="243">
        <v>7</v>
      </c>
      <c r="E13" s="244">
        <f>+D13-L13</f>
        <v>7</v>
      </c>
      <c r="F13" s="245">
        <f>25/100</f>
        <v>0.25</v>
      </c>
      <c r="G13" s="173"/>
      <c r="H13" s="173"/>
      <c r="I13" s="176"/>
      <c r="J13" s="176"/>
      <c r="K13" s="177"/>
      <c r="L13" s="208">
        <f>SUM(G13:K13)</f>
        <v>0</v>
      </c>
      <c r="M13" s="209">
        <v>0.08333333333333333</v>
      </c>
      <c r="N13" s="209">
        <f>+G13*$N$11</f>
        <v>0</v>
      </c>
      <c r="O13" s="209">
        <f>+H13*$O$11</f>
        <v>0</v>
      </c>
      <c r="P13" s="209">
        <f>+I13*$P$11</f>
        <v>0</v>
      </c>
      <c r="Q13" s="209">
        <f>+J13*$Q$11</f>
        <v>0</v>
      </c>
      <c r="R13" s="209">
        <f>+K13*$R$11</f>
        <v>0</v>
      </c>
      <c r="S13" s="209">
        <f>SUM(N13:R13)</f>
        <v>0</v>
      </c>
      <c r="T13" s="209">
        <f>+S13*M13</f>
        <v>0</v>
      </c>
      <c r="U13" s="209">
        <f>+L13*M13</f>
        <v>0</v>
      </c>
      <c r="V13" s="209"/>
      <c r="W13" s="209"/>
      <c r="X13" s="210"/>
    </row>
    <row r="14" spans="1:24" s="167" customFormat="1" ht="18.75" customHeight="1">
      <c r="A14" s="232"/>
      <c r="B14" s="172" t="s">
        <v>236</v>
      </c>
      <c r="C14" s="272">
        <f aca="true" t="shared" si="0" ref="C14:C29">+D14-L14</f>
        <v>7</v>
      </c>
      <c r="D14" s="244">
        <f>+D13</f>
        <v>7</v>
      </c>
      <c r="E14" s="244">
        <f aca="true" t="shared" si="1" ref="E14:E29">+D14-L14</f>
        <v>7</v>
      </c>
      <c r="F14" s="245"/>
      <c r="G14" s="173"/>
      <c r="H14" s="173"/>
      <c r="I14" s="176"/>
      <c r="J14" s="176"/>
      <c r="K14" s="177"/>
      <c r="L14" s="208">
        <f>SUM(G14:K14)</f>
        <v>0</v>
      </c>
      <c r="M14" s="209">
        <v>0.08333333333333333</v>
      </c>
      <c r="N14" s="209">
        <f>+G14*$N$11</f>
        <v>0</v>
      </c>
      <c r="O14" s="209">
        <f>+H14*$O$11</f>
        <v>0</v>
      </c>
      <c r="P14" s="209">
        <f>+I14*$P$11</f>
        <v>0</v>
      </c>
      <c r="Q14" s="209">
        <f>+J14*$Q$11</f>
        <v>0</v>
      </c>
      <c r="R14" s="209">
        <f>+K14*$R$11</f>
        <v>0</v>
      </c>
      <c r="S14" s="209">
        <f aca="true" t="shared" si="2" ref="S14:S29">SUM(N14:R14)</f>
        <v>0</v>
      </c>
      <c r="T14" s="209">
        <f aca="true" t="shared" si="3" ref="T14:T29">+S14*M14</f>
        <v>0</v>
      </c>
      <c r="U14" s="209">
        <f aca="true" t="shared" si="4" ref="U14:U29">+L14*M14</f>
        <v>0</v>
      </c>
      <c r="V14" s="209"/>
      <c r="W14" s="209"/>
      <c r="X14" s="210"/>
    </row>
    <row r="15" spans="1:24" s="167" customFormat="1" ht="27.75" customHeight="1">
      <c r="A15" s="232"/>
      <c r="B15" s="172" t="s">
        <v>237</v>
      </c>
      <c r="C15" s="272">
        <f t="shared" si="0"/>
        <v>7</v>
      </c>
      <c r="D15" s="244">
        <f>+D13</f>
        <v>7</v>
      </c>
      <c r="E15" s="244">
        <f t="shared" si="1"/>
        <v>7</v>
      </c>
      <c r="F15" s="245"/>
      <c r="G15" s="173"/>
      <c r="H15" s="173"/>
      <c r="I15" s="176"/>
      <c r="J15" s="176"/>
      <c r="K15" s="177"/>
      <c r="L15" s="208">
        <f>SUM(G15:K15)</f>
        <v>0</v>
      </c>
      <c r="M15" s="209">
        <v>0.08333333333333333</v>
      </c>
      <c r="N15" s="209">
        <f>+G15*$N$11</f>
        <v>0</v>
      </c>
      <c r="O15" s="209">
        <f>+H15*$O$11</f>
        <v>0</v>
      </c>
      <c r="P15" s="209">
        <f>+I15*$P$11</f>
        <v>0</v>
      </c>
      <c r="Q15" s="209">
        <f>+J15*$Q$11</f>
        <v>0</v>
      </c>
      <c r="R15" s="209">
        <f>+K15*$R$11</f>
        <v>0</v>
      </c>
      <c r="S15" s="209">
        <f t="shared" si="2"/>
        <v>0</v>
      </c>
      <c r="T15" s="209">
        <f t="shared" si="3"/>
        <v>0</v>
      </c>
      <c r="U15" s="209">
        <f t="shared" si="4"/>
        <v>0</v>
      </c>
      <c r="V15" s="209"/>
      <c r="W15" s="209"/>
      <c r="X15" s="210"/>
    </row>
    <row r="16" spans="2:24" s="167" customFormat="1" ht="15.75" customHeight="1">
      <c r="B16" s="178"/>
      <c r="C16" s="272">
        <f t="shared" si="0"/>
        <v>0</v>
      </c>
      <c r="D16" s="244"/>
      <c r="E16" s="244"/>
      <c r="F16" s="241"/>
      <c r="G16" s="182"/>
      <c r="H16" s="182"/>
      <c r="I16" s="259"/>
      <c r="J16" s="259"/>
      <c r="K16" s="259"/>
      <c r="L16" s="208"/>
      <c r="M16" s="209"/>
      <c r="N16" s="209"/>
      <c r="O16" s="209"/>
      <c r="P16" s="209"/>
      <c r="Q16" s="209"/>
      <c r="R16" s="209"/>
      <c r="S16" s="209"/>
      <c r="T16" s="211">
        <f>SUM(T13:T15)</f>
        <v>0</v>
      </c>
      <c r="U16" s="211">
        <f>SUM(U13:U15)</f>
        <v>0</v>
      </c>
      <c r="V16" s="246" t="e">
        <f>+T16/U16</f>
        <v>#DIV/0!</v>
      </c>
      <c r="W16" s="247" t="e">
        <f>+V16*F13</f>
        <v>#DIV/0!</v>
      </c>
      <c r="X16" s="212" t="str">
        <f>+B12</f>
        <v>SOBRE LA ATENCIÓN GENERAL DEL CENTRO</v>
      </c>
    </row>
    <row r="17" spans="2:24" s="167" customFormat="1" ht="17.25" customHeight="1">
      <c r="B17" s="280" t="s">
        <v>199</v>
      </c>
      <c r="C17" s="272"/>
      <c r="D17" s="244"/>
      <c r="E17" s="244"/>
      <c r="F17" s="248"/>
      <c r="G17" s="199">
        <v>1</v>
      </c>
      <c r="H17" s="199">
        <v>2</v>
      </c>
      <c r="I17" s="199">
        <v>3</v>
      </c>
      <c r="J17" s="199">
        <v>4</v>
      </c>
      <c r="K17" s="200">
        <v>5</v>
      </c>
      <c r="L17" s="208"/>
      <c r="M17" s="209"/>
      <c r="N17" s="209"/>
      <c r="O17" s="209"/>
      <c r="P17" s="209"/>
      <c r="Q17" s="209"/>
      <c r="R17" s="209"/>
      <c r="S17" s="209"/>
      <c r="T17" s="209"/>
      <c r="U17" s="209"/>
      <c r="V17" s="213"/>
      <c r="W17" s="213"/>
      <c r="X17" s="210"/>
    </row>
    <row r="18" spans="1:24" s="167" customFormat="1" ht="30" customHeight="1">
      <c r="A18" s="232"/>
      <c r="B18" s="172" t="s">
        <v>238</v>
      </c>
      <c r="C18" s="272">
        <f t="shared" si="0"/>
        <v>7</v>
      </c>
      <c r="D18" s="244">
        <f>+D13</f>
        <v>7</v>
      </c>
      <c r="E18" s="244">
        <f t="shared" si="1"/>
        <v>7</v>
      </c>
      <c r="F18" s="249">
        <v>0.25</v>
      </c>
      <c r="G18" s="173"/>
      <c r="H18" s="173"/>
      <c r="I18" s="176"/>
      <c r="J18" s="176"/>
      <c r="K18" s="177"/>
      <c r="L18" s="208">
        <f>SUM(G18:K18)</f>
        <v>0</v>
      </c>
      <c r="M18" s="209">
        <v>0.125</v>
      </c>
      <c r="N18" s="209">
        <f>+G18*$N$11</f>
        <v>0</v>
      </c>
      <c r="O18" s="209">
        <f>+H18*$O$11</f>
        <v>0</v>
      </c>
      <c r="P18" s="209">
        <f>+I18*$P$11</f>
        <v>0</v>
      </c>
      <c r="Q18" s="209">
        <f>+J18*$Q$11</f>
        <v>0</v>
      </c>
      <c r="R18" s="209">
        <f>+K18*$R$11</f>
        <v>0</v>
      </c>
      <c r="S18" s="209">
        <f t="shared" si="2"/>
        <v>0</v>
      </c>
      <c r="T18" s="209">
        <f t="shared" si="3"/>
        <v>0</v>
      </c>
      <c r="U18" s="209">
        <f t="shared" si="4"/>
        <v>0</v>
      </c>
      <c r="V18" s="213"/>
      <c r="W18" s="213"/>
      <c r="X18" s="210"/>
    </row>
    <row r="19" spans="1:24" s="167" customFormat="1" ht="39" customHeight="1">
      <c r="A19" s="232"/>
      <c r="B19" s="172" t="s">
        <v>239</v>
      </c>
      <c r="C19" s="272">
        <f t="shared" si="0"/>
        <v>7</v>
      </c>
      <c r="D19" s="244">
        <f>+D13</f>
        <v>7</v>
      </c>
      <c r="E19" s="244">
        <f t="shared" si="1"/>
        <v>7</v>
      </c>
      <c r="F19" s="249"/>
      <c r="G19" s="173"/>
      <c r="H19" s="173"/>
      <c r="I19" s="176"/>
      <c r="J19" s="176"/>
      <c r="K19" s="177"/>
      <c r="L19" s="208">
        <f>SUM(G19:K19)</f>
        <v>0</v>
      </c>
      <c r="M19" s="209">
        <v>0.125</v>
      </c>
      <c r="N19" s="209">
        <f>+G19*$N$11</f>
        <v>0</v>
      </c>
      <c r="O19" s="209">
        <f>+H19*$O$11</f>
        <v>0</v>
      </c>
      <c r="P19" s="209">
        <f>+I19*$P$11</f>
        <v>0</v>
      </c>
      <c r="Q19" s="209">
        <f>+J19*$Q$11</f>
        <v>0</v>
      </c>
      <c r="R19" s="209">
        <f>+K19*$R$11</f>
        <v>0</v>
      </c>
      <c r="S19" s="209">
        <f t="shared" si="2"/>
        <v>0</v>
      </c>
      <c r="T19" s="209">
        <f t="shared" si="3"/>
        <v>0</v>
      </c>
      <c r="U19" s="209">
        <f t="shared" si="4"/>
        <v>0</v>
      </c>
      <c r="V19" s="213"/>
      <c r="W19" s="213"/>
      <c r="X19" s="210"/>
    </row>
    <row r="20" spans="2:24" s="167" customFormat="1" ht="18" customHeight="1">
      <c r="B20" s="178"/>
      <c r="C20" s="272"/>
      <c r="D20" s="244"/>
      <c r="E20" s="244"/>
      <c r="F20" s="248"/>
      <c r="G20" s="182"/>
      <c r="H20" s="182"/>
      <c r="I20" s="259"/>
      <c r="J20" s="259"/>
      <c r="K20" s="259"/>
      <c r="L20" s="208"/>
      <c r="M20" s="209"/>
      <c r="N20" s="209"/>
      <c r="O20" s="209"/>
      <c r="P20" s="209"/>
      <c r="Q20" s="209"/>
      <c r="R20" s="209"/>
      <c r="S20" s="209"/>
      <c r="T20" s="211">
        <f>SUM(T18:T19)</f>
        <v>0</v>
      </c>
      <c r="U20" s="211">
        <f>SUM(U18:U19)</f>
        <v>0</v>
      </c>
      <c r="V20" s="246" t="e">
        <f>+T20/U20</f>
        <v>#DIV/0!</v>
      </c>
      <c r="W20" s="247" t="e">
        <f>+V20*F18</f>
        <v>#DIV/0!</v>
      </c>
      <c r="X20" s="212" t="str">
        <f>+B17</f>
        <v>SOBRE EL SERVICIO DE CONCILIACIÓN</v>
      </c>
    </row>
    <row r="21" spans="2:24" s="167" customFormat="1" ht="18" customHeight="1">
      <c r="B21" s="280" t="s">
        <v>246</v>
      </c>
      <c r="C21" s="272"/>
      <c r="D21" s="244"/>
      <c r="E21" s="244"/>
      <c r="F21" s="248"/>
      <c r="G21" s="199">
        <v>1</v>
      </c>
      <c r="H21" s="199">
        <v>2</v>
      </c>
      <c r="I21" s="199">
        <v>3</v>
      </c>
      <c r="J21" s="199">
        <v>4</v>
      </c>
      <c r="K21" s="200">
        <v>5</v>
      </c>
      <c r="L21" s="208"/>
      <c r="M21" s="209"/>
      <c r="N21" s="209"/>
      <c r="O21" s="209"/>
      <c r="P21" s="209"/>
      <c r="Q21" s="209"/>
      <c r="R21" s="209"/>
      <c r="S21" s="209"/>
      <c r="T21" s="209"/>
      <c r="U21" s="209"/>
      <c r="V21" s="213"/>
      <c r="W21" s="213"/>
      <c r="X21" s="210"/>
    </row>
    <row r="22" spans="1:24" s="167" customFormat="1" ht="16.5" customHeight="1">
      <c r="A22" s="232"/>
      <c r="B22" s="230" t="s">
        <v>240</v>
      </c>
      <c r="C22" s="272">
        <f t="shared" si="0"/>
        <v>7</v>
      </c>
      <c r="D22" s="244">
        <f>+D13</f>
        <v>7</v>
      </c>
      <c r="E22" s="244">
        <f t="shared" si="1"/>
        <v>7</v>
      </c>
      <c r="F22" s="249">
        <v>0.25</v>
      </c>
      <c r="G22" s="173"/>
      <c r="H22" s="173"/>
      <c r="I22" s="176"/>
      <c r="J22" s="176"/>
      <c r="K22" s="177"/>
      <c r="L22" s="208">
        <f>SUM(G22:K22)</f>
        <v>0</v>
      </c>
      <c r="M22" s="209">
        <v>0.0625</v>
      </c>
      <c r="N22" s="209">
        <f>+G22*$N$11</f>
        <v>0</v>
      </c>
      <c r="O22" s="209">
        <f>+H22*$O$11</f>
        <v>0</v>
      </c>
      <c r="P22" s="209">
        <f>+I22*$P$11</f>
        <v>0</v>
      </c>
      <c r="Q22" s="209">
        <f>+J22*$Q$11</f>
        <v>0</v>
      </c>
      <c r="R22" s="209">
        <f>+K22*$R$11</f>
        <v>0</v>
      </c>
      <c r="S22" s="209">
        <f t="shared" si="2"/>
        <v>0</v>
      </c>
      <c r="T22" s="209">
        <f t="shared" si="3"/>
        <v>0</v>
      </c>
      <c r="U22" s="209">
        <f t="shared" si="4"/>
        <v>0</v>
      </c>
      <c r="V22" s="213"/>
      <c r="W22" s="213"/>
      <c r="X22" s="210"/>
    </row>
    <row r="23" spans="1:24" s="167" customFormat="1" ht="15.75" customHeight="1">
      <c r="A23" s="232"/>
      <c r="B23" s="233" t="s">
        <v>241</v>
      </c>
      <c r="C23" s="272">
        <f t="shared" si="0"/>
        <v>7</v>
      </c>
      <c r="D23" s="244">
        <f>+D13</f>
        <v>7</v>
      </c>
      <c r="E23" s="244">
        <f t="shared" si="1"/>
        <v>7</v>
      </c>
      <c r="F23" s="249"/>
      <c r="G23" s="173"/>
      <c r="H23" s="173"/>
      <c r="I23" s="176"/>
      <c r="J23" s="176"/>
      <c r="K23" s="177"/>
      <c r="L23" s="208">
        <f>SUM(G23:K23)</f>
        <v>0</v>
      </c>
      <c r="M23" s="209">
        <v>0.0625</v>
      </c>
      <c r="N23" s="209">
        <f>+G23*$N$11</f>
        <v>0</v>
      </c>
      <c r="O23" s="209">
        <f>+H23*$O$11</f>
        <v>0</v>
      </c>
      <c r="P23" s="209">
        <f>+I23*$P$11</f>
        <v>0</v>
      </c>
      <c r="Q23" s="209">
        <f>+J23*$Q$11</f>
        <v>0</v>
      </c>
      <c r="R23" s="209">
        <f>+K23*$R$11</f>
        <v>0</v>
      </c>
      <c r="S23" s="209">
        <f t="shared" si="2"/>
        <v>0</v>
      </c>
      <c r="T23" s="209">
        <f t="shared" si="3"/>
        <v>0</v>
      </c>
      <c r="U23" s="209">
        <f t="shared" si="4"/>
        <v>0</v>
      </c>
      <c r="V23" s="213"/>
      <c r="W23" s="213"/>
      <c r="X23" s="210"/>
    </row>
    <row r="24" spans="1:24" s="167" customFormat="1" ht="16.5" customHeight="1">
      <c r="A24" s="232"/>
      <c r="B24" s="233" t="s">
        <v>242</v>
      </c>
      <c r="C24" s="272">
        <f t="shared" si="0"/>
        <v>7</v>
      </c>
      <c r="D24" s="244">
        <f>+D13</f>
        <v>7</v>
      </c>
      <c r="E24" s="244">
        <f t="shared" si="1"/>
        <v>7</v>
      </c>
      <c r="F24" s="249"/>
      <c r="G24" s="173"/>
      <c r="H24" s="173"/>
      <c r="I24" s="176"/>
      <c r="J24" s="176"/>
      <c r="K24" s="177"/>
      <c r="L24" s="208">
        <f>SUM(G24:K24)</f>
        <v>0</v>
      </c>
      <c r="M24" s="209">
        <v>0.0625</v>
      </c>
      <c r="N24" s="209">
        <f>+G24*$N$11</f>
        <v>0</v>
      </c>
      <c r="O24" s="209">
        <f>+H24*$O$11</f>
        <v>0</v>
      </c>
      <c r="P24" s="209">
        <f>+I24*$P$11</f>
        <v>0</v>
      </c>
      <c r="Q24" s="209">
        <f>+J24*$Q$11</f>
        <v>0</v>
      </c>
      <c r="R24" s="209">
        <f>+K24*$R$11</f>
        <v>0</v>
      </c>
      <c r="S24" s="209">
        <f t="shared" si="2"/>
        <v>0</v>
      </c>
      <c r="T24" s="209">
        <f t="shared" si="3"/>
        <v>0</v>
      </c>
      <c r="U24" s="209">
        <f t="shared" si="4"/>
        <v>0</v>
      </c>
      <c r="V24" s="213"/>
      <c r="W24" s="213"/>
      <c r="X24" s="210"/>
    </row>
    <row r="25" spans="1:24" s="167" customFormat="1" ht="17.25" customHeight="1">
      <c r="A25" s="232"/>
      <c r="B25" s="233"/>
      <c r="C25" s="272"/>
      <c r="D25" s="244"/>
      <c r="E25" s="244"/>
      <c r="F25" s="257"/>
      <c r="G25" s="182"/>
      <c r="H25" s="182"/>
      <c r="I25" s="258"/>
      <c r="J25" s="258"/>
      <c r="K25" s="259"/>
      <c r="L25" s="208"/>
      <c r="M25" s="209"/>
      <c r="N25" s="209"/>
      <c r="O25" s="209"/>
      <c r="P25" s="209"/>
      <c r="Q25" s="209"/>
      <c r="R25" s="209"/>
      <c r="S25" s="209"/>
      <c r="T25" s="209"/>
      <c r="U25" s="209"/>
      <c r="V25" s="213"/>
      <c r="W25" s="213"/>
      <c r="X25" s="210"/>
    </row>
    <row r="26" spans="2:24" s="167" customFormat="1" ht="17.25" customHeight="1">
      <c r="B26" s="179"/>
      <c r="C26" s="272"/>
      <c r="D26" s="244"/>
      <c r="E26" s="244"/>
      <c r="F26" s="248"/>
      <c r="G26" s="182"/>
      <c r="H26" s="182"/>
      <c r="I26" s="259"/>
      <c r="J26" s="259"/>
      <c r="K26" s="259"/>
      <c r="L26" s="208"/>
      <c r="M26" s="209"/>
      <c r="N26" s="209"/>
      <c r="O26" s="209"/>
      <c r="P26" s="209"/>
      <c r="Q26" s="209"/>
      <c r="R26" s="209"/>
      <c r="S26" s="209"/>
      <c r="T26" s="211">
        <f>SUM(T22:T25)</f>
        <v>0</v>
      </c>
      <c r="U26" s="211">
        <f>SUM(U22:U25)</f>
        <v>0</v>
      </c>
      <c r="V26" s="246" t="e">
        <f>+T26/U26</f>
        <v>#DIV/0!</v>
      </c>
      <c r="W26" s="247" t="e">
        <f>+V26*F22</f>
        <v>#DIV/0!</v>
      </c>
      <c r="X26" s="212" t="str">
        <f>+B21</f>
        <v>SOBRE EL CONCILIADOR</v>
      </c>
    </row>
    <row r="27" spans="2:24" s="167" customFormat="1" ht="17.25" customHeight="1">
      <c r="B27" s="280" t="s">
        <v>244</v>
      </c>
      <c r="C27" s="272"/>
      <c r="D27" s="244"/>
      <c r="E27" s="244"/>
      <c r="F27" s="248"/>
      <c r="G27" s="199">
        <v>1</v>
      </c>
      <c r="H27" s="199">
        <v>2</v>
      </c>
      <c r="I27" s="199">
        <v>3</v>
      </c>
      <c r="J27" s="199">
        <v>4</v>
      </c>
      <c r="K27" s="200">
        <v>5</v>
      </c>
      <c r="L27" s="208"/>
      <c r="M27" s="209"/>
      <c r="N27" s="209"/>
      <c r="O27" s="209"/>
      <c r="P27" s="209"/>
      <c r="Q27" s="209"/>
      <c r="R27" s="209"/>
      <c r="S27" s="209"/>
      <c r="T27" s="209"/>
      <c r="U27" s="209"/>
      <c r="V27" s="213"/>
      <c r="W27" s="213"/>
      <c r="X27" s="210"/>
    </row>
    <row r="28" spans="1:24" s="167" customFormat="1" ht="41.25" customHeight="1">
      <c r="A28" s="232"/>
      <c r="B28" s="230" t="s">
        <v>243</v>
      </c>
      <c r="C28" s="272">
        <f t="shared" si="0"/>
        <v>5</v>
      </c>
      <c r="D28" s="244">
        <f>+D13</f>
        <v>7</v>
      </c>
      <c r="E28" s="244">
        <f t="shared" si="1"/>
        <v>5</v>
      </c>
      <c r="F28" s="249">
        <v>0.25</v>
      </c>
      <c r="G28" s="173"/>
      <c r="H28" s="173"/>
      <c r="I28" s="176"/>
      <c r="J28" s="176">
        <v>2</v>
      </c>
      <c r="K28" s="177"/>
      <c r="L28" s="208">
        <f>SUM(G28:K28)</f>
        <v>2</v>
      </c>
      <c r="M28" s="209">
        <v>0.03571428571428571</v>
      </c>
      <c r="N28" s="209">
        <f>+G28*$N$11</f>
        <v>0</v>
      </c>
      <c r="O28" s="209">
        <f>+H28*$O$11</f>
        <v>0</v>
      </c>
      <c r="P28" s="209">
        <f>+I28*$P$11</f>
        <v>0</v>
      </c>
      <c r="Q28" s="209">
        <f>+J28*$Q$11</f>
        <v>1.6</v>
      </c>
      <c r="R28" s="209">
        <f>+K28*$R$11</f>
        <v>0</v>
      </c>
      <c r="S28" s="209">
        <f t="shared" si="2"/>
        <v>1.6</v>
      </c>
      <c r="T28" s="209">
        <f t="shared" si="3"/>
        <v>0.05714285714285714</v>
      </c>
      <c r="U28" s="209">
        <f t="shared" si="4"/>
        <v>0.07142857142857142</v>
      </c>
      <c r="V28" s="213"/>
      <c r="W28" s="213"/>
      <c r="X28" s="210"/>
    </row>
    <row r="29" spans="1:24" s="167" customFormat="1" ht="18.75" customHeight="1">
      <c r="A29" s="232"/>
      <c r="B29" s="172" t="s">
        <v>245</v>
      </c>
      <c r="C29" s="272">
        <f t="shared" si="0"/>
        <v>7</v>
      </c>
      <c r="D29" s="244">
        <f>+D13</f>
        <v>7</v>
      </c>
      <c r="E29" s="244">
        <f t="shared" si="1"/>
        <v>7</v>
      </c>
      <c r="F29" s="249"/>
      <c r="G29" s="173"/>
      <c r="H29" s="173"/>
      <c r="I29" s="176"/>
      <c r="J29" s="176"/>
      <c r="K29" s="177"/>
      <c r="L29" s="208">
        <f>SUM(G29:K29)</f>
        <v>0</v>
      </c>
      <c r="M29" s="209">
        <v>0.03571428571428571</v>
      </c>
      <c r="N29" s="209">
        <f>+G29*$N$11</f>
        <v>0</v>
      </c>
      <c r="O29" s="209">
        <f>+H29*$O$11</f>
        <v>0</v>
      </c>
      <c r="P29" s="209">
        <f>+I29*$P$11</f>
        <v>0</v>
      </c>
      <c r="Q29" s="209">
        <f>+J29*$Q$11</f>
        <v>0</v>
      </c>
      <c r="R29" s="209">
        <f>+K29*$R$11</f>
        <v>0</v>
      </c>
      <c r="S29" s="209">
        <f t="shared" si="2"/>
        <v>0</v>
      </c>
      <c r="T29" s="209">
        <f t="shared" si="3"/>
        <v>0</v>
      </c>
      <c r="U29" s="209">
        <f t="shared" si="4"/>
        <v>0</v>
      </c>
      <c r="V29" s="213"/>
      <c r="W29" s="213"/>
      <c r="X29" s="210"/>
    </row>
    <row r="30" spans="1:24" s="167" customFormat="1" ht="27" customHeight="1">
      <c r="A30" s="232"/>
      <c r="B30" s="230"/>
      <c r="C30" s="152"/>
      <c r="D30" s="244"/>
      <c r="E30" s="244"/>
      <c r="F30" s="257"/>
      <c r="G30" s="179"/>
      <c r="H30" s="179"/>
      <c r="I30" s="258"/>
      <c r="J30" s="258"/>
      <c r="K30" s="259"/>
      <c r="L30" s="208"/>
      <c r="M30" s="209"/>
      <c r="N30" s="209"/>
      <c r="O30" s="209"/>
      <c r="P30" s="209"/>
      <c r="Q30" s="209"/>
      <c r="R30" s="209"/>
      <c r="S30" s="209"/>
      <c r="T30" s="209"/>
      <c r="U30" s="209"/>
      <c r="V30" s="213"/>
      <c r="W30" s="213"/>
      <c r="X30" s="210"/>
    </row>
    <row r="31" spans="3:24" s="167" customFormat="1" ht="13.5" thickBot="1">
      <c r="C31" s="152"/>
      <c r="D31" s="244"/>
      <c r="E31" s="244"/>
      <c r="F31" s="250"/>
      <c r="G31" s="152"/>
      <c r="H31" s="152"/>
      <c r="I31" s="152"/>
      <c r="J31" s="152"/>
      <c r="K31" s="152"/>
      <c r="L31" s="205"/>
      <c r="M31" s="205"/>
      <c r="N31" s="205"/>
      <c r="O31" s="205"/>
      <c r="P31" s="205"/>
      <c r="Q31" s="205"/>
      <c r="R31" s="205"/>
      <c r="S31" s="205"/>
      <c r="T31" s="211">
        <f>SUM(T28:T30)</f>
        <v>0.05714285714285714</v>
      </c>
      <c r="U31" s="211">
        <f>SUM(U28:U30)</f>
        <v>0.07142857142857142</v>
      </c>
      <c r="V31" s="213">
        <f>+T31/U31</f>
        <v>0.8</v>
      </c>
      <c r="W31" s="214">
        <f>+V31*F28</f>
        <v>0.2</v>
      </c>
      <c r="X31" s="215" t="str">
        <f>+B27</f>
        <v>SOBRE LA PLATAFORMA TEAMS</v>
      </c>
    </row>
    <row r="32" spans="2:24" s="167" customFormat="1" ht="12.75" customHeight="1">
      <c r="B32" s="268"/>
      <c r="C32" s="152"/>
      <c r="D32" s="244"/>
      <c r="E32" s="244"/>
      <c r="F32" s="250"/>
      <c r="G32" s="152"/>
      <c r="H32" s="152"/>
      <c r="I32" s="152"/>
      <c r="J32" s="152"/>
      <c r="K32" s="152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7"/>
    </row>
    <row r="33" spans="2:24" s="167" customFormat="1" ht="13.5" thickBot="1">
      <c r="B33" s="269"/>
      <c r="C33" s="152"/>
      <c r="D33" s="184"/>
      <c r="E33" s="184"/>
      <c r="F33" s="250"/>
      <c r="G33" s="152"/>
      <c r="H33" s="152"/>
      <c r="I33" s="152"/>
      <c r="J33" s="152"/>
      <c r="K33" s="152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7"/>
    </row>
    <row r="34" spans="2:24" s="264" customFormat="1" ht="37.5" customHeight="1" thickBot="1">
      <c r="B34" s="269"/>
      <c r="C34" s="260"/>
      <c r="D34" s="261"/>
      <c r="E34" s="261"/>
      <c r="F34" s="262"/>
      <c r="G34" s="260"/>
      <c r="H34" s="260"/>
      <c r="I34" s="260"/>
      <c r="J34" s="260"/>
      <c r="K34" s="260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6" t="e">
        <f>+W16+W20+W26+W31</f>
        <v>#DIV/0!</v>
      </c>
      <c r="X34" s="267" t="s">
        <v>252</v>
      </c>
    </row>
    <row r="35" spans="2:24" s="167" customFormat="1" ht="12.75">
      <c r="B35" s="269"/>
      <c r="C35" s="152"/>
      <c r="D35" s="184"/>
      <c r="E35" s="184"/>
      <c r="F35" s="250"/>
      <c r="G35" s="152"/>
      <c r="H35" s="152"/>
      <c r="I35" s="152"/>
      <c r="J35" s="152"/>
      <c r="K35" s="152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7"/>
    </row>
    <row r="36" spans="2:24" s="167" customFormat="1" ht="12.75">
      <c r="B36" s="269"/>
      <c r="C36" s="152"/>
      <c r="D36" s="184"/>
      <c r="E36" s="184"/>
      <c r="F36" s="250"/>
      <c r="G36" s="152"/>
      <c r="H36" s="152"/>
      <c r="I36" s="152"/>
      <c r="J36" s="152"/>
      <c r="K36" s="152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7"/>
    </row>
    <row r="37" spans="2:24" s="167" customFormat="1" ht="12.75">
      <c r="B37" s="270"/>
      <c r="C37" s="152"/>
      <c r="D37" s="184"/>
      <c r="E37" s="184"/>
      <c r="F37" s="250"/>
      <c r="G37" s="152"/>
      <c r="H37" s="152"/>
      <c r="I37" s="152"/>
      <c r="J37" s="152"/>
      <c r="K37" s="152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7"/>
    </row>
    <row r="38" spans="2:24" s="167" customFormat="1" ht="12.75">
      <c r="B38" s="270"/>
      <c r="C38" s="152"/>
      <c r="D38" s="184"/>
      <c r="E38" s="184"/>
      <c r="F38" s="250"/>
      <c r="G38" s="152"/>
      <c r="H38" s="152"/>
      <c r="I38" s="152"/>
      <c r="J38" s="152"/>
      <c r="K38" s="152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7"/>
    </row>
    <row r="39" spans="2:24" s="167" customFormat="1" ht="12.75">
      <c r="B39" s="270"/>
      <c r="C39" s="152"/>
      <c r="D39" s="184"/>
      <c r="E39" s="184"/>
      <c r="F39" s="250"/>
      <c r="G39" s="152"/>
      <c r="H39" s="152"/>
      <c r="I39" s="152"/>
      <c r="J39" s="152"/>
      <c r="K39" s="152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7"/>
    </row>
    <row r="40" spans="2:24" s="167" customFormat="1" ht="12.75">
      <c r="B40" s="270"/>
      <c r="C40" s="152"/>
      <c r="D40" s="184"/>
      <c r="E40" s="184"/>
      <c r="F40" s="250"/>
      <c r="G40" s="152"/>
      <c r="H40" s="152"/>
      <c r="I40" s="152"/>
      <c r="J40" s="152"/>
      <c r="K40" s="152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7"/>
    </row>
    <row r="41" spans="2:24" s="167" customFormat="1" ht="13.5" thickBot="1">
      <c r="B41" s="271"/>
      <c r="C41" s="152"/>
      <c r="D41" s="184"/>
      <c r="E41" s="184"/>
      <c r="F41" s="250"/>
      <c r="G41" s="152"/>
      <c r="H41" s="152"/>
      <c r="I41" s="152"/>
      <c r="J41" s="152"/>
      <c r="K41" s="152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7"/>
    </row>
    <row r="42" spans="3:24" s="167" customFormat="1" ht="12.75">
      <c r="C42" s="152"/>
      <c r="D42" s="184"/>
      <c r="E42" s="184"/>
      <c r="F42" s="250"/>
      <c r="G42" s="152"/>
      <c r="H42" s="152"/>
      <c r="I42" s="152"/>
      <c r="J42" s="152"/>
      <c r="K42" s="152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7"/>
    </row>
    <row r="43" spans="3:24" s="167" customFormat="1" ht="12.75">
      <c r="C43" s="152"/>
      <c r="D43" s="184"/>
      <c r="E43" s="184"/>
      <c r="F43" s="250"/>
      <c r="G43" s="152"/>
      <c r="H43" s="152"/>
      <c r="I43" s="152"/>
      <c r="J43" s="152"/>
      <c r="K43" s="152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7"/>
    </row>
    <row r="44" spans="3:24" s="167" customFormat="1" ht="12.75">
      <c r="C44" s="152"/>
      <c r="D44" s="184"/>
      <c r="E44" s="184"/>
      <c r="F44" s="250"/>
      <c r="G44" s="152"/>
      <c r="H44" s="152"/>
      <c r="I44" s="152"/>
      <c r="J44" s="152"/>
      <c r="K44" s="152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7"/>
    </row>
    <row r="45" spans="3:24" s="167" customFormat="1" ht="12.75">
      <c r="C45" s="152"/>
      <c r="D45" s="184"/>
      <c r="E45" s="184"/>
      <c r="F45" s="250"/>
      <c r="G45" s="152"/>
      <c r="H45" s="152"/>
      <c r="I45" s="152"/>
      <c r="J45" s="152"/>
      <c r="K45" s="152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7"/>
    </row>
    <row r="46" spans="3:24" s="167" customFormat="1" ht="12.75">
      <c r="C46" s="152"/>
      <c r="D46" s="184"/>
      <c r="E46" s="184"/>
      <c r="F46" s="250"/>
      <c r="G46" s="152"/>
      <c r="H46" s="152"/>
      <c r="I46" s="152"/>
      <c r="J46" s="152"/>
      <c r="K46" s="152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2:Q166"/>
  <sheetViews>
    <sheetView showGridLines="0" zoomScale="89" zoomScaleNormal="89" zoomScalePageLayoutView="0" workbookViewId="0" topLeftCell="D51">
      <selection activeCell="A59" sqref="A59"/>
    </sheetView>
  </sheetViews>
  <sheetFormatPr defaultColWidth="11.421875" defaultRowHeight="12.75"/>
  <cols>
    <col min="1" max="1" width="3.00390625" style="12" customWidth="1"/>
    <col min="2" max="2" width="34.8515625" style="12" customWidth="1"/>
    <col min="3" max="3" width="34.7109375" style="12" customWidth="1"/>
    <col min="4" max="4" width="7.7109375" style="12" customWidth="1"/>
    <col min="5" max="5" width="9.57421875" style="12" customWidth="1"/>
    <col min="6" max="6" width="9.57421875" style="12" bestFit="1" customWidth="1"/>
    <col min="7" max="7" width="7.57421875" style="12" customWidth="1"/>
    <col min="8" max="8" width="9.7109375" style="12" bestFit="1" customWidth="1"/>
    <col min="9" max="9" width="9.57421875" style="12" bestFit="1" customWidth="1"/>
    <col min="10" max="10" width="8.8515625" style="12" customWidth="1"/>
    <col min="11" max="11" width="9.140625" style="12" customWidth="1"/>
    <col min="12" max="12" width="13.28125" style="12" customWidth="1"/>
    <col min="13" max="13" width="9.8515625" style="12" customWidth="1"/>
    <col min="14" max="14" width="11.140625" style="12" customWidth="1"/>
    <col min="15" max="15" width="15.421875" style="12" customWidth="1"/>
    <col min="16" max="16" width="18.140625" style="12" customWidth="1"/>
    <col min="17" max="18" width="11.7109375" style="12" customWidth="1"/>
    <col min="19" max="16384" width="11.421875" style="12" customWidth="1"/>
  </cols>
  <sheetData>
    <row r="1" s="11" customFormat="1" ht="13.5" thickBot="1"/>
    <row r="2" spans="2:16" s="11" customFormat="1" ht="16.5" customHeight="1">
      <c r="B2" s="301"/>
      <c r="C2" s="304" t="s">
        <v>2</v>
      </c>
      <c r="D2" s="305"/>
      <c r="E2" s="305"/>
      <c r="F2" s="305"/>
      <c r="G2" s="305"/>
      <c r="H2" s="305"/>
      <c r="I2" s="305"/>
      <c r="J2" s="305"/>
      <c r="K2" s="305"/>
      <c r="L2" s="305"/>
      <c r="M2" s="306"/>
      <c r="N2" s="307" t="s">
        <v>9</v>
      </c>
      <c r="O2" s="308"/>
      <c r="P2" s="309"/>
    </row>
    <row r="3" spans="2:16" s="11" customFormat="1" ht="15.75" customHeight="1">
      <c r="B3" s="302"/>
      <c r="C3" s="310" t="s">
        <v>8</v>
      </c>
      <c r="D3" s="311"/>
      <c r="E3" s="311"/>
      <c r="F3" s="311"/>
      <c r="G3" s="311"/>
      <c r="H3" s="311"/>
      <c r="I3" s="311"/>
      <c r="J3" s="311"/>
      <c r="K3" s="311"/>
      <c r="L3" s="311"/>
      <c r="M3" s="312"/>
      <c r="N3" s="313" t="s">
        <v>95</v>
      </c>
      <c r="O3" s="314"/>
      <c r="P3" s="315"/>
    </row>
    <row r="4" spans="2:16" s="11" customFormat="1" ht="15.75" customHeight="1">
      <c r="B4" s="302"/>
      <c r="C4" s="310" t="s">
        <v>10</v>
      </c>
      <c r="D4" s="311"/>
      <c r="E4" s="311"/>
      <c r="F4" s="311"/>
      <c r="G4" s="311"/>
      <c r="H4" s="311"/>
      <c r="I4" s="311"/>
      <c r="J4" s="311"/>
      <c r="K4" s="311"/>
      <c r="L4" s="311"/>
      <c r="M4" s="312"/>
      <c r="N4" s="313" t="s">
        <v>94</v>
      </c>
      <c r="O4" s="314"/>
      <c r="P4" s="315"/>
    </row>
    <row r="5" spans="2:16" s="11" customFormat="1" ht="16.5" customHeight="1" thickBot="1">
      <c r="B5" s="303"/>
      <c r="C5" s="316" t="s">
        <v>11</v>
      </c>
      <c r="D5" s="317"/>
      <c r="E5" s="317"/>
      <c r="F5" s="317"/>
      <c r="G5" s="317"/>
      <c r="H5" s="317"/>
      <c r="I5" s="317"/>
      <c r="J5" s="317"/>
      <c r="K5" s="317"/>
      <c r="L5" s="317"/>
      <c r="M5" s="318"/>
      <c r="N5" s="319" t="s">
        <v>101</v>
      </c>
      <c r="O5" s="320"/>
      <c r="P5" s="321"/>
    </row>
    <row r="6" s="11" customFormat="1" ht="13.5" thickBot="1"/>
    <row r="7" spans="1:17" s="11" customFormat="1" ht="12.75">
      <c r="A7" s="12"/>
      <c r="B7" s="322" t="s">
        <v>12</v>
      </c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4"/>
      <c r="Q7" s="12"/>
    </row>
    <row r="8" spans="1:17" s="11" customFormat="1" ht="13.5" thickBot="1">
      <c r="A8" s="12"/>
      <c r="B8" s="325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7"/>
      <c r="Q8" s="12"/>
    </row>
    <row r="9" spans="1:17" s="11" customFormat="1" ht="6.75" customHeight="1" thickBot="1">
      <c r="A9" s="12"/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12"/>
    </row>
    <row r="10" spans="1:17" s="11" customFormat="1" ht="26.25" customHeight="1" thickBot="1">
      <c r="A10" s="12"/>
      <c r="B10" s="13" t="s">
        <v>67</v>
      </c>
      <c r="C10" s="14">
        <v>2021</v>
      </c>
      <c r="D10" s="329" t="s">
        <v>13</v>
      </c>
      <c r="E10" s="330"/>
      <c r="F10" s="330"/>
      <c r="G10" s="330"/>
      <c r="H10" s="331" t="s">
        <v>40</v>
      </c>
      <c r="I10" s="331"/>
      <c r="J10" s="331"/>
      <c r="K10" s="330" t="s">
        <v>14</v>
      </c>
      <c r="L10" s="330"/>
      <c r="M10" s="330"/>
      <c r="N10" s="330"/>
      <c r="O10" s="331" t="s">
        <v>52</v>
      </c>
      <c r="P10" s="332"/>
      <c r="Q10" s="12"/>
    </row>
    <row r="11" spans="1:17" s="11" customFormat="1" ht="4.5" customHeight="1" thickBot="1">
      <c r="A11" s="12"/>
      <c r="B11" s="333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5"/>
      <c r="Q11" s="12"/>
    </row>
    <row r="12" spans="1:17" s="11" customFormat="1" ht="13.5" thickBot="1">
      <c r="A12" s="12"/>
      <c r="B12" s="15" t="s">
        <v>1</v>
      </c>
      <c r="C12" s="336" t="s">
        <v>87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7"/>
      <c r="Q12" s="12"/>
    </row>
    <row r="13" spans="1:17" s="11" customFormat="1" ht="4.5" customHeight="1" thickBot="1">
      <c r="A13" s="12"/>
      <c r="B13" s="338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40"/>
      <c r="Q13" s="12"/>
    </row>
    <row r="14" spans="1:17" s="11" customFormat="1" ht="13.5" thickBot="1">
      <c r="A14" s="12"/>
      <c r="B14" s="15" t="s">
        <v>15</v>
      </c>
      <c r="C14" s="341" t="s">
        <v>107</v>
      </c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3"/>
      <c r="Q14" s="12"/>
    </row>
    <row r="15" spans="1:17" s="11" customFormat="1" ht="4.5" customHeight="1" thickBot="1">
      <c r="A15" s="12"/>
      <c r="B15" s="344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6"/>
      <c r="Q15" s="12"/>
    </row>
    <row r="16" spans="1:17" s="11" customFormat="1" ht="13.5" thickBot="1">
      <c r="A16" s="12"/>
      <c r="B16" s="15" t="s">
        <v>16</v>
      </c>
      <c r="C16" s="347" t="s">
        <v>108</v>
      </c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9"/>
      <c r="Q16" s="12"/>
    </row>
    <row r="17" spans="1:17" s="11" customFormat="1" ht="4.5" customHeight="1" thickBot="1">
      <c r="A17" s="12"/>
      <c r="B17" s="344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6"/>
      <c r="Q17" s="12"/>
    </row>
    <row r="18" spans="1:17" s="11" customFormat="1" ht="26.25" customHeight="1" thickBot="1">
      <c r="A18" s="12"/>
      <c r="B18" s="15" t="s">
        <v>17</v>
      </c>
      <c r="C18" s="357" t="s">
        <v>159</v>
      </c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1"/>
      <c r="Q18" s="12"/>
    </row>
    <row r="19" spans="1:17" s="11" customFormat="1" ht="4.5" customHeight="1" thickBot="1">
      <c r="A19" s="12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12"/>
    </row>
    <row r="20" spans="1:17" s="11" customFormat="1" ht="17.25" customHeight="1" thickBot="1">
      <c r="A20" s="12"/>
      <c r="B20" s="351" t="s">
        <v>18</v>
      </c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3"/>
      <c r="Q20" s="12"/>
    </row>
    <row r="21" spans="1:17" s="11" customFormat="1" ht="4.5" customHeight="1" thickBot="1">
      <c r="A21" s="12"/>
      <c r="B21" s="354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6"/>
      <c r="Q21" s="12"/>
    </row>
    <row r="22" spans="1:17" s="11" customFormat="1" ht="53.25" customHeight="1" thickBot="1">
      <c r="A22" s="12"/>
      <c r="B22" s="15" t="s">
        <v>19</v>
      </c>
      <c r="C22" s="357" t="s">
        <v>109</v>
      </c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9"/>
      <c r="Q22" s="12"/>
    </row>
    <row r="23" spans="1:17" s="11" customFormat="1" ht="4.5" customHeight="1" thickBot="1">
      <c r="A23" s="12"/>
      <c r="B23" s="344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6"/>
      <c r="Q23" s="12"/>
    </row>
    <row r="24" spans="1:17" s="11" customFormat="1" ht="156" customHeight="1" thickBot="1">
      <c r="A24" s="12"/>
      <c r="B24" s="15" t="s">
        <v>20</v>
      </c>
      <c r="C24" s="357" t="s">
        <v>132</v>
      </c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2"/>
      <c r="Q24" s="12"/>
    </row>
    <row r="25" spans="1:17" s="11" customFormat="1" ht="12" customHeight="1" thickBot="1">
      <c r="A25" s="12"/>
      <c r="B25" s="344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6"/>
      <c r="Q25" s="12"/>
    </row>
    <row r="26" spans="1:17" s="11" customFormat="1" ht="13.5" customHeight="1" thickBot="1">
      <c r="A26" s="12"/>
      <c r="B26" s="20" t="s">
        <v>21</v>
      </c>
      <c r="C26" s="363">
        <v>0.9</v>
      </c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5"/>
      <c r="Q26" s="12"/>
    </row>
    <row r="27" spans="1:17" s="11" customFormat="1" ht="4.5" customHeight="1" thickBot="1">
      <c r="A27" s="12"/>
      <c r="B27" s="366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8"/>
      <c r="Q27" s="12"/>
    </row>
    <row r="28" spans="1:17" s="48" customFormat="1" ht="33" customHeight="1" thickBot="1">
      <c r="A28" s="25"/>
      <c r="B28" s="15" t="s">
        <v>22</v>
      </c>
      <c r="C28" s="65" t="s">
        <v>23</v>
      </c>
      <c r="D28" s="369" t="s">
        <v>165</v>
      </c>
      <c r="E28" s="370"/>
      <c r="F28" s="370"/>
      <c r="G28" s="371"/>
      <c r="H28" s="372" t="s">
        <v>24</v>
      </c>
      <c r="I28" s="372"/>
      <c r="J28" s="372"/>
      <c r="K28" s="369" t="s">
        <v>166</v>
      </c>
      <c r="L28" s="370"/>
      <c r="M28" s="371"/>
      <c r="N28" s="373" t="s">
        <v>25</v>
      </c>
      <c r="O28" s="374"/>
      <c r="P28" s="66" t="s">
        <v>167</v>
      </c>
      <c r="Q28" s="25"/>
    </row>
    <row r="29" spans="1:17" s="11" customFormat="1" ht="4.5" customHeight="1" thickBot="1">
      <c r="A29" s="12"/>
      <c r="B29" s="375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76"/>
      <c r="Q29" s="12"/>
    </row>
    <row r="30" spans="1:17" s="11" customFormat="1" ht="13.5" thickBot="1">
      <c r="A30" s="12"/>
      <c r="B30" s="20" t="s">
        <v>26</v>
      </c>
      <c r="C30" s="341" t="s">
        <v>80</v>
      </c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3"/>
      <c r="Q30" s="12"/>
    </row>
    <row r="31" spans="1:17" s="11" customFormat="1" ht="4.5" customHeight="1" thickBot="1">
      <c r="A31" s="12"/>
      <c r="B31" s="344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6"/>
      <c r="Q31" s="12"/>
    </row>
    <row r="32" spans="1:17" s="11" customFormat="1" ht="13.5" thickBot="1">
      <c r="A32" s="12"/>
      <c r="B32" s="20" t="s">
        <v>27</v>
      </c>
      <c r="C32" s="377" t="s">
        <v>181</v>
      </c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7"/>
      <c r="Q32" s="12"/>
    </row>
    <row r="33" spans="1:17" s="11" customFormat="1" ht="4.5" customHeight="1" thickBot="1">
      <c r="A33" s="12"/>
      <c r="B33" s="344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6"/>
      <c r="Q33" s="12"/>
    </row>
    <row r="34" spans="1:17" s="11" customFormat="1" ht="13.5" thickBot="1">
      <c r="A34" s="12"/>
      <c r="B34" s="20" t="s">
        <v>28</v>
      </c>
      <c r="C34" s="378" t="s">
        <v>181</v>
      </c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7"/>
      <c r="Q34" s="12"/>
    </row>
    <row r="35" spans="1:17" s="11" customFormat="1" ht="4.5" customHeight="1" thickBot="1">
      <c r="A35" s="12"/>
      <c r="B35" s="338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40"/>
      <c r="Q35" s="12"/>
    </row>
    <row r="36" spans="1:17" s="11" customFormat="1" ht="16.5" customHeight="1" thickBot="1">
      <c r="A36" s="12"/>
      <c r="B36" s="20" t="s">
        <v>29</v>
      </c>
      <c r="C36" s="378" t="s">
        <v>181</v>
      </c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7"/>
      <c r="Q36" s="12"/>
    </row>
    <row r="37" spans="1:17" s="11" customFormat="1" ht="4.5" customHeight="1" thickBot="1">
      <c r="A37" s="12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2"/>
    </row>
    <row r="38" spans="1:17" s="11" customFormat="1" ht="13.5" thickBot="1">
      <c r="A38" s="12"/>
      <c r="B38" s="379" t="s">
        <v>30</v>
      </c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1"/>
      <c r="P38" s="382"/>
      <c r="Q38" s="12"/>
    </row>
    <row r="39" spans="1:17" s="11" customFormat="1" ht="13.5" thickBot="1">
      <c r="A39" s="12"/>
      <c r="B39" s="19" t="s">
        <v>31</v>
      </c>
      <c r="C39" s="383" t="s">
        <v>32</v>
      </c>
      <c r="D39" s="384"/>
      <c r="E39" s="384"/>
      <c r="F39" s="384"/>
      <c r="G39" s="385"/>
      <c r="H39" s="383" t="s">
        <v>26</v>
      </c>
      <c r="I39" s="384"/>
      <c r="J39" s="384"/>
      <c r="K39" s="384"/>
      <c r="L39" s="385"/>
      <c r="M39" s="383" t="s">
        <v>33</v>
      </c>
      <c r="N39" s="384"/>
      <c r="O39" s="386"/>
      <c r="P39" s="385"/>
      <c r="Q39" s="12"/>
    </row>
    <row r="40" spans="1:17" s="48" customFormat="1" ht="56.25" customHeight="1">
      <c r="A40" s="25"/>
      <c r="B40" s="73" t="s">
        <v>127</v>
      </c>
      <c r="C40" s="393" t="s">
        <v>133</v>
      </c>
      <c r="D40" s="394"/>
      <c r="E40" s="394"/>
      <c r="F40" s="394"/>
      <c r="G40" s="395"/>
      <c r="H40" s="396" t="s">
        <v>93</v>
      </c>
      <c r="I40" s="397"/>
      <c r="J40" s="397"/>
      <c r="K40" s="397"/>
      <c r="L40" s="398"/>
      <c r="M40" s="399" t="s">
        <v>135</v>
      </c>
      <c r="N40" s="400"/>
      <c r="O40" s="400"/>
      <c r="P40" s="401"/>
      <c r="Q40" s="25"/>
    </row>
    <row r="41" spans="1:17" s="48" customFormat="1" ht="42.75" customHeight="1">
      <c r="A41" s="25"/>
      <c r="B41" s="74" t="s">
        <v>131</v>
      </c>
      <c r="C41" s="393" t="s">
        <v>134</v>
      </c>
      <c r="D41" s="394"/>
      <c r="E41" s="394"/>
      <c r="F41" s="394"/>
      <c r="G41" s="395"/>
      <c r="H41" s="396" t="s">
        <v>93</v>
      </c>
      <c r="I41" s="397"/>
      <c r="J41" s="397"/>
      <c r="K41" s="397"/>
      <c r="L41" s="398"/>
      <c r="M41" s="402" t="s">
        <v>135</v>
      </c>
      <c r="N41" s="403"/>
      <c r="O41" s="403"/>
      <c r="P41" s="404"/>
      <c r="Q41" s="25"/>
    </row>
    <row r="42" spans="1:17" s="11" customFormat="1" ht="4.5" customHeight="1" thickBot="1">
      <c r="A42" s="12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12"/>
    </row>
    <row r="43" spans="1:17" s="11" customFormat="1" ht="13.5" customHeight="1" thickBot="1">
      <c r="A43" s="12"/>
      <c r="B43" s="351" t="s">
        <v>34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3"/>
      <c r="Q43" s="12"/>
    </row>
    <row r="44" spans="1:17" s="11" customFormat="1" ht="4.5" customHeight="1" thickBot="1">
      <c r="A44" s="1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8"/>
      <c r="Q44" s="12"/>
    </row>
    <row r="45" spans="1:17" s="48" customFormat="1" ht="21" customHeight="1">
      <c r="A45" s="25"/>
      <c r="B45" s="387" t="s">
        <v>6</v>
      </c>
      <c r="C45" s="56" t="s">
        <v>137</v>
      </c>
      <c r="D45" s="56" t="s">
        <v>138</v>
      </c>
      <c r="E45" s="56" t="s">
        <v>139</v>
      </c>
      <c r="F45" s="56" t="s">
        <v>140</v>
      </c>
      <c r="G45" s="56" t="s">
        <v>141</v>
      </c>
      <c r="H45" s="56" t="s">
        <v>142</v>
      </c>
      <c r="I45" s="56" t="s">
        <v>143</v>
      </c>
      <c r="J45" s="56" t="s">
        <v>144</v>
      </c>
      <c r="K45" s="56" t="s">
        <v>145</v>
      </c>
      <c r="L45" s="56" t="s">
        <v>146</v>
      </c>
      <c r="M45" s="56" t="s">
        <v>147</v>
      </c>
      <c r="N45" s="56" t="s">
        <v>148</v>
      </c>
      <c r="O45" s="56" t="s">
        <v>149</v>
      </c>
      <c r="P45" s="57" t="s">
        <v>265</v>
      </c>
      <c r="Q45" s="25"/>
    </row>
    <row r="46" spans="1:17" s="48" customFormat="1" ht="30" customHeight="1">
      <c r="A46" s="25"/>
      <c r="B46" s="388"/>
      <c r="C46" s="49" t="s">
        <v>150</v>
      </c>
      <c r="D46" s="145">
        <f>+C26</f>
        <v>0.9</v>
      </c>
      <c r="E46" s="145">
        <f>+C26</f>
        <v>0.9</v>
      </c>
      <c r="F46" s="71">
        <f>+C26</f>
        <v>0.9</v>
      </c>
      <c r="G46" s="71">
        <f>+C26</f>
        <v>0.9</v>
      </c>
      <c r="H46" s="71">
        <f>+C26</f>
        <v>0.9</v>
      </c>
      <c r="I46" s="71">
        <f>+C26</f>
        <v>0.9</v>
      </c>
      <c r="J46" s="71">
        <f>+C26</f>
        <v>0.9</v>
      </c>
      <c r="K46" s="71">
        <f>+C26</f>
        <v>0.9</v>
      </c>
      <c r="L46" s="71">
        <f>+C26</f>
        <v>0.9</v>
      </c>
      <c r="M46" s="71">
        <f>+C26</f>
        <v>0.9</v>
      </c>
      <c r="N46" s="71">
        <f>+C26</f>
        <v>0.9</v>
      </c>
      <c r="O46" s="71">
        <f>+C26</f>
        <v>0.9</v>
      </c>
      <c r="P46" s="117">
        <f>+C26</f>
        <v>0.9</v>
      </c>
      <c r="Q46" s="25"/>
    </row>
    <row r="47" spans="1:17" s="48" customFormat="1" ht="32.25" customHeight="1" thickBot="1">
      <c r="A47" s="25"/>
      <c r="B47" s="389"/>
      <c r="C47" s="116" t="s">
        <v>136</v>
      </c>
      <c r="D47" s="95">
        <f>'ENERO '!W34</f>
        <v>0.9833333333333334</v>
      </c>
      <c r="E47" s="95">
        <f>FEBRERO!W34</f>
        <v>0.9833333333333334</v>
      </c>
      <c r="F47" s="95">
        <f>MARZO!W34</f>
        <v>0.95</v>
      </c>
      <c r="G47" s="95">
        <f>ABRIL!W34</f>
        <v>0.9750000000000001</v>
      </c>
      <c r="H47" s="95">
        <f>MAYO!W34</f>
        <v>0.9875</v>
      </c>
      <c r="I47" s="95">
        <f>JUNIO!W34</f>
        <v>0.9569444444444444</v>
      </c>
      <c r="J47" s="95">
        <f>'JULIO '!W34</f>
        <v>1</v>
      </c>
      <c r="K47" s="118">
        <f>'AGOSTO '!W34</f>
        <v>0.9785714285714286</v>
      </c>
      <c r="L47" s="118">
        <f>' Octubre'!W34</f>
        <v>1</v>
      </c>
      <c r="M47" s="118">
        <f>' Octubre'!W34</f>
        <v>1</v>
      </c>
      <c r="N47" s="118">
        <v>1</v>
      </c>
      <c r="O47" s="118">
        <v>0.98</v>
      </c>
      <c r="P47" s="118">
        <v>0.983</v>
      </c>
      <c r="Q47" s="25"/>
    </row>
    <row r="48" spans="1:17" s="11" customFormat="1" ht="18" customHeight="1" thickBot="1">
      <c r="A48" s="12"/>
      <c r="B48" s="390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2"/>
      <c r="Q48" s="12"/>
    </row>
    <row r="49" spans="1:17" s="11" customFormat="1" ht="15.75" customHeight="1" thickBot="1">
      <c r="A49" s="12"/>
      <c r="B49" s="351" t="s">
        <v>35</v>
      </c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3"/>
      <c r="Q49" s="12"/>
    </row>
    <row r="50" spans="1:17" s="11" customFormat="1" ht="21" customHeight="1">
      <c r="A50" s="12"/>
      <c r="B50" s="405"/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7"/>
      <c r="Q50" s="12"/>
    </row>
    <row r="51" spans="1:17" s="11" customFormat="1" ht="21" customHeight="1">
      <c r="A51" s="12"/>
      <c r="B51" s="333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5"/>
      <c r="Q51" s="12"/>
    </row>
    <row r="52" spans="1:17" s="11" customFormat="1" ht="21" customHeight="1">
      <c r="A52" s="12"/>
      <c r="B52" s="333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5"/>
      <c r="Q52" s="12"/>
    </row>
    <row r="53" spans="1:17" s="11" customFormat="1" ht="21" customHeight="1">
      <c r="A53" s="12"/>
      <c r="B53" s="333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5"/>
      <c r="Q53" s="12"/>
    </row>
    <row r="54" spans="1:17" s="11" customFormat="1" ht="21" customHeight="1">
      <c r="A54" s="12"/>
      <c r="B54" s="333"/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5"/>
      <c r="Q54" s="12"/>
    </row>
    <row r="55" spans="1:17" s="11" customFormat="1" ht="21" customHeight="1">
      <c r="A55" s="12"/>
      <c r="B55" s="333"/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5"/>
      <c r="Q55" s="12"/>
    </row>
    <row r="56" spans="1:17" s="11" customFormat="1" ht="21" customHeight="1">
      <c r="A56" s="12"/>
      <c r="B56" s="333"/>
      <c r="C56" s="334"/>
      <c r="D56" s="33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5"/>
      <c r="Q56" s="12"/>
    </row>
    <row r="57" spans="1:17" s="11" customFormat="1" ht="21" customHeight="1">
      <c r="A57" s="12"/>
      <c r="B57" s="333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5"/>
      <c r="Q57" s="12"/>
    </row>
    <row r="58" spans="1:17" s="11" customFormat="1" ht="21" customHeight="1">
      <c r="A58" s="12"/>
      <c r="B58" s="333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5"/>
      <c r="Q58" s="12"/>
    </row>
    <row r="59" spans="1:17" s="11" customFormat="1" ht="21" customHeight="1">
      <c r="A59" s="12"/>
      <c r="B59" s="333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5"/>
      <c r="Q59" s="12"/>
    </row>
    <row r="60" spans="1:17" s="11" customFormat="1" ht="21" customHeight="1">
      <c r="A60" s="12"/>
      <c r="B60" s="333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5"/>
      <c r="Q60" s="12"/>
    </row>
    <row r="61" spans="1:17" s="11" customFormat="1" ht="21" customHeight="1">
      <c r="A61" s="12"/>
      <c r="B61" s="333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5"/>
      <c r="Q61" s="12"/>
    </row>
    <row r="62" spans="1:17" s="11" customFormat="1" ht="21" customHeight="1">
      <c r="A62" s="12"/>
      <c r="B62" s="333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5"/>
      <c r="Q62" s="12"/>
    </row>
    <row r="63" spans="1:17" s="11" customFormat="1" ht="21" customHeight="1">
      <c r="A63" s="12"/>
      <c r="B63" s="333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5"/>
      <c r="Q63" s="12"/>
    </row>
    <row r="64" spans="1:17" s="11" customFormat="1" ht="21" customHeight="1">
      <c r="A64" s="12"/>
      <c r="B64" s="333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5"/>
      <c r="Q64" s="12"/>
    </row>
    <row r="65" spans="1:17" s="11" customFormat="1" ht="30.75" customHeight="1" thickBot="1">
      <c r="A65" s="12"/>
      <c r="B65" s="408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10"/>
      <c r="Q65" s="12"/>
    </row>
    <row r="66" spans="1:17" s="22" customFormat="1" ht="30.75" customHeight="1" thickBot="1">
      <c r="A66" s="411"/>
      <c r="B66" s="411"/>
      <c r="C66" s="411"/>
      <c r="D66" s="411"/>
      <c r="E66" s="411"/>
      <c r="F66" s="411"/>
      <c r="G66" s="411"/>
      <c r="H66" s="411"/>
      <c r="I66" s="411"/>
      <c r="J66" s="411"/>
      <c r="K66" s="411"/>
      <c r="L66" s="411"/>
      <c r="M66" s="411"/>
      <c r="N66" s="411"/>
      <c r="O66" s="411"/>
      <c r="P66" s="411"/>
      <c r="Q66" s="411"/>
    </row>
    <row r="67" spans="1:17" s="11" customFormat="1" ht="134.25" customHeight="1" thickBot="1">
      <c r="A67" s="12"/>
      <c r="B67" s="23" t="s">
        <v>36</v>
      </c>
      <c r="C67" s="412" t="s">
        <v>301</v>
      </c>
      <c r="D67" s="413"/>
      <c r="E67" s="413"/>
      <c r="F67" s="413"/>
      <c r="G67" s="413"/>
      <c r="H67" s="413"/>
      <c r="I67" s="413"/>
      <c r="J67" s="413"/>
      <c r="K67" s="413"/>
      <c r="L67" s="413"/>
      <c r="M67" s="413"/>
      <c r="N67" s="413"/>
      <c r="O67" s="413"/>
      <c r="P67" s="414"/>
      <c r="Q67" s="12"/>
    </row>
    <row r="68" spans="1:17" s="11" customFormat="1" ht="41.25" customHeight="1" thickBot="1">
      <c r="A68" s="12"/>
      <c r="B68" s="24" t="s">
        <v>37</v>
      </c>
      <c r="C68" s="415"/>
      <c r="D68" s="416"/>
      <c r="E68" s="416"/>
      <c r="F68" s="416"/>
      <c r="G68" s="416"/>
      <c r="H68" s="416"/>
      <c r="I68" s="416"/>
      <c r="J68" s="416"/>
      <c r="K68" s="416"/>
      <c r="L68" s="416"/>
      <c r="M68" s="416"/>
      <c r="N68" s="416"/>
      <c r="O68" s="416"/>
      <c r="P68" s="417"/>
      <c r="Q68" s="12"/>
    </row>
    <row r="69" spans="1:17" s="11" customFormat="1" ht="29.25" customHeight="1" thickBot="1">
      <c r="A69" s="12"/>
      <c r="B69" s="420" t="s">
        <v>68</v>
      </c>
      <c r="C69" s="418"/>
      <c r="D69" s="418"/>
      <c r="E69" s="418"/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9"/>
      <c r="Q69" s="12"/>
    </row>
    <row r="70" spans="2:16" s="11" customFormat="1" ht="16.5" customHeight="1" thickBot="1">
      <c r="B70" s="421"/>
      <c r="C70" s="422"/>
      <c r="D70" s="423"/>
      <c r="E70" s="423"/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4"/>
    </row>
    <row r="71" s="11" customFormat="1" ht="20.25" customHeight="1"/>
    <row r="72" ht="12.75">
      <c r="C72" s="127"/>
    </row>
    <row r="75" s="128" customFormat="1" ht="12.75"/>
    <row r="76" s="128" customFormat="1" ht="8.25" customHeight="1"/>
    <row r="77" s="128" customFormat="1" ht="12.75"/>
    <row r="78" s="128" customFormat="1" ht="12.75"/>
    <row r="79" s="128" customFormat="1" ht="12.75">
      <c r="L79" s="128" t="s">
        <v>266</v>
      </c>
    </row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  <row r="91" s="128" customFormat="1" ht="12.75"/>
    <row r="92" s="128" customFormat="1" ht="12.75"/>
    <row r="93" s="128" customFormat="1" ht="12.75" hidden="1"/>
    <row r="94" spans="2:17" s="128" customFormat="1" ht="12.75" hidden="1">
      <c r="B94" s="128" t="s">
        <v>38</v>
      </c>
      <c r="C94" s="128" t="s">
        <v>14</v>
      </c>
      <c r="D94" s="128" t="s">
        <v>39</v>
      </c>
      <c r="Q94" s="129" t="s">
        <v>69</v>
      </c>
    </row>
    <row r="95" spans="2:17" s="128" customFormat="1" ht="12.75" hidden="1">
      <c r="B95" s="129" t="s">
        <v>40</v>
      </c>
      <c r="C95" s="129" t="s">
        <v>41</v>
      </c>
      <c r="D95" s="130" t="s">
        <v>42</v>
      </c>
      <c r="M95" s="129" t="s">
        <v>70</v>
      </c>
      <c r="Q95" s="129" t="s">
        <v>71</v>
      </c>
    </row>
    <row r="96" spans="2:17" s="128" customFormat="1" ht="12.75" hidden="1">
      <c r="B96" s="129" t="s">
        <v>72</v>
      </c>
      <c r="C96" s="129" t="s">
        <v>43</v>
      </c>
      <c r="D96" s="130" t="s">
        <v>44</v>
      </c>
      <c r="M96" s="129" t="s">
        <v>73</v>
      </c>
      <c r="Q96" s="129" t="s">
        <v>74</v>
      </c>
    </row>
    <row r="97" spans="2:17" s="128" customFormat="1" ht="12.75" hidden="1">
      <c r="B97" s="129" t="s">
        <v>45</v>
      </c>
      <c r="C97" s="129" t="s">
        <v>46</v>
      </c>
      <c r="D97" s="130" t="s">
        <v>47</v>
      </c>
      <c r="M97" s="129" t="s">
        <v>75</v>
      </c>
      <c r="Q97" s="129" t="s">
        <v>76</v>
      </c>
    </row>
    <row r="98" spans="3:17" s="128" customFormat="1" ht="12.75" hidden="1">
      <c r="C98" s="129" t="s">
        <v>48</v>
      </c>
      <c r="D98" s="130" t="s">
        <v>49</v>
      </c>
      <c r="M98" s="129"/>
      <c r="Q98" s="129" t="s">
        <v>77</v>
      </c>
    </row>
    <row r="99" spans="3:17" s="128" customFormat="1" ht="12.75" hidden="1">
      <c r="C99" s="129" t="s">
        <v>50</v>
      </c>
      <c r="D99" s="130" t="s">
        <v>51</v>
      </c>
      <c r="N99" s="128" t="s">
        <v>78</v>
      </c>
      <c r="Q99" s="129" t="s">
        <v>79</v>
      </c>
    </row>
    <row r="100" spans="3:4" s="128" customFormat="1" ht="12.75" hidden="1">
      <c r="C100" s="129" t="s">
        <v>52</v>
      </c>
      <c r="D100" s="130" t="s">
        <v>53</v>
      </c>
    </row>
    <row r="101" spans="3:4" s="128" customFormat="1" ht="12.75" hidden="1">
      <c r="C101" s="129" t="s">
        <v>54</v>
      </c>
      <c r="D101" s="130" t="s">
        <v>55</v>
      </c>
    </row>
    <row r="102" s="128" customFormat="1" ht="12.75" hidden="1">
      <c r="D102" s="130" t="s">
        <v>56</v>
      </c>
    </row>
    <row r="103" s="128" customFormat="1" ht="12.75" hidden="1">
      <c r="D103" s="130" t="s">
        <v>57</v>
      </c>
    </row>
    <row r="104" s="128" customFormat="1" ht="12.75" hidden="1">
      <c r="D104" s="130" t="s">
        <v>58</v>
      </c>
    </row>
    <row r="105" s="128" customFormat="1" ht="12.75" customHeight="1" hidden="1">
      <c r="D105" s="130" t="s">
        <v>59</v>
      </c>
    </row>
    <row r="106" spans="2:4" s="128" customFormat="1" ht="12.75" hidden="1">
      <c r="B106" s="128" t="s">
        <v>158</v>
      </c>
      <c r="D106" s="130" t="s">
        <v>60</v>
      </c>
    </row>
    <row r="107" spans="2:4" s="128" customFormat="1" ht="51" hidden="1">
      <c r="B107" s="131" t="s">
        <v>159</v>
      </c>
      <c r="D107" s="130" t="s">
        <v>61</v>
      </c>
    </row>
    <row r="108" spans="2:4" s="128" customFormat="1" ht="51" hidden="1">
      <c r="B108" s="131" t="s">
        <v>160</v>
      </c>
      <c r="D108" s="130" t="s">
        <v>62</v>
      </c>
    </row>
    <row r="109" spans="2:4" s="128" customFormat="1" ht="63.75" hidden="1">
      <c r="B109" s="131" t="s">
        <v>161</v>
      </c>
      <c r="D109" s="130" t="s">
        <v>63</v>
      </c>
    </row>
    <row r="110" spans="2:4" s="128" customFormat="1" ht="51" hidden="1">
      <c r="B110" s="131" t="s">
        <v>162</v>
      </c>
      <c r="D110" s="130" t="s">
        <v>64</v>
      </c>
    </row>
    <row r="111" spans="2:4" s="128" customFormat="1" ht="51" hidden="1">
      <c r="B111" s="131" t="s">
        <v>163</v>
      </c>
      <c r="D111" s="130" t="s">
        <v>65</v>
      </c>
    </row>
    <row r="112" spans="2:4" s="128" customFormat="1" ht="25.5" hidden="1">
      <c r="B112" s="131" t="s">
        <v>164</v>
      </c>
      <c r="D112" s="130" t="s">
        <v>66</v>
      </c>
    </row>
    <row r="113" spans="2:12" s="128" customFormat="1" ht="12.75" hidden="1">
      <c r="B113" s="131"/>
      <c r="D113" s="129" t="s">
        <v>81</v>
      </c>
      <c r="E113" s="129"/>
      <c r="F113" s="129"/>
      <c r="G113" s="129"/>
      <c r="H113" s="129"/>
      <c r="I113" s="129"/>
      <c r="J113" s="129"/>
      <c r="K113" s="129"/>
      <c r="L113" s="129"/>
    </row>
    <row r="114" spans="2:12" s="128" customFormat="1" ht="15.75" customHeight="1" hidden="1">
      <c r="B114" s="126"/>
      <c r="D114" s="129" t="s">
        <v>82</v>
      </c>
      <c r="E114" s="129"/>
      <c r="F114" s="129"/>
      <c r="G114" s="129"/>
      <c r="H114" s="129"/>
      <c r="I114" s="129"/>
      <c r="J114" s="129"/>
      <c r="K114" s="129"/>
      <c r="L114" s="129"/>
    </row>
    <row r="115" spans="2:12" s="128" customFormat="1" ht="15.75" customHeight="1" hidden="1">
      <c r="B115" s="126"/>
      <c r="D115" s="129" t="s">
        <v>87</v>
      </c>
      <c r="E115" s="129"/>
      <c r="F115" s="129"/>
      <c r="G115" s="129"/>
      <c r="H115" s="129"/>
      <c r="I115" s="129"/>
      <c r="J115" s="129"/>
      <c r="K115" s="129"/>
      <c r="L115" s="129"/>
    </row>
    <row r="116" spans="2:4" s="128" customFormat="1" ht="12.75" hidden="1">
      <c r="B116" s="126"/>
      <c r="D116" s="128">
        <v>2017</v>
      </c>
    </row>
    <row r="117" spans="2:4" s="128" customFormat="1" ht="12.75" hidden="1">
      <c r="B117" s="126"/>
      <c r="D117" s="128">
        <v>2018</v>
      </c>
    </row>
    <row r="118" spans="2:4" s="128" customFormat="1" ht="12.75" hidden="1">
      <c r="B118" s="126"/>
      <c r="D118" s="128">
        <v>2019</v>
      </c>
    </row>
    <row r="119" spans="2:4" s="128" customFormat="1" ht="12.75" hidden="1">
      <c r="B119" s="126"/>
      <c r="D119" s="128">
        <v>2020</v>
      </c>
    </row>
    <row r="120" spans="2:4" s="128" customFormat="1" ht="12.75" hidden="1">
      <c r="B120" s="126"/>
      <c r="D120" s="128">
        <v>2021</v>
      </c>
    </row>
    <row r="121" s="128" customFormat="1" ht="12.75" hidden="1">
      <c r="B121" s="126"/>
    </row>
    <row r="122" s="128" customFormat="1" ht="12.75">
      <c r="B122" s="126"/>
    </row>
    <row r="123" s="128" customFormat="1" ht="12.75">
      <c r="B123" s="131"/>
    </row>
    <row r="124" s="128" customFormat="1" ht="12.75">
      <c r="B124" s="131"/>
    </row>
    <row r="125" s="128" customFormat="1" ht="12.75">
      <c r="B125" s="131"/>
    </row>
    <row r="126" s="128" customFormat="1" ht="12.75">
      <c r="B126" s="131"/>
    </row>
    <row r="127" s="128" customFormat="1" ht="12.75">
      <c r="B127" s="131"/>
    </row>
    <row r="128" s="128" customFormat="1" ht="12.75">
      <c r="B128" s="131"/>
    </row>
    <row r="129" s="128" customFormat="1" ht="12.75">
      <c r="B129" s="131"/>
    </row>
    <row r="130" s="128" customFormat="1" ht="12.75">
      <c r="B130" s="131"/>
    </row>
    <row r="131" s="128" customFormat="1" ht="12.75">
      <c r="B131" s="131"/>
    </row>
    <row r="132" s="128" customFormat="1" ht="12.75">
      <c r="B132" s="131"/>
    </row>
    <row r="133" s="128" customFormat="1" ht="12.75">
      <c r="B133" s="131"/>
    </row>
    <row r="134" s="128" customFormat="1" ht="12.75">
      <c r="B134" s="131"/>
    </row>
    <row r="135" s="128" customFormat="1" ht="12.75">
      <c r="B135" s="131"/>
    </row>
    <row r="136" s="128" customFormat="1" ht="12.75">
      <c r="B136" s="131"/>
    </row>
    <row r="137" s="128" customFormat="1" ht="12.75">
      <c r="B137" s="131"/>
    </row>
    <row r="138" s="128" customFormat="1" ht="12.75">
      <c r="B138" s="131"/>
    </row>
    <row r="139" s="128" customFormat="1" ht="12.75">
      <c r="B139" s="131"/>
    </row>
    <row r="140" s="128" customFormat="1" ht="12.75">
      <c r="B140" s="131"/>
    </row>
    <row r="141" s="128" customFormat="1" ht="12.75">
      <c r="B141" s="131"/>
    </row>
    <row r="142" s="128" customFormat="1" ht="12.75">
      <c r="B142" s="131"/>
    </row>
    <row r="143" s="128" customFormat="1" ht="12.75">
      <c r="B143" s="131"/>
    </row>
    <row r="144" s="128" customFormat="1" ht="12.75">
      <c r="B144" s="131"/>
    </row>
    <row r="145" s="128" customFormat="1" ht="12.75">
      <c r="B145" s="131"/>
    </row>
    <row r="146" s="128" customFormat="1" ht="12.75">
      <c r="B146" s="131"/>
    </row>
    <row r="147" s="128" customFormat="1" ht="12.75">
      <c r="B147" s="131"/>
    </row>
    <row r="148" s="128" customFormat="1" ht="12.75">
      <c r="B148" s="131"/>
    </row>
    <row r="149" s="128" customFormat="1" ht="12.75">
      <c r="B149" s="131"/>
    </row>
    <row r="150" s="128" customFormat="1" ht="12.75">
      <c r="B150" s="131"/>
    </row>
    <row r="151" s="128" customFormat="1" ht="12.75">
      <c r="B151" s="131"/>
    </row>
    <row r="152" s="128" customFormat="1" ht="12.75">
      <c r="B152" s="131"/>
    </row>
    <row r="153" s="128" customFormat="1" ht="12.75">
      <c r="B153" s="131"/>
    </row>
    <row r="154" s="128" customFormat="1" ht="12.75">
      <c r="B154" s="131"/>
    </row>
    <row r="155" s="128" customFormat="1" ht="12.75">
      <c r="B155" s="131"/>
    </row>
    <row r="156" s="128" customFormat="1" ht="12.75">
      <c r="B156" s="131"/>
    </row>
    <row r="157" s="128" customFormat="1" ht="12.75">
      <c r="B157" s="131"/>
    </row>
    <row r="158" s="128" customFormat="1" ht="12.75">
      <c r="B158" s="131"/>
    </row>
    <row r="159" s="128" customFormat="1" ht="12.75">
      <c r="B159" s="131"/>
    </row>
    <row r="160" s="128" customFormat="1" ht="12.75">
      <c r="B160" s="131"/>
    </row>
    <row r="161" ht="12.75">
      <c r="B161" s="25"/>
    </row>
    <row r="162" ht="12.75">
      <c r="B162" s="25"/>
    </row>
    <row r="163" ht="12.75">
      <c r="B163" s="25"/>
    </row>
    <row r="164" ht="12.75">
      <c r="B164" s="25"/>
    </row>
    <row r="165" ht="12.75">
      <c r="B165" s="25"/>
    </row>
    <row r="166" ht="12.75">
      <c r="B166" s="25"/>
    </row>
  </sheetData>
  <sheetProtection/>
  <mergeCells count="65">
    <mergeCell ref="B49:P49"/>
    <mergeCell ref="B50:P65"/>
    <mergeCell ref="A66:Q66"/>
    <mergeCell ref="C67:P67"/>
    <mergeCell ref="C68:P68"/>
    <mergeCell ref="C69:P69"/>
    <mergeCell ref="B69:B70"/>
    <mergeCell ref="C70:P70"/>
    <mergeCell ref="B43:P43"/>
    <mergeCell ref="B45:B47"/>
    <mergeCell ref="B48:P48"/>
    <mergeCell ref="C40:G40"/>
    <mergeCell ref="H40:L40"/>
    <mergeCell ref="M40:P40"/>
    <mergeCell ref="C41:G41"/>
    <mergeCell ref="H41:L41"/>
    <mergeCell ref="M41:P41"/>
    <mergeCell ref="B35:P35"/>
    <mergeCell ref="C36:P36"/>
    <mergeCell ref="B38:P38"/>
    <mergeCell ref="C39:G39"/>
    <mergeCell ref="H39:L39"/>
    <mergeCell ref="M39:P39"/>
    <mergeCell ref="B29:P29"/>
    <mergeCell ref="C30:P30"/>
    <mergeCell ref="B31:P31"/>
    <mergeCell ref="C32:P32"/>
    <mergeCell ref="B33:P33"/>
    <mergeCell ref="C34:P34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17:P17"/>
    <mergeCell ref="B19:P19"/>
    <mergeCell ref="B20:P20"/>
    <mergeCell ref="B21:P21"/>
    <mergeCell ref="C22:P22"/>
    <mergeCell ref="C18:P18"/>
    <mergeCell ref="B11:P11"/>
    <mergeCell ref="C12:P12"/>
    <mergeCell ref="B13:P13"/>
    <mergeCell ref="C14:P14"/>
    <mergeCell ref="B15:P15"/>
    <mergeCell ref="C16:P16"/>
    <mergeCell ref="B7:P8"/>
    <mergeCell ref="B9:P9"/>
    <mergeCell ref="D10:G10"/>
    <mergeCell ref="H10:J10"/>
    <mergeCell ref="K10:N10"/>
    <mergeCell ref="O10:P10"/>
    <mergeCell ref="B2:B5"/>
    <mergeCell ref="C2:M2"/>
    <mergeCell ref="N2:P2"/>
    <mergeCell ref="C3:M3"/>
    <mergeCell ref="N3:P3"/>
    <mergeCell ref="C4:M4"/>
    <mergeCell ref="N4:P4"/>
    <mergeCell ref="C5:M5"/>
    <mergeCell ref="N5:P5"/>
  </mergeCells>
  <conditionalFormatting sqref="D47:P47">
    <cfRule type="cellIs" priority="13" dxfId="2" operator="lessThan" stopIfTrue="1">
      <formula>0.5</formula>
    </cfRule>
    <cfRule type="cellIs" priority="14" dxfId="1" operator="between" stopIfTrue="1">
      <formula>0.5</formula>
      <formula>0.599</formula>
    </cfRule>
    <cfRule type="cellIs" priority="15" dxfId="0" operator="greaterThanOrEqual" stopIfTrue="1">
      <formula>0.6</formula>
    </cfRule>
  </conditionalFormatting>
  <dataValidations count="7">
    <dataValidation type="list" allowBlank="1" showInputMessage="1" showErrorMessage="1" sqref="C10">
      <formula1>$D$116:$D$120</formula1>
    </dataValidation>
    <dataValidation type="list" allowBlank="1" showInputMessage="1" showErrorMessage="1" sqref="C32:P32 C34:P34 C36:P36">
      <formula1>$Q$94:$Q$99</formula1>
    </dataValidation>
    <dataValidation type="list" allowBlank="1" showInputMessage="1" showErrorMessage="1" sqref="C69:P69">
      <formula1>$M$95:$M$97</formula1>
    </dataValidation>
    <dataValidation type="list" allowBlank="1" showInputMessage="1" showErrorMessage="1" sqref="C12:P12">
      <formula1>$D$95:$D$115</formula1>
    </dataValidation>
    <dataValidation type="list" allowBlank="1" showInputMessage="1" showErrorMessage="1" sqref="O10:P10">
      <formula1>$C$95:$C$101</formula1>
    </dataValidation>
    <dataValidation type="list" allowBlank="1" showInputMessage="1" showErrorMessage="1" sqref="H10:J10">
      <formula1>$B$95:$B$97</formula1>
    </dataValidation>
    <dataValidation type="list" allowBlank="1" showInputMessage="1" showErrorMessage="1" sqref="C18:P18">
      <formula1>$B$106:$B$112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orientation="portrait" scale="2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AJ174"/>
  <sheetViews>
    <sheetView showGridLines="0" zoomScale="85" zoomScaleNormal="85" zoomScalePageLayoutView="0" workbookViewId="0" topLeftCell="T7">
      <selection activeCell="AE5" sqref="AE5"/>
    </sheetView>
  </sheetViews>
  <sheetFormatPr defaultColWidth="11.421875" defaultRowHeight="12.75"/>
  <cols>
    <col min="1" max="1" width="28.57421875" style="9" bestFit="1" customWidth="1"/>
    <col min="2" max="2" width="34.8515625" style="0" customWidth="1"/>
    <col min="3" max="3" width="14.421875" style="0" bestFit="1" customWidth="1"/>
    <col min="4" max="4" width="15.28125" style="0" customWidth="1"/>
    <col min="5" max="5" width="14.421875" style="0" bestFit="1" customWidth="1"/>
    <col min="6" max="6" width="13.8515625" style="0" customWidth="1"/>
    <col min="7" max="7" width="14.28125" style="0" customWidth="1"/>
    <col min="8" max="8" width="15.00390625" style="0" customWidth="1"/>
    <col min="9" max="9" width="14.7109375" style="0" customWidth="1"/>
    <col min="10" max="18" width="12.8515625" style="0" customWidth="1"/>
    <col min="19" max="19" width="12.140625" style="0" bestFit="1" customWidth="1"/>
    <col min="20" max="20" width="14.57421875" style="0" customWidth="1"/>
    <col min="21" max="21" width="8.57421875" style="0" bestFit="1" customWidth="1"/>
    <col min="31" max="31" width="27.00390625" style="0" customWidth="1"/>
  </cols>
  <sheetData>
    <row r="1" spans="1:36" ht="21" customHeight="1" thickTop="1">
      <c r="A1" s="436"/>
      <c r="B1" s="439" t="s">
        <v>2</v>
      </c>
      <c r="C1" s="439"/>
      <c r="D1" s="440"/>
      <c r="E1" s="440"/>
      <c r="F1" s="440"/>
      <c r="G1" s="440"/>
      <c r="H1" s="440"/>
      <c r="I1" s="440"/>
      <c r="J1" s="441"/>
      <c r="K1" s="427" t="s">
        <v>9</v>
      </c>
      <c r="L1" s="428"/>
      <c r="M1" s="429"/>
      <c r="N1" s="44"/>
      <c r="O1" s="44"/>
      <c r="P1" s="44"/>
      <c r="Q1" s="44"/>
      <c r="R1" s="44"/>
      <c r="S1" s="3"/>
      <c r="T1" s="4"/>
      <c r="U1" s="4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4"/>
    </row>
    <row r="2" spans="1:36" ht="18">
      <c r="A2" s="437"/>
      <c r="B2" s="445" t="s">
        <v>3</v>
      </c>
      <c r="C2" s="445"/>
      <c r="D2" s="446"/>
      <c r="E2" s="446"/>
      <c r="F2" s="446"/>
      <c r="G2" s="446"/>
      <c r="H2" s="446"/>
      <c r="I2" s="446"/>
      <c r="J2" s="447"/>
      <c r="K2" s="430" t="s">
        <v>94</v>
      </c>
      <c r="L2" s="431"/>
      <c r="M2" s="432"/>
      <c r="N2" s="44"/>
      <c r="O2" s="44"/>
      <c r="P2" s="44"/>
      <c r="Q2" s="44"/>
      <c r="R2" s="44"/>
      <c r="S2" s="3"/>
      <c r="T2" s="4"/>
      <c r="U2" s="4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4"/>
    </row>
    <row r="3" spans="1:36" ht="18">
      <c r="A3" s="437"/>
      <c r="B3" s="445" t="s">
        <v>7</v>
      </c>
      <c r="C3" s="445"/>
      <c r="D3" s="446"/>
      <c r="E3" s="446"/>
      <c r="F3" s="446"/>
      <c r="G3" s="446"/>
      <c r="H3" s="446"/>
      <c r="I3" s="446"/>
      <c r="J3" s="447"/>
      <c r="K3" s="430" t="s">
        <v>95</v>
      </c>
      <c r="L3" s="431"/>
      <c r="M3" s="432"/>
      <c r="N3" s="44"/>
      <c r="O3" s="44"/>
      <c r="P3" s="44"/>
      <c r="Q3" s="44"/>
      <c r="R3" s="44"/>
      <c r="S3" s="3"/>
      <c r="T3" s="4"/>
      <c r="U3" s="4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3"/>
      <c r="AJ3" s="4"/>
    </row>
    <row r="4" spans="1:36" ht="21.75" customHeight="1" thickBot="1">
      <c r="A4" s="438"/>
      <c r="B4" s="433" t="s">
        <v>5</v>
      </c>
      <c r="C4" s="433"/>
      <c r="D4" s="434"/>
      <c r="E4" s="434"/>
      <c r="F4" s="434"/>
      <c r="G4" s="434"/>
      <c r="H4" s="434"/>
      <c r="I4" s="434"/>
      <c r="J4" s="435"/>
      <c r="K4" s="450" t="s">
        <v>102</v>
      </c>
      <c r="L4" s="451"/>
      <c r="M4" s="452"/>
      <c r="N4" s="6"/>
      <c r="O4" s="6"/>
      <c r="P4" s="6"/>
      <c r="Q4" s="6"/>
      <c r="R4" s="6"/>
      <c r="S4" s="3"/>
      <c r="T4" s="4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3"/>
      <c r="AJ4" s="4"/>
    </row>
    <row r="5" spans="1:36" ht="21.75" customHeight="1" thickTop="1">
      <c r="A5" s="8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3"/>
      <c r="AJ5" s="4"/>
    </row>
    <row r="6" spans="1:21" s="36" customFormat="1" ht="23.25" customHeight="1">
      <c r="A6" s="61" t="s">
        <v>1</v>
      </c>
      <c r="B6" s="442" t="s">
        <v>87</v>
      </c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</row>
    <row r="7" ht="13.5" thickBot="1"/>
    <row r="8" spans="1:31" ht="31.5" customHeight="1" thickBot="1" thickTop="1">
      <c r="A8" s="443" t="s">
        <v>0</v>
      </c>
      <c r="B8" s="465" t="s">
        <v>6</v>
      </c>
      <c r="C8" s="453" t="str">
        <f>+'1 Calificación Servicio Concil'!C14:P14</f>
        <v>Calificación del servicio de conciliación</v>
      </c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5"/>
    </row>
    <row r="9" spans="1:31" ht="31.5" customHeight="1" thickBot="1">
      <c r="A9" s="444"/>
      <c r="B9" s="426"/>
      <c r="C9" s="72" t="s">
        <v>138</v>
      </c>
      <c r="D9" s="72" t="s">
        <v>168</v>
      </c>
      <c r="E9" s="72" t="s">
        <v>139</v>
      </c>
      <c r="F9" s="72" t="s">
        <v>169</v>
      </c>
      <c r="G9" s="72" t="s">
        <v>140</v>
      </c>
      <c r="H9" s="72" t="s">
        <v>170</v>
      </c>
      <c r="I9" s="72" t="s">
        <v>141</v>
      </c>
      <c r="J9" s="72" t="s">
        <v>171</v>
      </c>
      <c r="K9" s="140" t="s">
        <v>142</v>
      </c>
      <c r="L9" s="140" t="s">
        <v>172</v>
      </c>
      <c r="M9" s="140" t="s">
        <v>143</v>
      </c>
      <c r="N9" s="140" t="s">
        <v>173</v>
      </c>
      <c r="O9" s="140" t="s">
        <v>144</v>
      </c>
      <c r="P9" s="140" t="s">
        <v>174</v>
      </c>
      <c r="Q9" s="140" t="s">
        <v>145</v>
      </c>
      <c r="R9" s="140" t="s">
        <v>175</v>
      </c>
      <c r="S9" s="140" t="s">
        <v>146</v>
      </c>
      <c r="T9" s="140" t="s">
        <v>176</v>
      </c>
      <c r="U9" s="140" t="s">
        <v>147</v>
      </c>
      <c r="V9" s="140" t="s">
        <v>177</v>
      </c>
      <c r="W9" s="140" t="s">
        <v>148</v>
      </c>
      <c r="X9" s="140" t="s">
        <v>178</v>
      </c>
      <c r="Y9" s="140" t="s">
        <v>149</v>
      </c>
      <c r="Z9" s="140" t="s">
        <v>179</v>
      </c>
      <c r="AA9" s="146" t="s">
        <v>290</v>
      </c>
      <c r="AB9" s="146" t="s">
        <v>291</v>
      </c>
      <c r="AC9" s="456" t="s">
        <v>4</v>
      </c>
      <c r="AD9" s="457"/>
      <c r="AE9" s="458"/>
    </row>
    <row r="10" spans="1:31" s="46" customFormat="1" ht="76.5" customHeight="1" thickBot="1">
      <c r="A10" s="425" t="s">
        <v>130</v>
      </c>
      <c r="B10" s="141" t="str">
        <f>+'1 Calificación Servicio Concil'!B40</f>
        <v>Calificación obtenida</v>
      </c>
      <c r="C10" s="67">
        <v>1</v>
      </c>
      <c r="D10" s="466">
        <f>'1 Calificación Servicio Concil'!D47</f>
        <v>0.9833333333333334</v>
      </c>
      <c r="E10" s="69">
        <v>0.9917</v>
      </c>
      <c r="F10" s="466">
        <f>'1 Calificación Servicio Concil'!E47</f>
        <v>0.9833333333333334</v>
      </c>
      <c r="G10" s="70">
        <v>0.9617</v>
      </c>
      <c r="H10" s="472">
        <f>'1 Calificación Servicio Concil'!F47</f>
        <v>0.95</v>
      </c>
      <c r="I10" s="150">
        <v>0.9617</v>
      </c>
      <c r="J10" s="448">
        <f>'1 Calificación Servicio Concil'!G47</f>
        <v>0.9750000000000001</v>
      </c>
      <c r="K10" s="67">
        <v>0.9617</v>
      </c>
      <c r="L10" s="474">
        <f>'1 Calificación Servicio Concil'!H47</f>
        <v>0.9875</v>
      </c>
      <c r="M10" s="69">
        <f>+'6 Junio'!W34</f>
        <v>0.9124999999999999</v>
      </c>
      <c r="N10" s="476">
        <f>'1 Calificación Servicio Concil'!I47</f>
        <v>0.9569444444444444</v>
      </c>
      <c r="O10" s="70">
        <v>1</v>
      </c>
      <c r="P10" s="472">
        <f>'1 Calificación Servicio Concil'!J47</f>
        <v>1</v>
      </c>
      <c r="Q10" s="150">
        <f>+'8 Agosto'!W34</f>
        <v>0.9787878787878789</v>
      </c>
      <c r="R10" s="468">
        <f>'1 Calificación Servicio Concil'!K47</f>
        <v>0.9785714285714286</v>
      </c>
      <c r="S10" s="67">
        <f>+'9 Septiembre'!W34</f>
        <v>0.956547619047619</v>
      </c>
      <c r="T10" s="466">
        <f>'1 Calificación Servicio Concil'!L47</f>
        <v>1</v>
      </c>
      <c r="U10" s="69">
        <f>' Octubre'!W34</f>
        <v>1</v>
      </c>
      <c r="V10" s="468">
        <f>'1 Calificación Servicio Concil'!M47</f>
        <v>1</v>
      </c>
      <c r="W10" s="70">
        <f>' Octubre'!W34</f>
        <v>1</v>
      </c>
      <c r="X10" s="470">
        <f>'1 Calificación Servicio Concil'!N47</f>
        <v>1</v>
      </c>
      <c r="Y10" s="150">
        <v>0.98</v>
      </c>
      <c r="Z10" s="448">
        <f>'1 Calificación Servicio Concil'!O47</f>
        <v>0.98</v>
      </c>
      <c r="AA10" s="139">
        <v>0.983</v>
      </c>
      <c r="AB10" s="448"/>
      <c r="AC10" s="459" t="s">
        <v>230</v>
      </c>
      <c r="AD10" s="460"/>
      <c r="AE10" s="461"/>
    </row>
    <row r="11" spans="1:31" s="46" customFormat="1" ht="96.75" customHeight="1" thickBot="1">
      <c r="A11" s="426"/>
      <c r="B11" s="141" t="str">
        <f>+'1 Calificación Servicio Concil'!B41</f>
        <v>Calificación esperada</v>
      </c>
      <c r="C11" s="68">
        <v>1</v>
      </c>
      <c r="D11" s="467"/>
      <c r="E11" s="68">
        <v>1</v>
      </c>
      <c r="F11" s="467"/>
      <c r="G11" s="68">
        <v>1</v>
      </c>
      <c r="H11" s="473"/>
      <c r="I11" s="68">
        <v>1</v>
      </c>
      <c r="J11" s="449"/>
      <c r="K11" s="68">
        <v>1</v>
      </c>
      <c r="L11" s="475"/>
      <c r="M11" s="68">
        <v>1</v>
      </c>
      <c r="N11" s="477"/>
      <c r="O11" s="68">
        <v>1</v>
      </c>
      <c r="P11" s="473"/>
      <c r="Q11" s="68">
        <v>1</v>
      </c>
      <c r="R11" s="469"/>
      <c r="S11" s="68">
        <v>1</v>
      </c>
      <c r="T11" s="467"/>
      <c r="U11" s="68">
        <v>1</v>
      </c>
      <c r="V11" s="469"/>
      <c r="W11" s="68">
        <v>1</v>
      </c>
      <c r="X11" s="471"/>
      <c r="Y11" s="68">
        <v>1</v>
      </c>
      <c r="Z11" s="449"/>
      <c r="AA11" s="68">
        <v>1</v>
      </c>
      <c r="AB11" s="449"/>
      <c r="AC11" s="462"/>
      <c r="AD11" s="463"/>
      <c r="AE11" s="464"/>
    </row>
    <row r="12" spans="4:20" s="40" customFormat="1" ht="30" customHeight="1" hidden="1">
      <c r="D12" s="41"/>
      <c r="F12" s="41"/>
      <c r="H12" s="42">
        <f>+H10</f>
        <v>0.95</v>
      </c>
      <c r="J12" s="42">
        <f>+J10</f>
        <v>0.9750000000000001</v>
      </c>
      <c r="K12" s="42"/>
      <c r="L12" s="42"/>
      <c r="M12" s="42"/>
      <c r="N12" s="42"/>
      <c r="O12" s="42"/>
      <c r="P12" s="42"/>
      <c r="Q12" s="42"/>
      <c r="R12" s="42"/>
      <c r="S12" s="41"/>
      <c r="T12" s="41"/>
    </row>
    <row r="13" spans="1:20" ht="36.75" customHeight="1">
      <c r="A13" s="10"/>
      <c r="B13" s="1"/>
      <c r="C13" s="1"/>
      <c r="D13" s="1"/>
      <c r="E13" s="1"/>
      <c r="F13" s="1"/>
      <c r="G13" s="1"/>
      <c r="H13" s="1"/>
      <c r="I13" s="1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96.75" customHeight="1" hidden="1">
      <c r="A14" s="192" t="s">
        <v>138</v>
      </c>
      <c r="B14" s="228" t="s">
        <v>221</v>
      </c>
      <c r="C14" s="63"/>
      <c r="D14" s="1"/>
      <c r="E14" s="1"/>
      <c r="F14" s="1"/>
      <c r="G14" s="1"/>
      <c r="H14" s="1"/>
      <c r="I14" s="1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="36" customFormat="1" ht="66.75" customHeight="1" hidden="1">
      <c r="A15" s="10"/>
    </row>
    <row r="16" spans="1:15" s="76" customFormat="1" ht="31.5" customHeight="1" hidden="1">
      <c r="A16" s="75"/>
      <c r="C16" s="77" t="s">
        <v>138</v>
      </c>
      <c r="D16" s="77" t="s">
        <v>139</v>
      </c>
      <c r="E16" s="77" t="s">
        <v>140</v>
      </c>
      <c r="F16" s="77" t="s">
        <v>141</v>
      </c>
      <c r="G16" s="77" t="s">
        <v>142</v>
      </c>
      <c r="H16" s="77" t="s">
        <v>143</v>
      </c>
      <c r="I16" s="77" t="s">
        <v>144</v>
      </c>
      <c r="J16" s="77" t="s">
        <v>145</v>
      </c>
      <c r="K16" s="77" t="s">
        <v>146</v>
      </c>
      <c r="L16" s="77" t="s">
        <v>147</v>
      </c>
      <c r="M16" s="77" t="s">
        <v>148</v>
      </c>
      <c r="N16" s="77" t="s">
        <v>149</v>
      </c>
      <c r="O16" s="77" t="s">
        <v>180</v>
      </c>
    </row>
    <row r="17" spans="1:18" s="81" customFormat="1" ht="33" customHeight="1" hidden="1">
      <c r="A17" s="75"/>
      <c r="B17" s="78" t="s">
        <v>122</v>
      </c>
      <c r="C17" s="79" t="s">
        <v>127</v>
      </c>
      <c r="D17" s="79" t="s">
        <v>127</v>
      </c>
      <c r="E17" s="79" t="s">
        <v>127</v>
      </c>
      <c r="F17" s="79" t="s">
        <v>127</v>
      </c>
      <c r="G17" s="79" t="s">
        <v>127</v>
      </c>
      <c r="H17" s="79" t="s">
        <v>127</v>
      </c>
      <c r="I17" s="79" t="s">
        <v>127</v>
      </c>
      <c r="J17" s="79" t="s">
        <v>127</v>
      </c>
      <c r="K17" s="79" t="s">
        <v>127</v>
      </c>
      <c r="L17" s="79" t="s">
        <v>127</v>
      </c>
      <c r="M17" s="79" t="s">
        <v>127</v>
      </c>
      <c r="N17" s="79" t="s">
        <v>127</v>
      </c>
      <c r="O17" s="79" t="s">
        <v>127</v>
      </c>
      <c r="P17" s="80"/>
      <c r="Q17" s="80"/>
      <c r="R17" s="80"/>
    </row>
    <row r="18" spans="1:18" s="81" customFormat="1" ht="21" customHeight="1" hidden="1">
      <c r="A18" s="75"/>
      <c r="B18" s="82" t="s">
        <v>123</v>
      </c>
      <c r="C18" s="225"/>
      <c r="D18" s="225"/>
      <c r="E18" s="225"/>
      <c r="F18" s="225"/>
      <c r="G18" s="226"/>
      <c r="H18" s="227"/>
      <c r="I18" s="225"/>
      <c r="J18" s="225"/>
      <c r="K18" s="225"/>
      <c r="L18" s="225"/>
      <c r="M18" s="225"/>
      <c r="N18" s="83"/>
      <c r="O18" s="83"/>
      <c r="P18" s="148"/>
      <c r="Q18" s="80"/>
      <c r="R18" s="80"/>
    </row>
    <row r="19" spans="1:18" s="81" customFormat="1" ht="21" customHeight="1" hidden="1">
      <c r="A19" s="75"/>
      <c r="B19" s="82" t="s">
        <v>124</v>
      </c>
      <c r="C19" s="225"/>
      <c r="D19" s="225"/>
      <c r="E19" s="225"/>
      <c r="F19" s="225"/>
      <c r="G19" s="195"/>
      <c r="H19" s="195"/>
      <c r="I19" s="225"/>
      <c r="J19" s="225"/>
      <c r="K19" s="225"/>
      <c r="L19" s="225"/>
      <c r="M19" s="225"/>
      <c r="N19" s="83"/>
      <c r="O19" s="83"/>
      <c r="P19" s="148"/>
      <c r="Q19" s="80"/>
      <c r="R19" s="80"/>
    </row>
    <row r="20" spans="1:16" s="81" customFormat="1" ht="21" customHeight="1" hidden="1">
      <c r="A20" s="84"/>
      <c r="B20" s="82" t="s">
        <v>125</v>
      </c>
      <c r="C20" s="225"/>
      <c r="D20" s="225"/>
      <c r="E20" s="225"/>
      <c r="F20" s="225"/>
      <c r="G20" s="196"/>
      <c r="H20" s="195"/>
      <c r="I20" s="225"/>
      <c r="J20" s="225"/>
      <c r="K20" s="225"/>
      <c r="L20" s="225"/>
      <c r="M20" s="225"/>
      <c r="N20" s="83"/>
      <c r="O20" s="83"/>
      <c r="P20" s="149"/>
    </row>
    <row r="21" spans="1:16" s="81" customFormat="1" ht="21" customHeight="1" hidden="1">
      <c r="A21" s="84"/>
      <c r="B21" s="82" t="s">
        <v>126</v>
      </c>
      <c r="C21" s="225"/>
      <c r="D21" s="225"/>
      <c r="E21" s="225"/>
      <c r="F21" s="225"/>
      <c r="G21" s="194"/>
      <c r="H21" s="195"/>
      <c r="I21" s="225"/>
      <c r="J21" s="225"/>
      <c r="K21" s="225"/>
      <c r="L21" s="225"/>
      <c r="M21" s="225"/>
      <c r="N21" s="83"/>
      <c r="O21" s="83"/>
      <c r="P21" s="149"/>
    </row>
    <row r="22" spans="1:15" s="81" customFormat="1" ht="44.25" customHeight="1" hidden="1">
      <c r="A22" s="84"/>
      <c r="B22" s="78" t="s">
        <v>128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</row>
    <row r="23" spans="1:15" s="81" customFormat="1" ht="21" customHeight="1" hidden="1">
      <c r="A23" s="84"/>
      <c r="B23" s="85" t="s">
        <v>129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6" ht="21" customHeight="1" hidden="1">
      <c r="B24" s="36"/>
      <c r="C24" s="62"/>
      <c r="D24" s="62"/>
      <c r="E24" s="62"/>
      <c r="F24" s="62"/>
    </row>
    <row r="25" spans="2:6" ht="21" customHeight="1" hidden="1">
      <c r="B25" s="36"/>
      <c r="C25" s="62"/>
      <c r="D25" s="64"/>
      <c r="E25" s="64"/>
      <c r="F25" s="64"/>
    </row>
    <row r="26" spans="3:6" ht="12.75" hidden="1">
      <c r="C26" s="62"/>
      <c r="D26" s="62"/>
      <c r="E26" s="62"/>
      <c r="F26" s="62"/>
    </row>
    <row r="27" spans="3:6" ht="12.75" hidden="1">
      <c r="C27" s="62"/>
      <c r="D27" s="62"/>
      <c r="E27" s="62"/>
      <c r="F27" s="62"/>
    </row>
    <row r="28" spans="1:6" s="36" customFormat="1" ht="60.75" customHeight="1" hidden="1">
      <c r="A28" s="192" t="s">
        <v>214</v>
      </c>
      <c r="B28" s="193" t="s">
        <v>215</v>
      </c>
      <c r="C28" s="191"/>
      <c r="D28" s="191"/>
      <c r="E28" s="191"/>
      <c r="F28" s="191"/>
    </row>
    <row r="29" spans="1:6" s="36" customFormat="1" ht="96.75" customHeight="1" hidden="1">
      <c r="A29" s="192" t="s">
        <v>139</v>
      </c>
      <c r="B29" s="193"/>
      <c r="C29" s="191"/>
      <c r="D29" s="191"/>
      <c r="E29" s="191"/>
      <c r="F29" s="191"/>
    </row>
    <row r="30" spans="1:6" s="36" customFormat="1" ht="78.75" customHeight="1" hidden="1">
      <c r="A30" s="192" t="s">
        <v>140</v>
      </c>
      <c r="B30" s="193"/>
      <c r="C30" s="191"/>
      <c r="D30" s="191"/>
      <c r="E30" s="191"/>
      <c r="F30" s="191"/>
    </row>
    <row r="31" spans="1:6" s="36" customFormat="1" ht="87" customHeight="1" hidden="1">
      <c r="A31" s="192" t="s">
        <v>141</v>
      </c>
      <c r="B31" s="197"/>
      <c r="C31" s="191"/>
      <c r="D31" s="191"/>
      <c r="E31" s="191"/>
      <c r="F31" s="191"/>
    </row>
    <row r="32" spans="1:6" s="36" customFormat="1" ht="87" customHeight="1" hidden="1">
      <c r="A32" s="192" t="s">
        <v>142</v>
      </c>
      <c r="B32" s="197"/>
      <c r="C32" s="191"/>
      <c r="D32" s="191"/>
      <c r="E32" s="191"/>
      <c r="F32" s="191"/>
    </row>
    <row r="33" spans="1:6" s="36" customFormat="1" ht="81.75" customHeight="1" hidden="1">
      <c r="A33" s="192" t="s">
        <v>143</v>
      </c>
      <c r="B33" s="197"/>
      <c r="C33" s="191"/>
      <c r="D33" s="191"/>
      <c r="E33" s="191"/>
      <c r="F33" s="191"/>
    </row>
    <row r="34" spans="1:6" s="36" customFormat="1" ht="87" customHeight="1" hidden="1">
      <c r="A34" s="192" t="s">
        <v>144</v>
      </c>
      <c r="B34" s="197"/>
      <c r="C34" s="191"/>
      <c r="D34" s="191"/>
      <c r="E34" s="191"/>
      <c r="F34" s="191"/>
    </row>
    <row r="35" spans="1:2" s="36" customFormat="1" ht="88.5" customHeight="1" hidden="1">
      <c r="A35" s="192" t="s">
        <v>145</v>
      </c>
      <c r="B35" s="197"/>
    </row>
    <row r="36" spans="1:2" s="36" customFormat="1" ht="12.75" hidden="1">
      <c r="A36" s="192" t="s">
        <v>146</v>
      </c>
      <c r="B36" s="197"/>
    </row>
    <row r="37" spans="1:2" s="36" customFormat="1" ht="12.75" hidden="1">
      <c r="A37" s="192" t="s">
        <v>147</v>
      </c>
      <c r="B37" s="193"/>
    </row>
    <row r="38" spans="1:2" s="36" customFormat="1" ht="12.75" hidden="1">
      <c r="A38" s="192" t="s">
        <v>148</v>
      </c>
      <c r="B38" s="193"/>
    </row>
    <row r="39" spans="1:2" s="36" customFormat="1" ht="12.75" hidden="1">
      <c r="A39" s="192" t="s">
        <v>149</v>
      </c>
      <c r="B39" s="193"/>
    </row>
    <row r="40" spans="1:2" s="36" customFormat="1" ht="12.75" hidden="1">
      <c r="A40" s="192"/>
      <c r="B40" s="192"/>
    </row>
    <row r="41" s="36" customFormat="1" ht="12.75" hidden="1"/>
    <row r="42" s="36" customFormat="1" ht="12.75" hidden="1"/>
    <row r="43" s="36" customFormat="1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56" ht="13.5" customHeight="1"/>
    <row r="157" ht="6.75" customHeight="1"/>
    <row r="174" ht="12.75">
      <c r="U174">
        <v>0</v>
      </c>
    </row>
  </sheetData>
  <sheetProtection/>
  <mergeCells count="29">
    <mergeCell ref="T10:T11"/>
    <mergeCell ref="V10:V11"/>
    <mergeCell ref="X10:X11"/>
    <mergeCell ref="H10:H11"/>
    <mergeCell ref="J10:J11"/>
    <mergeCell ref="L10:L11"/>
    <mergeCell ref="N10:N11"/>
    <mergeCell ref="P10:P11"/>
    <mergeCell ref="R10:R11"/>
    <mergeCell ref="Z10:Z11"/>
    <mergeCell ref="B3:J3"/>
    <mergeCell ref="K4:M4"/>
    <mergeCell ref="C8:AE8"/>
    <mergeCell ref="AC9:AE9"/>
    <mergeCell ref="AC10:AE11"/>
    <mergeCell ref="AB10:AB11"/>
    <mergeCell ref="B8:B9"/>
    <mergeCell ref="D10:D11"/>
    <mergeCell ref="F10:F11"/>
    <mergeCell ref="A10:A11"/>
    <mergeCell ref="K1:M1"/>
    <mergeCell ref="K2:M2"/>
    <mergeCell ref="K3:M3"/>
    <mergeCell ref="B4:J4"/>
    <mergeCell ref="A1:A4"/>
    <mergeCell ref="B1:J1"/>
    <mergeCell ref="B6:U6"/>
    <mergeCell ref="A8:A9"/>
    <mergeCell ref="B2:J2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paperSize="163" scale="4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R166"/>
  <sheetViews>
    <sheetView showGridLines="0" zoomScale="90" zoomScaleNormal="90" zoomScalePageLayoutView="0" workbookViewId="0" topLeftCell="A51">
      <selection activeCell="A54" sqref="A54"/>
    </sheetView>
  </sheetViews>
  <sheetFormatPr defaultColWidth="11.421875" defaultRowHeight="12.75"/>
  <cols>
    <col min="1" max="1" width="3.00390625" style="11" customWidth="1"/>
    <col min="2" max="2" width="30.00390625" style="11" customWidth="1"/>
    <col min="3" max="3" width="21.28125" style="11" customWidth="1"/>
    <col min="4" max="4" width="7.00390625" style="11" customWidth="1"/>
    <col min="5" max="5" width="10.00390625" style="11" customWidth="1"/>
    <col min="6" max="6" width="9.57421875" style="11" bestFit="1" customWidth="1"/>
    <col min="7" max="7" width="8.140625" style="11" customWidth="1"/>
    <col min="8" max="8" width="8.00390625" style="11" customWidth="1"/>
    <col min="9" max="9" width="9.57421875" style="11" bestFit="1" customWidth="1"/>
    <col min="10" max="10" width="6.8515625" style="11" customWidth="1"/>
    <col min="11" max="11" width="9.140625" style="11" customWidth="1"/>
    <col min="12" max="12" width="12.140625" style="11" customWidth="1"/>
    <col min="13" max="13" width="8.421875" style="11" customWidth="1"/>
    <col min="14" max="14" width="13.00390625" style="11" customWidth="1"/>
    <col min="15" max="15" width="13.57421875" style="11" customWidth="1"/>
    <col min="16" max="16" width="11.00390625" style="11" bestFit="1" customWidth="1"/>
    <col min="17" max="18" width="11.7109375" style="11" customWidth="1"/>
    <col min="19" max="16384" width="11.421875" style="11" customWidth="1"/>
  </cols>
  <sheetData>
    <row r="1" ht="13.5" thickBot="1"/>
    <row r="2" spans="2:16" ht="16.5" customHeight="1">
      <c r="B2" s="301"/>
      <c r="C2" s="304" t="s">
        <v>2</v>
      </c>
      <c r="D2" s="305"/>
      <c r="E2" s="305"/>
      <c r="F2" s="305"/>
      <c r="G2" s="305"/>
      <c r="H2" s="305"/>
      <c r="I2" s="305"/>
      <c r="J2" s="305"/>
      <c r="K2" s="305"/>
      <c r="L2" s="305"/>
      <c r="M2" s="306"/>
      <c r="N2" s="307" t="s">
        <v>9</v>
      </c>
      <c r="O2" s="308"/>
      <c r="P2" s="309"/>
    </row>
    <row r="3" spans="2:16" ht="15.75" customHeight="1">
      <c r="B3" s="302"/>
      <c r="C3" s="310" t="s">
        <v>8</v>
      </c>
      <c r="D3" s="311"/>
      <c r="E3" s="311"/>
      <c r="F3" s="311"/>
      <c r="G3" s="311"/>
      <c r="H3" s="311"/>
      <c r="I3" s="311"/>
      <c r="J3" s="311"/>
      <c r="K3" s="311"/>
      <c r="L3" s="311"/>
      <c r="M3" s="312"/>
      <c r="N3" s="313" t="s">
        <v>95</v>
      </c>
      <c r="O3" s="314"/>
      <c r="P3" s="315"/>
    </row>
    <row r="4" spans="2:16" ht="15.75" customHeight="1">
      <c r="B4" s="302"/>
      <c r="C4" s="310" t="s">
        <v>10</v>
      </c>
      <c r="D4" s="311"/>
      <c r="E4" s="311"/>
      <c r="F4" s="311"/>
      <c r="G4" s="311"/>
      <c r="H4" s="311"/>
      <c r="I4" s="311"/>
      <c r="J4" s="311"/>
      <c r="K4" s="311"/>
      <c r="L4" s="311"/>
      <c r="M4" s="312"/>
      <c r="N4" s="313" t="s">
        <v>94</v>
      </c>
      <c r="O4" s="314"/>
      <c r="P4" s="315"/>
    </row>
    <row r="5" spans="2:16" ht="16.5" customHeight="1" thickBot="1">
      <c r="B5" s="303"/>
      <c r="C5" s="316" t="s">
        <v>11</v>
      </c>
      <c r="D5" s="317"/>
      <c r="E5" s="317"/>
      <c r="F5" s="317"/>
      <c r="G5" s="317"/>
      <c r="H5" s="317"/>
      <c r="I5" s="317"/>
      <c r="J5" s="317"/>
      <c r="K5" s="317"/>
      <c r="L5" s="317"/>
      <c r="M5" s="318"/>
      <c r="N5" s="319" t="s">
        <v>103</v>
      </c>
      <c r="O5" s="320"/>
      <c r="P5" s="321"/>
    </row>
    <row r="6" ht="13.5" thickBot="1"/>
    <row r="7" spans="1:17" s="48" customFormat="1" ht="12.75">
      <c r="A7" s="25"/>
      <c r="B7" s="322" t="s">
        <v>12</v>
      </c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4"/>
      <c r="Q7" s="25"/>
    </row>
    <row r="8" spans="1:17" s="48" customFormat="1" ht="13.5" thickBot="1">
      <c r="A8" s="25"/>
      <c r="B8" s="325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7"/>
      <c r="Q8" s="25"/>
    </row>
    <row r="9" spans="1:17" s="48" customFormat="1" ht="6.75" customHeight="1" thickBot="1">
      <c r="A9" s="25"/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25"/>
    </row>
    <row r="10" spans="1:17" s="48" customFormat="1" ht="26.25" customHeight="1" thickBot="1">
      <c r="A10" s="25"/>
      <c r="B10" s="87" t="s">
        <v>67</v>
      </c>
      <c r="C10" s="88">
        <v>2021</v>
      </c>
      <c r="D10" s="487" t="s">
        <v>13</v>
      </c>
      <c r="E10" s="488"/>
      <c r="F10" s="488"/>
      <c r="G10" s="488"/>
      <c r="H10" s="532" t="s">
        <v>45</v>
      </c>
      <c r="I10" s="532"/>
      <c r="J10" s="532"/>
      <c r="K10" s="488" t="s">
        <v>14</v>
      </c>
      <c r="L10" s="488"/>
      <c r="M10" s="488"/>
      <c r="N10" s="488"/>
      <c r="O10" s="532" t="s">
        <v>48</v>
      </c>
      <c r="P10" s="533"/>
      <c r="Q10" s="25"/>
    </row>
    <row r="11" spans="1:17" s="48" customFormat="1" ht="4.5" customHeight="1" thickBot="1">
      <c r="A11" s="25"/>
      <c r="B11" s="497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9"/>
      <c r="Q11" s="25"/>
    </row>
    <row r="12" spans="1:17" s="48" customFormat="1" ht="13.5" thickBot="1">
      <c r="A12" s="25"/>
      <c r="B12" s="15" t="s">
        <v>1</v>
      </c>
      <c r="C12" s="509" t="s">
        <v>87</v>
      </c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10"/>
      <c r="Q12" s="25"/>
    </row>
    <row r="13" spans="1:17" s="48" customFormat="1" ht="4.5" customHeight="1" thickBot="1">
      <c r="A13" s="25"/>
      <c r="B13" s="505"/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7"/>
      <c r="Q13" s="25"/>
    </row>
    <row r="14" spans="1:17" s="48" customFormat="1" ht="13.5" thickBot="1">
      <c r="A14" s="25"/>
      <c r="B14" s="15" t="s">
        <v>15</v>
      </c>
      <c r="C14" s="369" t="s">
        <v>110</v>
      </c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1"/>
      <c r="Q14" s="25"/>
    </row>
    <row r="15" spans="1:17" s="48" customFormat="1" ht="4.5" customHeight="1" thickBot="1">
      <c r="A15" s="25"/>
      <c r="B15" s="522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4"/>
      <c r="Q15" s="25"/>
    </row>
    <row r="16" spans="1:17" s="48" customFormat="1" ht="13.5" thickBot="1">
      <c r="A16" s="25"/>
      <c r="B16" s="15" t="s">
        <v>16</v>
      </c>
      <c r="C16" s="370" t="s">
        <v>151</v>
      </c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1"/>
      <c r="Q16" s="25"/>
    </row>
    <row r="17" spans="1:17" s="48" customFormat="1" ht="4.5" customHeight="1" thickBot="1">
      <c r="A17" s="25"/>
      <c r="B17" s="522"/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4"/>
      <c r="Q17" s="25"/>
    </row>
    <row r="18" spans="1:17" s="48" customFormat="1" ht="26.25" customHeight="1" thickBot="1">
      <c r="A18" s="25"/>
      <c r="B18" s="15" t="s">
        <v>17</v>
      </c>
      <c r="C18" s="357" t="s">
        <v>159</v>
      </c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2"/>
      <c r="Q18" s="25"/>
    </row>
    <row r="19" spans="1:17" s="48" customFormat="1" ht="4.5" customHeight="1" thickBot="1">
      <c r="A19" s="25"/>
      <c r="B19" s="520"/>
      <c r="C19" s="520"/>
      <c r="D19" s="520"/>
      <c r="E19" s="520"/>
      <c r="F19" s="520"/>
      <c r="G19" s="520"/>
      <c r="H19" s="520"/>
      <c r="I19" s="520"/>
      <c r="J19" s="520"/>
      <c r="K19" s="520"/>
      <c r="L19" s="520"/>
      <c r="M19" s="520"/>
      <c r="N19" s="520"/>
      <c r="O19" s="520"/>
      <c r="P19" s="520"/>
      <c r="Q19" s="25"/>
    </row>
    <row r="20" spans="1:17" s="48" customFormat="1" ht="17.25" customHeight="1" thickBot="1">
      <c r="A20" s="25"/>
      <c r="B20" s="487" t="s">
        <v>18</v>
      </c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9"/>
      <c r="Q20" s="25"/>
    </row>
    <row r="21" spans="1:17" s="48" customFormat="1" ht="4.5" customHeight="1" thickBot="1">
      <c r="A21" s="25"/>
      <c r="B21" s="529"/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1"/>
      <c r="Q21" s="25"/>
    </row>
    <row r="22" spans="1:18" s="48" customFormat="1" ht="65.25" customHeight="1" thickBot="1">
      <c r="A22" s="25"/>
      <c r="B22" s="15" t="s">
        <v>19</v>
      </c>
      <c r="C22" s="357" t="s">
        <v>111</v>
      </c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2"/>
      <c r="Q22" s="25"/>
      <c r="R22" s="93"/>
    </row>
    <row r="23" spans="1:17" s="48" customFormat="1" ht="4.5" customHeight="1" thickBot="1">
      <c r="A23" s="25"/>
      <c r="B23" s="522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4"/>
      <c r="Q23" s="25"/>
    </row>
    <row r="24" spans="1:17" s="48" customFormat="1" ht="36.75" customHeight="1" thickBot="1">
      <c r="A24" s="25"/>
      <c r="B24" s="15" t="s">
        <v>20</v>
      </c>
      <c r="C24" s="357" t="s">
        <v>152</v>
      </c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2"/>
      <c r="Q24" s="25"/>
    </row>
    <row r="25" spans="1:17" s="48" customFormat="1" ht="4.5" customHeight="1" thickBot="1">
      <c r="A25" s="25"/>
      <c r="B25" s="522"/>
      <c r="C25" s="523"/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4"/>
      <c r="Q25" s="25"/>
    </row>
    <row r="26" spans="1:17" s="48" customFormat="1" ht="13.5" customHeight="1" thickBot="1">
      <c r="A26" s="25"/>
      <c r="B26" s="15" t="s">
        <v>21</v>
      </c>
      <c r="C26" s="525">
        <v>0.2</v>
      </c>
      <c r="D26" s="509"/>
      <c r="E26" s="509"/>
      <c r="F26" s="509"/>
      <c r="G26" s="509"/>
      <c r="H26" s="509"/>
      <c r="I26" s="509"/>
      <c r="J26" s="509"/>
      <c r="K26" s="509"/>
      <c r="L26" s="509"/>
      <c r="M26" s="509"/>
      <c r="N26" s="509"/>
      <c r="O26" s="509"/>
      <c r="P26" s="510"/>
      <c r="Q26" s="25"/>
    </row>
    <row r="27" spans="1:17" s="48" customFormat="1" ht="4.5" customHeight="1" thickBot="1">
      <c r="A27" s="25"/>
      <c r="B27" s="526"/>
      <c r="C27" s="527"/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527"/>
      <c r="O27" s="527"/>
      <c r="P27" s="528"/>
      <c r="Q27" s="25"/>
    </row>
    <row r="28" spans="1:17" s="48" customFormat="1" ht="27" customHeight="1" thickBot="1">
      <c r="A28" s="25"/>
      <c r="B28" s="15" t="s">
        <v>22</v>
      </c>
      <c r="C28" s="65" t="s">
        <v>23</v>
      </c>
      <c r="D28" s="369" t="s">
        <v>216</v>
      </c>
      <c r="E28" s="370"/>
      <c r="F28" s="370"/>
      <c r="G28" s="371"/>
      <c r="H28" s="372" t="s">
        <v>24</v>
      </c>
      <c r="I28" s="372"/>
      <c r="J28" s="372"/>
      <c r="K28" s="369" t="s">
        <v>217</v>
      </c>
      <c r="L28" s="370"/>
      <c r="M28" s="371"/>
      <c r="N28" s="373" t="s">
        <v>25</v>
      </c>
      <c r="O28" s="374"/>
      <c r="P28" s="66" t="s">
        <v>218</v>
      </c>
      <c r="Q28" s="25"/>
    </row>
    <row r="29" spans="1:17" s="48" customFormat="1" ht="4.5" customHeight="1" thickBot="1">
      <c r="A29" s="25"/>
      <c r="B29" s="519"/>
      <c r="C29" s="520"/>
      <c r="D29" s="520"/>
      <c r="E29" s="520"/>
      <c r="F29" s="520"/>
      <c r="G29" s="520"/>
      <c r="H29" s="520"/>
      <c r="I29" s="520"/>
      <c r="J29" s="520"/>
      <c r="K29" s="520"/>
      <c r="L29" s="520"/>
      <c r="M29" s="520"/>
      <c r="N29" s="520"/>
      <c r="O29" s="520"/>
      <c r="P29" s="521"/>
      <c r="Q29" s="25"/>
    </row>
    <row r="30" spans="1:17" s="48" customFormat="1" ht="13.5" thickBot="1">
      <c r="A30" s="25"/>
      <c r="B30" s="15" t="s">
        <v>26</v>
      </c>
      <c r="C30" s="369" t="s">
        <v>80</v>
      </c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1"/>
      <c r="Q30" s="25"/>
    </row>
    <row r="31" spans="1:17" s="48" customFormat="1" ht="4.5" customHeight="1" thickBot="1">
      <c r="A31" s="25"/>
      <c r="B31" s="522"/>
      <c r="C31" s="523"/>
      <c r="D31" s="523"/>
      <c r="E31" s="523"/>
      <c r="F31" s="523"/>
      <c r="G31" s="523"/>
      <c r="H31" s="523"/>
      <c r="I31" s="523"/>
      <c r="J31" s="523"/>
      <c r="K31" s="523"/>
      <c r="L31" s="523"/>
      <c r="M31" s="523"/>
      <c r="N31" s="523"/>
      <c r="O31" s="523"/>
      <c r="P31" s="524"/>
      <c r="Q31" s="25"/>
    </row>
    <row r="32" spans="1:17" s="48" customFormat="1" ht="13.5" thickBot="1">
      <c r="A32" s="25"/>
      <c r="B32" s="15" t="s">
        <v>27</v>
      </c>
      <c r="C32" s="508" t="s">
        <v>76</v>
      </c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10"/>
      <c r="Q32" s="25"/>
    </row>
    <row r="33" spans="1:17" s="48" customFormat="1" ht="4.5" customHeight="1" thickBot="1">
      <c r="A33" s="25"/>
      <c r="B33" s="522"/>
      <c r="C33" s="523"/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524"/>
      <c r="Q33" s="25"/>
    </row>
    <row r="34" spans="1:18" s="48" customFormat="1" ht="13.5" thickBot="1">
      <c r="A34" s="25"/>
      <c r="B34" s="15" t="s">
        <v>28</v>
      </c>
      <c r="C34" s="508" t="s">
        <v>76</v>
      </c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10"/>
      <c r="Q34" s="25"/>
      <c r="R34" s="104"/>
    </row>
    <row r="35" spans="1:17" s="48" customFormat="1" ht="4.5" customHeight="1" thickBot="1">
      <c r="A35" s="25"/>
      <c r="B35" s="505"/>
      <c r="C35" s="506"/>
      <c r="D35" s="506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507"/>
      <c r="Q35" s="25"/>
    </row>
    <row r="36" spans="1:17" s="48" customFormat="1" ht="16.5" customHeight="1" thickBot="1">
      <c r="A36" s="25"/>
      <c r="B36" s="15" t="s">
        <v>29</v>
      </c>
      <c r="C36" s="508" t="s">
        <v>76</v>
      </c>
      <c r="D36" s="509"/>
      <c r="E36" s="509"/>
      <c r="F36" s="509"/>
      <c r="G36" s="509"/>
      <c r="H36" s="509"/>
      <c r="I36" s="509"/>
      <c r="J36" s="509"/>
      <c r="K36" s="509"/>
      <c r="L36" s="509"/>
      <c r="M36" s="509"/>
      <c r="N36" s="509"/>
      <c r="O36" s="509"/>
      <c r="P36" s="510"/>
      <c r="Q36" s="25"/>
    </row>
    <row r="37" spans="1:17" s="48" customFormat="1" ht="4.5" customHeight="1" thickBot="1">
      <c r="A37" s="25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25"/>
    </row>
    <row r="38" spans="1:17" s="48" customFormat="1" ht="13.5" thickBot="1">
      <c r="A38" s="25"/>
      <c r="B38" s="511" t="s">
        <v>30</v>
      </c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3"/>
      <c r="P38" s="514"/>
      <c r="Q38" s="25"/>
    </row>
    <row r="39" spans="1:17" s="48" customFormat="1" ht="20.25" customHeight="1" thickBot="1">
      <c r="A39" s="25"/>
      <c r="B39" s="89" t="s">
        <v>31</v>
      </c>
      <c r="C39" s="515" t="s">
        <v>32</v>
      </c>
      <c r="D39" s="516"/>
      <c r="E39" s="516"/>
      <c r="F39" s="516"/>
      <c r="G39" s="517"/>
      <c r="H39" s="515" t="s">
        <v>26</v>
      </c>
      <c r="I39" s="516"/>
      <c r="J39" s="516"/>
      <c r="K39" s="516"/>
      <c r="L39" s="517"/>
      <c r="M39" s="515" t="s">
        <v>33</v>
      </c>
      <c r="N39" s="516"/>
      <c r="O39" s="518"/>
      <c r="P39" s="517"/>
      <c r="Q39" s="25"/>
    </row>
    <row r="40" spans="1:17" s="48" customFormat="1" ht="33.75" customHeight="1">
      <c r="A40" s="25"/>
      <c r="B40" s="50" t="s">
        <v>119</v>
      </c>
      <c r="C40" s="396" t="s">
        <v>92</v>
      </c>
      <c r="D40" s="397"/>
      <c r="E40" s="397"/>
      <c r="F40" s="397"/>
      <c r="G40" s="398"/>
      <c r="H40" s="396" t="s">
        <v>84</v>
      </c>
      <c r="I40" s="397"/>
      <c r="J40" s="397"/>
      <c r="K40" s="397"/>
      <c r="L40" s="398"/>
      <c r="M40" s="393" t="s">
        <v>135</v>
      </c>
      <c r="N40" s="394"/>
      <c r="O40" s="394"/>
      <c r="P40" s="504"/>
      <c r="Q40" s="25"/>
    </row>
    <row r="41" spans="1:17" s="48" customFormat="1" ht="30.75" customHeight="1">
      <c r="A41" s="25"/>
      <c r="B41" s="51" t="s">
        <v>120</v>
      </c>
      <c r="C41" s="396" t="s">
        <v>92</v>
      </c>
      <c r="D41" s="397"/>
      <c r="E41" s="397"/>
      <c r="F41" s="397"/>
      <c r="G41" s="398"/>
      <c r="H41" s="396" t="s">
        <v>84</v>
      </c>
      <c r="I41" s="397"/>
      <c r="J41" s="397"/>
      <c r="K41" s="397"/>
      <c r="L41" s="398"/>
      <c r="M41" s="393" t="s">
        <v>135</v>
      </c>
      <c r="N41" s="394"/>
      <c r="O41" s="394"/>
      <c r="P41" s="504"/>
      <c r="Q41" s="25"/>
    </row>
    <row r="42" spans="1:17" s="48" customFormat="1" ht="4.5" customHeight="1" thickBot="1">
      <c r="A42" s="25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25"/>
    </row>
    <row r="43" spans="1:17" s="48" customFormat="1" ht="13.5" customHeight="1" thickBot="1">
      <c r="A43" s="25"/>
      <c r="B43" s="487" t="s">
        <v>34</v>
      </c>
      <c r="C43" s="488"/>
      <c r="D43" s="488"/>
      <c r="E43" s="488"/>
      <c r="F43" s="488"/>
      <c r="G43" s="488"/>
      <c r="H43" s="488"/>
      <c r="I43" s="488"/>
      <c r="J43" s="488"/>
      <c r="K43" s="488"/>
      <c r="L43" s="488"/>
      <c r="M43" s="488"/>
      <c r="N43" s="488"/>
      <c r="O43" s="488"/>
      <c r="P43" s="489"/>
      <c r="Q43" s="25"/>
    </row>
    <row r="44" spans="1:17" s="48" customFormat="1" ht="4.5" customHeight="1">
      <c r="A44" s="25"/>
      <c r="B44" s="90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2"/>
      <c r="Q44" s="25"/>
    </row>
    <row r="45" spans="1:17" s="48" customFormat="1" ht="12.75">
      <c r="A45" s="25"/>
      <c r="B45" s="490" t="s">
        <v>6</v>
      </c>
      <c r="C45" s="47" t="s">
        <v>137</v>
      </c>
      <c r="D45" s="47" t="s">
        <v>138</v>
      </c>
      <c r="E45" s="47" t="s">
        <v>139</v>
      </c>
      <c r="F45" s="47" t="s">
        <v>140</v>
      </c>
      <c r="G45" s="47" t="s">
        <v>141</v>
      </c>
      <c r="H45" s="47" t="s">
        <v>142</v>
      </c>
      <c r="I45" s="47" t="s">
        <v>143</v>
      </c>
      <c r="J45" s="47" t="s">
        <v>144</v>
      </c>
      <c r="K45" s="47" t="s">
        <v>145</v>
      </c>
      <c r="L45" s="47" t="s">
        <v>146</v>
      </c>
      <c r="M45" s="47" t="s">
        <v>147</v>
      </c>
      <c r="N45" s="47" t="s">
        <v>148</v>
      </c>
      <c r="O45" s="47" t="s">
        <v>149</v>
      </c>
      <c r="P45" s="47" t="s">
        <v>222</v>
      </c>
      <c r="Q45" s="25"/>
    </row>
    <row r="46" spans="1:17" s="48" customFormat="1" ht="12.75">
      <c r="A46" s="25"/>
      <c r="B46" s="490"/>
      <c r="C46" s="97" t="s">
        <v>96</v>
      </c>
      <c r="D46" s="47"/>
      <c r="E46" s="47"/>
      <c r="F46" s="98">
        <f>+C26</f>
        <v>0.2</v>
      </c>
      <c r="G46" s="99"/>
      <c r="H46" s="99"/>
      <c r="I46" s="98">
        <f>+C26</f>
        <v>0.2</v>
      </c>
      <c r="J46" s="99"/>
      <c r="K46" s="99"/>
      <c r="L46" s="98">
        <f>+C26</f>
        <v>0.2</v>
      </c>
      <c r="M46" s="99"/>
      <c r="N46" s="99"/>
      <c r="O46" s="98">
        <f>+C26</f>
        <v>0.2</v>
      </c>
      <c r="P46" s="98">
        <f>+C26</f>
        <v>0.2</v>
      </c>
      <c r="Q46" s="25"/>
    </row>
    <row r="47" spans="1:17" s="48" customFormat="1" ht="12.75">
      <c r="A47" s="25"/>
      <c r="B47" s="490"/>
      <c r="C47" s="49" t="s">
        <v>112</v>
      </c>
      <c r="D47" s="47"/>
      <c r="E47" s="47"/>
      <c r="F47" s="221">
        <f>'2.2registro logro acuerdos conc'!D10</f>
        <v>0.266304347826087</v>
      </c>
      <c r="G47" s="99"/>
      <c r="H47" s="99"/>
      <c r="I47" s="221">
        <f>'2.2registro logro acuerdos conc'!F10</f>
        <v>0.2733333333333333</v>
      </c>
      <c r="J47" s="99"/>
      <c r="K47" s="99"/>
      <c r="L47" s="221">
        <f>+'2.2registro logro acuerdos conc'!H10</f>
        <v>0.18333333333333332</v>
      </c>
      <c r="M47" s="99"/>
      <c r="N47" s="99"/>
      <c r="O47" s="221">
        <v>0.206</v>
      </c>
      <c r="P47" s="222">
        <f>+AVERAGE(O47)</f>
        <v>0.206</v>
      </c>
      <c r="Q47" s="25"/>
    </row>
    <row r="48" spans="1:17" s="48" customFormat="1" ht="25.5">
      <c r="A48" s="25"/>
      <c r="B48" s="490"/>
      <c r="C48" s="223" t="s">
        <v>220</v>
      </c>
      <c r="D48" s="223"/>
      <c r="E48" s="223"/>
      <c r="F48" s="224">
        <f>F47/F46</f>
        <v>1.3315217391304348</v>
      </c>
      <c r="G48" s="223"/>
      <c r="H48" s="223"/>
      <c r="I48" s="224">
        <f>I47/I46</f>
        <v>1.3666666666666665</v>
      </c>
      <c r="J48" s="223"/>
      <c r="K48" s="223"/>
      <c r="L48" s="224">
        <f>L47/L46</f>
        <v>0.9166666666666665</v>
      </c>
      <c r="M48" s="223"/>
      <c r="N48" s="223"/>
      <c r="O48" s="278">
        <f>+O47/O46</f>
        <v>1.0299999999999998</v>
      </c>
      <c r="P48" s="224">
        <f>+AVERAGE(O48)</f>
        <v>1.0299999999999998</v>
      </c>
      <c r="Q48" s="25"/>
    </row>
    <row r="49" spans="1:17" s="48" customFormat="1" ht="4.5" customHeight="1" thickBot="1">
      <c r="A49" s="25"/>
      <c r="B49" s="491">
        <v>0.9</v>
      </c>
      <c r="C49" s="492"/>
      <c r="D49" s="492"/>
      <c r="E49" s="492"/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93"/>
      <c r="Q49" s="25"/>
    </row>
    <row r="50" spans="1:17" s="48" customFormat="1" ht="13.5" thickBot="1">
      <c r="A50" s="25"/>
      <c r="B50" s="487" t="s">
        <v>35</v>
      </c>
      <c r="C50" s="488"/>
      <c r="D50" s="488"/>
      <c r="E50" s="488"/>
      <c r="F50" s="488"/>
      <c r="G50" s="488"/>
      <c r="H50" s="488"/>
      <c r="I50" s="488"/>
      <c r="J50" s="488"/>
      <c r="K50" s="488"/>
      <c r="L50" s="488"/>
      <c r="M50" s="488"/>
      <c r="N50" s="488"/>
      <c r="O50" s="488"/>
      <c r="P50" s="489"/>
      <c r="Q50" s="25"/>
    </row>
    <row r="51" spans="1:17" s="48" customFormat="1" ht="21" customHeight="1">
      <c r="A51" s="25"/>
      <c r="B51" s="494"/>
      <c r="C51" s="495"/>
      <c r="D51" s="495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495"/>
      <c r="P51" s="496"/>
      <c r="Q51" s="25"/>
    </row>
    <row r="52" spans="1:17" s="48" customFormat="1" ht="21" customHeight="1">
      <c r="A52" s="25"/>
      <c r="B52" s="497"/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N52" s="498"/>
      <c r="O52" s="498"/>
      <c r="P52" s="499"/>
      <c r="Q52" s="25"/>
    </row>
    <row r="53" spans="1:17" s="48" customFormat="1" ht="21" customHeight="1">
      <c r="A53" s="25"/>
      <c r="B53" s="497"/>
      <c r="C53" s="498"/>
      <c r="D53" s="498"/>
      <c r="E53" s="498"/>
      <c r="F53" s="498"/>
      <c r="G53" s="498"/>
      <c r="H53" s="498"/>
      <c r="I53" s="498"/>
      <c r="J53" s="498"/>
      <c r="K53" s="498"/>
      <c r="L53" s="498"/>
      <c r="M53" s="498"/>
      <c r="N53" s="498"/>
      <c r="O53" s="498"/>
      <c r="P53" s="499"/>
      <c r="Q53" s="25"/>
    </row>
    <row r="54" spans="1:17" s="48" customFormat="1" ht="21" customHeight="1">
      <c r="A54" s="25"/>
      <c r="B54" s="497"/>
      <c r="C54" s="498"/>
      <c r="D54" s="498"/>
      <c r="E54" s="498"/>
      <c r="F54" s="498"/>
      <c r="G54" s="498"/>
      <c r="H54" s="498"/>
      <c r="I54" s="498"/>
      <c r="J54" s="498"/>
      <c r="K54" s="498"/>
      <c r="L54" s="498"/>
      <c r="M54" s="498"/>
      <c r="N54" s="498"/>
      <c r="O54" s="498"/>
      <c r="P54" s="499"/>
      <c r="Q54" s="25"/>
    </row>
    <row r="55" spans="1:17" s="48" customFormat="1" ht="21" customHeight="1">
      <c r="A55" s="25"/>
      <c r="B55" s="497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498"/>
      <c r="O55" s="498"/>
      <c r="P55" s="499"/>
      <c r="Q55" s="25"/>
    </row>
    <row r="56" spans="1:17" s="48" customFormat="1" ht="21" customHeight="1">
      <c r="A56" s="25"/>
      <c r="B56" s="497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498"/>
      <c r="O56" s="498"/>
      <c r="P56" s="499"/>
      <c r="Q56" s="25"/>
    </row>
    <row r="57" spans="1:17" s="48" customFormat="1" ht="21" customHeight="1">
      <c r="A57" s="25"/>
      <c r="B57" s="497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498"/>
      <c r="O57" s="498"/>
      <c r="P57" s="499"/>
      <c r="Q57" s="25"/>
    </row>
    <row r="58" spans="1:17" s="48" customFormat="1" ht="21" customHeight="1">
      <c r="A58" s="25"/>
      <c r="B58" s="497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N58" s="498"/>
      <c r="O58" s="498"/>
      <c r="P58" s="499"/>
      <c r="Q58" s="25"/>
    </row>
    <row r="59" spans="1:17" s="48" customFormat="1" ht="21" customHeight="1">
      <c r="A59" s="25"/>
      <c r="B59" s="497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N59" s="498"/>
      <c r="O59" s="498"/>
      <c r="P59" s="499"/>
      <c r="Q59" s="25"/>
    </row>
    <row r="60" spans="1:17" s="48" customFormat="1" ht="21" customHeight="1">
      <c r="A60" s="25"/>
      <c r="B60" s="497"/>
      <c r="C60" s="498"/>
      <c r="D60" s="498"/>
      <c r="E60" s="498"/>
      <c r="F60" s="498"/>
      <c r="G60" s="498"/>
      <c r="H60" s="498"/>
      <c r="I60" s="498"/>
      <c r="J60" s="498"/>
      <c r="K60" s="498"/>
      <c r="L60" s="498"/>
      <c r="M60" s="498"/>
      <c r="N60" s="498"/>
      <c r="O60" s="498"/>
      <c r="P60" s="499"/>
      <c r="Q60" s="25"/>
    </row>
    <row r="61" spans="1:17" s="48" customFormat="1" ht="21" customHeight="1">
      <c r="A61" s="25"/>
      <c r="B61" s="497"/>
      <c r="C61" s="498"/>
      <c r="D61" s="498"/>
      <c r="E61" s="498"/>
      <c r="F61" s="498"/>
      <c r="G61" s="498"/>
      <c r="H61" s="498"/>
      <c r="I61" s="498"/>
      <c r="J61" s="498"/>
      <c r="K61" s="498"/>
      <c r="L61" s="498"/>
      <c r="M61" s="498"/>
      <c r="N61" s="498"/>
      <c r="O61" s="498"/>
      <c r="P61" s="499"/>
      <c r="Q61" s="25"/>
    </row>
    <row r="62" spans="1:17" s="48" customFormat="1" ht="21" customHeight="1">
      <c r="A62" s="25"/>
      <c r="B62" s="497"/>
      <c r="C62" s="498"/>
      <c r="D62" s="498"/>
      <c r="E62" s="498"/>
      <c r="F62" s="498"/>
      <c r="G62" s="498"/>
      <c r="H62" s="498"/>
      <c r="I62" s="498"/>
      <c r="J62" s="498"/>
      <c r="K62" s="498"/>
      <c r="L62" s="498"/>
      <c r="M62" s="498"/>
      <c r="N62" s="498"/>
      <c r="O62" s="498"/>
      <c r="P62" s="499"/>
      <c r="Q62" s="25"/>
    </row>
    <row r="63" spans="1:17" s="48" customFormat="1" ht="21" customHeight="1">
      <c r="A63" s="25"/>
      <c r="B63" s="497"/>
      <c r="C63" s="498"/>
      <c r="D63" s="498"/>
      <c r="E63" s="498"/>
      <c r="F63" s="498"/>
      <c r="G63" s="498"/>
      <c r="H63" s="498"/>
      <c r="I63" s="498"/>
      <c r="J63" s="498"/>
      <c r="K63" s="498"/>
      <c r="L63" s="498"/>
      <c r="M63" s="498"/>
      <c r="N63" s="498"/>
      <c r="O63" s="498"/>
      <c r="P63" s="499"/>
      <c r="Q63" s="25"/>
    </row>
    <row r="64" spans="1:17" s="48" customFormat="1" ht="21" customHeight="1">
      <c r="A64" s="25"/>
      <c r="B64" s="497"/>
      <c r="C64" s="498"/>
      <c r="D64" s="498"/>
      <c r="E64" s="498"/>
      <c r="F64" s="498"/>
      <c r="G64" s="498"/>
      <c r="H64" s="498"/>
      <c r="I64" s="498"/>
      <c r="J64" s="498"/>
      <c r="K64" s="498"/>
      <c r="L64" s="498"/>
      <c r="M64" s="498"/>
      <c r="N64" s="498"/>
      <c r="O64" s="498"/>
      <c r="P64" s="499"/>
      <c r="Q64" s="25"/>
    </row>
    <row r="65" spans="1:17" s="48" customFormat="1" ht="21" customHeight="1">
      <c r="A65" s="25"/>
      <c r="B65" s="497"/>
      <c r="C65" s="498"/>
      <c r="D65" s="498"/>
      <c r="E65" s="498"/>
      <c r="F65" s="498"/>
      <c r="G65" s="498"/>
      <c r="H65" s="498"/>
      <c r="I65" s="498"/>
      <c r="J65" s="498"/>
      <c r="K65" s="498"/>
      <c r="L65" s="498"/>
      <c r="M65" s="498"/>
      <c r="N65" s="498"/>
      <c r="O65" s="498"/>
      <c r="P65" s="499"/>
      <c r="Q65" s="25"/>
    </row>
    <row r="66" spans="1:17" s="48" customFormat="1" ht="21" customHeight="1" thickBot="1">
      <c r="A66" s="25"/>
      <c r="B66" s="500"/>
      <c r="C66" s="501"/>
      <c r="D66" s="501"/>
      <c r="E66" s="501"/>
      <c r="F66" s="501"/>
      <c r="G66" s="501"/>
      <c r="H66" s="501"/>
      <c r="I66" s="501"/>
      <c r="J66" s="501"/>
      <c r="K66" s="501"/>
      <c r="L66" s="501"/>
      <c r="M66" s="501"/>
      <c r="N66" s="501"/>
      <c r="O66" s="501"/>
      <c r="P66" s="502"/>
      <c r="Q66" s="25"/>
    </row>
    <row r="67" spans="1:17" s="96" customFormat="1" ht="4.5" customHeight="1" thickBot="1">
      <c r="A67" s="503"/>
      <c r="B67" s="503"/>
      <c r="C67" s="503"/>
      <c r="D67" s="503"/>
      <c r="E67" s="503"/>
      <c r="F67" s="503"/>
      <c r="G67" s="503"/>
      <c r="H67" s="503"/>
      <c r="I67" s="503"/>
      <c r="J67" s="503"/>
      <c r="K67" s="503"/>
      <c r="L67" s="503"/>
      <c r="M67" s="503"/>
      <c r="N67" s="503"/>
      <c r="O67" s="503"/>
      <c r="P67" s="503"/>
      <c r="Q67" s="503"/>
    </row>
    <row r="68" spans="1:17" s="48" customFormat="1" ht="105" customHeight="1" thickBot="1">
      <c r="A68" s="25"/>
      <c r="B68" s="23" t="s">
        <v>36</v>
      </c>
      <c r="C68" s="478" t="s">
        <v>268</v>
      </c>
      <c r="D68" s="479"/>
      <c r="E68" s="479"/>
      <c r="F68" s="479"/>
      <c r="G68" s="479"/>
      <c r="H68" s="479"/>
      <c r="I68" s="479"/>
      <c r="J68" s="479"/>
      <c r="K68" s="479"/>
      <c r="L68" s="479"/>
      <c r="M68" s="479"/>
      <c r="N68" s="479"/>
      <c r="O68" s="479"/>
      <c r="P68" s="480"/>
      <c r="Q68" s="25"/>
    </row>
    <row r="69" spans="1:17" s="48" customFormat="1" ht="41.25" customHeight="1" thickBot="1">
      <c r="A69" s="25"/>
      <c r="B69" s="24" t="s">
        <v>37</v>
      </c>
      <c r="C69" s="481" t="s">
        <v>85</v>
      </c>
      <c r="D69" s="482"/>
      <c r="E69" s="482"/>
      <c r="F69" s="482"/>
      <c r="G69" s="482"/>
      <c r="H69" s="482"/>
      <c r="I69" s="482"/>
      <c r="J69" s="482"/>
      <c r="K69" s="482"/>
      <c r="L69" s="482"/>
      <c r="M69" s="482"/>
      <c r="N69" s="482"/>
      <c r="O69" s="482"/>
      <c r="P69" s="483"/>
      <c r="Q69" s="25"/>
    </row>
    <row r="70" spans="1:17" s="48" customFormat="1" ht="27.75" customHeight="1" thickBot="1">
      <c r="A70" s="25"/>
      <c r="B70" s="59" t="s">
        <v>68</v>
      </c>
      <c r="C70" s="484"/>
      <c r="D70" s="485"/>
      <c r="E70" s="485"/>
      <c r="F70" s="485"/>
      <c r="G70" s="485"/>
      <c r="H70" s="485"/>
      <c r="I70" s="485"/>
      <c r="J70" s="485"/>
      <c r="K70" s="485"/>
      <c r="L70" s="485"/>
      <c r="M70" s="485"/>
      <c r="N70" s="485"/>
      <c r="O70" s="485"/>
      <c r="P70" s="486"/>
      <c r="Q70" s="25"/>
    </row>
    <row r="71" s="48" customFormat="1" ht="12.75"/>
    <row r="72" s="28" customFormat="1" ht="12.75"/>
    <row r="73" s="28" customFormat="1" ht="12.75"/>
    <row r="74" s="132" customFormat="1" ht="12.75"/>
    <row r="75" s="132" customFormat="1" ht="12.75"/>
    <row r="76" s="132" customFormat="1" ht="12.75"/>
    <row r="77" s="132" customFormat="1" ht="12.75"/>
    <row r="78" s="132" customFormat="1" ht="12.75"/>
    <row r="79" s="132" customFormat="1" ht="12.75"/>
    <row r="80" s="132" customFormat="1" ht="12.75"/>
    <row r="81" s="132" customFormat="1" ht="12.75"/>
    <row r="82" s="132" customFormat="1" ht="12.75"/>
    <row r="83" s="132" customFormat="1" ht="12.75"/>
    <row r="84" s="132" customFormat="1" ht="12.75"/>
    <row r="85" s="132" customFormat="1" ht="12.75"/>
    <row r="86" s="132" customFormat="1" ht="12.75"/>
    <row r="87" s="132" customFormat="1" ht="12.75"/>
    <row r="88" s="132" customFormat="1" ht="12.75"/>
    <row r="89" s="132" customFormat="1" ht="12.75"/>
    <row r="90" s="132" customFormat="1" ht="12.75"/>
    <row r="91" s="132" customFormat="1" ht="12.75"/>
    <row r="92" s="132" customFormat="1" ht="12.75"/>
    <row r="93" s="133" customFormat="1" ht="12.75"/>
    <row r="94" spans="2:17" s="133" customFormat="1" ht="12.75" hidden="1">
      <c r="B94" s="133" t="s">
        <v>38</v>
      </c>
      <c r="C94" s="133" t="s">
        <v>14</v>
      </c>
      <c r="D94" s="133" t="s">
        <v>39</v>
      </c>
      <c r="Q94" s="134" t="s">
        <v>69</v>
      </c>
    </row>
    <row r="95" spans="2:17" s="133" customFormat="1" ht="12.75" hidden="1">
      <c r="B95" s="134" t="s">
        <v>40</v>
      </c>
      <c r="C95" s="134" t="s">
        <v>41</v>
      </c>
      <c r="D95" s="135" t="s">
        <v>42</v>
      </c>
      <c r="M95" s="134" t="s">
        <v>70</v>
      </c>
      <c r="Q95" s="134" t="s">
        <v>71</v>
      </c>
    </row>
    <row r="96" spans="2:17" s="133" customFormat="1" ht="12.75" hidden="1">
      <c r="B96" s="134" t="s">
        <v>72</v>
      </c>
      <c r="C96" s="134" t="s">
        <v>43</v>
      </c>
      <c r="D96" s="135" t="s">
        <v>44</v>
      </c>
      <c r="M96" s="134" t="s">
        <v>73</v>
      </c>
      <c r="Q96" s="134" t="s">
        <v>74</v>
      </c>
    </row>
    <row r="97" spans="2:17" s="133" customFormat="1" ht="12.75" hidden="1">
      <c r="B97" s="134" t="s">
        <v>45</v>
      </c>
      <c r="C97" s="134" t="s">
        <v>46</v>
      </c>
      <c r="D97" s="135" t="s">
        <v>47</v>
      </c>
      <c r="M97" s="134" t="s">
        <v>75</v>
      </c>
      <c r="Q97" s="134" t="s">
        <v>76</v>
      </c>
    </row>
    <row r="98" spans="3:17" s="133" customFormat="1" ht="12.75" hidden="1">
      <c r="C98" s="134" t="s">
        <v>48</v>
      </c>
      <c r="D98" s="135" t="s">
        <v>49</v>
      </c>
      <c r="M98" s="134"/>
      <c r="Q98" s="134" t="s">
        <v>77</v>
      </c>
    </row>
    <row r="99" spans="3:17" s="133" customFormat="1" ht="12.75" hidden="1">
      <c r="C99" s="134" t="s">
        <v>50</v>
      </c>
      <c r="D99" s="135" t="s">
        <v>51</v>
      </c>
      <c r="N99" s="133" t="s">
        <v>78</v>
      </c>
      <c r="Q99" s="134" t="s">
        <v>79</v>
      </c>
    </row>
    <row r="100" spans="3:4" s="133" customFormat="1" ht="12.75" hidden="1">
      <c r="C100" s="134" t="s">
        <v>52</v>
      </c>
      <c r="D100" s="135" t="s">
        <v>53</v>
      </c>
    </row>
    <row r="101" spans="3:4" s="133" customFormat="1" ht="12.75" hidden="1">
      <c r="C101" s="134" t="s">
        <v>54</v>
      </c>
      <c r="D101" s="135" t="s">
        <v>55</v>
      </c>
    </row>
    <row r="102" s="133" customFormat="1" ht="12.75" hidden="1">
      <c r="D102" s="135" t="s">
        <v>56</v>
      </c>
    </row>
    <row r="103" s="133" customFormat="1" ht="12.75" hidden="1">
      <c r="D103" s="135" t="s">
        <v>57</v>
      </c>
    </row>
    <row r="104" s="133" customFormat="1" ht="12.75" hidden="1">
      <c r="D104" s="135" t="s">
        <v>58</v>
      </c>
    </row>
    <row r="105" spans="2:4" s="133" customFormat="1" ht="12.75" customHeight="1" hidden="1">
      <c r="B105" s="128" t="s">
        <v>158</v>
      </c>
      <c r="D105" s="135" t="s">
        <v>59</v>
      </c>
    </row>
    <row r="106" spans="2:4" s="133" customFormat="1" ht="51" hidden="1">
      <c r="B106" s="131" t="s">
        <v>159</v>
      </c>
      <c r="D106" s="135" t="s">
        <v>60</v>
      </c>
    </row>
    <row r="107" spans="2:4" s="133" customFormat="1" ht="63.75" hidden="1">
      <c r="B107" s="131" t="s">
        <v>160</v>
      </c>
      <c r="D107" s="135" t="s">
        <v>61</v>
      </c>
    </row>
    <row r="108" spans="2:4" s="133" customFormat="1" ht="76.5" hidden="1">
      <c r="B108" s="131" t="s">
        <v>161</v>
      </c>
      <c r="D108" s="135" t="s">
        <v>62</v>
      </c>
    </row>
    <row r="109" spans="2:4" s="133" customFormat="1" ht="51" hidden="1">
      <c r="B109" s="131" t="s">
        <v>162</v>
      </c>
      <c r="D109" s="135" t="s">
        <v>63</v>
      </c>
    </row>
    <row r="110" spans="2:4" s="133" customFormat="1" ht="51" hidden="1">
      <c r="B110" s="131" t="s">
        <v>163</v>
      </c>
      <c r="D110" s="135" t="s">
        <v>64</v>
      </c>
    </row>
    <row r="111" spans="2:4" s="133" customFormat="1" ht="38.25" hidden="1">
      <c r="B111" s="131" t="s">
        <v>164</v>
      </c>
      <c r="D111" s="135" t="s">
        <v>65</v>
      </c>
    </row>
    <row r="112" spans="2:4" s="133" customFormat="1" ht="12.75" hidden="1">
      <c r="B112" s="132"/>
      <c r="D112" s="135" t="s">
        <v>66</v>
      </c>
    </row>
    <row r="113" spans="2:12" s="133" customFormat="1" ht="12.75" hidden="1">
      <c r="B113" s="132"/>
      <c r="D113" s="134" t="s">
        <v>81</v>
      </c>
      <c r="E113" s="134"/>
      <c r="F113" s="134"/>
      <c r="G113" s="134"/>
      <c r="H113" s="134"/>
      <c r="I113" s="134"/>
      <c r="J113" s="134"/>
      <c r="K113" s="134"/>
      <c r="L113" s="134"/>
    </row>
    <row r="114" spans="2:12" s="133" customFormat="1" ht="15.75" customHeight="1" hidden="1">
      <c r="B114" s="136"/>
      <c r="D114" s="134" t="s">
        <v>82</v>
      </c>
      <c r="E114" s="134"/>
      <c r="F114" s="134"/>
      <c r="G114" s="134"/>
      <c r="H114" s="134"/>
      <c r="I114" s="134"/>
      <c r="J114" s="134"/>
      <c r="K114" s="134"/>
      <c r="L114" s="134"/>
    </row>
    <row r="115" spans="2:12" s="133" customFormat="1" ht="15.75" customHeight="1" hidden="1">
      <c r="B115" s="136"/>
      <c r="D115" s="134" t="s">
        <v>87</v>
      </c>
      <c r="E115" s="134"/>
      <c r="F115" s="134"/>
      <c r="G115" s="134"/>
      <c r="H115" s="134"/>
      <c r="I115" s="134"/>
      <c r="J115" s="134"/>
      <c r="K115" s="134"/>
      <c r="L115" s="134"/>
    </row>
    <row r="116" spans="2:4" s="133" customFormat="1" ht="12.75" hidden="1">
      <c r="B116" s="136"/>
      <c r="D116" s="133">
        <v>2017</v>
      </c>
    </row>
    <row r="117" spans="2:4" s="133" customFormat="1" ht="12.75" hidden="1">
      <c r="B117" s="136"/>
      <c r="D117" s="133">
        <v>2018</v>
      </c>
    </row>
    <row r="118" spans="2:4" s="133" customFormat="1" ht="12.75" hidden="1">
      <c r="B118" s="136"/>
      <c r="D118" s="133">
        <v>2019</v>
      </c>
    </row>
    <row r="119" spans="2:4" s="133" customFormat="1" ht="12.75" hidden="1">
      <c r="B119" s="136"/>
      <c r="D119" s="133">
        <v>2020</v>
      </c>
    </row>
    <row r="120" spans="2:4" s="133" customFormat="1" ht="12.75" hidden="1">
      <c r="B120" s="136"/>
      <c r="D120" s="133">
        <v>2021</v>
      </c>
    </row>
    <row r="121" s="133" customFormat="1" ht="12.75">
      <c r="B121" s="136"/>
    </row>
    <row r="122" s="133" customFormat="1" ht="12.75">
      <c r="B122" s="136"/>
    </row>
    <row r="123" s="133" customFormat="1" ht="12.75">
      <c r="B123" s="132"/>
    </row>
    <row r="124" s="133" customFormat="1" ht="12.75">
      <c r="B124" s="132"/>
    </row>
    <row r="125" s="133" customFormat="1" ht="12.75">
      <c r="B125" s="132"/>
    </row>
    <row r="126" s="133" customFormat="1" ht="12.75">
      <c r="B126" s="132"/>
    </row>
    <row r="127" s="133" customFormat="1" ht="12.75">
      <c r="B127" s="132"/>
    </row>
    <row r="128" s="133" customFormat="1" ht="12.75">
      <c r="B128" s="132"/>
    </row>
    <row r="129" s="133" customFormat="1" ht="12.75">
      <c r="B129" s="132"/>
    </row>
    <row r="130" s="133" customFormat="1" ht="12.75">
      <c r="B130" s="132"/>
    </row>
    <row r="131" s="133" customFormat="1" ht="12.75">
      <c r="B131" s="132"/>
    </row>
    <row r="132" s="133" customFormat="1" ht="12.75">
      <c r="B132" s="132"/>
    </row>
    <row r="133" s="133" customFormat="1" ht="12.75">
      <c r="B133" s="132"/>
    </row>
    <row r="134" s="133" customFormat="1" ht="12.75">
      <c r="B134" s="132"/>
    </row>
    <row r="135" s="133" customFormat="1" ht="12.75">
      <c r="B135" s="132"/>
    </row>
    <row r="136" s="133" customFormat="1" ht="12.75">
      <c r="B136" s="132"/>
    </row>
    <row r="137" s="133" customFormat="1" ht="12.75">
      <c r="B137" s="132"/>
    </row>
    <row r="138" s="133" customFormat="1" ht="12.75">
      <c r="B138" s="132"/>
    </row>
    <row r="139" s="133" customFormat="1" ht="12.75">
      <c r="B139" s="132"/>
    </row>
    <row r="140" s="133" customFormat="1" ht="12.75">
      <c r="B140" s="132"/>
    </row>
    <row r="141" s="133" customFormat="1" ht="12.75">
      <c r="B141" s="132"/>
    </row>
    <row r="142" s="133" customFormat="1" ht="12.75">
      <c r="B142" s="132"/>
    </row>
    <row r="143" s="133" customFormat="1" ht="12.75">
      <c r="B143" s="132"/>
    </row>
    <row r="144" s="133" customFormat="1" ht="12.75">
      <c r="B144" s="132"/>
    </row>
    <row r="145" s="133" customFormat="1" ht="12.75">
      <c r="B145" s="132"/>
    </row>
    <row r="146" s="133" customFormat="1" ht="12.75">
      <c r="B146" s="132"/>
    </row>
    <row r="147" s="133" customFormat="1" ht="12.75">
      <c r="B147" s="132"/>
    </row>
    <row r="148" s="133" customFormat="1" ht="12.75">
      <c r="B148" s="132"/>
    </row>
    <row r="149" s="133" customFormat="1" ht="12.75">
      <c r="B149" s="132"/>
    </row>
    <row r="150" s="133" customFormat="1" ht="12.75">
      <c r="B150" s="132"/>
    </row>
    <row r="151" s="133" customFormat="1" ht="12.75">
      <c r="B151" s="132"/>
    </row>
    <row r="152" s="133" customFormat="1" ht="12.75">
      <c r="B152" s="132"/>
    </row>
    <row r="153" s="133" customFormat="1" ht="12.75">
      <c r="B153" s="132"/>
    </row>
    <row r="154" s="133" customFormat="1" ht="12.75">
      <c r="B154" s="132"/>
    </row>
    <row r="155" s="133" customFormat="1" ht="12.75">
      <c r="B155" s="132"/>
    </row>
    <row r="156" s="133" customFormat="1" ht="12.75">
      <c r="B156" s="132"/>
    </row>
    <row r="157" s="133" customFormat="1" ht="12.75">
      <c r="B157" s="132"/>
    </row>
    <row r="158" s="133" customFormat="1" ht="12.75">
      <c r="B158" s="132"/>
    </row>
    <row r="159" s="133" customFormat="1" ht="12.75">
      <c r="B159" s="132"/>
    </row>
    <row r="160" s="133" customFormat="1" ht="12.75">
      <c r="B160" s="132"/>
    </row>
    <row r="161" s="133" customFormat="1" ht="12.75">
      <c r="B161" s="132"/>
    </row>
    <row r="162" s="133" customFormat="1" ht="12.75">
      <c r="B162" s="132"/>
    </row>
    <row r="163" s="27" customFormat="1" ht="12.75">
      <c r="B163" s="28"/>
    </row>
    <row r="164" s="27" customFormat="1" ht="12.75">
      <c r="B164" s="28"/>
    </row>
    <row r="165" ht="12.75">
      <c r="B165" s="25"/>
    </row>
    <row r="166" ht="12.75">
      <c r="B166" s="25"/>
    </row>
  </sheetData>
  <sheetProtection/>
  <mergeCells count="63"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7:P8"/>
    <mergeCell ref="B9:P9"/>
    <mergeCell ref="D10:G10"/>
    <mergeCell ref="H10:J10"/>
    <mergeCell ref="K10:N10"/>
    <mergeCell ref="O10:P10"/>
    <mergeCell ref="B11:P11"/>
    <mergeCell ref="C12:P12"/>
    <mergeCell ref="B13:P13"/>
    <mergeCell ref="C14:P14"/>
    <mergeCell ref="B15:P15"/>
    <mergeCell ref="C16:P16"/>
    <mergeCell ref="B17:P17"/>
    <mergeCell ref="C18:P18"/>
    <mergeCell ref="B19:P19"/>
    <mergeCell ref="B20:P20"/>
    <mergeCell ref="B21:P21"/>
    <mergeCell ref="C22:P22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29:P29"/>
    <mergeCell ref="C30:P30"/>
    <mergeCell ref="B31:P31"/>
    <mergeCell ref="C32:P32"/>
    <mergeCell ref="B33:P33"/>
    <mergeCell ref="C34:P34"/>
    <mergeCell ref="B35:P35"/>
    <mergeCell ref="C36:P36"/>
    <mergeCell ref="B38:P38"/>
    <mergeCell ref="C39:G39"/>
    <mergeCell ref="H39:L39"/>
    <mergeCell ref="M39:P39"/>
    <mergeCell ref="C40:G40"/>
    <mergeCell ref="H40:L40"/>
    <mergeCell ref="M40:P40"/>
    <mergeCell ref="C41:G41"/>
    <mergeCell ref="H41:L41"/>
    <mergeCell ref="M41:P41"/>
    <mergeCell ref="C68:P68"/>
    <mergeCell ref="C69:P69"/>
    <mergeCell ref="C70:P70"/>
    <mergeCell ref="B43:P43"/>
    <mergeCell ref="B45:B48"/>
    <mergeCell ref="B49:P49"/>
    <mergeCell ref="B50:P50"/>
    <mergeCell ref="B51:P66"/>
    <mergeCell ref="A67:Q67"/>
  </mergeCells>
  <conditionalFormatting sqref="F47 I47 L47">
    <cfRule type="cellIs" priority="13" dxfId="2" operator="lessThan" stopIfTrue="1">
      <formula>0.1</formula>
    </cfRule>
    <cfRule type="cellIs" priority="14" dxfId="1" operator="between" stopIfTrue="1">
      <formula>0.1</formula>
      <formula>0.1499</formula>
    </cfRule>
    <cfRule type="cellIs" priority="15" dxfId="0" operator="greaterThanOrEqual" stopIfTrue="1">
      <formula>0.15</formula>
    </cfRule>
  </conditionalFormatting>
  <conditionalFormatting sqref="O47">
    <cfRule type="cellIs" priority="1" dxfId="2" operator="lessThan" stopIfTrue="1">
      <formula>0.1</formula>
    </cfRule>
    <cfRule type="cellIs" priority="2" dxfId="1" operator="between" stopIfTrue="1">
      <formula>0.1</formula>
      <formula>0.1499</formula>
    </cfRule>
    <cfRule type="cellIs" priority="3" dxfId="0" operator="greaterThanOrEqual" stopIfTrue="1">
      <formula>0.15</formula>
    </cfRule>
  </conditionalFormatting>
  <dataValidations count="7">
    <dataValidation type="list" allowBlank="1" showInputMessage="1" showErrorMessage="1" sqref="H10:J10">
      <formula1>$B$95:$B$97</formula1>
    </dataValidation>
    <dataValidation type="list" allowBlank="1" showInputMessage="1" showErrorMessage="1" sqref="O10:P10">
      <formula1>$C$95:$C$101</formula1>
    </dataValidation>
    <dataValidation type="list" allowBlank="1" showInputMessage="1" showErrorMessage="1" sqref="C12:P12">
      <formula1>$D$95:$D$115</formula1>
    </dataValidation>
    <dataValidation type="list" allowBlank="1" showInputMessage="1" showErrorMessage="1" sqref="C70">
      <formula1>$M$95:$M$97</formula1>
    </dataValidation>
    <dataValidation type="list" allowBlank="1" showInputMessage="1" showErrorMessage="1" sqref="C32:P32 C36:P36 C34:P34">
      <formula1>$Q$94:$Q$99</formula1>
    </dataValidation>
    <dataValidation type="list" allowBlank="1" showInputMessage="1" showErrorMessage="1" sqref="C18:P18">
      <formula1>$B$105:$B$111</formula1>
    </dataValidation>
    <dataValidation type="list" allowBlank="1" showInputMessage="1" showErrorMessage="1" sqref="C10">
      <formula1>$D$116:$D$120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orientation="portrait" scale="2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3"/>
  </sheetPr>
  <dimension ref="A1:Z19"/>
  <sheetViews>
    <sheetView showGridLines="0" zoomScale="85" zoomScaleNormal="85" zoomScalePageLayoutView="0" workbookViewId="0" topLeftCell="F7">
      <selection activeCell="I10" sqref="I10"/>
    </sheetView>
  </sheetViews>
  <sheetFormatPr defaultColWidth="11.421875" defaultRowHeight="12.75"/>
  <cols>
    <col min="1" max="1" width="27.140625" style="9" customWidth="1"/>
    <col min="2" max="2" width="27.140625" style="0" customWidth="1"/>
    <col min="3" max="3" width="18.7109375" style="0" customWidth="1"/>
    <col min="4" max="4" width="15.421875" style="0" customWidth="1"/>
    <col min="5" max="5" width="22.57421875" style="0" customWidth="1"/>
    <col min="6" max="6" width="15.8515625" style="0" customWidth="1"/>
    <col min="7" max="7" width="25.8515625" style="0" customWidth="1"/>
    <col min="8" max="8" width="19.140625" style="0" customWidth="1"/>
    <col min="9" max="9" width="17.57421875" style="0" customWidth="1"/>
    <col min="10" max="10" width="15.140625" style="0" customWidth="1"/>
    <col min="11" max="11" width="17.00390625" style="0" customWidth="1"/>
    <col min="12" max="12" width="15.28125" style="0" customWidth="1"/>
    <col min="13" max="13" width="17.421875" style="0" customWidth="1"/>
    <col min="14" max="15" width="0" style="46" hidden="1" customWidth="1"/>
  </cols>
  <sheetData>
    <row r="1" spans="1:26" ht="21" customHeight="1" thickTop="1">
      <c r="A1" s="436"/>
      <c r="B1" s="439" t="s">
        <v>2</v>
      </c>
      <c r="C1" s="439"/>
      <c r="D1" s="440"/>
      <c r="E1" s="440"/>
      <c r="F1" s="440"/>
      <c r="G1" s="440"/>
      <c r="H1" s="440"/>
      <c r="I1" s="440"/>
      <c r="J1" s="441"/>
      <c r="K1" s="552" t="s">
        <v>9</v>
      </c>
      <c r="L1" s="553"/>
      <c r="M1" s="554"/>
      <c r="N1" s="43"/>
      <c r="O1" s="44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ht="18">
      <c r="A2" s="437"/>
      <c r="B2" s="445" t="s">
        <v>3</v>
      </c>
      <c r="C2" s="445"/>
      <c r="D2" s="446"/>
      <c r="E2" s="446"/>
      <c r="F2" s="446"/>
      <c r="G2" s="446"/>
      <c r="H2" s="446"/>
      <c r="I2" s="446"/>
      <c r="J2" s="447"/>
      <c r="K2" s="544" t="s">
        <v>94</v>
      </c>
      <c r="L2" s="545"/>
      <c r="M2" s="546"/>
      <c r="N2" s="43"/>
      <c r="O2" s="44"/>
      <c r="P2" s="2"/>
      <c r="Q2" s="2"/>
      <c r="R2" s="2"/>
      <c r="S2" s="2"/>
      <c r="T2" s="2"/>
      <c r="U2" s="2"/>
      <c r="V2" s="2"/>
      <c r="W2" s="2"/>
      <c r="X2" s="2"/>
      <c r="Y2" s="3"/>
      <c r="Z2" s="4"/>
    </row>
    <row r="3" spans="1:26" ht="18">
      <c r="A3" s="437"/>
      <c r="B3" s="445" t="s">
        <v>7</v>
      </c>
      <c r="C3" s="445"/>
      <c r="D3" s="446"/>
      <c r="E3" s="446"/>
      <c r="F3" s="446"/>
      <c r="G3" s="446"/>
      <c r="H3" s="446"/>
      <c r="I3" s="446"/>
      <c r="J3" s="447"/>
      <c r="K3" s="544" t="s">
        <v>95</v>
      </c>
      <c r="L3" s="545"/>
      <c r="M3" s="546"/>
      <c r="N3" s="43"/>
      <c r="O3" s="44"/>
      <c r="P3" s="2"/>
      <c r="Q3" s="2"/>
      <c r="R3" s="2"/>
      <c r="S3" s="2"/>
      <c r="T3" s="2"/>
      <c r="U3" s="2"/>
      <c r="V3" s="2"/>
      <c r="W3" s="2"/>
      <c r="X3" s="2"/>
      <c r="Y3" s="3"/>
      <c r="Z3" s="4"/>
    </row>
    <row r="4" spans="1:26" ht="21.75" customHeight="1" thickBot="1">
      <c r="A4" s="438"/>
      <c r="B4" s="433" t="s">
        <v>5</v>
      </c>
      <c r="C4" s="433"/>
      <c r="D4" s="434"/>
      <c r="E4" s="434"/>
      <c r="F4" s="434"/>
      <c r="G4" s="434"/>
      <c r="H4" s="434"/>
      <c r="I4" s="434"/>
      <c r="J4" s="435"/>
      <c r="K4" s="547" t="s">
        <v>104</v>
      </c>
      <c r="L4" s="548"/>
      <c r="M4" s="549"/>
      <c r="N4" s="45"/>
      <c r="O4" s="6"/>
      <c r="P4" s="5"/>
      <c r="Q4" s="5"/>
      <c r="R4" s="5"/>
      <c r="S4" s="5"/>
      <c r="T4" s="5"/>
      <c r="U4" s="5"/>
      <c r="V4" s="5"/>
      <c r="W4" s="5"/>
      <c r="X4" s="5"/>
      <c r="Y4" s="3"/>
      <c r="Z4" s="4"/>
    </row>
    <row r="5" spans="1:26" ht="21.75" customHeight="1" thickTop="1">
      <c r="A5" s="8"/>
      <c r="B5" s="4"/>
      <c r="C5" s="6"/>
      <c r="D5" s="6"/>
      <c r="E5" s="6"/>
      <c r="F5" s="6"/>
      <c r="G5" s="6"/>
      <c r="H5" s="6"/>
      <c r="I5" s="6"/>
      <c r="J5" s="6"/>
      <c r="K5" s="7"/>
      <c r="L5" s="7"/>
      <c r="M5" s="7"/>
      <c r="N5" s="6"/>
      <c r="O5" s="6"/>
      <c r="P5" s="5"/>
      <c r="Q5" s="5"/>
      <c r="R5" s="5"/>
      <c r="S5" s="5"/>
      <c r="T5" s="5"/>
      <c r="U5" s="5"/>
      <c r="V5" s="5"/>
      <c r="W5" s="5"/>
      <c r="X5" s="5"/>
      <c r="Y5" s="3"/>
      <c r="Z5" s="4"/>
    </row>
    <row r="6" spans="1:15" s="36" customFormat="1" ht="23.25" customHeight="1">
      <c r="A6" s="35"/>
      <c r="B6" s="442" t="s">
        <v>87</v>
      </c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10"/>
      <c r="O6" s="10"/>
    </row>
    <row r="7" spans="1:15" s="39" customFormat="1" ht="13.5" thickBot="1">
      <c r="A7" s="38"/>
      <c r="N7" s="38"/>
      <c r="O7" s="38"/>
    </row>
    <row r="8" spans="1:15" s="100" customFormat="1" ht="31.5" customHeight="1" thickBot="1" thickTop="1">
      <c r="A8" s="542" t="s">
        <v>0</v>
      </c>
      <c r="B8" s="425" t="s">
        <v>6</v>
      </c>
      <c r="C8" s="550" t="str">
        <f>+'2Logro acuerdos conciliación'!C14:P14</f>
        <v>Logro de acuerdos de conciliación</v>
      </c>
      <c r="D8" s="550"/>
      <c r="E8" s="550"/>
      <c r="F8" s="550"/>
      <c r="G8" s="550"/>
      <c r="H8" s="550"/>
      <c r="I8" s="550"/>
      <c r="J8" s="550"/>
      <c r="K8" s="550"/>
      <c r="L8" s="550"/>
      <c r="M8" s="551"/>
      <c r="N8" s="35"/>
      <c r="O8" s="35"/>
    </row>
    <row r="9" spans="1:15" s="100" customFormat="1" ht="45" customHeight="1" thickBot="1">
      <c r="A9" s="542"/>
      <c r="B9" s="426"/>
      <c r="C9" s="101" t="s">
        <v>88</v>
      </c>
      <c r="D9" s="101" t="s">
        <v>97</v>
      </c>
      <c r="E9" s="101" t="s">
        <v>89</v>
      </c>
      <c r="F9" s="101" t="s">
        <v>98</v>
      </c>
      <c r="G9" s="101" t="s">
        <v>90</v>
      </c>
      <c r="H9" s="101" t="s">
        <v>99</v>
      </c>
      <c r="I9" s="101" t="s">
        <v>91</v>
      </c>
      <c r="J9" s="101" t="s">
        <v>100</v>
      </c>
      <c r="K9" s="542" t="s">
        <v>4</v>
      </c>
      <c r="L9" s="542"/>
      <c r="M9" s="543"/>
      <c r="N9" s="35"/>
      <c r="O9" s="35"/>
    </row>
    <row r="10" spans="1:15" s="100" customFormat="1" ht="72.75" customHeight="1" thickBot="1">
      <c r="A10" s="425" t="s">
        <v>86</v>
      </c>
      <c r="B10" s="103" t="s">
        <v>119</v>
      </c>
      <c r="C10" s="29">
        <v>49</v>
      </c>
      <c r="D10" s="540">
        <f>C10/C11</f>
        <v>0.266304347826087</v>
      </c>
      <c r="E10" s="30">
        <v>41</v>
      </c>
      <c r="F10" s="540">
        <f>E10/E11</f>
        <v>0.2733333333333333</v>
      </c>
      <c r="G10" s="30">
        <v>33</v>
      </c>
      <c r="H10" s="540">
        <f>+G10/G11</f>
        <v>0.18333333333333332</v>
      </c>
      <c r="I10" s="30">
        <v>41</v>
      </c>
      <c r="J10" s="540">
        <f>+I10/I11</f>
        <v>0.22162162162162163</v>
      </c>
      <c r="K10" s="534"/>
      <c r="L10" s="535"/>
      <c r="M10" s="536"/>
      <c r="N10" s="35">
        <f>+C10+E10+G10+I10</f>
        <v>164</v>
      </c>
      <c r="O10" s="35"/>
    </row>
    <row r="11" spans="1:15" s="100" customFormat="1" ht="75.75" customHeight="1" thickBot="1">
      <c r="A11" s="426"/>
      <c r="B11" s="103" t="s">
        <v>120</v>
      </c>
      <c r="C11" s="29">
        <v>184</v>
      </c>
      <c r="D11" s="541"/>
      <c r="E11" s="32">
        <v>150</v>
      </c>
      <c r="F11" s="541"/>
      <c r="G11" s="31">
        <v>180</v>
      </c>
      <c r="H11" s="541"/>
      <c r="I11" s="31">
        <v>185</v>
      </c>
      <c r="J11" s="541"/>
      <c r="K11" s="537"/>
      <c r="L11" s="538"/>
      <c r="M11" s="539"/>
      <c r="N11" s="35">
        <f>+C11+E11+G11+I11</f>
        <v>699</v>
      </c>
      <c r="O11" s="102">
        <f>+N10/N11</f>
        <v>0.23462088698140202</v>
      </c>
    </row>
    <row r="12" spans="1:12" ht="13.5" customHeight="1">
      <c r="A12" s="10"/>
      <c r="B12" s="1"/>
      <c r="C12" s="1"/>
      <c r="D12" s="33"/>
      <c r="E12" s="1"/>
      <c r="F12" s="33"/>
      <c r="G12" s="1"/>
      <c r="H12" s="1"/>
      <c r="I12" s="1"/>
      <c r="J12" s="33"/>
      <c r="K12" s="33"/>
      <c r="L12" s="33"/>
    </row>
    <row r="13" spans="1:12" ht="13.5" customHeight="1">
      <c r="A13" s="10"/>
      <c r="B13" s="1"/>
      <c r="C13" s="1"/>
      <c r="D13" s="1"/>
      <c r="E13" s="1"/>
      <c r="F13" s="1"/>
      <c r="G13" s="1"/>
      <c r="H13" s="1"/>
      <c r="I13" s="1"/>
      <c r="J13" s="33"/>
      <c r="K13" s="33"/>
      <c r="L13" s="33"/>
    </row>
    <row r="14" spans="1:12" ht="13.5" customHeight="1">
      <c r="A14" s="10"/>
      <c r="B14" s="1"/>
      <c r="C14" s="1"/>
      <c r="D14" s="1"/>
      <c r="E14" s="1"/>
      <c r="F14" s="1"/>
      <c r="G14" s="1"/>
      <c r="H14" s="1"/>
      <c r="I14" s="1"/>
      <c r="J14" s="33"/>
      <c r="K14" s="33"/>
      <c r="L14" s="33"/>
    </row>
    <row r="15" spans="1:10" ht="12.75">
      <c r="A15" s="10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0"/>
      <c r="B16" s="1"/>
      <c r="C16" s="1"/>
      <c r="D16" s="34"/>
      <c r="E16" s="1"/>
      <c r="F16" s="1"/>
      <c r="G16" s="1"/>
      <c r="H16" s="1"/>
      <c r="I16" s="1"/>
      <c r="J16" s="1"/>
    </row>
    <row r="17" spans="1:10" ht="12.75">
      <c r="A17" s="10"/>
      <c r="B17" s="1"/>
      <c r="C17" s="1"/>
      <c r="D17" s="34"/>
      <c r="E17" s="1"/>
      <c r="F17" s="1"/>
      <c r="G17" s="1"/>
      <c r="H17" s="1"/>
      <c r="I17" s="1"/>
      <c r="J17" s="1"/>
    </row>
    <row r="18" spans="1:10" ht="12.75">
      <c r="A18" s="10"/>
      <c r="B18" s="1"/>
      <c r="C18" s="1"/>
      <c r="D18" s="34"/>
      <c r="E18" s="1"/>
      <c r="F18" s="1"/>
      <c r="G18" s="1"/>
      <c r="H18" s="1"/>
      <c r="I18" s="1"/>
      <c r="J18" s="1"/>
    </row>
    <row r="19" spans="1:10" ht="12.75">
      <c r="A19" s="10"/>
      <c r="B19" s="1"/>
      <c r="C19" s="1"/>
      <c r="D19" s="1"/>
      <c r="E19" s="1"/>
      <c r="F19" s="1"/>
      <c r="G19" s="1"/>
      <c r="H19" s="1"/>
      <c r="I19" s="1"/>
      <c r="J19" s="1"/>
    </row>
  </sheetData>
  <sheetProtection/>
  <mergeCells count="20">
    <mergeCell ref="A10:A11"/>
    <mergeCell ref="A8:A9"/>
    <mergeCell ref="B8:B9"/>
    <mergeCell ref="C8:M8"/>
    <mergeCell ref="K1:M1"/>
    <mergeCell ref="K2:M2"/>
    <mergeCell ref="B6:M6"/>
    <mergeCell ref="A1:A4"/>
    <mergeCell ref="B1:J1"/>
    <mergeCell ref="B2:J2"/>
    <mergeCell ref="B3:J3"/>
    <mergeCell ref="B4:J4"/>
    <mergeCell ref="K10:M11"/>
    <mergeCell ref="H10:H11"/>
    <mergeCell ref="K9:M9"/>
    <mergeCell ref="K3:M3"/>
    <mergeCell ref="K4:M4"/>
    <mergeCell ref="F10:F11"/>
    <mergeCell ref="D10:D11"/>
    <mergeCell ref="J10:J11"/>
  </mergeCells>
  <printOptions/>
  <pageMargins left="0.75" right="0.75" top="1" bottom="1" header="0" footer="0"/>
  <pageSetup horizontalDpi="600" verticalDpi="600" orientation="landscape" paperSize="163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27">
      <selection activeCell="B43" sqref="B43"/>
    </sheetView>
  </sheetViews>
  <sheetFormatPr defaultColWidth="11.421875" defaultRowHeight="12.75"/>
  <cols>
    <col min="1" max="1" width="6.28125" style="151" customWidth="1"/>
    <col min="2" max="2" width="79.57421875" style="151" customWidth="1"/>
    <col min="3" max="3" width="8.7109375" style="152" customWidth="1"/>
    <col min="4" max="4" width="19.28125" style="184" customWidth="1"/>
    <col min="5" max="5" width="6.7109375" style="184" bestFit="1" customWidth="1"/>
    <col min="6" max="6" width="11.421875" style="238" customWidth="1"/>
    <col min="7" max="7" width="6.00390625" style="154" customWidth="1"/>
    <col min="8" max="8" width="6.7109375" style="154" customWidth="1"/>
    <col min="9" max="11" width="11.421875" style="154" customWidth="1"/>
    <col min="12" max="12" width="5.8515625" style="201" customWidth="1"/>
    <col min="13" max="14" width="10.00390625" style="201" customWidth="1"/>
    <col min="15" max="15" width="9.57421875" style="201" customWidth="1"/>
    <col min="16" max="16" width="10.00390625" style="201" customWidth="1"/>
    <col min="17" max="17" width="8.140625" style="201" customWidth="1"/>
    <col min="18" max="22" width="10.00390625" style="201" customWidth="1"/>
    <col min="23" max="23" width="16.421875" style="201" customWidth="1"/>
    <col min="24" max="24" width="49.28125" style="198" customWidth="1"/>
    <col min="25" max="16384" width="11.421875" style="151" customWidth="1"/>
  </cols>
  <sheetData>
    <row r="1" ht="9" customHeight="1">
      <c r="B1" s="235"/>
    </row>
    <row r="2" ht="10.5" customHeight="1">
      <c r="B2" s="235"/>
    </row>
    <row r="3" ht="16.5" customHeight="1">
      <c r="B3" s="235"/>
    </row>
    <row r="4" ht="24.75" customHeight="1">
      <c r="B4" s="235"/>
    </row>
    <row r="5" ht="30.75" customHeight="1">
      <c r="B5" s="235"/>
    </row>
    <row r="6" ht="15" customHeight="1">
      <c r="B6" s="155"/>
    </row>
    <row r="7" ht="29.25" customHeight="1"/>
    <row r="8" spans="2:12" ht="22.5" customHeight="1">
      <c r="B8" s="234" t="s">
        <v>298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</row>
    <row r="9" spans="2:6" ht="21.75" customHeight="1">
      <c r="B9" s="161"/>
      <c r="C9" s="159"/>
      <c r="D9" s="185"/>
      <c r="E9" s="185"/>
      <c r="F9" s="239"/>
    </row>
    <row r="10" spans="2:24" s="161" customFormat="1" ht="30.75" customHeight="1">
      <c r="B10" s="234" t="s">
        <v>293</v>
      </c>
      <c r="C10" s="159"/>
      <c r="D10" s="273" t="s">
        <v>276</v>
      </c>
      <c r="E10" s="185"/>
      <c r="F10" s="240"/>
      <c r="G10" s="164"/>
      <c r="H10" s="164"/>
      <c r="I10" s="164"/>
      <c r="J10" s="164"/>
      <c r="K10" s="164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3"/>
    </row>
    <row r="11" spans="2:18" ht="18.75" customHeight="1">
      <c r="B11" s="165"/>
      <c r="C11" s="159"/>
      <c r="D11" s="185"/>
      <c r="E11" s="185"/>
      <c r="F11" s="239"/>
      <c r="G11" s="229"/>
      <c r="H11" s="229"/>
      <c r="I11" s="229"/>
      <c r="J11" s="229"/>
      <c r="K11" s="229"/>
      <c r="N11" s="201">
        <f>20/100</f>
        <v>0.2</v>
      </c>
      <c r="O11" s="201">
        <f>40/100</f>
        <v>0.4</v>
      </c>
      <c r="P11" s="201">
        <f>60/100</f>
        <v>0.6</v>
      </c>
      <c r="Q11" s="201">
        <f>80/100</f>
        <v>0.8</v>
      </c>
      <c r="R11" s="201">
        <f>100/100</f>
        <v>1</v>
      </c>
    </row>
    <row r="12" spans="2:24" s="167" customFormat="1" ht="30" customHeight="1">
      <c r="B12" s="279" t="s">
        <v>247</v>
      </c>
      <c r="C12" s="170"/>
      <c r="D12" s="204" t="s">
        <v>213</v>
      </c>
      <c r="E12" s="186"/>
      <c r="F12" s="241"/>
      <c r="G12" s="199">
        <v>1</v>
      </c>
      <c r="H12" s="199">
        <v>2</v>
      </c>
      <c r="I12" s="199">
        <v>3</v>
      </c>
      <c r="J12" s="199">
        <v>4</v>
      </c>
      <c r="K12" s="199">
        <v>5</v>
      </c>
      <c r="L12" s="205"/>
      <c r="M12" s="205"/>
      <c r="N12" s="206">
        <v>1</v>
      </c>
      <c r="O12" s="206">
        <v>2</v>
      </c>
      <c r="P12" s="206">
        <v>3</v>
      </c>
      <c r="Q12" s="206">
        <v>4</v>
      </c>
      <c r="R12" s="206">
        <v>5</v>
      </c>
      <c r="S12" s="205"/>
      <c r="T12" s="205" t="s">
        <v>190</v>
      </c>
      <c r="U12" s="205" t="s">
        <v>191</v>
      </c>
      <c r="V12" s="205"/>
      <c r="W12" s="205" t="s">
        <v>190</v>
      </c>
      <c r="X12" s="207"/>
    </row>
    <row r="13" spans="1:24" s="167" customFormat="1" ht="27.75" customHeight="1">
      <c r="A13" s="232"/>
      <c r="B13" s="172" t="s">
        <v>235</v>
      </c>
      <c r="C13" s="272">
        <f>+D13-L13</f>
        <v>-3</v>
      </c>
      <c r="D13" s="243"/>
      <c r="E13" s="244">
        <f>+D13-L13</f>
        <v>-3</v>
      </c>
      <c r="F13" s="245">
        <f>25/100</f>
        <v>0.25</v>
      </c>
      <c r="G13" s="173"/>
      <c r="H13" s="173"/>
      <c r="I13" s="176"/>
      <c r="J13" s="176"/>
      <c r="K13" s="177">
        <v>3</v>
      </c>
      <c r="L13" s="208">
        <f>SUM(G13:K13)</f>
        <v>3</v>
      </c>
      <c r="M13" s="209">
        <v>0.08333333333333333</v>
      </c>
      <c r="N13" s="209">
        <f>+G13*$N$11</f>
        <v>0</v>
      </c>
      <c r="O13" s="209">
        <f>+H13*$O$11</f>
        <v>0</v>
      </c>
      <c r="P13" s="209">
        <f>+I13*$P$11</f>
        <v>0</v>
      </c>
      <c r="Q13" s="209">
        <f>+J13*$Q$11</f>
        <v>0</v>
      </c>
      <c r="R13" s="209">
        <f>+K13*$R$11</f>
        <v>3</v>
      </c>
      <c r="S13" s="209">
        <f>SUM(N13:R13)</f>
        <v>3</v>
      </c>
      <c r="T13" s="209">
        <f>+S13*M13</f>
        <v>0.25</v>
      </c>
      <c r="U13" s="209">
        <f>+L13*M13</f>
        <v>0.25</v>
      </c>
      <c r="V13" s="209"/>
      <c r="W13" s="209"/>
      <c r="X13" s="210"/>
    </row>
    <row r="14" spans="1:24" s="167" customFormat="1" ht="18.75" customHeight="1">
      <c r="A14" s="232"/>
      <c r="B14" s="172" t="s">
        <v>236</v>
      </c>
      <c r="C14" s="272">
        <f aca="true" t="shared" si="0" ref="C14:C29">+D14-L14</f>
        <v>-3</v>
      </c>
      <c r="D14" s="244">
        <f>+D13</f>
        <v>0</v>
      </c>
      <c r="E14" s="244">
        <f aca="true" t="shared" si="1" ref="E14:E29">+D14-L14</f>
        <v>-3</v>
      </c>
      <c r="F14" s="245"/>
      <c r="G14" s="173"/>
      <c r="H14" s="173"/>
      <c r="I14" s="176"/>
      <c r="J14" s="176"/>
      <c r="K14" s="177">
        <v>3</v>
      </c>
      <c r="L14" s="208">
        <f>SUM(G14:K14)</f>
        <v>3</v>
      </c>
      <c r="M14" s="209">
        <v>0.08333333333333333</v>
      </c>
      <c r="N14" s="209">
        <f>+G14*$N$11</f>
        <v>0</v>
      </c>
      <c r="O14" s="209">
        <f>+H14*$O$11</f>
        <v>0</v>
      </c>
      <c r="P14" s="209">
        <f>+I14*$P$11</f>
        <v>0</v>
      </c>
      <c r="Q14" s="209">
        <f>+J14*$Q$11</f>
        <v>0</v>
      </c>
      <c r="R14" s="209">
        <f>+K14*$R$11</f>
        <v>3</v>
      </c>
      <c r="S14" s="209">
        <f aca="true" t="shared" si="2" ref="S14:S29">SUM(N14:R14)</f>
        <v>3</v>
      </c>
      <c r="T14" s="209">
        <f aca="true" t="shared" si="3" ref="T14:T29">+S14*M14</f>
        <v>0.25</v>
      </c>
      <c r="U14" s="209">
        <f aca="true" t="shared" si="4" ref="U14:U29">+L14*M14</f>
        <v>0.25</v>
      </c>
      <c r="V14" s="209"/>
      <c r="W14" s="209"/>
      <c r="X14" s="210"/>
    </row>
    <row r="15" spans="1:24" s="167" customFormat="1" ht="27.75" customHeight="1">
      <c r="A15" s="232"/>
      <c r="B15" s="172" t="s">
        <v>237</v>
      </c>
      <c r="C15" s="272">
        <f t="shared" si="0"/>
        <v>-3</v>
      </c>
      <c r="D15" s="244">
        <f>+D13</f>
        <v>0</v>
      </c>
      <c r="E15" s="244">
        <f t="shared" si="1"/>
        <v>-3</v>
      </c>
      <c r="F15" s="245"/>
      <c r="G15" s="173"/>
      <c r="H15" s="173"/>
      <c r="I15" s="176"/>
      <c r="J15" s="176"/>
      <c r="K15" s="177">
        <v>3</v>
      </c>
      <c r="L15" s="208">
        <f>SUM(G15:K15)</f>
        <v>3</v>
      </c>
      <c r="M15" s="209">
        <v>0.08333333333333333</v>
      </c>
      <c r="N15" s="209">
        <f>+G15*$N$11</f>
        <v>0</v>
      </c>
      <c r="O15" s="209">
        <f>+H15*$O$11</f>
        <v>0</v>
      </c>
      <c r="P15" s="209">
        <f>+I15*$P$11</f>
        <v>0</v>
      </c>
      <c r="Q15" s="209">
        <f>+J15*$Q$11</f>
        <v>0</v>
      </c>
      <c r="R15" s="209">
        <f>+K15*$R$11</f>
        <v>3</v>
      </c>
      <c r="S15" s="209">
        <f t="shared" si="2"/>
        <v>3</v>
      </c>
      <c r="T15" s="209">
        <f t="shared" si="3"/>
        <v>0.25</v>
      </c>
      <c r="U15" s="209">
        <f t="shared" si="4"/>
        <v>0.25</v>
      </c>
      <c r="V15" s="209"/>
      <c r="W15" s="209"/>
      <c r="X15" s="210"/>
    </row>
    <row r="16" spans="2:24" s="167" customFormat="1" ht="15.75" customHeight="1">
      <c r="B16" s="178"/>
      <c r="C16" s="272">
        <f t="shared" si="0"/>
        <v>0</v>
      </c>
      <c r="D16" s="244"/>
      <c r="E16" s="244"/>
      <c r="F16" s="241"/>
      <c r="G16" s="182"/>
      <c r="H16" s="182"/>
      <c r="I16" s="259"/>
      <c r="J16" s="259"/>
      <c r="K16" s="259"/>
      <c r="L16" s="208"/>
      <c r="M16" s="209"/>
      <c r="N16" s="209"/>
      <c r="O16" s="209"/>
      <c r="P16" s="209"/>
      <c r="Q16" s="209"/>
      <c r="R16" s="209"/>
      <c r="S16" s="209"/>
      <c r="T16" s="211">
        <f>SUM(T13:T15)</f>
        <v>0.75</v>
      </c>
      <c r="U16" s="211">
        <f>SUM(U13:U15)</f>
        <v>0.75</v>
      </c>
      <c r="V16" s="246">
        <f>+T16/U16</f>
        <v>1</v>
      </c>
      <c r="W16" s="247">
        <f>+V16*F13</f>
        <v>0.25</v>
      </c>
      <c r="X16" s="212" t="str">
        <f>+B12</f>
        <v>SOBRE LA ATENCIÓN GENERAL DEL CENTRO</v>
      </c>
    </row>
    <row r="17" spans="2:24" s="167" customFormat="1" ht="17.25" customHeight="1">
      <c r="B17" s="279" t="s">
        <v>199</v>
      </c>
      <c r="C17" s="272"/>
      <c r="D17" s="244"/>
      <c r="E17" s="244"/>
      <c r="F17" s="248"/>
      <c r="G17" s="199">
        <v>1</v>
      </c>
      <c r="H17" s="199">
        <v>2</v>
      </c>
      <c r="I17" s="199">
        <v>3</v>
      </c>
      <c r="J17" s="199">
        <v>4</v>
      </c>
      <c r="K17" s="200">
        <v>5</v>
      </c>
      <c r="L17" s="208"/>
      <c r="M17" s="209"/>
      <c r="N17" s="209"/>
      <c r="O17" s="209"/>
      <c r="P17" s="209"/>
      <c r="Q17" s="209"/>
      <c r="R17" s="209"/>
      <c r="S17" s="209"/>
      <c r="T17" s="209"/>
      <c r="U17" s="209"/>
      <c r="V17" s="213"/>
      <c r="W17" s="213"/>
      <c r="X17" s="210"/>
    </row>
    <row r="18" spans="1:24" s="167" customFormat="1" ht="30" customHeight="1">
      <c r="A18" s="232"/>
      <c r="B18" s="172" t="s">
        <v>238</v>
      </c>
      <c r="C18" s="272">
        <f t="shared" si="0"/>
        <v>-3</v>
      </c>
      <c r="D18" s="244">
        <f>+D13</f>
        <v>0</v>
      </c>
      <c r="E18" s="244">
        <f t="shared" si="1"/>
        <v>-3</v>
      </c>
      <c r="F18" s="249">
        <v>0.25</v>
      </c>
      <c r="G18" s="173"/>
      <c r="H18" s="173"/>
      <c r="I18" s="176"/>
      <c r="J18" s="176"/>
      <c r="K18" s="177">
        <v>3</v>
      </c>
      <c r="L18" s="208">
        <f>SUM(G18:K18)</f>
        <v>3</v>
      </c>
      <c r="M18" s="209">
        <v>0.125</v>
      </c>
      <c r="N18" s="209">
        <f>+G18*$N$11</f>
        <v>0</v>
      </c>
      <c r="O18" s="209">
        <f>+H18*$O$11</f>
        <v>0</v>
      </c>
      <c r="P18" s="209">
        <f>+I18*$P$11</f>
        <v>0</v>
      </c>
      <c r="Q18" s="209">
        <f>+J18*$Q$11</f>
        <v>0</v>
      </c>
      <c r="R18" s="209">
        <f>+K18*$R$11</f>
        <v>3</v>
      </c>
      <c r="S18" s="209">
        <f t="shared" si="2"/>
        <v>3</v>
      </c>
      <c r="T18" s="209">
        <f t="shared" si="3"/>
        <v>0.375</v>
      </c>
      <c r="U18" s="209">
        <f t="shared" si="4"/>
        <v>0.375</v>
      </c>
      <c r="V18" s="213"/>
      <c r="W18" s="213"/>
      <c r="X18" s="210"/>
    </row>
    <row r="19" spans="1:24" s="167" customFormat="1" ht="39" customHeight="1">
      <c r="A19" s="232"/>
      <c r="B19" s="172" t="s">
        <v>239</v>
      </c>
      <c r="C19" s="272">
        <f t="shared" si="0"/>
        <v>-3</v>
      </c>
      <c r="D19" s="244">
        <f>+D13</f>
        <v>0</v>
      </c>
      <c r="E19" s="244">
        <f t="shared" si="1"/>
        <v>-3</v>
      </c>
      <c r="F19" s="249"/>
      <c r="G19" s="173"/>
      <c r="H19" s="173"/>
      <c r="I19" s="176"/>
      <c r="J19" s="176"/>
      <c r="K19" s="177">
        <v>3</v>
      </c>
      <c r="L19" s="208">
        <f>SUM(G19:K19)</f>
        <v>3</v>
      </c>
      <c r="M19" s="209">
        <v>0.125</v>
      </c>
      <c r="N19" s="209">
        <f>+G19*$N$11</f>
        <v>0</v>
      </c>
      <c r="O19" s="209">
        <f>+H19*$O$11</f>
        <v>0</v>
      </c>
      <c r="P19" s="209">
        <f>+I19*$P$11</f>
        <v>0</v>
      </c>
      <c r="Q19" s="209">
        <f>+J19*$Q$11</f>
        <v>0</v>
      </c>
      <c r="R19" s="209">
        <f>+K19*$R$11</f>
        <v>3</v>
      </c>
      <c r="S19" s="209">
        <f t="shared" si="2"/>
        <v>3</v>
      </c>
      <c r="T19" s="209">
        <f t="shared" si="3"/>
        <v>0.375</v>
      </c>
      <c r="U19" s="209">
        <f t="shared" si="4"/>
        <v>0.375</v>
      </c>
      <c r="V19" s="213"/>
      <c r="W19" s="213"/>
      <c r="X19" s="210"/>
    </row>
    <row r="20" spans="2:24" s="167" customFormat="1" ht="18" customHeight="1">
      <c r="B20" s="178"/>
      <c r="C20" s="272"/>
      <c r="D20" s="244"/>
      <c r="E20" s="244"/>
      <c r="F20" s="248"/>
      <c r="G20" s="182"/>
      <c r="H20" s="182"/>
      <c r="I20" s="259"/>
      <c r="J20" s="259"/>
      <c r="K20" s="259"/>
      <c r="L20" s="208"/>
      <c r="M20" s="209"/>
      <c r="N20" s="209"/>
      <c r="O20" s="209"/>
      <c r="P20" s="209"/>
      <c r="Q20" s="209"/>
      <c r="R20" s="209"/>
      <c r="S20" s="209"/>
      <c r="T20" s="211">
        <f>SUM(T18:T19)</f>
        <v>0.75</v>
      </c>
      <c r="U20" s="211">
        <f>SUM(U18:U19)</f>
        <v>0.75</v>
      </c>
      <c r="V20" s="246">
        <f>+T20/U20</f>
        <v>1</v>
      </c>
      <c r="W20" s="247">
        <f>+V20*F18</f>
        <v>0.25</v>
      </c>
      <c r="X20" s="212" t="str">
        <f>+B17</f>
        <v>SOBRE EL SERVICIO DE CONCILIACIÓN</v>
      </c>
    </row>
    <row r="21" spans="2:24" s="167" customFormat="1" ht="18" customHeight="1">
      <c r="B21" s="279" t="s">
        <v>246</v>
      </c>
      <c r="C21" s="272"/>
      <c r="D21" s="244"/>
      <c r="E21" s="244"/>
      <c r="F21" s="248"/>
      <c r="G21" s="199">
        <v>1</v>
      </c>
      <c r="H21" s="199">
        <v>2</v>
      </c>
      <c r="I21" s="199">
        <v>3</v>
      </c>
      <c r="J21" s="199">
        <v>4</v>
      </c>
      <c r="K21" s="200">
        <v>5</v>
      </c>
      <c r="L21" s="208"/>
      <c r="M21" s="209"/>
      <c r="N21" s="209"/>
      <c r="O21" s="209"/>
      <c r="P21" s="209"/>
      <c r="Q21" s="209"/>
      <c r="R21" s="209"/>
      <c r="S21" s="209"/>
      <c r="T21" s="209"/>
      <c r="U21" s="209"/>
      <c r="V21" s="213"/>
      <c r="W21" s="213"/>
      <c r="X21" s="210"/>
    </row>
    <row r="22" spans="1:24" s="167" customFormat="1" ht="16.5" customHeight="1">
      <c r="A22" s="232"/>
      <c r="B22" s="230" t="s">
        <v>240</v>
      </c>
      <c r="C22" s="272">
        <f t="shared" si="0"/>
        <v>-3</v>
      </c>
      <c r="D22" s="244">
        <f>+D13</f>
        <v>0</v>
      </c>
      <c r="E22" s="244">
        <f t="shared" si="1"/>
        <v>-3</v>
      </c>
      <c r="F22" s="249">
        <v>0.25</v>
      </c>
      <c r="G22" s="173"/>
      <c r="H22" s="173"/>
      <c r="I22" s="176"/>
      <c r="J22" s="176"/>
      <c r="K22" s="177">
        <v>3</v>
      </c>
      <c r="L22" s="208">
        <f>SUM(G22:K22)</f>
        <v>3</v>
      </c>
      <c r="M22" s="209">
        <v>0.0625</v>
      </c>
      <c r="N22" s="209">
        <f>+G22*$N$11</f>
        <v>0</v>
      </c>
      <c r="O22" s="209">
        <f>+H22*$O$11</f>
        <v>0</v>
      </c>
      <c r="P22" s="209">
        <f>+I22*$P$11</f>
        <v>0</v>
      </c>
      <c r="Q22" s="209">
        <f>+J22*$Q$11</f>
        <v>0</v>
      </c>
      <c r="R22" s="209">
        <f>+K22*$R$11</f>
        <v>3</v>
      </c>
      <c r="S22" s="209">
        <f t="shared" si="2"/>
        <v>3</v>
      </c>
      <c r="T22" s="209">
        <f t="shared" si="3"/>
        <v>0.1875</v>
      </c>
      <c r="U22" s="209">
        <f t="shared" si="4"/>
        <v>0.1875</v>
      </c>
      <c r="V22" s="213"/>
      <c r="W22" s="213"/>
      <c r="X22" s="210"/>
    </row>
    <row r="23" spans="1:24" s="167" customFormat="1" ht="15.75" customHeight="1">
      <c r="A23" s="232"/>
      <c r="B23" s="233" t="s">
        <v>241</v>
      </c>
      <c r="C23" s="272">
        <f t="shared" si="0"/>
        <v>-3</v>
      </c>
      <c r="D23" s="244">
        <f>+D13</f>
        <v>0</v>
      </c>
      <c r="E23" s="244">
        <f t="shared" si="1"/>
        <v>-3</v>
      </c>
      <c r="F23" s="249"/>
      <c r="G23" s="173"/>
      <c r="H23" s="173"/>
      <c r="I23" s="176"/>
      <c r="J23" s="176"/>
      <c r="K23" s="177">
        <v>3</v>
      </c>
      <c r="L23" s="208">
        <f>SUM(G23:K23)</f>
        <v>3</v>
      </c>
      <c r="M23" s="209">
        <v>0.0625</v>
      </c>
      <c r="N23" s="209">
        <f>+G23*$N$11</f>
        <v>0</v>
      </c>
      <c r="O23" s="209">
        <f>+H23*$O$11</f>
        <v>0</v>
      </c>
      <c r="P23" s="209">
        <f>+I23*$P$11</f>
        <v>0</v>
      </c>
      <c r="Q23" s="209">
        <f>+J23*$Q$11</f>
        <v>0</v>
      </c>
      <c r="R23" s="209">
        <f>+K23*$R$11</f>
        <v>3</v>
      </c>
      <c r="S23" s="209">
        <f t="shared" si="2"/>
        <v>3</v>
      </c>
      <c r="T23" s="209">
        <f t="shared" si="3"/>
        <v>0.1875</v>
      </c>
      <c r="U23" s="209">
        <f t="shared" si="4"/>
        <v>0.1875</v>
      </c>
      <c r="V23" s="213"/>
      <c r="W23" s="213"/>
      <c r="X23" s="210"/>
    </row>
    <row r="24" spans="1:24" s="167" customFormat="1" ht="16.5" customHeight="1">
      <c r="A24" s="232"/>
      <c r="B24" s="233" t="s">
        <v>242</v>
      </c>
      <c r="C24" s="272">
        <f t="shared" si="0"/>
        <v>-3</v>
      </c>
      <c r="D24" s="244">
        <f>+D13</f>
        <v>0</v>
      </c>
      <c r="E24" s="244">
        <f t="shared" si="1"/>
        <v>-3</v>
      </c>
      <c r="F24" s="249"/>
      <c r="G24" s="173"/>
      <c r="H24" s="173"/>
      <c r="I24" s="176"/>
      <c r="J24" s="176"/>
      <c r="K24" s="177">
        <v>3</v>
      </c>
      <c r="L24" s="208">
        <f>SUM(G24:K24)</f>
        <v>3</v>
      </c>
      <c r="M24" s="209">
        <v>0.0625</v>
      </c>
      <c r="N24" s="209">
        <f>+G24*$N$11</f>
        <v>0</v>
      </c>
      <c r="O24" s="209">
        <f>+H24*$O$11</f>
        <v>0</v>
      </c>
      <c r="P24" s="209">
        <f>+I24*$P$11</f>
        <v>0</v>
      </c>
      <c r="Q24" s="209">
        <f>+J24*$Q$11</f>
        <v>0</v>
      </c>
      <c r="R24" s="209">
        <f>+K24*$R$11</f>
        <v>3</v>
      </c>
      <c r="S24" s="209">
        <f t="shared" si="2"/>
        <v>3</v>
      </c>
      <c r="T24" s="209">
        <f t="shared" si="3"/>
        <v>0.1875</v>
      </c>
      <c r="U24" s="209">
        <f t="shared" si="4"/>
        <v>0.1875</v>
      </c>
      <c r="V24" s="213"/>
      <c r="W24" s="213"/>
      <c r="X24" s="210"/>
    </row>
    <row r="25" spans="1:24" s="167" customFormat="1" ht="17.25" customHeight="1">
      <c r="A25" s="232"/>
      <c r="B25" s="233"/>
      <c r="C25" s="272"/>
      <c r="D25" s="244"/>
      <c r="E25" s="244"/>
      <c r="F25" s="257"/>
      <c r="G25" s="182"/>
      <c r="H25" s="182"/>
      <c r="I25" s="258"/>
      <c r="J25" s="258"/>
      <c r="K25" s="259"/>
      <c r="L25" s="208"/>
      <c r="M25" s="209"/>
      <c r="N25" s="209"/>
      <c r="O25" s="209"/>
      <c r="P25" s="209"/>
      <c r="Q25" s="209"/>
      <c r="R25" s="209"/>
      <c r="S25" s="209"/>
      <c r="T25" s="209"/>
      <c r="U25" s="209"/>
      <c r="V25" s="213"/>
      <c r="W25" s="213"/>
      <c r="X25" s="210"/>
    </row>
    <row r="26" spans="2:24" s="167" customFormat="1" ht="17.25" customHeight="1">
      <c r="B26" s="179"/>
      <c r="C26" s="272"/>
      <c r="D26" s="244"/>
      <c r="E26" s="244"/>
      <c r="F26" s="248"/>
      <c r="G26" s="182"/>
      <c r="H26" s="182"/>
      <c r="I26" s="259"/>
      <c r="J26" s="259"/>
      <c r="K26" s="259"/>
      <c r="L26" s="208"/>
      <c r="M26" s="209"/>
      <c r="N26" s="209"/>
      <c r="O26" s="209"/>
      <c r="P26" s="209"/>
      <c r="Q26" s="209"/>
      <c r="R26" s="209"/>
      <c r="S26" s="209"/>
      <c r="T26" s="211">
        <f>SUM(T22:T25)</f>
        <v>0.5625</v>
      </c>
      <c r="U26" s="211">
        <f>SUM(U22:U25)</f>
        <v>0.5625</v>
      </c>
      <c r="V26" s="246">
        <f>+T26/U26</f>
        <v>1</v>
      </c>
      <c r="W26" s="247">
        <f>+V26*F22</f>
        <v>0.25</v>
      </c>
      <c r="X26" s="212" t="str">
        <f>+B21</f>
        <v>SOBRE EL CONCILIADOR</v>
      </c>
    </row>
    <row r="27" spans="2:24" s="167" customFormat="1" ht="17.25" customHeight="1">
      <c r="B27" s="279" t="s">
        <v>244</v>
      </c>
      <c r="C27" s="272"/>
      <c r="D27" s="244"/>
      <c r="E27" s="244"/>
      <c r="F27" s="248"/>
      <c r="G27" s="199">
        <v>1</v>
      </c>
      <c r="H27" s="199">
        <v>2</v>
      </c>
      <c r="I27" s="199">
        <v>3</v>
      </c>
      <c r="J27" s="199">
        <v>4</v>
      </c>
      <c r="K27" s="200">
        <v>5</v>
      </c>
      <c r="L27" s="208"/>
      <c r="M27" s="209"/>
      <c r="N27" s="209"/>
      <c r="O27" s="209"/>
      <c r="P27" s="209"/>
      <c r="Q27" s="209"/>
      <c r="R27" s="209"/>
      <c r="S27" s="209"/>
      <c r="T27" s="209"/>
      <c r="U27" s="209"/>
      <c r="V27" s="213"/>
      <c r="W27" s="213"/>
      <c r="X27" s="210"/>
    </row>
    <row r="28" spans="1:24" s="167" customFormat="1" ht="41.25" customHeight="1">
      <c r="A28" s="232"/>
      <c r="B28" s="230" t="s">
        <v>243</v>
      </c>
      <c r="C28" s="272">
        <f t="shared" si="0"/>
        <v>-3</v>
      </c>
      <c r="D28" s="244">
        <f>+D13</f>
        <v>0</v>
      </c>
      <c r="E28" s="244">
        <f t="shared" si="1"/>
        <v>-3</v>
      </c>
      <c r="F28" s="249">
        <v>0.25</v>
      </c>
      <c r="G28" s="173"/>
      <c r="H28" s="173"/>
      <c r="I28" s="176"/>
      <c r="J28" s="176"/>
      <c r="K28" s="177">
        <v>3</v>
      </c>
      <c r="L28" s="208">
        <f>SUM(G28:K28)</f>
        <v>3</v>
      </c>
      <c r="M28" s="209">
        <v>0.03571428571428571</v>
      </c>
      <c r="N28" s="209">
        <f>+G28*$N$11</f>
        <v>0</v>
      </c>
      <c r="O28" s="209">
        <f>+H28*$O$11</f>
        <v>0</v>
      </c>
      <c r="P28" s="209">
        <f>+I28*$P$11</f>
        <v>0</v>
      </c>
      <c r="Q28" s="209">
        <f>+J28*$Q$11</f>
        <v>0</v>
      </c>
      <c r="R28" s="209">
        <f>+K28*$R$11</f>
        <v>3</v>
      </c>
      <c r="S28" s="209">
        <f t="shared" si="2"/>
        <v>3</v>
      </c>
      <c r="T28" s="209">
        <f t="shared" si="3"/>
        <v>0.10714285714285714</v>
      </c>
      <c r="U28" s="209">
        <f t="shared" si="4"/>
        <v>0.10714285714285714</v>
      </c>
      <c r="V28" s="213"/>
      <c r="W28" s="213"/>
      <c r="X28" s="210"/>
    </row>
    <row r="29" spans="1:24" s="167" customFormat="1" ht="18.75" customHeight="1">
      <c r="A29" s="232"/>
      <c r="B29" s="172" t="s">
        <v>245</v>
      </c>
      <c r="C29" s="272">
        <f t="shared" si="0"/>
        <v>-3</v>
      </c>
      <c r="D29" s="244">
        <f>+D13</f>
        <v>0</v>
      </c>
      <c r="E29" s="244">
        <f t="shared" si="1"/>
        <v>-3</v>
      </c>
      <c r="F29" s="249"/>
      <c r="G29" s="173"/>
      <c r="H29" s="173"/>
      <c r="I29" s="176"/>
      <c r="J29" s="176"/>
      <c r="K29" s="177">
        <v>3</v>
      </c>
      <c r="L29" s="208">
        <f>SUM(G29:K29)</f>
        <v>3</v>
      </c>
      <c r="M29" s="209">
        <v>0.03571428571428571</v>
      </c>
      <c r="N29" s="209">
        <f>+G29*$N$11</f>
        <v>0</v>
      </c>
      <c r="O29" s="209">
        <f>+H29*$O$11</f>
        <v>0</v>
      </c>
      <c r="P29" s="209">
        <f>+I29*$P$11</f>
        <v>0</v>
      </c>
      <c r="Q29" s="209">
        <f>+J29*$Q$11</f>
        <v>0</v>
      </c>
      <c r="R29" s="209">
        <f>+K29*$R$11</f>
        <v>3</v>
      </c>
      <c r="S29" s="209">
        <f t="shared" si="2"/>
        <v>3</v>
      </c>
      <c r="T29" s="209">
        <f t="shared" si="3"/>
        <v>0.10714285714285714</v>
      </c>
      <c r="U29" s="209">
        <f t="shared" si="4"/>
        <v>0.10714285714285714</v>
      </c>
      <c r="V29" s="213"/>
      <c r="W29" s="213"/>
      <c r="X29" s="210"/>
    </row>
    <row r="30" spans="1:24" s="167" customFormat="1" ht="27" customHeight="1">
      <c r="A30" s="232"/>
      <c r="B30" s="230"/>
      <c r="C30" s="152"/>
      <c r="D30" s="244"/>
      <c r="E30" s="244"/>
      <c r="F30" s="257"/>
      <c r="G30" s="179"/>
      <c r="H30" s="179"/>
      <c r="I30" s="258"/>
      <c r="J30" s="258"/>
      <c r="K30" s="259"/>
      <c r="L30" s="208"/>
      <c r="M30" s="209"/>
      <c r="N30" s="209"/>
      <c r="O30" s="209"/>
      <c r="P30" s="209"/>
      <c r="Q30" s="209"/>
      <c r="R30" s="209"/>
      <c r="S30" s="209"/>
      <c r="T30" s="209"/>
      <c r="U30" s="209"/>
      <c r="V30" s="213"/>
      <c r="W30" s="213"/>
      <c r="X30" s="210"/>
    </row>
    <row r="31" spans="3:24" s="167" customFormat="1" ht="13.5" thickBot="1">
      <c r="C31" s="152"/>
      <c r="D31" s="244"/>
      <c r="E31" s="244"/>
      <c r="F31" s="250"/>
      <c r="G31" s="152"/>
      <c r="H31" s="152"/>
      <c r="I31" s="152"/>
      <c r="J31" s="152"/>
      <c r="K31" s="152"/>
      <c r="L31" s="205"/>
      <c r="M31" s="205"/>
      <c r="N31" s="205"/>
      <c r="O31" s="205"/>
      <c r="P31" s="205"/>
      <c r="Q31" s="205"/>
      <c r="R31" s="205"/>
      <c r="S31" s="205"/>
      <c r="T31" s="211">
        <f>SUM(T28:T30)</f>
        <v>0.21428571428571427</v>
      </c>
      <c r="U31" s="211">
        <f>SUM(U28:U30)</f>
        <v>0.21428571428571427</v>
      </c>
      <c r="V31" s="213">
        <f>+T31/U31</f>
        <v>1</v>
      </c>
      <c r="W31" s="214">
        <f>+V31*F28</f>
        <v>0.25</v>
      </c>
      <c r="X31" s="215" t="str">
        <f>+B27</f>
        <v>SOBRE LA PLATAFORMA TEAMS</v>
      </c>
    </row>
    <row r="32" spans="2:24" s="167" customFormat="1" ht="12.75" customHeight="1">
      <c r="B32" s="268" t="s">
        <v>249</v>
      </c>
      <c r="C32" s="152"/>
      <c r="D32" s="244"/>
      <c r="E32" s="244"/>
      <c r="F32" s="250"/>
      <c r="G32" s="152"/>
      <c r="H32" s="152"/>
      <c r="I32" s="152"/>
      <c r="J32" s="152"/>
      <c r="K32" s="152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7"/>
    </row>
    <row r="33" spans="2:24" s="167" customFormat="1" ht="13.5" thickBot="1">
      <c r="B33" s="269"/>
      <c r="C33" s="152"/>
      <c r="D33" s="184"/>
      <c r="E33" s="184"/>
      <c r="F33" s="250"/>
      <c r="G33" s="152"/>
      <c r="H33" s="152"/>
      <c r="I33" s="152"/>
      <c r="J33" s="152"/>
      <c r="K33" s="152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7"/>
    </row>
    <row r="34" spans="2:24" s="264" customFormat="1" ht="37.5" customHeight="1" thickBot="1">
      <c r="B34" s="269" t="s">
        <v>288</v>
      </c>
      <c r="C34" s="260"/>
      <c r="D34" s="261"/>
      <c r="E34" s="261"/>
      <c r="F34" s="262"/>
      <c r="G34" s="260"/>
      <c r="H34" s="260"/>
      <c r="I34" s="260"/>
      <c r="J34" s="260"/>
      <c r="K34" s="260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6">
        <f>+W16+W20+W26+W31</f>
        <v>1</v>
      </c>
      <c r="X34" s="267" t="s">
        <v>252</v>
      </c>
    </row>
    <row r="35" spans="2:24" s="167" customFormat="1" ht="61.5" customHeight="1">
      <c r="B35" s="269" t="s">
        <v>289</v>
      </c>
      <c r="C35" s="152"/>
      <c r="D35" s="184"/>
      <c r="E35" s="184"/>
      <c r="F35" s="250"/>
      <c r="G35" s="152"/>
      <c r="H35" s="152"/>
      <c r="I35" s="152"/>
      <c r="J35" s="152"/>
      <c r="K35" s="152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7"/>
    </row>
    <row r="36" spans="2:24" s="167" customFormat="1" ht="12.75">
      <c r="B36" s="269"/>
      <c r="C36" s="152"/>
      <c r="D36" s="184"/>
      <c r="E36" s="184"/>
      <c r="F36" s="250"/>
      <c r="G36" s="152"/>
      <c r="H36" s="152"/>
      <c r="I36" s="152"/>
      <c r="J36" s="152"/>
      <c r="K36" s="152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7"/>
    </row>
    <row r="37" spans="2:24" s="167" customFormat="1" ht="12.75">
      <c r="B37" s="274"/>
      <c r="C37" s="152"/>
      <c r="D37" s="184"/>
      <c r="E37" s="184"/>
      <c r="F37" s="250"/>
      <c r="G37" s="152"/>
      <c r="H37" s="152"/>
      <c r="I37" s="152"/>
      <c r="J37" s="152"/>
      <c r="K37" s="152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7"/>
    </row>
    <row r="38" spans="2:24" s="167" customFormat="1" ht="12.75">
      <c r="B38" s="274"/>
      <c r="C38" s="152"/>
      <c r="D38" s="184"/>
      <c r="E38" s="184"/>
      <c r="F38" s="250"/>
      <c r="G38" s="152"/>
      <c r="H38" s="152"/>
      <c r="I38" s="152"/>
      <c r="J38" s="152"/>
      <c r="K38" s="152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7"/>
    </row>
    <row r="39" spans="2:24" s="167" customFormat="1" ht="12.75">
      <c r="B39" s="274"/>
      <c r="C39" s="152"/>
      <c r="D39" s="184"/>
      <c r="E39" s="184"/>
      <c r="F39" s="250"/>
      <c r="G39" s="152"/>
      <c r="H39" s="152"/>
      <c r="I39" s="152"/>
      <c r="J39" s="152"/>
      <c r="K39" s="152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7"/>
    </row>
    <row r="40" spans="2:24" s="167" customFormat="1" ht="12.75">
      <c r="B40" s="274"/>
      <c r="C40" s="152"/>
      <c r="D40" s="184"/>
      <c r="E40" s="184"/>
      <c r="F40" s="250"/>
      <c r="G40" s="152"/>
      <c r="H40" s="152"/>
      <c r="I40" s="152"/>
      <c r="J40" s="152"/>
      <c r="K40" s="152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7"/>
    </row>
    <row r="41" spans="2:24" s="167" customFormat="1" ht="13.5" thickBot="1">
      <c r="B41" s="275"/>
      <c r="C41" s="152"/>
      <c r="D41" s="184"/>
      <c r="E41" s="184"/>
      <c r="F41" s="250"/>
      <c r="G41" s="152"/>
      <c r="H41" s="152"/>
      <c r="I41" s="152"/>
      <c r="J41" s="152"/>
      <c r="K41" s="152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7"/>
    </row>
    <row r="42" spans="3:24" s="167" customFormat="1" ht="12.75">
      <c r="C42" s="152"/>
      <c r="D42" s="184"/>
      <c r="E42" s="184"/>
      <c r="F42" s="250"/>
      <c r="G42" s="152"/>
      <c r="H42" s="152"/>
      <c r="I42" s="152"/>
      <c r="J42" s="152"/>
      <c r="K42" s="152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7"/>
    </row>
    <row r="43" spans="3:24" s="167" customFormat="1" ht="12.75">
      <c r="C43" s="152"/>
      <c r="D43" s="184"/>
      <c r="E43" s="184"/>
      <c r="F43" s="250"/>
      <c r="G43" s="152"/>
      <c r="H43" s="152"/>
      <c r="I43" s="152"/>
      <c r="J43" s="152"/>
      <c r="K43" s="152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7"/>
    </row>
    <row r="44" spans="3:24" s="167" customFormat="1" ht="12.75">
      <c r="C44" s="152"/>
      <c r="D44" s="184"/>
      <c r="E44" s="184"/>
      <c r="F44" s="250"/>
      <c r="G44" s="152"/>
      <c r="H44" s="152"/>
      <c r="I44" s="152"/>
      <c r="J44" s="152"/>
      <c r="K44" s="152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7"/>
    </row>
    <row r="45" spans="3:24" s="167" customFormat="1" ht="12.75">
      <c r="C45" s="152"/>
      <c r="D45" s="184"/>
      <c r="E45" s="184"/>
      <c r="F45" s="250"/>
      <c r="G45" s="152"/>
      <c r="H45" s="152"/>
      <c r="I45" s="152"/>
      <c r="J45" s="152"/>
      <c r="K45" s="152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7"/>
    </row>
    <row r="46" spans="3:24" s="167" customFormat="1" ht="12.75">
      <c r="C46" s="152"/>
      <c r="D46" s="184"/>
      <c r="E46" s="184"/>
      <c r="F46" s="250"/>
      <c r="G46" s="152"/>
      <c r="H46" s="152"/>
      <c r="I46" s="152"/>
      <c r="J46" s="152"/>
      <c r="K46" s="152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2:AA165"/>
  <sheetViews>
    <sheetView showGridLines="0" zoomScalePageLayoutView="0" workbookViewId="0" topLeftCell="D49">
      <selection activeCell="O47" sqref="O47"/>
    </sheetView>
  </sheetViews>
  <sheetFormatPr defaultColWidth="11.421875" defaultRowHeight="12.75"/>
  <cols>
    <col min="1" max="1" width="3.00390625" style="48" customWidth="1"/>
    <col min="2" max="2" width="29.7109375" style="48" customWidth="1"/>
    <col min="3" max="3" width="30.140625" style="48" bestFit="1" customWidth="1"/>
    <col min="4" max="4" width="6.8515625" style="48" customWidth="1"/>
    <col min="5" max="5" width="20.140625" style="48" customWidth="1"/>
    <col min="6" max="6" width="9.57421875" style="48" bestFit="1" customWidth="1"/>
    <col min="7" max="7" width="7.8515625" style="48" customWidth="1"/>
    <col min="8" max="8" width="7.421875" style="48" customWidth="1"/>
    <col min="9" max="9" width="7.8515625" style="48" bestFit="1" customWidth="1"/>
    <col min="10" max="10" width="7.421875" style="48" customWidth="1"/>
    <col min="11" max="11" width="9.421875" style="48" customWidth="1"/>
    <col min="12" max="12" width="14.421875" style="48" customWidth="1"/>
    <col min="13" max="13" width="8.421875" style="48" customWidth="1"/>
    <col min="14" max="15" width="11.00390625" style="48" customWidth="1"/>
    <col min="16" max="16" width="13.57421875" style="48" customWidth="1"/>
    <col min="17" max="18" width="11.7109375" style="48" customWidth="1"/>
    <col min="19" max="16384" width="11.421875" style="48" customWidth="1"/>
  </cols>
  <sheetData>
    <row r="1" ht="13.5" thickBot="1"/>
    <row r="2" spans="2:16" ht="16.5" customHeight="1">
      <c r="B2" s="561"/>
      <c r="C2" s="564" t="s">
        <v>2</v>
      </c>
      <c r="D2" s="565"/>
      <c r="E2" s="565"/>
      <c r="F2" s="565"/>
      <c r="G2" s="565"/>
      <c r="H2" s="565"/>
      <c r="I2" s="565"/>
      <c r="J2" s="565"/>
      <c r="K2" s="565"/>
      <c r="L2" s="565"/>
      <c r="M2" s="566"/>
      <c r="N2" s="567" t="s">
        <v>9</v>
      </c>
      <c r="O2" s="568"/>
      <c r="P2" s="569"/>
    </row>
    <row r="3" spans="2:16" ht="15.75" customHeight="1">
      <c r="B3" s="562"/>
      <c r="C3" s="570" t="s">
        <v>8</v>
      </c>
      <c r="D3" s="571"/>
      <c r="E3" s="571"/>
      <c r="F3" s="571"/>
      <c r="G3" s="571"/>
      <c r="H3" s="571"/>
      <c r="I3" s="571"/>
      <c r="J3" s="571"/>
      <c r="K3" s="571"/>
      <c r="L3" s="571"/>
      <c r="M3" s="572"/>
      <c r="N3" s="573" t="s">
        <v>95</v>
      </c>
      <c r="O3" s="574"/>
      <c r="P3" s="575"/>
    </row>
    <row r="4" spans="2:16" ht="15.75" customHeight="1">
      <c r="B4" s="562"/>
      <c r="C4" s="570" t="s">
        <v>10</v>
      </c>
      <c r="D4" s="571"/>
      <c r="E4" s="571"/>
      <c r="F4" s="571"/>
      <c r="G4" s="571"/>
      <c r="H4" s="571"/>
      <c r="I4" s="571"/>
      <c r="J4" s="571"/>
      <c r="K4" s="571"/>
      <c r="L4" s="571"/>
      <c r="M4" s="572"/>
      <c r="N4" s="573" t="s">
        <v>94</v>
      </c>
      <c r="O4" s="574"/>
      <c r="P4" s="575"/>
    </row>
    <row r="5" spans="2:16" ht="16.5" customHeight="1" thickBot="1">
      <c r="B5" s="563"/>
      <c r="C5" s="576" t="s">
        <v>11</v>
      </c>
      <c r="D5" s="577"/>
      <c r="E5" s="577"/>
      <c r="F5" s="577"/>
      <c r="G5" s="577"/>
      <c r="H5" s="577"/>
      <c r="I5" s="577"/>
      <c r="J5" s="577"/>
      <c r="K5" s="577"/>
      <c r="L5" s="577"/>
      <c r="M5" s="578"/>
      <c r="N5" s="579" t="s">
        <v>105</v>
      </c>
      <c r="O5" s="580"/>
      <c r="P5" s="581"/>
    </row>
    <row r="6" ht="13.5" thickBot="1"/>
    <row r="7" spans="1:17" ht="12.75">
      <c r="A7" s="25"/>
      <c r="B7" s="322" t="s">
        <v>12</v>
      </c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4"/>
      <c r="Q7" s="25"/>
    </row>
    <row r="8" spans="1:17" ht="13.5" thickBot="1">
      <c r="A8" s="25"/>
      <c r="B8" s="325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7"/>
      <c r="Q8" s="25"/>
    </row>
    <row r="9" spans="1:17" ht="6.75" customHeight="1" thickBot="1">
      <c r="A9" s="25"/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25"/>
    </row>
    <row r="10" spans="1:17" ht="26.25" customHeight="1" thickBot="1">
      <c r="A10" s="25"/>
      <c r="B10" s="87" t="s">
        <v>67</v>
      </c>
      <c r="C10" s="88">
        <v>2021</v>
      </c>
      <c r="D10" s="487" t="s">
        <v>13</v>
      </c>
      <c r="E10" s="488"/>
      <c r="F10" s="488"/>
      <c r="G10" s="488"/>
      <c r="H10" s="532" t="s">
        <v>40</v>
      </c>
      <c r="I10" s="532"/>
      <c r="J10" s="532"/>
      <c r="K10" s="488" t="s">
        <v>14</v>
      </c>
      <c r="L10" s="488"/>
      <c r="M10" s="488"/>
      <c r="N10" s="488"/>
      <c r="O10" s="532" t="s">
        <v>54</v>
      </c>
      <c r="P10" s="533"/>
      <c r="Q10" s="25"/>
    </row>
    <row r="11" spans="1:17" ht="4.5" customHeight="1" thickBot="1">
      <c r="A11" s="25"/>
      <c r="B11" s="497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9"/>
      <c r="Q11" s="25"/>
    </row>
    <row r="12" spans="1:17" ht="13.5" thickBot="1">
      <c r="A12" s="25"/>
      <c r="B12" s="15" t="s">
        <v>1</v>
      </c>
      <c r="C12" s="509" t="s">
        <v>87</v>
      </c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10"/>
      <c r="Q12" s="25"/>
    </row>
    <row r="13" spans="1:17" ht="4.5" customHeight="1" thickBot="1">
      <c r="A13" s="25"/>
      <c r="B13" s="505"/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7"/>
      <c r="Q13" s="25"/>
    </row>
    <row r="14" spans="1:17" ht="25.5" customHeight="1" thickBot="1">
      <c r="A14" s="25"/>
      <c r="B14" s="15" t="s">
        <v>15</v>
      </c>
      <c r="C14" s="369" t="s">
        <v>113</v>
      </c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1"/>
      <c r="Q14" s="25"/>
    </row>
    <row r="15" spans="1:17" ht="4.5" customHeight="1" thickBot="1">
      <c r="A15" s="25"/>
      <c r="B15" s="522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4"/>
      <c r="Q15" s="25"/>
    </row>
    <row r="16" spans="1:17" ht="27" customHeight="1" thickBot="1">
      <c r="A16" s="25"/>
      <c r="B16" s="15" t="s">
        <v>16</v>
      </c>
      <c r="C16" s="357" t="s">
        <v>115</v>
      </c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2"/>
      <c r="Q16" s="25"/>
    </row>
    <row r="17" spans="1:17" ht="4.5" customHeight="1" thickBot="1">
      <c r="A17" s="25"/>
      <c r="B17" s="522"/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4"/>
      <c r="Q17" s="25"/>
    </row>
    <row r="18" spans="1:17" ht="26.25" customHeight="1" thickBot="1">
      <c r="A18" s="25"/>
      <c r="B18" s="15" t="s">
        <v>17</v>
      </c>
      <c r="C18" s="357" t="s">
        <v>159</v>
      </c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2"/>
      <c r="Q18" s="25"/>
    </row>
    <row r="19" spans="1:17" ht="4.5" customHeight="1" thickBot="1">
      <c r="A19" s="25"/>
      <c r="B19" s="520"/>
      <c r="C19" s="520"/>
      <c r="D19" s="520"/>
      <c r="E19" s="520"/>
      <c r="F19" s="520"/>
      <c r="G19" s="520"/>
      <c r="H19" s="520"/>
      <c r="I19" s="520"/>
      <c r="J19" s="520"/>
      <c r="K19" s="520"/>
      <c r="L19" s="520"/>
      <c r="M19" s="520"/>
      <c r="N19" s="520"/>
      <c r="O19" s="520"/>
      <c r="P19" s="520"/>
      <c r="Q19" s="25"/>
    </row>
    <row r="20" spans="1:17" ht="17.25" customHeight="1" thickBot="1">
      <c r="A20" s="25"/>
      <c r="B20" s="487" t="s">
        <v>18</v>
      </c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9"/>
      <c r="Q20" s="25"/>
    </row>
    <row r="21" spans="1:17" ht="4.5" customHeight="1" thickBot="1">
      <c r="A21" s="25"/>
      <c r="B21" s="529"/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1"/>
      <c r="Q21" s="25"/>
    </row>
    <row r="22" spans="1:17" ht="78.75" customHeight="1" thickBot="1">
      <c r="A22" s="25"/>
      <c r="B22" s="15" t="s">
        <v>19</v>
      </c>
      <c r="C22" s="357" t="s">
        <v>116</v>
      </c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2"/>
      <c r="Q22" s="25"/>
    </row>
    <row r="23" spans="1:17" ht="4.5" customHeight="1" thickBot="1">
      <c r="A23" s="25"/>
      <c r="B23" s="522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4"/>
      <c r="Q23" s="25"/>
    </row>
    <row r="24" spans="1:17" ht="41.25" customHeight="1" thickBot="1">
      <c r="A24" s="25"/>
      <c r="B24" s="15" t="s">
        <v>20</v>
      </c>
      <c r="C24" s="357" t="s">
        <v>154</v>
      </c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2"/>
      <c r="Q24" s="25"/>
    </row>
    <row r="25" spans="1:17" ht="4.5" customHeight="1" thickBot="1">
      <c r="A25" s="25"/>
      <c r="B25" s="522"/>
      <c r="C25" s="523"/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4"/>
      <c r="Q25" s="25"/>
    </row>
    <row r="26" spans="1:17" ht="21.75" customHeight="1" thickBot="1">
      <c r="A26" s="25"/>
      <c r="B26" s="15" t="s">
        <v>21</v>
      </c>
      <c r="C26" s="254" t="s">
        <v>232</v>
      </c>
      <c r="D26" s="251">
        <v>50</v>
      </c>
      <c r="E26" s="255" t="s">
        <v>233</v>
      </c>
      <c r="F26" s="251">
        <v>50</v>
      </c>
      <c r="G26" s="252"/>
      <c r="H26" s="252"/>
      <c r="I26" s="252"/>
      <c r="J26" s="252"/>
      <c r="K26" s="252"/>
      <c r="L26" s="252"/>
      <c r="M26" s="252"/>
      <c r="N26" s="252"/>
      <c r="O26" s="252"/>
      <c r="P26" s="253"/>
      <c r="Q26" s="25"/>
    </row>
    <row r="27" spans="1:17" ht="4.5" customHeight="1" thickBot="1">
      <c r="A27" s="25"/>
      <c r="B27" s="526"/>
      <c r="C27" s="527"/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527"/>
      <c r="O27" s="527"/>
      <c r="P27" s="528"/>
      <c r="Q27" s="25"/>
    </row>
    <row r="28" spans="1:17" ht="19.5" customHeight="1" thickBot="1">
      <c r="A28" s="25"/>
      <c r="B28" s="15" t="s">
        <v>22</v>
      </c>
      <c r="C28" s="65" t="s">
        <v>23</v>
      </c>
      <c r="D28" s="369" t="s">
        <v>155</v>
      </c>
      <c r="E28" s="370"/>
      <c r="F28" s="370"/>
      <c r="G28" s="371"/>
      <c r="H28" s="372" t="s">
        <v>24</v>
      </c>
      <c r="I28" s="372"/>
      <c r="J28" s="372"/>
      <c r="K28" s="369" t="s">
        <v>156</v>
      </c>
      <c r="L28" s="370"/>
      <c r="M28" s="371"/>
      <c r="N28" s="373" t="s">
        <v>25</v>
      </c>
      <c r="O28" s="374"/>
      <c r="P28" s="66" t="s">
        <v>157</v>
      </c>
      <c r="Q28" s="25"/>
    </row>
    <row r="29" spans="1:17" ht="4.5" customHeight="1" thickBot="1">
      <c r="A29" s="25"/>
      <c r="B29" s="519"/>
      <c r="C29" s="520"/>
      <c r="D29" s="520"/>
      <c r="E29" s="520"/>
      <c r="F29" s="520"/>
      <c r="G29" s="520"/>
      <c r="H29" s="520"/>
      <c r="I29" s="520"/>
      <c r="J29" s="520"/>
      <c r="K29" s="520"/>
      <c r="L29" s="520"/>
      <c r="M29" s="520"/>
      <c r="N29" s="520"/>
      <c r="O29" s="520"/>
      <c r="P29" s="521"/>
      <c r="Q29" s="25"/>
    </row>
    <row r="30" spans="1:17" ht="13.5" thickBot="1">
      <c r="A30" s="25"/>
      <c r="B30" s="15" t="s">
        <v>26</v>
      </c>
      <c r="C30" s="369" t="s">
        <v>114</v>
      </c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1"/>
      <c r="Q30" s="25"/>
    </row>
    <row r="31" spans="1:17" ht="4.5" customHeight="1" thickBot="1">
      <c r="A31" s="25"/>
      <c r="B31" s="522"/>
      <c r="C31" s="523"/>
      <c r="D31" s="523"/>
      <c r="E31" s="523"/>
      <c r="F31" s="523"/>
      <c r="G31" s="523"/>
      <c r="H31" s="523"/>
      <c r="I31" s="523"/>
      <c r="J31" s="523"/>
      <c r="K31" s="523"/>
      <c r="L31" s="523"/>
      <c r="M31" s="523"/>
      <c r="N31" s="523"/>
      <c r="O31" s="523"/>
      <c r="P31" s="524"/>
      <c r="Q31" s="25"/>
    </row>
    <row r="32" spans="1:17" ht="13.5" thickBot="1">
      <c r="A32" s="25"/>
      <c r="B32" s="15" t="s">
        <v>27</v>
      </c>
      <c r="C32" s="508" t="s">
        <v>76</v>
      </c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10"/>
      <c r="Q32" s="25"/>
    </row>
    <row r="33" spans="1:17" ht="4.5" customHeight="1" thickBot="1">
      <c r="A33" s="25"/>
      <c r="B33" s="522"/>
      <c r="C33" s="523"/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524"/>
      <c r="Q33" s="25"/>
    </row>
    <row r="34" spans="1:17" ht="13.5" thickBot="1">
      <c r="A34" s="25"/>
      <c r="B34" s="15" t="s">
        <v>28</v>
      </c>
      <c r="C34" s="508" t="s">
        <v>76</v>
      </c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10"/>
      <c r="Q34" s="25"/>
    </row>
    <row r="35" spans="1:17" ht="4.5" customHeight="1" thickBot="1">
      <c r="A35" s="25"/>
      <c r="B35" s="505"/>
      <c r="C35" s="506"/>
      <c r="D35" s="506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507"/>
      <c r="Q35" s="25"/>
    </row>
    <row r="36" spans="1:17" ht="16.5" customHeight="1" thickBot="1">
      <c r="A36" s="25"/>
      <c r="B36" s="15" t="s">
        <v>29</v>
      </c>
      <c r="C36" s="508" t="s">
        <v>76</v>
      </c>
      <c r="D36" s="509"/>
      <c r="E36" s="509"/>
      <c r="F36" s="509"/>
      <c r="G36" s="509"/>
      <c r="H36" s="509"/>
      <c r="I36" s="509"/>
      <c r="J36" s="509"/>
      <c r="K36" s="509"/>
      <c r="L36" s="509"/>
      <c r="M36" s="509"/>
      <c r="N36" s="509"/>
      <c r="O36" s="509"/>
      <c r="P36" s="510"/>
      <c r="Q36" s="25"/>
    </row>
    <row r="37" spans="1:17" ht="4.5" customHeight="1" thickBot="1">
      <c r="A37" s="25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25"/>
    </row>
    <row r="38" spans="1:17" ht="13.5" thickBot="1">
      <c r="A38" s="25"/>
      <c r="B38" s="511" t="s">
        <v>30</v>
      </c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3"/>
      <c r="P38" s="514"/>
      <c r="Q38" s="25"/>
    </row>
    <row r="39" spans="1:17" ht="13.5" thickBot="1">
      <c r="A39" s="25"/>
      <c r="B39" s="89" t="s">
        <v>31</v>
      </c>
      <c r="C39" s="515" t="s">
        <v>32</v>
      </c>
      <c r="D39" s="516"/>
      <c r="E39" s="516"/>
      <c r="F39" s="516"/>
      <c r="G39" s="517"/>
      <c r="H39" s="515" t="s">
        <v>26</v>
      </c>
      <c r="I39" s="516"/>
      <c r="J39" s="516"/>
      <c r="K39" s="516"/>
      <c r="L39" s="517"/>
      <c r="M39" s="515" t="s">
        <v>33</v>
      </c>
      <c r="N39" s="516"/>
      <c r="O39" s="518"/>
      <c r="P39" s="517"/>
      <c r="Q39" s="25"/>
    </row>
    <row r="40" spans="2:16" s="25" customFormat="1" ht="26.25" customHeight="1">
      <c r="B40" s="50" t="s">
        <v>117</v>
      </c>
      <c r="C40" s="396" t="s">
        <v>83</v>
      </c>
      <c r="D40" s="397"/>
      <c r="E40" s="397"/>
      <c r="F40" s="397"/>
      <c r="G40" s="398"/>
      <c r="H40" s="396" t="s">
        <v>84</v>
      </c>
      <c r="I40" s="397"/>
      <c r="J40" s="397"/>
      <c r="K40" s="397"/>
      <c r="L40" s="398"/>
      <c r="M40" s="399" t="s">
        <v>135</v>
      </c>
      <c r="N40" s="400"/>
      <c r="O40" s="400"/>
      <c r="P40" s="401"/>
    </row>
    <row r="41" spans="2:16" s="25" customFormat="1" ht="27.75" customHeight="1">
      <c r="B41" s="51" t="s">
        <v>118</v>
      </c>
      <c r="C41" s="396" t="s">
        <v>83</v>
      </c>
      <c r="D41" s="397"/>
      <c r="E41" s="397"/>
      <c r="F41" s="397"/>
      <c r="G41" s="398"/>
      <c r="H41" s="396" t="s">
        <v>84</v>
      </c>
      <c r="I41" s="397"/>
      <c r="J41" s="397"/>
      <c r="K41" s="397"/>
      <c r="L41" s="398"/>
      <c r="M41" s="558" t="s">
        <v>135</v>
      </c>
      <c r="N41" s="559"/>
      <c r="O41" s="559"/>
      <c r="P41" s="560"/>
    </row>
    <row r="42" spans="1:17" ht="4.5" customHeight="1" thickBot="1">
      <c r="A42" s="25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25"/>
    </row>
    <row r="43" spans="1:17" ht="13.5" customHeight="1" thickBot="1">
      <c r="A43" s="25"/>
      <c r="B43" s="487" t="s">
        <v>34</v>
      </c>
      <c r="C43" s="488"/>
      <c r="D43" s="488"/>
      <c r="E43" s="488"/>
      <c r="F43" s="488"/>
      <c r="G43" s="488"/>
      <c r="H43" s="488"/>
      <c r="I43" s="488"/>
      <c r="J43" s="488"/>
      <c r="K43" s="488"/>
      <c r="L43" s="488"/>
      <c r="M43" s="488"/>
      <c r="N43" s="488"/>
      <c r="O43" s="488"/>
      <c r="P43" s="489"/>
      <c r="Q43" s="25"/>
    </row>
    <row r="44" spans="1:17" ht="4.5" customHeight="1" thickBot="1">
      <c r="A44" s="25"/>
      <c r="B44" s="90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2"/>
      <c r="Q44" s="25"/>
    </row>
    <row r="45" spans="1:17" s="53" customFormat="1" ht="28.5" customHeight="1">
      <c r="A45" s="52"/>
      <c r="B45" s="555" t="s">
        <v>6</v>
      </c>
      <c r="C45" s="55" t="s">
        <v>137</v>
      </c>
      <c r="D45" s="56" t="s">
        <v>138</v>
      </c>
      <c r="E45" s="56" t="s">
        <v>139</v>
      </c>
      <c r="F45" s="56" t="s">
        <v>140</v>
      </c>
      <c r="G45" s="56" t="s">
        <v>141</v>
      </c>
      <c r="H45" s="56" t="s">
        <v>142</v>
      </c>
      <c r="I45" s="56" t="s">
        <v>143</v>
      </c>
      <c r="J45" s="56" t="s">
        <v>144</v>
      </c>
      <c r="K45" s="56" t="s">
        <v>145</v>
      </c>
      <c r="L45" s="56" t="s">
        <v>146</v>
      </c>
      <c r="M45" s="56" t="s">
        <v>147</v>
      </c>
      <c r="N45" s="56" t="s">
        <v>148</v>
      </c>
      <c r="O45" s="56" t="s">
        <v>149</v>
      </c>
      <c r="P45" s="57" t="s">
        <v>269</v>
      </c>
      <c r="Q45" s="52"/>
    </row>
    <row r="46" spans="1:17" s="53" customFormat="1" ht="33.75" customHeight="1">
      <c r="A46" s="52"/>
      <c r="B46" s="556"/>
      <c r="C46" s="58" t="s">
        <v>121</v>
      </c>
      <c r="D46" s="119"/>
      <c r="E46" s="119"/>
      <c r="F46" s="120">
        <f>+D26</f>
        <v>50</v>
      </c>
      <c r="G46" s="121"/>
      <c r="H46" s="121"/>
      <c r="I46" s="120">
        <f>+D26</f>
        <v>50</v>
      </c>
      <c r="J46" s="121"/>
      <c r="K46" s="121"/>
      <c r="L46" s="120">
        <f>+F26</f>
        <v>50</v>
      </c>
      <c r="M46" s="121"/>
      <c r="N46" s="121"/>
      <c r="O46" s="120">
        <f>+F26</f>
        <v>50</v>
      </c>
      <c r="P46" s="122" t="str">
        <f>+C26</f>
        <v>Primer trimestre de 2020:</v>
      </c>
      <c r="Q46" s="52"/>
    </row>
    <row r="47" spans="1:17" s="53" customFormat="1" ht="28.5" customHeight="1" thickBot="1">
      <c r="A47" s="52"/>
      <c r="B47" s="557"/>
      <c r="C47" s="54" t="s">
        <v>153</v>
      </c>
      <c r="D47" s="123"/>
      <c r="E47" s="123"/>
      <c r="F47" s="124">
        <f>+'3.3 registro productividad CA'!D10</f>
        <v>61.333333333333336</v>
      </c>
      <c r="G47" s="125"/>
      <c r="H47" s="125"/>
      <c r="I47" s="124">
        <f>+'3.3 registro productividad CA'!F10</f>
        <v>47.666666666666664</v>
      </c>
      <c r="J47" s="125"/>
      <c r="K47" s="125"/>
      <c r="L47" s="124">
        <f>+'3.3 registro productividad CA'!H10</f>
        <v>60</v>
      </c>
      <c r="M47" s="125"/>
      <c r="N47" s="125"/>
      <c r="O47" s="124">
        <f>+'3.3 registro productividad CA'!J10</f>
        <v>61.666666666666664</v>
      </c>
      <c r="P47" s="124">
        <f>AVERAGE(F47,I47,L47,O47)</f>
        <v>57.666666666666664</v>
      </c>
      <c r="Q47" s="52"/>
    </row>
    <row r="48" spans="1:17" ht="4.5" customHeight="1" thickBot="1">
      <c r="A48" s="25"/>
      <c r="B48" s="491">
        <v>0.9</v>
      </c>
      <c r="C48" s="492"/>
      <c r="D48" s="492"/>
      <c r="E48" s="492"/>
      <c r="F48" s="492"/>
      <c r="G48" s="492"/>
      <c r="H48" s="492"/>
      <c r="I48" s="492"/>
      <c r="J48" s="492"/>
      <c r="K48" s="492"/>
      <c r="L48" s="492"/>
      <c r="M48" s="492"/>
      <c r="N48" s="492"/>
      <c r="O48" s="492"/>
      <c r="P48" s="493"/>
      <c r="Q48" s="25"/>
    </row>
    <row r="49" spans="1:17" ht="13.5" thickBot="1">
      <c r="A49" s="25"/>
      <c r="B49" s="487" t="s">
        <v>35</v>
      </c>
      <c r="C49" s="488"/>
      <c r="D49" s="488"/>
      <c r="E49" s="488"/>
      <c r="F49" s="488"/>
      <c r="G49" s="488"/>
      <c r="H49" s="488"/>
      <c r="I49" s="488"/>
      <c r="J49" s="488"/>
      <c r="K49" s="488"/>
      <c r="L49" s="488"/>
      <c r="M49" s="488"/>
      <c r="N49" s="488"/>
      <c r="O49" s="488"/>
      <c r="P49" s="489"/>
      <c r="Q49" s="25"/>
    </row>
    <row r="50" spans="1:17" ht="21" customHeight="1">
      <c r="A50" s="25"/>
      <c r="B50" s="494"/>
      <c r="C50" s="495"/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6"/>
      <c r="Q50" s="25"/>
    </row>
    <row r="51" spans="1:17" ht="21" customHeight="1">
      <c r="A51" s="25"/>
      <c r="B51" s="497"/>
      <c r="C51" s="498"/>
      <c r="D51" s="498"/>
      <c r="E51" s="498"/>
      <c r="F51" s="498"/>
      <c r="G51" s="498"/>
      <c r="H51" s="498"/>
      <c r="I51" s="498"/>
      <c r="J51" s="498"/>
      <c r="K51" s="498"/>
      <c r="L51" s="498"/>
      <c r="M51" s="498"/>
      <c r="N51" s="498"/>
      <c r="O51" s="498"/>
      <c r="P51" s="499"/>
      <c r="Q51" s="25"/>
    </row>
    <row r="52" spans="1:17" ht="21" customHeight="1">
      <c r="A52" s="25"/>
      <c r="B52" s="497"/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N52" s="498"/>
      <c r="O52" s="498"/>
      <c r="P52" s="499"/>
      <c r="Q52" s="25"/>
    </row>
    <row r="53" spans="1:17" ht="21" customHeight="1">
      <c r="A53" s="25"/>
      <c r="B53" s="497"/>
      <c r="C53" s="498"/>
      <c r="D53" s="498"/>
      <c r="E53" s="498"/>
      <c r="F53" s="498"/>
      <c r="G53" s="498"/>
      <c r="H53" s="498"/>
      <c r="I53" s="498"/>
      <c r="J53" s="498"/>
      <c r="K53" s="498"/>
      <c r="L53" s="498"/>
      <c r="M53" s="498"/>
      <c r="N53" s="498"/>
      <c r="O53" s="498"/>
      <c r="P53" s="499"/>
      <c r="Q53" s="25"/>
    </row>
    <row r="54" spans="1:17" ht="21" customHeight="1">
      <c r="A54" s="25"/>
      <c r="B54" s="497"/>
      <c r="C54" s="498"/>
      <c r="D54" s="498"/>
      <c r="E54" s="498"/>
      <c r="F54" s="498"/>
      <c r="G54" s="498"/>
      <c r="H54" s="498"/>
      <c r="I54" s="498"/>
      <c r="J54" s="498"/>
      <c r="K54" s="498"/>
      <c r="L54" s="498"/>
      <c r="M54" s="498"/>
      <c r="N54" s="498"/>
      <c r="O54" s="498"/>
      <c r="P54" s="499"/>
      <c r="Q54" s="25"/>
    </row>
    <row r="55" spans="1:17" ht="21" customHeight="1">
      <c r="A55" s="25"/>
      <c r="B55" s="497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498"/>
      <c r="O55" s="498"/>
      <c r="P55" s="499"/>
      <c r="Q55" s="25"/>
    </row>
    <row r="56" spans="1:17" ht="21" customHeight="1">
      <c r="A56" s="25"/>
      <c r="B56" s="497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498"/>
      <c r="O56" s="498"/>
      <c r="P56" s="499"/>
      <c r="Q56" s="25"/>
    </row>
    <row r="57" spans="1:17" ht="21" customHeight="1">
      <c r="A57" s="25"/>
      <c r="B57" s="497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498"/>
      <c r="O57" s="498"/>
      <c r="P57" s="499"/>
      <c r="Q57" s="25"/>
    </row>
    <row r="58" spans="1:17" ht="21" customHeight="1">
      <c r="A58" s="25"/>
      <c r="B58" s="497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N58" s="498"/>
      <c r="O58" s="498"/>
      <c r="P58" s="499"/>
      <c r="Q58" s="25"/>
    </row>
    <row r="59" spans="1:17" ht="21" customHeight="1">
      <c r="A59" s="25"/>
      <c r="B59" s="497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N59" s="498"/>
      <c r="O59" s="498"/>
      <c r="P59" s="499"/>
      <c r="Q59" s="25"/>
    </row>
    <row r="60" spans="1:17" ht="21" customHeight="1">
      <c r="A60" s="25"/>
      <c r="B60" s="497"/>
      <c r="C60" s="498"/>
      <c r="D60" s="498"/>
      <c r="E60" s="498"/>
      <c r="F60" s="498"/>
      <c r="G60" s="498"/>
      <c r="H60" s="498"/>
      <c r="I60" s="498"/>
      <c r="J60" s="498"/>
      <c r="K60" s="498"/>
      <c r="L60" s="498"/>
      <c r="M60" s="498"/>
      <c r="N60" s="498"/>
      <c r="O60" s="498"/>
      <c r="P60" s="499"/>
      <c r="Q60" s="25"/>
    </row>
    <row r="61" spans="1:17" ht="21" customHeight="1">
      <c r="A61" s="25"/>
      <c r="B61" s="497"/>
      <c r="C61" s="498"/>
      <c r="D61" s="498"/>
      <c r="E61" s="498"/>
      <c r="F61" s="498"/>
      <c r="G61" s="498"/>
      <c r="H61" s="498"/>
      <c r="I61" s="498"/>
      <c r="J61" s="498"/>
      <c r="K61" s="498"/>
      <c r="L61" s="498"/>
      <c r="M61" s="498"/>
      <c r="N61" s="498"/>
      <c r="O61" s="498"/>
      <c r="P61" s="499"/>
      <c r="Q61" s="25"/>
    </row>
    <row r="62" spans="1:17" ht="21" customHeight="1">
      <c r="A62" s="25"/>
      <c r="B62" s="497"/>
      <c r="C62" s="498"/>
      <c r="D62" s="498"/>
      <c r="E62" s="498"/>
      <c r="F62" s="498"/>
      <c r="G62" s="498"/>
      <c r="H62" s="498"/>
      <c r="I62" s="498"/>
      <c r="J62" s="498"/>
      <c r="K62" s="498"/>
      <c r="L62" s="498"/>
      <c r="M62" s="498"/>
      <c r="N62" s="498"/>
      <c r="O62" s="498"/>
      <c r="P62" s="499"/>
      <c r="Q62" s="25"/>
    </row>
    <row r="63" spans="1:17" ht="21" customHeight="1">
      <c r="A63" s="25"/>
      <c r="B63" s="497"/>
      <c r="C63" s="498"/>
      <c r="D63" s="498"/>
      <c r="E63" s="498"/>
      <c r="F63" s="498"/>
      <c r="G63" s="498"/>
      <c r="H63" s="498"/>
      <c r="I63" s="498"/>
      <c r="J63" s="498"/>
      <c r="K63" s="498"/>
      <c r="L63" s="498"/>
      <c r="M63" s="498"/>
      <c r="N63" s="498"/>
      <c r="O63" s="498"/>
      <c r="P63" s="499"/>
      <c r="Q63" s="25"/>
    </row>
    <row r="64" spans="1:17" ht="21" customHeight="1">
      <c r="A64" s="25"/>
      <c r="B64" s="497"/>
      <c r="C64" s="498"/>
      <c r="D64" s="498"/>
      <c r="E64" s="498"/>
      <c r="F64" s="498"/>
      <c r="G64" s="498"/>
      <c r="H64" s="498"/>
      <c r="I64" s="498"/>
      <c r="J64" s="498"/>
      <c r="K64" s="498"/>
      <c r="L64" s="498"/>
      <c r="M64" s="498"/>
      <c r="N64" s="498"/>
      <c r="O64" s="498"/>
      <c r="P64" s="499"/>
      <c r="Q64" s="25"/>
    </row>
    <row r="65" spans="1:17" ht="21" customHeight="1" thickBot="1">
      <c r="A65" s="25"/>
      <c r="B65" s="500"/>
      <c r="C65" s="501"/>
      <c r="D65" s="501"/>
      <c r="E65" s="501"/>
      <c r="F65" s="501"/>
      <c r="G65" s="501"/>
      <c r="H65" s="501"/>
      <c r="I65" s="501"/>
      <c r="J65" s="501"/>
      <c r="K65" s="501"/>
      <c r="L65" s="501"/>
      <c r="M65" s="501"/>
      <c r="N65" s="501"/>
      <c r="O65" s="501"/>
      <c r="P65" s="502"/>
      <c r="Q65" s="25"/>
    </row>
    <row r="66" spans="1:17" s="96" customFormat="1" ht="4.5" customHeight="1" thickBot="1">
      <c r="A66" s="503"/>
      <c r="B66" s="503"/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503"/>
      <c r="Q66" s="503"/>
    </row>
    <row r="67" spans="1:17" ht="128.25" customHeight="1" thickBot="1">
      <c r="A67" s="25"/>
      <c r="B67" s="23" t="s">
        <v>36</v>
      </c>
      <c r="C67" s="478" t="s">
        <v>267</v>
      </c>
      <c r="D67" s="479"/>
      <c r="E67" s="479"/>
      <c r="F67" s="479"/>
      <c r="G67" s="479"/>
      <c r="H67" s="479"/>
      <c r="I67" s="479"/>
      <c r="J67" s="479"/>
      <c r="K67" s="479"/>
      <c r="L67" s="479"/>
      <c r="M67" s="479"/>
      <c r="N67" s="479"/>
      <c r="O67" s="479"/>
      <c r="P67" s="480"/>
      <c r="Q67" s="25"/>
    </row>
    <row r="68" spans="1:17" ht="41.25" customHeight="1" thickBot="1">
      <c r="A68" s="25"/>
      <c r="B68" s="24" t="s">
        <v>37</v>
      </c>
      <c r="C68" s="481" t="s">
        <v>85</v>
      </c>
      <c r="D68" s="482"/>
      <c r="E68" s="482"/>
      <c r="F68" s="482"/>
      <c r="G68" s="482"/>
      <c r="H68" s="482"/>
      <c r="I68" s="482"/>
      <c r="J68" s="482"/>
      <c r="K68" s="482"/>
      <c r="L68" s="482"/>
      <c r="M68" s="482"/>
      <c r="N68" s="482"/>
      <c r="O68" s="482"/>
      <c r="P68" s="483"/>
      <c r="Q68" s="25"/>
    </row>
    <row r="69" spans="1:17" ht="27.75" customHeight="1" thickBot="1">
      <c r="A69" s="25"/>
      <c r="B69" s="59" t="s">
        <v>68</v>
      </c>
      <c r="C69" s="478" t="s">
        <v>231</v>
      </c>
      <c r="D69" s="479"/>
      <c r="E69" s="479"/>
      <c r="F69" s="479"/>
      <c r="G69" s="479"/>
      <c r="H69" s="479"/>
      <c r="I69" s="479"/>
      <c r="J69" s="479"/>
      <c r="K69" s="479"/>
      <c r="L69" s="479"/>
      <c r="M69" s="479"/>
      <c r="N69" s="479"/>
      <c r="O69" s="479"/>
      <c r="P69" s="480"/>
      <c r="Q69" s="25"/>
    </row>
    <row r="73" s="132" customFormat="1" ht="12.75"/>
    <row r="74" s="132" customFormat="1" ht="12.75"/>
    <row r="75" s="132" customFormat="1" ht="12.75"/>
    <row r="76" s="132" customFormat="1" ht="12.75"/>
    <row r="77" s="132" customFormat="1" ht="12.75"/>
    <row r="78" s="132" customFormat="1" ht="12.75"/>
    <row r="79" s="132" customFormat="1" ht="12.75"/>
    <row r="80" s="132" customFormat="1" ht="12.75"/>
    <row r="81" s="132" customFormat="1" ht="12.75"/>
    <row r="82" s="132" customFormat="1" ht="12.75"/>
    <row r="83" s="132" customFormat="1" ht="12.75"/>
    <row r="84" s="132" customFormat="1" ht="12.75"/>
    <row r="85" s="132" customFormat="1" ht="12.75"/>
    <row r="86" s="132" customFormat="1" ht="12.75"/>
    <row r="87" s="132" customFormat="1" ht="12.75"/>
    <row r="88" s="132" customFormat="1" ht="12.75"/>
    <row r="89" s="132" customFormat="1" ht="12.75"/>
    <row r="90" s="132" customFormat="1" ht="12.75"/>
    <row r="91" s="132" customFormat="1" ht="12.75"/>
    <row r="92" s="132" customFormat="1" ht="12.75"/>
    <row r="93" spans="2:17" s="132" customFormat="1" ht="25.5" hidden="1">
      <c r="B93" s="132" t="s">
        <v>38</v>
      </c>
      <c r="C93" s="132" t="s">
        <v>14</v>
      </c>
      <c r="D93" s="132" t="s">
        <v>39</v>
      </c>
      <c r="Q93" s="137" t="s">
        <v>69</v>
      </c>
    </row>
    <row r="94" spans="2:17" s="132" customFormat="1" ht="63.75" hidden="1">
      <c r="B94" s="137" t="s">
        <v>40</v>
      </c>
      <c r="C94" s="137" t="s">
        <v>41</v>
      </c>
      <c r="D94" s="138" t="s">
        <v>42</v>
      </c>
      <c r="M94" s="137" t="s">
        <v>70</v>
      </c>
      <c r="Q94" s="137" t="s">
        <v>71</v>
      </c>
    </row>
    <row r="95" spans="2:17" s="132" customFormat="1" ht="76.5" hidden="1">
      <c r="B95" s="137" t="s">
        <v>72</v>
      </c>
      <c r="C95" s="137" t="s">
        <v>43</v>
      </c>
      <c r="D95" s="138" t="s">
        <v>44</v>
      </c>
      <c r="M95" s="137" t="s">
        <v>73</v>
      </c>
      <c r="Q95" s="137" t="s">
        <v>74</v>
      </c>
    </row>
    <row r="96" spans="2:17" s="132" customFormat="1" ht="51" hidden="1">
      <c r="B96" s="137" t="s">
        <v>45</v>
      </c>
      <c r="C96" s="137" t="s">
        <v>46</v>
      </c>
      <c r="D96" s="138" t="s">
        <v>47</v>
      </c>
      <c r="M96" s="137" t="s">
        <v>75</v>
      </c>
      <c r="Q96" s="137" t="s">
        <v>76</v>
      </c>
    </row>
    <row r="97" spans="3:17" s="132" customFormat="1" ht="51" hidden="1">
      <c r="C97" s="137" t="s">
        <v>48</v>
      </c>
      <c r="D97" s="138" t="s">
        <v>49</v>
      </c>
      <c r="M97" s="137"/>
      <c r="Q97" s="137" t="s">
        <v>77</v>
      </c>
    </row>
    <row r="98" spans="3:17" s="132" customFormat="1" ht="89.25" hidden="1">
      <c r="C98" s="137" t="s">
        <v>50</v>
      </c>
      <c r="D98" s="138" t="s">
        <v>51</v>
      </c>
      <c r="N98" s="132" t="s">
        <v>78</v>
      </c>
      <c r="Q98" s="137" t="s">
        <v>79</v>
      </c>
    </row>
    <row r="99" spans="3:4" s="132" customFormat="1" ht="102" hidden="1">
      <c r="C99" s="137" t="s">
        <v>52</v>
      </c>
      <c r="D99" s="138" t="s">
        <v>53</v>
      </c>
    </row>
    <row r="100" spans="3:4" s="132" customFormat="1" ht="140.25" hidden="1">
      <c r="C100" s="137" t="s">
        <v>54</v>
      </c>
      <c r="D100" s="138" t="s">
        <v>55</v>
      </c>
    </row>
    <row r="101" spans="2:4" s="132" customFormat="1" ht="51" hidden="1">
      <c r="B101" s="128" t="s">
        <v>158</v>
      </c>
      <c r="D101" s="138" t="s">
        <v>56</v>
      </c>
    </row>
    <row r="102" spans="2:4" s="132" customFormat="1" ht="63.75" hidden="1">
      <c r="B102" s="131" t="s">
        <v>159</v>
      </c>
      <c r="D102" s="138" t="s">
        <v>57</v>
      </c>
    </row>
    <row r="103" spans="2:4" s="132" customFormat="1" ht="89.25" hidden="1">
      <c r="B103" s="131" t="s">
        <v>160</v>
      </c>
      <c r="D103" s="138" t="s">
        <v>58</v>
      </c>
    </row>
    <row r="104" spans="2:4" s="132" customFormat="1" ht="12.75" customHeight="1" hidden="1">
      <c r="B104" s="131" t="s">
        <v>161</v>
      </c>
      <c r="D104" s="138" t="s">
        <v>59</v>
      </c>
    </row>
    <row r="105" spans="2:4" s="132" customFormat="1" ht="63.75" hidden="1">
      <c r="B105" s="131" t="s">
        <v>162</v>
      </c>
      <c r="D105" s="138" t="s">
        <v>60</v>
      </c>
    </row>
    <row r="106" spans="2:4" s="132" customFormat="1" ht="63.75" hidden="1">
      <c r="B106" s="131" t="s">
        <v>163</v>
      </c>
      <c r="D106" s="138" t="s">
        <v>61</v>
      </c>
    </row>
    <row r="107" spans="2:4" s="132" customFormat="1" ht="89.25" hidden="1">
      <c r="B107" s="131" t="s">
        <v>164</v>
      </c>
      <c r="D107" s="138" t="s">
        <v>62</v>
      </c>
    </row>
    <row r="108" s="132" customFormat="1" ht="63.75" hidden="1">
      <c r="D108" s="138" t="s">
        <v>63</v>
      </c>
    </row>
    <row r="109" s="132" customFormat="1" ht="76.5" hidden="1">
      <c r="D109" s="138" t="s">
        <v>64</v>
      </c>
    </row>
    <row r="110" s="132" customFormat="1" ht="102" hidden="1">
      <c r="D110" s="138" t="s">
        <v>65</v>
      </c>
    </row>
    <row r="111" s="132" customFormat="1" ht="63.75" hidden="1">
      <c r="D111" s="138" t="s">
        <v>66</v>
      </c>
    </row>
    <row r="112" spans="4:12" s="132" customFormat="1" ht="114.75" hidden="1">
      <c r="D112" s="137" t="s">
        <v>81</v>
      </c>
      <c r="E112" s="137"/>
      <c r="F112" s="137"/>
      <c r="G112" s="137"/>
      <c r="H112" s="137"/>
      <c r="I112" s="137"/>
      <c r="J112" s="137"/>
      <c r="K112" s="137"/>
      <c r="L112" s="137"/>
    </row>
    <row r="113" spans="2:12" s="132" customFormat="1" ht="15.75" customHeight="1" hidden="1">
      <c r="B113" s="136"/>
      <c r="D113" s="137" t="s">
        <v>82</v>
      </c>
      <c r="E113" s="137"/>
      <c r="F113" s="137"/>
      <c r="G113" s="137"/>
      <c r="H113" s="137"/>
      <c r="I113" s="137"/>
      <c r="J113" s="137"/>
      <c r="K113" s="137"/>
      <c r="L113" s="137"/>
    </row>
    <row r="114" spans="2:12" s="132" customFormat="1" ht="15.75" customHeight="1" hidden="1">
      <c r="B114" s="136"/>
      <c r="D114" s="137" t="s">
        <v>87</v>
      </c>
      <c r="E114" s="137"/>
      <c r="F114" s="137"/>
      <c r="G114" s="137"/>
      <c r="H114" s="137"/>
      <c r="I114" s="137"/>
      <c r="J114" s="137"/>
      <c r="K114" s="137"/>
      <c r="L114" s="137"/>
    </row>
    <row r="115" spans="2:4" s="132" customFormat="1" ht="12.75" hidden="1">
      <c r="B115" s="136"/>
      <c r="D115" s="132">
        <v>2018</v>
      </c>
    </row>
    <row r="116" spans="2:4" s="132" customFormat="1" ht="12.75" hidden="1">
      <c r="B116" s="136"/>
      <c r="D116" s="132">
        <v>2019</v>
      </c>
    </row>
    <row r="117" spans="2:4" s="132" customFormat="1" ht="12.75" hidden="1">
      <c r="B117" s="136"/>
      <c r="D117" s="132">
        <v>2020</v>
      </c>
    </row>
    <row r="118" spans="2:4" s="132" customFormat="1" ht="12.75" hidden="1">
      <c r="B118" s="136"/>
      <c r="D118" s="132">
        <v>2021</v>
      </c>
    </row>
    <row r="119" spans="2:4" s="132" customFormat="1" ht="12.75" hidden="1">
      <c r="B119" s="136"/>
      <c r="D119" s="132">
        <v>2022</v>
      </c>
    </row>
    <row r="120" s="132" customFormat="1" ht="12.75" hidden="1">
      <c r="B120" s="136"/>
    </row>
    <row r="121" s="132" customFormat="1" ht="12" customHeight="1" hidden="1">
      <c r="B121" s="136"/>
    </row>
    <row r="122" s="132" customFormat="1" ht="12.75"/>
    <row r="123" s="132" customFormat="1" ht="12.75"/>
    <row r="124" s="132" customFormat="1" ht="12.75"/>
    <row r="125" s="132" customFormat="1" ht="12.75"/>
    <row r="126" s="132" customFormat="1" ht="12.75"/>
    <row r="127" s="132" customFormat="1" ht="12.75"/>
    <row r="128" s="132" customFormat="1" ht="12.75"/>
    <row r="129" s="132" customFormat="1" ht="12.75"/>
    <row r="130" s="132" customFormat="1" ht="12.75"/>
    <row r="131" s="132" customFormat="1" ht="12.75"/>
    <row r="132" s="132" customFormat="1" ht="12.75"/>
    <row r="133" s="132" customFormat="1" ht="12.75"/>
    <row r="134" s="132" customFormat="1" ht="12.75"/>
    <row r="135" s="132" customFormat="1" ht="12.75"/>
    <row r="136" s="132" customFormat="1" ht="12.75"/>
    <row r="137" s="132" customFormat="1" ht="12.75"/>
    <row r="138" s="132" customFormat="1" ht="12.75"/>
    <row r="139" s="132" customFormat="1" ht="12.75"/>
    <row r="140" spans="2:27" ht="12.7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2:27" ht="12.7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2:27" ht="12.7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2:27" ht="12.7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2:27" ht="12.7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2:27" ht="12.7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2:27" ht="12.7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2:27" ht="12.7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2:27" ht="12.7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2:27" ht="12.7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2:27" ht="12.7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2:27" ht="12.7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2:27" ht="12.7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2:27" ht="12.7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2:27" ht="12.7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</row>
    <row r="155" spans="2:27" ht="12.7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2:27" ht="12.7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2:27" ht="12.7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2:27" ht="12.7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2:27" ht="12.7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ht="12.75">
      <c r="B160" s="25"/>
    </row>
    <row r="161" ht="12.75">
      <c r="B161" s="25"/>
    </row>
    <row r="162" ht="12.75">
      <c r="B162" s="25"/>
    </row>
    <row r="163" ht="12.75">
      <c r="B163" s="25"/>
    </row>
    <row r="164" ht="12.75">
      <c r="B164" s="25"/>
    </row>
    <row r="165" ht="12.75">
      <c r="B165" s="25"/>
    </row>
  </sheetData>
  <sheetProtection/>
  <mergeCells count="62"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7:P8"/>
    <mergeCell ref="B9:P9"/>
    <mergeCell ref="D10:G10"/>
    <mergeCell ref="H10:J10"/>
    <mergeCell ref="K10:N10"/>
    <mergeCell ref="O10:P10"/>
    <mergeCell ref="B11:P11"/>
    <mergeCell ref="C12:P12"/>
    <mergeCell ref="B13:P13"/>
    <mergeCell ref="C14:P14"/>
    <mergeCell ref="B15:P15"/>
    <mergeCell ref="C16:P16"/>
    <mergeCell ref="B17:P17"/>
    <mergeCell ref="C18:P18"/>
    <mergeCell ref="B19:P19"/>
    <mergeCell ref="B20:P20"/>
    <mergeCell ref="B21:P21"/>
    <mergeCell ref="C22:P22"/>
    <mergeCell ref="B23:P23"/>
    <mergeCell ref="C24:P24"/>
    <mergeCell ref="B25:P25"/>
    <mergeCell ref="B27:P27"/>
    <mergeCell ref="D28:G28"/>
    <mergeCell ref="H28:J28"/>
    <mergeCell ref="K28:M28"/>
    <mergeCell ref="N28:O28"/>
    <mergeCell ref="B29:P29"/>
    <mergeCell ref="C30:P30"/>
    <mergeCell ref="B31:P31"/>
    <mergeCell ref="C32:P32"/>
    <mergeCell ref="B33:P33"/>
    <mergeCell ref="C34:P34"/>
    <mergeCell ref="B35:P35"/>
    <mergeCell ref="C36:P36"/>
    <mergeCell ref="B38:P38"/>
    <mergeCell ref="C39:G39"/>
    <mergeCell ref="H39:L39"/>
    <mergeCell ref="M39:P39"/>
    <mergeCell ref="C40:G40"/>
    <mergeCell ref="H40:L40"/>
    <mergeCell ref="M40:P40"/>
    <mergeCell ref="C41:G41"/>
    <mergeCell ref="H41:L41"/>
    <mergeCell ref="M41:P41"/>
    <mergeCell ref="C69:P69"/>
    <mergeCell ref="B43:P43"/>
    <mergeCell ref="B45:B47"/>
    <mergeCell ref="B48:P48"/>
    <mergeCell ref="B49:P49"/>
    <mergeCell ref="B50:P65"/>
    <mergeCell ref="A66:Q66"/>
    <mergeCell ref="C67:P67"/>
    <mergeCell ref="C68:P68"/>
  </mergeCells>
  <conditionalFormatting sqref="F47 I47 L47 O47:P47">
    <cfRule type="cellIs" priority="22" dxfId="2" operator="lessThan" stopIfTrue="1">
      <formula>40</formula>
    </cfRule>
    <cfRule type="cellIs" priority="23" dxfId="1" operator="between" stopIfTrue="1">
      <formula>40</formula>
      <formula>49</formula>
    </cfRule>
    <cfRule type="cellIs" priority="24" dxfId="0" operator="greaterThanOrEqual" stopIfTrue="1">
      <formula>50</formula>
    </cfRule>
  </conditionalFormatting>
  <dataValidations count="8">
    <dataValidation type="list" allowBlank="1" showInputMessage="1" showErrorMessage="1" sqref="H10:J10">
      <formula1>$B$94:$B$96</formula1>
    </dataValidation>
    <dataValidation type="list" allowBlank="1" showInputMessage="1" showErrorMessage="1" sqref="O10:P10">
      <formula1>$C$94:$C$100</formula1>
    </dataValidation>
    <dataValidation type="list" allowBlank="1" showInputMessage="1" showErrorMessage="1" sqref="C12:P12">
      <formula1>$D$94:$D$114</formula1>
    </dataValidation>
    <dataValidation type="list" allowBlank="1" showInputMessage="1" showErrorMessage="1" sqref="C32:P32">
      <formula1>$Q$93:$Q$98</formula1>
    </dataValidation>
    <dataValidation type="list" allowBlank="1" showInputMessage="1" showErrorMessage="1" sqref="C34:P34">
      <formula1>$Q$93:$Q$98</formula1>
    </dataValidation>
    <dataValidation type="list" allowBlank="1" showInputMessage="1" showErrorMessage="1" sqref="C36:P36">
      <formula1>$Q$93:$Q$98</formula1>
    </dataValidation>
    <dataValidation type="list" allowBlank="1" showInputMessage="1" showErrorMessage="1" sqref="C18:P18">
      <formula1>$B$101:$B$107</formula1>
    </dataValidation>
    <dataValidation type="list" allowBlank="1" showInputMessage="1" showErrorMessage="1" sqref="C10">
      <formula1>$D$115:$D$119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orientation="portrait" scale="2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66FFFF"/>
  </sheetPr>
  <dimension ref="A1:T18"/>
  <sheetViews>
    <sheetView tabSelected="1" zoomScale="85" zoomScaleNormal="85" zoomScalePageLayoutView="0" workbookViewId="0" topLeftCell="A7">
      <selection activeCell="D12" sqref="D12"/>
    </sheetView>
  </sheetViews>
  <sheetFormatPr defaultColWidth="11.421875" defaultRowHeight="12.75"/>
  <cols>
    <col min="1" max="1" width="27.140625" style="10" customWidth="1"/>
    <col min="2" max="2" width="30.57421875" style="36" customWidth="1"/>
    <col min="3" max="3" width="17.57421875" style="36" customWidth="1"/>
    <col min="4" max="4" width="21.140625" style="36" customWidth="1"/>
    <col min="5" max="5" width="16.28125" style="36" customWidth="1"/>
    <col min="6" max="6" width="19.140625" style="36" customWidth="1"/>
    <col min="7" max="7" width="19.28125" style="36" customWidth="1"/>
    <col min="8" max="8" width="11.421875" style="36" customWidth="1"/>
    <col min="9" max="9" width="18.8515625" style="36" customWidth="1"/>
    <col min="10" max="10" width="11.421875" style="36" customWidth="1"/>
    <col min="11" max="11" width="15.57421875" style="36" customWidth="1"/>
    <col min="12" max="12" width="13.7109375" style="36" customWidth="1"/>
    <col min="13" max="13" width="22.28125" style="36" customWidth="1"/>
    <col min="14" max="14" width="11.421875" style="36" customWidth="1"/>
    <col min="15" max="15" width="11.421875" style="10" customWidth="1"/>
    <col min="16" max="16" width="11.421875" style="36" customWidth="1"/>
    <col min="17" max="16384" width="11.421875" style="36" customWidth="1"/>
  </cols>
  <sheetData>
    <row r="1" spans="1:20" ht="21" customHeight="1">
      <c r="A1" s="607"/>
      <c r="B1" s="612" t="s">
        <v>2</v>
      </c>
      <c r="C1" s="612"/>
      <c r="D1" s="612"/>
      <c r="E1" s="612"/>
      <c r="F1" s="612"/>
      <c r="G1" s="612"/>
      <c r="H1" s="612"/>
      <c r="I1" s="612"/>
      <c r="J1" s="612"/>
      <c r="K1" s="590" t="s">
        <v>9</v>
      </c>
      <c r="L1" s="591"/>
      <c r="M1" s="592"/>
      <c r="N1" s="105"/>
      <c r="O1" s="106"/>
      <c r="P1" s="105"/>
      <c r="Q1" s="105"/>
      <c r="R1" s="105"/>
      <c r="S1" s="107"/>
      <c r="T1" s="107"/>
    </row>
    <row r="2" spans="1:20" ht="18" customHeight="1">
      <c r="A2" s="608"/>
      <c r="B2" s="613" t="s">
        <v>3</v>
      </c>
      <c r="C2" s="613"/>
      <c r="D2" s="613"/>
      <c r="E2" s="613"/>
      <c r="F2" s="613"/>
      <c r="G2" s="613"/>
      <c r="H2" s="613"/>
      <c r="I2" s="613"/>
      <c r="J2" s="613"/>
      <c r="K2" s="588" t="s">
        <v>94</v>
      </c>
      <c r="L2" s="588"/>
      <c r="M2" s="589"/>
      <c r="N2" s="105"/>
      <c r="O2" s="106"/>
      <c r="P2" s="105"/>
      <c r="Q2" s="105"/>
      <c r="R2" s="105"/>
      <c r="S2" s="107"/>
      <c r="T2" s="107"/>
    </row>
    <row r="3" spans="1:20" ht="18" customHeight="1">
      <c r="A3" s="608"/>
      <c r="B3" s="613" t="s">
        <v>7</v>
      </c>
      <c r="C3" s="613"/>
      <c r="D3" s="613"/>
      <c r="E3" s="613"/>
      <c r="F3" s="613"/>
      <c r="G3" s="613"/>
      <c r="H3" s="613"/>
      <c r="I3" s="613"/>
      <c r="J3" s="613"/>
      <c r="K3" s="588" t="s">
        <v>95</v>
      </c>
      <c r="L3" s="588"/>
      <c r="M3" s="589"/>
      <c r="N3" s="105"/>
      <c r="O3" s="106"/>
      <c r="P3" s="105"/>
      <c r="Q3" s="105"/>
      <c r="R3" s="105"/>
      <c r="S3" s="107"/>
      <c r="T3" s="107"/>
    </row>
    <row r="4" spans="1:20" ht="21.75" customHeight="1" thickBot="1">
      <c r="A4" s="609"/>
      <c r="B4" s="614" t="s">
        <v>5</v>
      </c>
      <c r="C4" s="614"/>
      <c r="D4" s="614"/>
      <c r="E4" s="614"/>
      <c r="F4" s="614"/>
      <c r="G4" s="614"/>
      <c r="H4" s="614"/>
      <c r="I4" s="614"/>
      <c r="J4" s="614"/>
      <c r="K4" s="599" t="s">
        <v>106</v>
      </c>
      <c r="L4" s="600"/>
      <c r="M4" s="601"/>
      <c r="N4" s="108"/>
      <c r="O4" s="109"/>
      <c r="P4" s="108"/>
      <c r="Q4" s="108"/>
      <c r="R4" s="108"/>
      <c r="S4" s="107"/>
      <c r="T4" s="107"/>
    </row>
    <row r="5" spans="1:20" ht="21.75" customHeight="1">
      <c r="A5" s="110"/>
      <c r="B5" s="107"/>
      <c r="C5" s="109"/>
      <c r="D5" s="109"/>
      <c r="E5" s="111"/>
      <c r="F5" s="111"/>
      <c r="G5" s="111"/>
      <c r="H5" s="108"/>
      <c r="I5" s="108"/>
      <c r="J5" s="108"/>
      <c r="K5" s="108"/>
      <c r="L5" s="108"/>
      <c r="M5" s="108"/>
      <c r="N5" s="108"/>
      <c r="O5" s="109"/>
      <c r="P5" s="108"/>
      <c r="Q5" s="108"/>
      <c r="R5" s="108"/>
      <c r="S5" s="107"/>
      <c r="T5" s="107"/>
    </row>
    <row r="6" spans="1:15" s="144" customFormat="1" ht="23.25" customHeight="1">
      <c r="A6" s="143" t="s">
        <v>1</v>
      </c>
      <c r="B6" s="604" t="s">
        <v>87</v>
      </c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  <c r="O6" s="143"/>
    </row>
    <row r="7" ht="13.5" thickBot="1"/>
    <row r="8" spans="1:13" ht="31.5" customHeight="1" thickBot="1" thickTop="1">
      <c r="A8" s="610" t="s">
        <v>0</v>
      </c>
      <c r="B8" s="593" t="s">
        <v>6</v>
      </c>
      <c r="C8" s="605" t="str">
        <f>+'3 Productividad CA'!C14:P14</f>
        <v>Productividad del centro de conciliación y arbitraje</v>
      </c>
      <c r="D8" s="605"/>
      <c r="E8" s="605"/>
      <c r="F8" s="605"/>
      <c r="G8" s="605"/>
      <c r="H8" s="605"/>
      <c r="I8" s="605"/>
      <c r="J8" s="605"/>
      <c r="K8" s="605"/>
      <c r="L8" s="605"/>
      <c r="M8" s="606"/>
    </row>
    <row r="9" spans="1:13" ht="48" customHeight="1" thickBot="1">
      <c r="A9" s="611"/>
      <c r="B9" s="594"/>
      <c r="C9" s="142" t="s">
        <v>88</v>
      </c>
      <c r="D9" s="142" t="s">
        <v>97</v>
      </c>
      <c r="E9" s="142" t="s">
        <v>89</v>
      </c>
      <c r="F9" s="142" t="s">
        <v>98</v>
      </c>
      <c r="G9" s="142" t="s">
        <v>90</v>
      </c>
      <c r="H9" s="142" t="s">
        <v>99</v>
      </c>
      <c r="I9" s="142" t="s">
        <v>91</v>
      </c>
      <c r="J9" s="142" t="s">
        <v>100</v>
      </c>
      <c r="K9" s="615" t="s">
        <v>4</v>
      </c>
      <c r="L9" s="615"/>
      <c r="M9" s="616"/>
    </row>
    <row r="10" spans="1:16" ht="68.25" customHeight="1" thickBot="1">
      <c r="A10" s="602" t="s">
        <v>86</v>
      </c>
      <c r="B10" s="37" t="s">
        <v>117</v>
      </c>
      <c r="C10" s="217">
        <v>184</v>
      </c>
      <c r="D10" s="595">
        <f>+C10/C11</f>
        <v>61.333333333333336</v>
      </c>
      <c r="E10" s="218">
        <v>143</v>
      </c>
      <c r="F10" s="597">
        <f>+E10/E11</f>
        <v>47.666666666666664</v>
      </c>
      <c r="G10" s="218">
        <v>180</v>
      </c>
      <c r="H10" s="597">
        <f>+G10/G11</f>
        <v>60</v>
      </c>
      <c r="I10" s="218">
        <v>185</v>
      </c>
      <c r="J10" s="597">
        <f>+I10/I11</f>
        <v>61.666666666666664</v>
      </c>
      <c r="K10" s="582"/>
      <c r="L10" s="583"/>
      <c r="M10" s="584"/>
      <c r="P10" s="60"/>
    </row>
    <row r="11" spans="1:13" ht="74.25" customHeight="1" thickBot="1">
      <c r="A11" s="603"/>
      <c r="B11" s="37" t="s">
        <v>118</v>
      </c>
      <c r="C11" s="217">
        <v>3</v>
      </c>
      <c r="D11" s="596"/>
      <c r="E11" s="219">
        <v>3</v>
      </c>
      <c r="F11" s="598"/>
      <c r="G11" s="220">
        <v>3</v>
      </c>
      <c r="H11" s="598"/>
      <c r="I11" s="220">
        <v>3</v>
      </c>
      <c r="J11" s="598"/>
      <c r="K11" s="585"/>
      <c r="L11" s="586"/>
      <c r="M11" s="587"/>
    </row>
    <row r="12" spans="4:10" ht="12.75">
      <c r="D12" s="112"/>
      <c r="F12" s="112"/>
      <c r="H12" s="112"/>
      <c r="J12" s="112"/>
    </row>
    <row r="14" ht="12.75">
      <c r="D14" s="113"/>
    </row>
    <row r="15" ht="12.75">
      <c r="D15" s="114"/>
    </row>
    <row r="16" spans="3:9" ht="12.75" customHeight="1">
      <c r="C16" s="115"/>
      <c r="D16" s="237"/>
      <c r="I16" s="60"/>
    </row>
    <row r="17" spans="3:6" ht="12.75" customHeight="1">
      <c r="C17" s="10" t="s">
        <v>223</v>
      </c>
      <c r="D17" s="10" t="s">
        <v>224</v>
      </c>
      <c r="E17" s="10" t="s">
        <v>225</v>
      </c>
      <c r="F17" s="10" t="s">
        <v>226</v>
      </c>
    </row>
    <row r="18" spans="3:6" ht="12.75">
      <c r="C18" s="236">
        <v>39</v>
      </c>
      <c r="D18" s="236">
        <v>52.5</v>
      </c>
      <c r="E18" s="236">
        <v>49</v>
      </c>
      <c r="F18" s="236">
        <v>37.333333333333336</v>
      </c>
    </row>
  </sheetData>
  <sheetProtection/>
  <mergeCells count="20">
    <mergeCell ref="A10:A11"/>
    <mergeCell ref="B6:M6"/>
    <mergeCell ref="C8:M8"/>
    <mergeCell ref="A1:A4"/>
    <mergeCell ref="A8:A9"/>
    <mergeCell ref="B1:J1"/>
    <mergeCell ref="B2:J2"/>
    <mergeCell ref="B3:J3"/>
    <mergeCell ref="B4:J4"/>
    <mergeCell ref="K9:M9"/>
    <mergeCell ref="K10:M11"/>
    <mergeCell ref="K3:M3"/>
    <mergeCell ref="K1:M1"/>
    <mergeCell ref="B8:B9"/>
    <mergeCell ref="D10:D11"/>
    <mergeCell ref="F10:F11"/>
    <mergeCell ref="H10:H11"/>
    <mergeCell ref="K4:M4"/>
    <mergeCell ref="K2:M2"/>
    <mergeCell ref="J10:J11"/>
  </mergeCells>
  <printOptions/>
  <pageMargins left="0.75" right="0.75" top="1" bottom="1" header="0" footer="0"/>
  <pageSetup horizontalDpi="600" verticalDpi="600" orientation="landscape" paperSize="163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46"/>
  <sheetViews>
    <sheetView zoomScaleSheetLayoutView="100" zoomScalePageLayoutView="0" workbookViewId="0" topLeftCell="A26">
      <selection activeCell="A45" sqref="A45"/>
    </sheetView>
  </sheetViews>
  <sheetFormatPr defaultColWidth="11.421875" defaultRowHeight="12.75"/>
  <cols>
    <col min="1" max="1" width="6.28125" style="151" customWidth="1"/>
    <col min="2" max="2" width="79.57421875" style="151" customWidth="1"/>
    <col min="3" max="3" width="8.7109375" style="152" customWidth="1"/>
    <col min="4" max="4" width="12.140625" style="184" customWidth="1"/>
    <col min="5" max="5" width="6.7109375" style="184" bestFit="1" customWidth="1"/>
    <col min="6" max="6" width="11.421875" style="238" customWidth="1"/>
    <col min="7" max="7" width="6.00390625" style="154" customWidth="1"/>
    <col min="8" max="8" width="6.7109375" style="154" customWidth="1"/>
    <col min="9" max="11" width="11.421875" style="154" customWidth="1"/>
    <col min="12" max="12" width="5.8515625" style="201" customWidth="1"/>
    <col min="13" max="14" width="10.00390625" style="201" customWidth="1"/>
    <col min="15" max="15" width="9.57421875" style="201" customWidth="1"/>
    <col min="16" max="16" width="10.00390625" style="201" customWidth="1"/>
    <col min="17" max="17" width="8.140625" style="201" customWidth="1"/>
    <col min="18" max="22" width="10.00390625" style="201" customWidth="1"/>
    <col min="23" max="23" width="11.421875" style="201" bestFit="1" customWidth="1"/>
    <col min="24" max="24" width="49.28125" style="198" customWidth="1"/>
    <col min="25" max="16384" width="11.421875" style="151" customWidth="1"/>
  </cols>
  <sheetData>
    <row r="1" ht="9" customHeight="1">
      <c r="B1" s="235"/>
    </row>
    <row r="2" ht="10.5" customHeight="1">
      <c r="B2" s="235"/>
    </row>
    <row r="3" ht="16.5" customHeight="1">
      <c r="B3" s="235"/>
    </row>
    <row r="4" ht="24.75" customHeight="1">
      <c r="B4" s="235"/>
    </row>
    <row r="5" ht="30.75" customHeight="1">
      <c r="B5" s="235"/>
    </row>
    <row r="6" ht="15" customHeight="1">
      <c r="B6" s="155"/>
    </row>
    <row r="7" ht="29.25" customHeight="1"/>
    <row r="8" spans="2:12" ht="22.5" customHeight="1">
      <c r="B8" s="234" t="s">
        <v>234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</row>
    <row r="9" spans="2:6" ht="21.75" customHeight="1">
      <c r="B9" s="161"/>
      <c r="C9" s="159"/>
      <c r="D9" s="185"/>
      <c r="E9" s="185"/>
      <c r="F9" s="239"/>
    </row>
    <row r="10" spans="2:24" s="161" customFormat="1" ht="30.75" customHeight="1">
      <c r="B10" s="234" t="s">
        <v>229</v>
      </c>
      <c r="C10" s="159"/>
      <c r="D10" s="273" t="s">
        <v>145</v>
      </c>
      <c r="E10" s="185"/>
      <c r="F10" s="240"/>
      <c r="G10" s="164"/>
      <c r="H10" s="164"/>
      <c r="I10" s="164"/>
      <c r="J10" s="164"/>
      <c r="K10" s="164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3"/>
    </row>
    <row r="11" spans="2:18" ht="18.75" customHeight="1">
      <c r="B11" s="165"/>
      <c r="C11" s="159"/>
      <c r="D11" s="185"/>
      <c r="E11" s="185"/>
      <c r="F11" s="239"/>
      <c r="G11" s="229"/>
      <c r="H11" s="229"/>
      <c r="I11" s="229"/>
      <c r="J11" s="229"/>
      <c r="K11" s="229"/>
      <c r="N11" s="201">
        <f>20/100</f>
        <v>0.2</v>
      </c>
      <c r="O11" s="201">
        <f>40/100</f>
        <v>0.4</v>
      </c>
      <c r="P11" s="201">
        <f>60/100</f>
        <v>0.6</v>
      </c>
      <c r="Q11" s="201">
        <f>80/100</f>
        <v>0.8</v>
      </c>
      <c r="R11" s="201">
        <f>100/100</f>
        <v>1</v>
      </c>
    </row>
    <row r="12" spans="2:24" s="167" customFormat="1" ht="30" customHeight="1">
      <c r="B12" s="256" t="s">
        <v>247</v>
      </c>
      <c r="C12" s="170"/>
      <c r="D12" s="204" t="s">
        <v>213</v>
      </c>
      <c r="E12" s="186"/>
      <c r="F12" s="241"/>
      <c r="G12" s="199">
        <v>1</v>
      </c>
      <c r="H12" s="199">
        <v>2</v>
      </c>
      <c r="I12" s="199">
        <v>3</v>
      </c>
      <c r="J12" s="199">
        <v>4</v>
      </c>
      <c r="K12" s="199">
        <v>5</v>
      </c>
      <c r="L12" s="205"/>
      <c r="M12" s="205"/>
      <c r="N12" s="206">
        <v>1</v>
      </c>
      <c r="O12" s="206">
        <v>2</v>
      </c>
      <c r="P12" s="206">
        <v>3</v>
      </c>
      <c r="Q12" s="206">
        <v>4</v>
      </c>
      <c r="R12" s="206">
        <v>5</v>
      </c>
      <c r="S12" s="205"/>
      <c r="T12" s="205" t="s">
        <v>190</v>
      </c>
      <c r="U12" s="205" t="s">
        <v>191</v>
      </c>
      <c r="V12" s="205"/>
      <c r="W12" s="205" t="s">
        <v>190</v>
      </c>
      <c r="X12" s="207"/>
    </row>
    <row r="13" spans="1:24" s="167" customFormat="1" ht="27.75" customHeight="1">
      <c r="A13" s="232"/>
      <c r="B13" s="172" t="s">
        <v>235</v>
      </c>
      <c r="C13" s="272">
        <f>+D13-L13</f>
        <v>0</v>
      </c>
      <c r="D13" s="243">
        <v>11</v>
      </c>
      <c r="E13" s="244">
        <f>+D13-L13</f>
        <v>0</v>
      </c>
      <c r="F13" s="245">
        <f>25/100</f>
        <v>0.25</v>
      </c>
      <c r="G13" s="173"/>
      <c r="H13" s="173"/>
      <c r="I13" s="176"/>
      <c r="J13" s="176">
        <v>1</v>
      </c>
      <c r="K13" s="177">
        <v>10</v>
      </c>
      <c r="L13" s="208">
        <f>SUM(G13:K13)</f>
        <v>11</v>
      </c>
      <c r="M13" s="209">
        <v>0.08333333333333333</v>
      </c>
      <c r="N13" s="209">
        <f>+G13*$N$11</f>
        <v>0</v>
      </c>
      <c r="O13" s="209">
        <f>+H13*$O$11</f>
        <v>0</v>
      </c>
      <c r="P13" s="209">
        <f>+I13*$P$11</f>
        <v>0</v>
      </c>
      <c r="Q13" s="209">
        <f>+J13*$Q$11</f>
        <v>0.8</v>
      </c>
      <c r="R13" s="209">
        <f>+K13*$R$11</f>
        <v>10</v>
      </c>
      <c r="S13" s="209">
        <f>SUM(N13:R13)</f>
        <v>10.8</v>
      </c>
      <c r="T13" s="209">
        <f>+S13*M13</f>
        <v>0.9</v>
      </c>
      <c r="U13" s="209">
        <f>+L13*M13</f>
        <v>0.9166666666666666</v>
      </c>
      <c r="V13" s="209"/>
      <c r="W13" s="209"/>
      <c r="X13" s="210"/>
    </row>
    <row r="14" spans="1:24" s="167" customFormat="1" ht="18.75" customHeight="1">
      <c r="A14" s="232"/>
      <c r="B14" s="172" t="s">
        <v>236</v>
      </c>
      <c r="C14" s="272">
        <f aca="true" t="shared" si="0" ref="C14:C29">+D14-L14</f>
        <v>0</v>
      </c>
      <c r="D14" s="244">
        <f>+D13</f>
        <v>11</v>
      </c>
      <c r="E14" s="244">
        <f aca="true" t="shared" si="1" ref="E14:E29">+D14-L14</f>
        <v>0</v>
      </c>
      <c r="F14" s="245"/>
      <c r="G14" s="173"/>
      <c r="H14" s="173"/>
      <c r="I14" s="176"/>
      <c r="J14" s="176"/>
      <c r="K14" s="177">
        <v>11</v>
      </c>
      <c r="L14" s="208">
        <f>SUM(G14:K14)</f>
        <v>11</v>
      </c>
      <c r="M14" s="209">
        <v>0.08333333333333333</v>
      </c>
      <c r="N14" s="209">
        <f>+G14*$N$11</f>
        <v>0</v>
      </c>
      <c r="O14" s="209">
        <f>+H14*$O$11</f>
        <v>0</v>
      </c>
      <c r="P14" s="209">
        <f>+I14*$P$11</f>
        <v>0</v>
      </c>
      <c r="Q14" s="209">
        <f>+J14*$Q$11</f>
        <v>0</v>
      </c>
      <c r="R14" s="209">
        <f>+K14*$R$11</f>
        <v>11</v>
      </c>
      <c r="S14" s="209">
        <f aca="true" t="shared" si="2" ref="S14:S29">SUM(N14:R14)</f>
        <v>11</v>
      </c>
      <c r="T14" s="209">
        <f aca="true" t="shared" si="3" ref="T14:T29">+S14*M14</f>
        <v>0.9166666666666666</v>
      </c>
      <c r="U14" s="209">
        <f aca="true" t="shared" si="4" ref="U14:U29">+L14*M14</f>
        <v>0.9166666666666666</v>
      </c>
      <c r="V14" s="209"/>
      <c r="W14" s="209"/>
      <c r="X14" s="210"/>
    </row>
    <row r="15" spans="1:24" s="167" customFormat="1" ht="27.75" customHeight="1">
      <c r="A15" s="232"/>
      <c r="B15" s="172" t="s">
        <v>237</v>
      </c>
      <c r="C15" s="272">
        <f t="shared" si="0"/>
        <v>0</v>
      </c>
      <c r="D15" s="244">
        <f>+D13</f>
        <v>11</v>
      </c>
      <c r="E15" s="244">
        <f t="shared" si="1"/>
        <v>0</v>
      </c>
      <c r="F15" s="245"/>
      <c r="G15" s="173"/>
      <c r="H15" s="173"/>
      <c r="I15" s="176"/>
      <c r="J15" s="176">
        <v>1</v>
      </c>
      <c r="K15" s="177">
        <v>10</v>
      </c>
      <c r="L15" s="208">
        <f>SUM(G15:K15)</f>
        <v>11</v>
      </c>
      <c r="M15" s="209">
        <v>0.08333333333333333</v>
      </c>
      <c r="N15" s="209">
        <f>+G15*$N$11</f>
        <v>0</v>
      </c>
      <c r="O15" s="209">
        <f>+H15*$O$11</f>
        <v>0</v>
      </c>
      <c r="P15" s="209">
        <f>+I15*$P$11</f>
        <v>0</v>
      </c>
      <c r="Q15" s="209">
        <f>+J15*$Q$11</f>
        <v>0.8</v>
      </c>
      <c r="R15" s="209">
        <f>+K15*$R$11</f>
        <v>10</v>
      </c>
      <c r="S15" s="209">
        <f t="shared" si="2"/>
        <v>10.8</v>
      </c>
      <c r="T15" s="209">
        <f t="shared" si="3"/>
        <v>0.9</v>
      </c>
      <c r="U15" s="209">
        <f t="shared" si="4"/>
        <v>0.9166666666666666</v>
      </c>
      <c r="V15" s="209"/>
      <c r="W15" s="209"/>
      <c r="X15" s="210"/>
    </row>
    <row r="16" spans="2:24" s="167" customFormat="1" ht="15.75" customHeight="1">
      <c r="B16" s="178"/>
      <c r="C16" s="272">
        <f t="shared" si="0"/>
        <v>0</v>
      </c>
      <c r="D16" s="244"/>
      <c r="E16" s="244"/>
      <c r="F16" s="241"/>
      <c r="G16" s="182"/>
      <c r="H16" s="182"/>
      <c r="I16" s="259"/>
      <c r="J16" s="259"/>
      <c r="K16" s="259"/>
      <c r="L16" s="208"/>
      <c r="M16" s="209"/>
      <c r="N16" s="209"/>
      <c r="O16" s="209"/>
      <c r="P16" s="209"/>
      <c r="Q16" s="209"/>
      <c r="R16" s="209"/>
      <c r="S16" s="209"/>
      <c r="T16" s="211">
        <f>SUM(T13:T15)</f>
        <v>2.716666666666667</v>
      </c>
      <c r="U16" s="211">
        <f>SUM(U13:U15)</f>
        <v>2.75</v>
      </c>
      <c r="V16" s="246">
        <f>+T16/U16</f>
        <v>0.9878787878787879</v>
      </c>
      <c r="W16" s="247">
        <f>+V16*F13</f>
        <v>0.24696969696969698</v>
      </c>
      <c r="X16" s="212" t="str">
        <f>+B12</f>
        <v>SOBRE LA ATENCIÓN GENERAL DEL CENTRO</v>
      </c>
    </row>
    <row r="17" spans="2:24" s="167" customFormat="1" ht="17.25" customHeight="1">
      <c r="B17" s="256" t="s">
        <v>199</v>
      </c>
      <c r="C17" s="272"/>
      <c r="D17" s="244"/>
      <c r="E17" s="244"/>
      <c r="F17" s="248"/>
      <c r="G17" s="199">
        <v>1</v>
      </c>
      <c r="H17" s="199">
        <v>2</v>
      </c>
      <c r="I17" s="199">
        <v>3</v>
      </c>
      <c r="J17" s="199">
        <v>4</v>
      </c>
      <c r="K17" s="200">
        <v>5</v>
      </c>
      <c r="L17" s="208"/>
      <c r="M17" s="209"/>
      <c r="N17" s="209"/>
      <c r="O17" s="209"/>
      <c r="P17" s="209"/>
      <c r="Q17" s="209"/>
      <c r="R17" s="209"/>
      <c r="S17" s="209"/>
      <c r="T17" s="209"/>
      <c r="U17" s="209"/>
      <c r="V17" s="213"/>
      <c r="W17" s="213"/>
      <c r="X17" s="210"/>
    </row>
    <row r="18" spans="1:24" s="167" customFormat="1" ht="30" customHeight="1">
      <c r="A18" s="232"/>
      <c r="B18" s="172" t="s">
        <v>238</v>
      </c>
      <c r="C18" s="272">
        <f t="shared" si="0"/>
        <v>0</v>
      </c>
      <c r="D18" s="244">
        <f>+D13</f>
        <v>11</v>
      </c>
      <c r="E18" s="244">
        <f t="shared" si="1"/>
        <v>0</v>
      </c>
      <c r="F18" s="249">
        <v>0.25</v>
      </c>
      <c r="G18" s="173"/>
      <c r="H18" s="173"/>
      <c r="I18" s="176"/>
      <c r="J18" s="176">
        <v>1</v>
      </c>
      <c r="K18" s="177">
        <v>10</v>
      </c>
      <c r="L18" s="208">
        <f>SUM(G18:K18)</f>
        <v>11</v>
      </c>
      <c r="M18" s="209">
        <v>0.125</v>
      </c>
      <c r="N18" s="209">
        <f>+G18*$N$11</f>
        <v>0</v>
      </c>
      <c r="O18" s="209">
        <f>+H18*$O$11</f>
        <v>0</v>
      </c>
      <c r="P18" s="209">
        <f>+I18*$P$11</f>
        <v>0</v>
      </c>
      <c r="Q18" s="209">
        <f>+J18*$Q$11</f>
        <v>0.8</v>
      </c>
      <c r="R18" s="209">
        <f>+K18*$R$11</f>
        <v>10</v>
      </c>
      <c r="S18" s="209">
        <f t="shared" si="2"/>
        <v>10.8</v>
      </c>
      <c r="T18" s="209">
        <f t="shared" si="3"/>
        <v>1.35</v>
      </c>
      <c r="U18" s="209">
        <f t="shared" si="4"/>
        <v>1.375</v>
      </c>
      <c r="V18" s="213"/>
      <c r="W18" s="213"/>
      <c r="X18" s="210"/>
    </row>
    <row r="19" spans="1:24" s="167" customFormat="1" ht="39" customHeight="1">
      <c r="A19" s="232"/>
      <c r="B19" s="172" t="s">
        <v>239</v>
      </c>
      <c r="C19" s="272">
        <f t="shared" si="0"/>
        <v>0</v>
      </c>
      <c r="D19" s="244">
        <f>+D13</f>
        <v>11</v>
      </c>
      <c r="E19" s="244">
        <f t="shared" si="1"/>
        <v>0</v>
      </c>
      <c r="F19" s="249"/>
      <c r="G19" s="173"/>
      <c r="H19" s="173"/>
      <c r="I19" s="176"/>
      <c r="J19" s="176"/>
      <c r="K19" s="177">
        <v>11</v>
      </c>
      <c r="L19" s="208">
        <f>SUM(G19:K19)</f>
        <v>11</v>
      </c>
      <c r="M19" s="209">
        <v>0.125</v>
      </c>
      <c r="N19" s="209">
        <f>+G19*$N$11</f>
        <v>0</v>
      </c>
      <c r="O19" s="209">
        <f>+H19*$O$11</f>
        <v>0</v>
      </c>
      <c r="P19" s="209">
        <f>+I19*$P$11</f>
        <v>0</v>
      </c>
      <c r="Q19" s="209">
        <f>+J19*$Q$11</f>
        <v>0</v>
      </c>
      <c r="R19" s="209">
        <f>+K19*$R$11</f>
        <v>11</v>
      </c>
      <c r="S19" s="209">
        <f t="shared" si="2"/>
        <v>11</v>
      </c>
      <c r="T19" s="209">
        <f t="shared" si="3"/>
        <v>1.375</v>
      </c>
      <c r="U19" s="209">
        <f t="shared" si="4"/>
        <v>1.375</v>
      </c>
      <c r="V19" s="213"/>
      <c r="W19" s="213"/>
      <c r="X19" s="210"/>
    </row>
    <row r="20" spans="2:24" s="167" customFormat="1" ht="18" customHeight="1">
      <c r="B20" s="178"/>
      <c r="C20" s="272"/>
      <c r="D20" s="244"/>
      <c r="E20" s="244"/>
      <c r="F20" s="248"/>
      <c r="G20" s="182"/>
      <c r="H20" s="182"/>
      <c r="I20" s="259"/>
      <c r="J20" s="259"/>
      <c r="K20" s="259"/>
      <c r="L20" s="208"/>
      <c r="M20" s="209"/>
      <c r="N20" s="209"/>
      <c r="O20" s="209"/>
      <c r="P20" s="209"/>
      <c r="Q20" s="209"/>
      <c r="R20" s="209"/>
      <c r="S20" s="209"/>
      <c r="T20" s="211">
        <f>SUM(T18:T19)</f>
        <v>2.725</v>
      </c>
      <c r="U20" s="211">
        <f>SUM(U18:U19)</f>
        <v>2.75</v>
      </c>
      <c r="V20" s="246">
        <f>+T20/U20</f>
        <v>0.990909090909091</v>
      </c>
      <c r="W20" s="247">
        <f>+V20*F18</f>
        <v>0.24772727272727274</v>
      </c>
      <c r="X20" s="212" t="str">
        <f>+B17</f>
        <v>SOBRE EL SERVICIO DE CONCILIACIÓN</v>
      </c>
    </row>
    <row r="21" spans="2:24" s="167" customFormat="1" ht="18" customHeight="1">
      <c r="B21" s="256" t="s">
        <v>246</v>
      </c>
      <c r="C21" s="272"/>
      <c r="D21" s="244"/>
      <c r="E21" s="244"/>
      <c r="F21" s="248"/>
      <c r="G21" s="199">
        <v>1</v>
      </c>
      <c r="H21" s="199">
        <v>2</v>
      </c>
      <c r="I21" s="199">
        <v>3</v>
      </c>
      <c r="J21" s="199">
        <v>4</v>
      </c>
      <c r="K21" s="200">
        <v>5</v>
      </c>
      <c r="L21" s="208"/>
      <c r="M21" s="209"/>
      <c r="N21" s="209"/>
      <c r="O21" s="209"/>
      <c r="P21" s="209"/>
      <c r="Q21" s="209"/>
      <c r="R21" s="209"/>
      <c r="S21" s="209"/>
      <c r="T21" s="209"/>
      <c r="U21" s="209"/>
      <c r="V21" s="213"/>
      <c r="W21" s="213"/>
      <c r="X21" s="210"/>
    </row>
    <row r="22" spans="1:24" s="167" customFormat="1" ht="16.5" customHeight="1">
      <c r="A22" s="232"/>
      <c r="B22" s="230" t="s">
        <v>240</v>
      </c>
      <c r="C22" s="272">
        <f t="shared" si="0"/>
        <v>0</v>
      </c>
      <c r="D22" s="244">
        <f>+D13</f>
        <v>11</v>
      </c>
      <c r="E22" s="244">
        <f t="shared" si="1"/>
        <v>0</v>
      </c>
      <c r="F22" s="249">
        <v>0.25</v>
      </c>
      <c r="G22" s="173"/>
      <c r="H22" s="173"/>
      <c r="I22" s="176"/>
      <c r="J22" s="176"/>
      <c r="K22" s="177">
        <v>11</v>
      </c>
      <c r="L22" s="208">
        <f>SUM(G22:K22)</f>
        <v>11</v>
      </c>
      <c r="M22" s="209">
        <v>0.0625</v>
      </c>
      <c r="N22" s="209">
        <f>+G22*$N$11</f>
        <v>0</v>
      </c>
      <c r="O22" s="209">
        <f>+H22*$O$11</f>
        <v>0</v>
      </c>
      <c r="P22" s="209">
        <f>+I22*$P$11</f>
        <v>0</v>
      </c>
      <c r="Q22" s="209">
        <f>+J22*$Q$11</f>
        <v>0</v>
      </c>
      <c r="R22" s="209">
        <f>+K22*$R$11</f>
        <v>11</v>
      </c>
      <c r="S22" s="209">
        <f t="shared" si="2"/>
        <v>11</v>
      </c>
      <c r="T22" s="209">
        <f t="shared" si="3"/>
        <v>0.6875</v>
      </c>
      <c r="U22" s="209">
        <f t="shared" si="4"/>
        <v>0.6875</v>
      </c>
      <c r="V22" s="213"/>
      <c r="W22" s="213"/>
      <c r="X22" s="210"/>
    </row>
    <row r="23" spans="1:24" s="167" customFormat="1" ht="15.75" customHeight="1">
      <c r="A23" s="232"/>
      <c r="B23" s="233" t="s">
        <v>241</v>
      </c>
      <c r="C23" s="272">
        <f t="shared" si="0"/>
        <v>0</v>
      </c>
      <c r="D23" s="244">
        <f>+D13</f>
        <v>11</v>
      </c>
      <c r="E23" s="244">
        <f t="shared" si="1"/>
        <v>0</v>
      </c>
      <c r="F23" s="249"/>
      <c r="G23" s="173"/>
      <c r="H23" s="173"/>
      <c r="I23" s="176"/>
      <c r="J23" s="176"/>
      <c r="K23" s="177">
        <v>11</v>
      </c>
      <c r="L23" s="208">
        <f>SUM(G23:K23)</f>
        <v>11</v>
      </c>
      <c r="M23" s="209">
        <v>0.0625</v>
      </c>
      <c r="N23" s="209">
        <f>+G23*$N$11</f>
        <v>0</v>
      </c>
      <c r="O23" s="209">
        <f>+H23*$O$11</f>
        <v>0</v>
      </c>
      <c r="P23" s="209">
        <f>+I23*$P$11</f>
        <v>0</v>
      </c>
      <c r="Q23" s="209">
        <f>+J23*$Q$11</f>
        <v>0</v>
      </c>
      <c r="R23" s="209">
        <f>+K23*$R$11</f>
        <v>11</v>
      </c>
      <c r="S23" s="209">
        <f t="shared" si="2"/>
        <v>11</v>
      </c>
      <c r="T23" s="209">
        <f t="shared" si="3"/>
        <v>0.6875</v>
      </c>
      <c r="U23" s="209">
        <f t="shared" si="4"/>
        <v>0.6875</v>
      </c>
      <c r="V23" s="213"/>
      <c r="W23" s="213"/>
      <c r="X23" s="210"/>
    </row>
    <row r="24" spans="1:24" s="167" customFormat="1" ht="16.5" customHeight="1">
      <c r="A24" s="232"/>
      <c r="B24" s="233" t="s">
        <v>242</v>
      </c>
      <c r="C24" s="272">
        <f t="shared" si="0"/>
        <v>0</v>
      </c>
      <c r="D24" s="244">
        <f>+D13</f>
        <v>11</v>
      </c>
      <c r="E24" s="244">
        <f t="shared" si="1"/>
        <v>0</v>
      </c>
      <c r="F24" s="249"/>
      <c r="G24" s="173"/>
      <c r="H24" s="173"/>
      <c r="I24" s="176"/>
      <c r="J24" s="176"/>
      <c r="K24" s="177">
        <v>11</v>
      </c>
      <c r="L24" s="208">
        <f>SUM(G24:K24)</f>
        <v>11</v>
      </c>
      <c r="M24" s="209">
        <v>0.0625</v>
      </c>
      <c r="N24" s="209">
        <f>+G24*$N$11</f>
        <v>0</v>
      </c>
      <c r="O24" s="209">
        <f>+H24*$O$11</f>
        <v>0</v>
      </c>
      <c r="P24" s="209">
        <f>+I24*$P$11</f>
        <v>0</v>
      </c>
      <c r="Q24" s="209">
        <f>+J24*$Q$11</f>
        <v>0</v>
      </c>
      <c r="R24" s="209">
        <f>+K24*$R$11</f>
        <v>11</v>
      </c>
      <c r="S24" s="209">
        <f t="shared" si="2"/>
        <v>11</v>
      </c>
      <c r="T24" s="209">
        <f t="shared" si="3"/>
        <v>0.6875</v>
      </c>
      <c r="U24" s="209">
        <f t="shared" si="4"/>
        <v>0.6875</v>
      </c>
      <c r="V24" s="213"/>
      <c r="W24" s="213"/>
      <c r="X24" s="210"/>
    </row>
    <row r="25" spans="1:24" s="167" customFormat="1" ht="17.25" customHeight="1">
      <c r="A25" s="232"/>
      <c r="B25" s="233"/>
      <c r="C25" s="272"/>
      <c r="D25" s="244"/>
      <c r="E25" s="244"/>
      <c r="F25" s="257"/>
      <c r="G25" s="182"/>
      <c r="H25" s="182"/>
      <c r="I25" s="258"/>
      <c r="J25" s="258"/>
      <c r="K25" s="259"/>
      <c r="L25" s="208"/>
      <c r="M25" s="209"/>
      <c r="N25" s="209"/>
      <c r="O25" s="209"/>
      <c r="P25" s="209"/>
      <c r="Q25" s="209"/>
      <c r="R25" s="209"/>
      <c r="S25" s="209"/>
      <c r="T25" s="209"/>
      <c r="U25" s="209"/>
      <c r="V25" s="213"/>
      <c r="W25" s="213"/>
      <c r="X25" s="210"/>
    </row>
    <row r="26" spans="2:24" s="167" customFormat="1" ht="17.25" customHeight="1">
      <c r="B26" s="179"/>
      <c r="C26" s="272"/>
      <c r="D26" s="244"/>
      <c r="E26" s="244"/>
      <c r="F26" s="248"/>
      <c r="G26" s="182"/>
      <c r="H26" s="182"/>
      <c r="I26" s="259"/>
      <c r="J26" s="259"/>
      <c r="K26" s="259"/>
      <c r="L26" s="208"/>
      <c r="M26" s="209"/>
      <c r="N26" s="209"/>
      <c r="O26" s="209"/>
      <c r="P26" s="209"/>
      <c r="Q26" s="209"/>
      <c r="R26" s="209"/>
      <c r="S26" s="209"/>
      <c r="T26" s="211">
        <f>SUM(T22:T25)</f>
        <v>2.0625</v>
      </c>
      <c r="U26" s="211">
        <f>SUM(U22:U25)</f>
        <v>2.0625</v>
      </c>
      <c r="V26" s="246">
        <f>+T26/U26</f>
        <v>1</v>
      </c>
      <c r="W26" s="247">
        <f>+V26*F22</f>
        <v>0.25</v>
      </c>
      <c r="X26" s="212" t="str">
        <f>+B21</f>
        <v>SOBRE EL CONCILIADOR</v>
      </c>
    </row>
    <row r="27" spans="2:24" s="167" customFormat="1" ht="17.25" customHeight="1">
      <c r="B27" s="256" t="s">
        <v>244</v>
      </c>
      <c r="C27" s="272"/>
      <c r="D27" s="244"/>
      <c r="E27" s="244"/>
      <c r="F27" s="248"/>
      <c r="G27" s="199">
        <v>1</v>
      </c>
      <c r="H27" s="199">
        <v>2</v>
      </c>
      <c r="I27" s="199">
        <v>3</v>
      </c>
      <c r="J27" s="199">
        <v>4</v>
      </c>
      <c r="K27" s="200">
        <v>5</v>
      </c>
      <c r="L27" s="208"/>
      <c r="M27" s="209"/>
      <c r="N27" s="209"/>
      <c r="O27" s="209"/>
      <c r="P27" s="209"/>
      <c r="Q27" s="209"/>
      <c r="R27" s="209"/>
      <c r="S27" s="209"/>
      <c r="T27" s="209"/>
      <c r="U27" s="209"/>
      <c r="V27" s="213"/>
      <c r="W27" s="213"/>
      <c r="X27" s="210"/>
    </row>
    <row r="28" spans="1:24" s="167" customFormat="1" ht="41.25" customHeight="1">
      <c r="A28" s="232"/>
      <c r="B28" s="230" t="s">
        <v>243</v>
      </c>
      <c r="C28" s="272">
        <f t="shared" si="0"/>
        <v>0</v>
      </c>
      <c r="D28" s="244">
        <f>+D13</f>
        <v>11</v>
      </c>
      <c r="E28" s="244">
        <f t="shared" si="1"/>
        <v>0</v>
      </c>
      <c r="F28" s="249">
        <v>0.25</v>
      </c>
      <c r="G28" s="173"/>
      <c r="H28" s="173"/>
      <c r="I28" s="176"/>
      <c r="J28" s="176">
        <v>6</v>
      </c>
      <c r="K28" s="177">
        <v>5</v>
      </c>
      <c r="L28" s="208">
        <f>SUM(G28:K28)</f>
        <v>11</v>
      </c>
      <c r="M28" s="209">
        <v>0.03571428571428571</v>
      </c>
      <c r="N28" s="209">
        <f>+G28*$N$11</f>
        <v>0</v>
      </c>
      <c r="O28" s="209">
        <f>+H28*$O$11</f>
        <v>0</v>
      </c>
      <c r="P28" s="209">
        <f>+I28*$P$11</f>
        <v>0</v>
      </c>
      <c r="Q28" s="209">
        <f>+J28*$Q$11</f>
        <v>4.800000000000001</v>
      </c>
      <c r="R28" s="209">
        <f>+K28*$R$11</f>
        <v>5</v>
      </c>
      <c r="S28" s="209">
        <f t="shared" si="2"/>
        <v>9.8</v>
      </c>
      <c r="T28" s="209">
        <f t="shared" si="3"/>
        <v>0.35000000000000003</v>
      </c>
      <c r="U28" s="209">
        <f t="shared" si="4"/>
        <v>0.39285714285714285</v>
      </c>
      <c r="V28" s="213"/>
      <c r="W28" s="213"/>
      <c r="X28" s="210"/>
    </row>
    <row r="29" spans="1:24" s="167" customFormat="1" ht="18.75" customHeight="1">
      <c r="A29" s="232"/>
      <c r="B29" s="172" t="s">
        <v>245</v>
      </c>
      <c r="C29" s="272">
        <f t="shared" si="0"/>
        <v>0</v>
      </c>
      <c r="D29" s="244">
        <f>+D13</f>
        <v>11</v>
      </c>
      <c r="E29" s="244">
        <f t="shared" si="1"/>
        <v>0</v>
      </c>
      <c r="F29" s="249"/>
      <c r="G29" s="173"/>
      <c r="H29" s="173"/>
      <c r="I29" s="176"/>
      <c r="J29" s="176">
        <v>1</v>
      </c>
      <c r="K29" s="177">
        <v>10</v>
      </c>
      <c r="L29" s="208">
        <f>SUM(G29:K29)</f>
        <v>11</v>
      </c>
      <c r="M29" s="209">
        <v>0.03571428571428571</v>
      </c>
      <c r="N29" s="209">
        <f>+G29*$N$11</f>
        <v>0</v>
      </c>
      <c r="O29" s="209">
        <f>+H29*$O$11</f>
        <v>0</v>
      </c>
      <c r="P29" s="209">
        <f>+I29*$P$11</f>
        <v>0</v>
      </c>
      <c r="Q29" s="209">
        <f>+J29*$Q$11</f>
        <v>0.8</v>
      </c>
      <c r="R29" s="209">
        <f>+K29*$R$11</f>
        <v>10</v>
      </c>
      <c r="S29" s="209">
        <f t="shared" si="2"/>
        <v>10.8</v>
      </c>
      <c r="T29" s="209">
        <f t="shared" si="3"/>
        <v>0.38571428571428573</v>
      </c>
      <c r="U29" s="209">
        <f t="shared" si="4"/>
        <v>0.39285714285714285</v>
      </c>
      <c r="V29" s="213"/>
      <c r="W29" s="213"/>
      <c r="X29" s="210"/>
    </row>
    <row r="30" spans="1:24" s="167" customFormat="1" ht="27" customHeight="1">
      <c r="A30" s="232"/>
      <c r="B30" s="230"/>
      <c r="C30" s="152"/>
      <c r="D30" s="244"/>
      <c r="E30" s="244"/>
      <c r="F30" s="257"/>
      <c r="G30" s="179"/>
      <c r="H30" s="179"/>
      <c r="I30" s="258"/>
      <c r="J30" s="258"/>
      <c r="K30" s="259"/>
      <c r="L30" s="208"/>
      <c r="M30" s="209"/>
      <c r="N30" s="209"/>
      <c r="O30" s="209"/>
      <c r="P30" s="209"/>
      <c r="Q30" s="209"/>
      <c r="R30" s="209"/>
      <c r="S30" s="209"/>
      <c r="T30" s="209"/>
      <c r="U30" s="209"/>
      <c r="V30" s="213"/>
      <c r="W30" s="213"/>
      <c r="X30" s="210"/>
    </row>
    <row r="31" spans="3:24" s="167" customFormat="1" ht="13.5" thickBot="1">
      <c r="C31" s="152"/>
      <c r="D31" s="244"/>
      <c r="E31" s="244"/>
      <c r="F31" s="250"/>
      <c r="G31" s="152"/>
      <c r="H31" s="152"/>
      <c r="I31" s="152"/>
      <c r="J31" s="152"/>
      <c r="K31" s="152"/>
      <c r="L31" s="205"/>
      <c r="M31" s="205"/>
      <c r="N31" s="205"/>
      <c r="O31" s="205"/>
      <c r="P31" s="205"/>
      <c r="Q31" s="205"/>
      <c r="R31" s="205"/>
      <c r="S31" s="205"/>
      <c r="T31" s="211">
        <f>SUM(T28:T30)</f>
        <v>0.7357142857142858</v>
      </c>
      <c r="U31" s="211">
        <f>SUM(U28:U30)</f>
        <v>0.7857142857142857</v>
      </c>
      <c r="V31" s="213">
        <f>+T31/U31</f>
        <v>0.9363636363636364</v>
      </c>
      <c r="W31" s="214">
        <f>+V31*F28</f>
        <v>0.2340909090909091</v>
      </c>
      <c r="X31" s="215" t="str">
        <f>+B27</f>
        <v>SOBRE LA PLATAFORMA TEAMS</v>
      </c>
    </row>
    <row r="32" spans="2:24" s="167" customFormat="1" ht="12.75" customHeight="1">
      <c r="B32" s="268" t="s">
        <v>249</v>
      </c>
      <c r="C32" s="152"/>
      <c r="D32" s="244"/>
      <c r="E32" s="244"/>
      <c r="F32" s="250"/>
      <c r="G32" s="152"/>
      <c r="H32" s="152"/>
      <c r="I32" s="152"/>
      <c r="J32" s="152"/>
      <c r="K32" s="152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7"/>
    </row>
    <row r="33" spans="2:24" s="167" customFormat="1" ht="13.5" thickBot="1">
      <c r="B33" s="269"/>
      <c r="C33" s="152"/>
      <c r="D33" s="184"/>
      <c r="E33" s="184"/>
      <c r="F33" s="250"/>
      <c r="G33" s="152"/>
      <c r="H33" s="152"/>
      <c r="I33" s="152"/>
      <c r="J33" s="152"/>
      <c r="K33" s="152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7"/>
    </row>
    <row r="34" spans="2:24" s="264" customFormat="1" ht="37.5" customHeight="1" thickBot="1">
      <c r="B34" s="269" t="s">
        <v>253</v>
      </c>
      <c r="C34" s="260"/>
      <c r="D34" s="261"/>
      <c r="E34" s="261"/>
      <c r="F34" s="262"/>
      <c r="G34" s="260"/>
      <c r="H34" s="260"/>
      <c r="I34" s="260"/>
      <c r="J34" s="260"/>
      <c r="K34" s="260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6">
        <f>+W16+W20+W26+W31</f>
        <v>0.9787878787878789</v>
      </c>
      <c r="X34" s="267" t="s">
        <v>252</v>
      </c>
    </row>
    <row r="35" spans="2:24" s="167" customFormat="1" ht="12.75">
      <c r="B35" s="269" t="s">
        <v>254</v>
      </c>
      <c r="C35" s="152"/>
      <c r="D35" s="184"/>
      <c r="E35" s="184"/>
      <c r="F35" s="250"/>
      <c r="G35" s="152"/>
      <c r="H35" s="152"/>
      <c r="I35" s="152"/>
      <c r="J35" s="152"/>
      <c r="K35" s="152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7"/>
    </row>
    <row r="36" spans="2:24" s="167" customFormat="1" ht="12.75">
      <c r="B36" s="269" t="s">
        <v>255</v>
      </c>
      <c r="C36" s="152"/>
      <c r="D36" s="184"/>
      <c r="E36" s="184"/>
      <c r="F36" s="250"/>
      <c r="G36" s="152"/>
      <c r="H36" s="152"/>
      <c r="I36" s="152"/>
      <c r="J36" s="152"/>
      <c r="K36" s="152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7"/>
    </row>
    <row r="37" spans="2:24" s="167" customFormat="1" ht="12.75">
      <c r="B37" s="274" t="s">
        <v>256</v>
      </c>
      <c r="C37" s="152"/>
      <c r="D37" s="184"/>
      <c r="E37" s="184"/>
      <c r="F37" s="250"/>
      <c r="G37" s="152"/>
      <c r="H37" s="152"/>
      <c r="I37" s="152"/>
      <c r="J37" s="152"/>
      <c r="K37" s="152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7"/>
    </row>
    <row r="38" spans="2:24" s="167" customFormat="1" ht="12.75">
      <c r="B38" s="274" t="s">
        <v>257</v>
      </c>
      <c r="C38" s="152"/>
      <c r="D38" s="184"/>
      <c r="E38" s="184"/>
      <c r="F38" s="250"/>
      <c r="G38" s="152"/>
      <c r="H38" s="152"/>
      <c r="I38" s="152"/>
      <c r="J38" s="152"/>
      <c r="K38" s="152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7"/>
    </row>
    <row r="39" spans="2:24" s="167" customFormat="1" ht="12.75">
      <c r="B39" s="274" t="s">
        <v>258</v>
      </c>
      <c r="C39" s="152"/>
      <c r="D39" s="184"/>
      <c r="E39" s="184"/>
      <c r="F39" s="250"/>
      <c r="G39" s="152"/>
      <c r="H39" s="152"/>
      <c r="I39" s="152"/>
      <c r="J39" s="152"/>
      <c r="K39" s="152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7"/>
    </row>
    <row r="40" spans="2:24" s="167" customFormat="1" ht="12.75">
      <c r="B40" s="274" t="s">
        <v>259</v>
      </c>
      <c r="C40" s="152"/>
      <c r="D40" s="184"/>
      <c r="E40" s="184"/>
      <c r="F40" s="250"/>
      <c r="G40" s="152"/>
      <c r="H40" s="152"/>
      <c r="I40" s="152"/>
      <c r="J40" s="152"/>
      <c r="K40" s="152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7"/>
    </row>
    <row r="41" spans="2:24" s="167" customFormat="1" ht="13.5" thickBot="1">
      <c r="B41" s="275"/>
      <c r="C41" s="152"/>
      <c r="D41" s="184"/>
      <c r="E41" s="184"/>
      <c r="F41" s="250"/>
      <c r="G41" s="152"/>
      <c r="H41" s="152"/>
      <c r="I41" s="152"/>
      <c r="J41" s="152"/>
      <c r="K41" s="152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7"/>
    </row>
    <row r="42" spans="3:24" s="167" customFormat="1" ht="12.75">
      <c r="C42" s="152"/>
      <c r="D42" s="184"/>
      <c r="E42" s="184"/>
      <c r="F42" s="250"/>
      <c r="G42" s="152"/>
      <c r="H42" s="152"/>
      <c r="I42" s="152"/>
      <c r="J42" s="152"/>
      <c r="K42" s="152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7"/>
    </row>
    <row r="43" spans="3:24" s="167" customFormat="1" ht="12.75">
      <c r="C43" s="152"/>
      <c r="D43" s="184"/>
      <c r="E43" s="184"/>
      <c r="F43" s="250"/>
      <c r="G43" s="152"/>
      <c r="H43" s="152"/>
      <c r="I43" s="152"/>
      <c r="J43" s="152"/>
      <c r="K43" s="152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7"/>
    </row>
    <row r="44" spans="3:24" s="167" customFormat="1" ht="12.75">
      <c r="C44" s="152"/>
      <c r="D44" s="184"/>
      <c r="E44" s="184"/>
      <c r="F44" s="250"/>
      <c r="G44" s="152"/>
      <c r="H44" s="152"/>
      <c r="I44" s="152"/>
      <c r="J44" s="152"/>
      <c r="K44" s="152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7"/>
    </row>
    <row r="45" spans="3:24" s="167" customFormat="1" ht="12.75">
      <c r="C45" s="152"/>
      <c r="D45" s="184"/>
      <c r="E45" s="184"/>
      <c r="F45" s="250"/>
      <c r="G45" s="152"/>
      <c r="H45" s="152"/>
      <c r="I45" s="152"/>
      <c r="J45" s="152"/>
      <c r="K45" s="152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7"/>
    </row>
    <row r="46" spans="3:24" s="167" customFormat="1" ht="12.75">
      <c r="C46" s="152"/>
      <c r="D46" s="184"/>
      <c r="E46" s="184"/>
      <c r="F46" s="250"/>
      <c r="G46" s="152"/>
      <c r="H46" s="152"/>
      <c r="I46" s="152"/>
      <c r="J46" s="152"/>
      <c r="K46" s="152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7"/>
    </row>
  </sheetData>
  <sheetProtection/>
  <printOptions horizontalCentered="1" verticalCentered="1"/>
  <pageMargins left="0.7480314960629921" right="0.7480314960629921" top="0.7480314960629921" bottom="0.1968503937007874" header="0" footer="0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46"/>
  <sheetViews>
    <sheetView zoomScaleSheetLayoutView="100" zoomScalePageLayoutView="0" workbookViewId="0" topLeftCell="A29">
      <selection activeCell="B47" sqref="B47"/>
    </sheetView>
  </sheetViews>
  <sheetFormatPr defaultColWidth="11.421875" defaultRowHeight="12.75"/>
  <cols>
    <col min="1" max="1" width="6.28125" style="151" customWidth="1"/>
    <col min="2" max="2" width="79.57421875" style="151" customWidth="1"/>
    <col min="3" max="3" width="8.7109375" style="152" customWidth="1"/>
    <col min="4" max="4" width="19.28125" style="184" customWidth="1"/>
    <col min="5" max="5" width="6.7109375" style="184" bestFit="1" customWidth="1"/>
    <col min="6" max="6" width="11.421875" style="238" customWidth="1"/>
    <col min="7" max="7" width="6.00390625" style="154" customWidth="1"/>
    <col min="8" max="8" width="6.7109375" style="154" customWidth="1"/>
    <col min="9" max="11" width="11.421875" style="154" customWidth="1"/>
    <col min="12" max="12" width="5.8515625" style="201" customWidth="1"/>
    <col min="13" max="14" width="10.00390625" style="201" customWidth="1"/>
    <col min="15" max="15" width="9.57421875" style="201" customWidth="1"/>
    <col min="16" max="16" width="10.00390625" style="201" customWidth="1"/>
    <col min="17" max="17" width="8.140625" style="201" customWidth="1"/>
    <col min="18" max="22" width="10.00390625" style="201" customWidth="1"/>
    <col min="23" max="23" width="11.421875" style="201" bestFit="1" customWidth="1"/>
    <col min="24" max="24" width="49.28125" style="198" customWidth="1"/>
    <col min="25" max="16384" width="11.421875" style="151" customWidth="1"/>
  </cols>
  <sheetData>
    <row r="1" ht="9" customHeight="1">
      <c r="B1" s="235"/>
    </row>
    <row r="2" ht="10.5" customHeight="1">
      <c r="B2" s="235"/>
    </row>
    <row r="3" ht="16.5" customHeight="1">
      <c r="B3" s="235"/>
    </row>
    <row r="4" ht="24.75" customHeight="1">
      <c r="B4" s="235"/>
    </row>
    <row r="5" ht="30.75" customHeight="1">
      <c r="B5" s="235"/>
    </row>
    <row r="6" ht="15" customHeight="1">
      <c r="B6" s="155"/>
    </row>
    <row r="7" ht="29.25" customHeight="1"/>
    <row r="8" spans="2:12" ht="22.5" customHeight="1">
      <c r="B8" s="234" t="s">
        <v>234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</row>
    <row r="9" spans="2:6" ht="21.75" customHeight="1">
      <c r="B9" s="161"/>
      <c r="C9" s="159"/>
      <c r="D9" s="185"/>
      <c r="E9" s="185"/>
      <c r="F9" s="239"/>
    </row>
    <row r="10" spans="2:24" s="161" customFormat="1" ht="30.75" customHeight="1">
      <c r="B10" s="234" t="s">
        <v>229</v>
      </c>
      <c r="C10" s="159"/>
      <c r="D10" s="273" t="s">
        <v>146</v>
      </c>
      <c r="E10" s="185"/>
      <c r="F10" s="240"/>
      <c r="G10" s="164"/>
      <c r="H10" s="164"/>
      <c r="I10" s="164"/>
      <c r="J10" s="164"/>
      <c r="K10" s="164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3"/>
    </row>
    <row r="11" spans="2:18" ht="18.75" customHeight="1">
      <c r="B11" s="165"/>
      <c r="C11" s="159"/>
      <c r="D11" s="185"/>
      <c r="E11" s="185"/>
      <c r="F11" s="239"/>
      <c r="G11" s="229"/>
      <c r="H11" s="229"/>
      <c r="I11" s="229"/>
      <c r="J11" s="229"/>
      <c r="K11" s="229"/>
      <c r="N11" s="201">
        <f>20/100</f>
        <v>0.2</v>
      </c>
      <c r="O11" s="201">
        <f>40/100</f>
        <v>0.4</v>
      </c>
      <c r="P11" s="201">
        <f>60/100</f>
        <v>0.6</v>
      </c>
      <c r="Q11" s="201">
        <f>80/100</f>
        <v>0.8</v>
      </c>
      <c r="R11" s="201">
        <f>100/100</f>
        <v>1</v>
      </c>
    </row>
    <row r="12" spans="2:24" s="167" customFormat="1" ht="30" customHeight="1">
      <c r="B12" s="256" t="s">
        <v>247</v>
      </c>
      <c r="C12" s="170"/>
      <c r="D12" s="204" t="s">
        <v>213</v>
      </c>
      <c r="E12" s="186"/>
      <c r="F12" s="241"/>
      <c r="G12" s="199">
        <v>1</v>
      </c>
      <c r="H12" s="199">
        <v>2</v>
      </c>
      <c r="I12" s="199">
        <v>3</v>
      </c>
      <c r="J12" s="199">
        <v>4</v>
      </c>
      <c r="K12" s="199">
        <v>5</v>
      </c>
      <c r="L12" s="205"/>
      <c r="M12" s="205"/>
      <c r="N12" s="206">
        <v>1</v>
      </c>
      <c r="O12" s="206">
        <v>2</v>
      </c>
      <c r="P12" s="206">
        <v>3</v>
      </c>
      <c r="Q12" s="206">
        <v>4</v>
      </c>
      <c r="R12" s="206">
        <v>5</v>
      </c>
      <c r="S12" s="205"/>
      <c r="T12" s="205" t="s">
        <v>190</v>
      </c>
      <c r="U12" s="205" t="s">
        <v>191</v>
      </c>
      <c r="V12" s="205"/>
      <c r="W12" s="205" t="s">
        <v>190</v>
      </c>
      <c r="X12" s="207"/>
    </row>
    <row r="13" spans="1:24" s="167" customFormat="1" ht="27.75" customHeight="1">
      <c r="A13" s="232"/>
      <c r="B13" s="172" t="s">
        <v>235</v>
      </c>
      <c r="C13" s="272">
        <f>+D13-L13</f>
        <v>0</v>
      </c>
      <c r="D13" s="243">
        <v>6</v>
      </c>
      <c r="E13" s="244">
        <f>+D13-L13</f>
        <v>0</v>
      </c>
      <c r="F13" s="245">
        <f>25/100</f>
        <v>0.25</v>
      </c>
      <c r="G13" s="173"/>
      <c r="H13" s="173"/>
      <c r="I13" s="176"/>
      <c r="J13" s="176"/>
      <c r="K13" s="177">
        <v>6</v>
      </c>
      <c r="L13" s="208">
        <f>SUM(G13:K13)</f>
        <v>6</v>
      </c>
      <c r="M13" s="209">
        <v>0.08333333333333333</v>
      </c>
      <c r="N13" s="209">
        <f>+G13*$N$11</f>
        <v>0</v>
      </c>
      <c r="O13" s="209">
        <f>+H13*$O$11</f>
        <v>0</v>
      </c>
      <c r="P13" s="209">
        <f>+I13*$P$11</f>
        <v>0</v>
      </c>
      <c r="Q13" s="209">
        <f>+J13*$Q$11</f>
        <v>0</v>
      </c>
      <c r="R13" s="209">
        <f>+K13*$R$11</f>
        <v>6</v>
      </c>
      <c r="S13" s="209">
        <f>SUM(N13:R13)</f>
        <v>6</v>
      </c>
      <c r="T13" s="209">
        <f>+S13*M13</f>
        <v>0.5</v>
      </c>
      <c r="U13" s="209">
        <f>+L13*M13</f>
        <v>0.5</v>
      </c>
      <c r="V13" s="209"/>
      <c r="W13" s="209"/>
      <c r="X13" s="210"/>
    </row>
    <row r="14" spans="1:24" s="167" customFormat="1" ht="18.75" customHeight="1">
      <c r="A14" s="232"/>
      <c r="B14" s="172" t="s">
        <v>236</v>
      </c>
      <c r="C14" s="272">
        <f aca="true" t="shared" si="0" ref="C14:C29">+D14-L14</f>
        <v>0</v>
      </c>
      <c r="D14" s="244">
        <f>+D13</f>
        <v>6</v>
      </c>
      <c r="E14" s="244">
        <f aca="true" t="shared" si="1" ref="E14:E29">+D14-L14</f>
        <v>0</v>
      </c>
      <c r="F14" s="245"/>
      <c r="G14" s="173"/>
      <c r="H14" s="173"/>
      <c r="I14" s="176"/>
      <c r="J14" s="176"/>
      <c r="K14" s="177">
        <v>6</v>
      </c>
      <c r="L14" s="208">
        <f>SUM(G14:K14)</f>
        <v>6</v>
      </c>
      <c r="M14" s="209">
        <v>0.08333333333333333</v>
      </c>
      <c r="N14" s="209">
        <f>+G14*$N$11</f>
        <v>0</v>
      </c>
      <c r="O14" s="209">
        <f>+H14*$O$11</f>
        <v>0</v>
      </c>
      <c r="P14" s="209">
        <f>+I14*$P$11</f>
        <v>0</v>
      </c>
      <c r="Q14" s="209">
        <f>+J14*$Q$11</f>
        <v>0</v>
      </c>
      <c r="R14" s="209">
        <f>+K14*$R$11</f>
        <v>6</v>
      </c>
      <c r="S14" s="209">
        <f aca="true" t="shared" si="2" ref="S14:S29">SUM(N14:R14)</f>
        <v>6</v>
      </c>
      <c r="T14" s="209">
        <f aca="true" t="shared" si="3" ref="T14:T29">+S14*M14</f>
        <v>0.5</v>
      </c>
      <c r="U14" s="209">
        <f aca="true" t="shared" si="4" ref="U14:U29">+L14*M14</f>
        <v>0.5</v>
      </c>
      <c r="V14" s="209"/>
      <c r="W14" s="209"/>
      <c r="X14" s="210"/>
    </row>
    <row r="15" spans="1:24" s="167" customFormat="1" ht="27.75" customHeight="1">
      <c r="A15" s="232"/>
      <c r="B15" s="172" t="s">
        <v>237</v>
      </c>
      <c r="C15" s="272">
        <f t="shared" si="0"/>
        <v>0</v>
      </c>
      <c r="D15" s="244">
        <f>+D13</f>
        <v>6</v>
      </c>
      <c r="E15" s="244">
        <f t="shared" si="1"/>
        <v>0</v>
      </c>
      <c r="F15" s="245"/>
      <c r="G15" s="173"/>
      <c r="H15" s="173"/>
      <c r="I15" s="176"/>
      <c r="J15" s="176"/>
      <c r="K15" s="177">
        <v>6</v>
      </c>
      <c r="L15" s="208">
        <f>SUM(G15:K15)</f>
        <v>6</v>
      </c>
      <c r="M15" s="209">
        <v>0.08333333333333333</v>
      </c>
      <c r="N15" s="209">
        <f>+G15*$N$11</f>
        <v>0</v>
      </c>
      <c r="O15" s="209">
        <f>+H15*$O$11</f>
        <v>0</v>
      </c>
      <c r="P15" s="209">
        <f>+I15*$P$11</f>
        <v>0</v>
      </c>
      <c r="Q15" s="209">
        <f>+J15*$Q$11</f>
        <v>0</v>
      </c>
      <c r="R15" s="209">
        <f>+K15*$R$11</f>
        <v>6</v>
      </c>
      <c r="S15" s="209">
        <f t="shared" si="2"/>
        <v>6</v>
      </c>
      <c r="T15" s="209">
        <f t="shared" si="3"/>
        <v>0.5</v>
      </c>
      <c r="U15" s="209">
        <f t="shared" si="4"/>
        <v>0.5</v>
      </c>
      <c r="V15" s="209"/>
      <c r="W15" s="209"/>
      <c r="X15" s="210"/>
    </row>
    <row r="16" spans="2:24" s="167" customFormat="1" ht="15.75" customHeight="1">
      <c r="B16" s="178"/>
      <c r="C16" s="272">
        <f t="shared" si="0"/>
        <v>0</v>
      </c>
      <c r="D16" s="244"/>
      <c r="E16" s="244"/>
      <c r="F16" s="241"/>
      <c r="G16" s="182"/>
      <c r="H16" s="182"/>
      <c r="I16" s="259"/>
      <c r="J16" s="259"/>
      <c r="K16" s="259"/>
      <c r="L16" s="208"/>
      <c r="M16" s="209"/>
      <c r="N16" s="209"/>
      <c r="O16" s="209"/>
      <c r="P16" s="209"/>
      <c r="Q16" s="209"/>
      <c r="R16" s="209"/>
      <c r="S16" s="209"/>
      <c r="T16" s="211">
        <f>SUM(T13:T15)</f>
        <v>1.5</v>
      </c>
      <c r="U16" s="211">
        <f>SUM(U13:U15)</f>
        <v>1.5</v>
      </c>
      <c r="V16" s="246">
        <f>+T16/U16</f>
        <v>1</v>
      </c>
      <c r="W16" s="247">
        <f>+V16*F13</f>
        <v>0.25</v>
      </c>
      <c r="X16" s="212" t="str">
        <f>+B12</f>
        <v>SOBRE LA ATENCIÓN GENERAL DEL CENTRO</v>
      </c>
    </row>
    <row r="17" spans="2:24" s="167" customFormat="1" ht="17.25" customHeight="1">
      <c r="B17" s="256" t="s">
        <v>199</v>
      </c>
      <c r="C17" s="272"/>
      <c r="D17" s="244"/>
      <c r="E17" s="244"/>
      <c r="F17" s="248"/>
      <c r="G17" s="199">
        <v>1</v>
      </c>
      <c r="H17" s="199">
        <v>2</v>
      </c>
      <c r="I17" s="199">
        <v>3</v>
      </c>
      <c r="J17" s="199">
        <v>4</v>
      </c>
      <c r="K17" s="200">
        <v>5</v>
      </c>
      <c r="L17" s="208"/>
      <c r="M17" s="209"/>
      <c r="N17" s="209"/>
      <c r="O17" s="209"/>
      <c r="P17" s="209"/>
      <c r="Q17" s="209"/>
      <c r="R17" s="209"/>
      <c r="S17" s="209"/>
      <c r="T17" s="209"/>
      <c r="U17" s="209"/>
      <c r="V17" s="213"/>
      <c r="W17" s="213"/>
      <c r="X17" s="210"/>
    </row>
    <row r="18" spans="1:24" s="167" customFormat="1" ht="30" customHeight="1">
      <c r="A18" s="232"/>
      <c r="B18" s="172" t="s">
        <v>238</v>
      </c>
      <c r="C18" s="272">
        <f t="shared" si="0"/>
        <v>0</v>
      </c>
      <c r="D18" s="244">
        <f>+D13</f>
        <v>6</v>
      </c>
      <c r="E18" s="244">
        <f t="shared" si="1"/>
        <v>0</v>
      </c>
      <c r="F18" s="249">
        <v>0.25</v>
      </c>
      <c r="G18" s="173"/>
      <c r="H18" s="173"/>
      <c r="I18" s="176"/>
      <c r="J18" s="176">
        <v>1</v>
      </c>
      <c r="K18" s="177">
        <v>5</v>
      </c>
      <c r="L18" s="208">
        <f>SUM(G18:K18)</f>
        <v>6</v>
      </c>
      <c r="M18" s="209">
        <v>0.125</v>
      </c>
      <c r="N18" s="209">
        <f>+G18*$N$11</f>
        <v>0</v>
      </c>
      <c r="O18" s="209">
        <f>+H18*$O$11</f>
        <v>0</v>
      </c>
      <c r="P18" s="209">
        <f>+I18*$P$11</f>
        <v>0</v>
      </c>
      <c r="Q18" s="209">
        <f>+J18*$Q$11</f>
        <v>0.8</v>
      </c>
      <c r="R18" s="209">
        <f>+K18*$R$11</f>
        <v>5</v>
      </c>
      <c r="S18" s="209">
        <f t="shared" si="2"/>
        <v>5.8</v>
      </c>
      <c r="T18" s="209">
        <f t="shared" si="3"/>
        <v>0.725</v>
      </c>
      <c r="U18" s="209">
        <f t="shared" si="4"/>
        <v>0.75</v>
      </c>
      <c r="V18" s="213"/>
      <c r="W18" s="213"/>
      <c r="X18" s="210"/>
    </row>
    <row r="19" spans="1:24" s="167" customFormat="1" ht="39" customHeight="1">
      <c r="A19" s="232"/>
      <c r="B19" s="172" t="s">
        <v>239</v>
      </c>
      <c r="C19" s="272">
        <f t="shared" si="0"/>
        <v>0</v>
      </c>
      <c r="D19" s="244">
        <f>+D13</f>
        <v>6</v>
      </c>
      <c r="E19" s="244">
        <f t="shared" si="1"/>
        <v>0</v>
      </c>
      <c r="F19" s="249"/>
      <c r="G19" s="173"/>
      <c r="H19" s="173"/>
      <c r="I19" s="176"/>
      <c r="J19" s="176"/>
      <c r="K19" s="177">
        <v>6</v>
      </c>
      <c r="L19" s="208">
        <f>SUM(G19:K19)</f>
        <v>6</v>
      </c>
      <c r="M19" s="209">
        <v>0.125</v>
      </c>
      <c r="N19" s="209">
        <f>+G19*$N$11</f>
        <v>0</v>
      </c>
      <c r="O19" s="209">
        <f>+H19*$O$11</f>
        <v>0</v>
      </c>
      <c r="P19" s="209">
        <f>+I19*$P$11</f>
        <v>0</v>
      </c>
      <c r="Q19" s="209">
        <f>+J19*$Q$11</f>
        <v>0</v>
      </c>
      <c r="R19" s="209">
        <f>+K19*$R$11</f>
        <v>6</v>
      </c>
      <c r="S19" s="209">
        <f t="shared" si="2"/>
        <v>6</v>
      </c>
      <c r="T19" s="209">
        <f t="shared" si="3"/>
        <v>0.75</v>
      </c>
      <c r="U19" s="209">
        <f t="shared" si="4"/>
        <v>0.75</v>
      </c>
      <c r="V19" s="213"/>
      <c r="W19" s="213"/>
      <c r="X19" s="210"/>
    </row>
    <row r="20" spans="2:24" s="167" customFormat="1" ht="18" customHeight="1">
      <c r="B20" s="178"/>
      <c r="C20" s="272"/>
      <c r="D20" s="244"/>
      <c r="E20" s="244"/>
      <c r="F20" s="248"/>
      <c r="G20" s="182"/>
      <c r="H20" s="182"/>
      <c r="I20" s="259"/>
      <c r="J20" s="259"/>
      <c r="K20" s="259"/>
      <c r="L20" s="208"/>
      <c r="M20" s="209"/>
      <c r="N20" s="209"/>
      <c r="O20" s="209"/>
      <c r="P20" s="209"/>
      <c r="Q20" s="209"/>
      <c r="R20" s="209"/>
      <c r="S20" s="209"/>
      <c r="T20" s="211">
        <f>SUM(T18:T19)</f>
        <v>1.475</v>
      </c>
      <c r="U20" s="211">
        <f>SUM(U18:U19)</f>
        <v>1.5</v>
      </c>
      <c r="V20" s="246">
        <f>+T20/U20</f>
        <v>0.9833333333333334</v>
      </c>
      <c r="W20" s="247">
        <f>+V20*F18</f>
        <v>0.24583333333333335</v>
      </c>
      <c r="X20" s="212" t="str">
        <f>+B17</f>
        <v>SOBRE EL SERVICIO DE CONCILIACIÓN</v>
      </c>
    </row>
    <row r="21" spans="2:24" s="167" customFormat="1" ht="18" customHeight="1">
      <c r="B21" s="256" t="s">
        <v>246</v>
      </c>
      <c r="C21" s="272"/>
      <c r="D21" s="244"/>
      <c r="E21" s="244"/>
      <c r="F21" s="248"/>
      <c r="G21" s="199">
        <v>1</v>
      </c>
      <c r="H21" s="199">
        <v>2</v>
      </c>
      <c r="I21" s="199">
        <v>3</v>
      </c>
      <c r="J21" s="199">
        <v>4</v>
      </c>
      <c r="K21" s="200">
        <v>5</v>
      </c>
      <c r="L21" s="208"/>
      <c r="M21" s="209"/>
      <c r="N21" s="209"/>
      <c r="O21" s="209"/>
      <c r="P21" s="209"/>
      <c r="Q21" s="209"/>
      <c r="R21" s="209"/>
      <c r="S21" s="209"/>
      <c r="T21" s="209"/>
      <c r="U21" s="209"/>
      <c r="V21" s="213"/>
      <c r="W21" s="213"/>
      <c r="X21" s="210"/>
    </row>
    <row r="22" spans="1:24" s="167" customFormat="1" ht="16.5" customHeight="1">
      <c r="A22" s="232"/>
      <c r="B22" s="230" t="s">
        <v>240</v>
      </c>
      <c r="C22" s="272">
        <f t="shared" si="0"/>
        <v>0</v>
      </c>
      <c r="D22" s="244">
        <f>+D13</f>
        <v>6</v>
      </c>
      <c r="E22" s="244">
        <f t="shared" si="1"/>
        <v>0</v>
      </c>
      <c r="F22" s="249">
        <v>0.25</v>
      </c>
      <c r="G22" s="173"/>
      <c r="H22" s="173"/>
      <c r="I22" s="176"/>
      <c r="J22" s="176"/>
      <c r="K22" s="177">
        <v>6</v>
      </c>
      <c r="L22" s="208">
        <f>SUM(G22:K22)</f>
        <v>6</v>
      </c>
      <c r="M22" s="209">
        <v>0.0625</v>
      </c>
      <c r="N22" s="209">
        <f>+G22*$N$11</f>
        <v>0</v>
      </c>
      <c r="O22" s="209">
        <f>+H22*$O$11</f>
        <v>0</v>
      </c>
      <c r="P22" s="209">
        <f>+I22*$P$11</f>
        <v>0</v>
      </c>
      <c r="Q22" s="209">
        <f>+J22*$Q$11</f>
        <v>0</v>
      </c>
      <c r="R22" s="209">
        <f>+K22*$R$11</f>
        <v>6</v>
      </c>
      <c r="S22" s="209">
        <f t="shared" si="2"/>
        <v>6</v>
      </c>
      <c r="T22" s="209">
        <f t="shared" si="3"/>
        <v>0.375</v>
      </c>
      <c r="U22" s="209">
        <f t="shared" si="4"/>
        <v>0.375</v>
      </c>
      <c r="V22" s="213"/>
      <c r="W22" s="213"/>
      <c r="X22" s="210"/>
    </row>
    <row r="23" spans="1:24" s="167" customFormat="1" ht="15.75" customHeight="1">
      <c r="A23" s="232"/>
      <c r="B23" s="233" t="s">
        <v>241</v>
      </c>
      <c r="C23" s="272">
        <f t="shared" si="0"/>
        <v>0</v>
      </c>
      <c r="D23" s="244">
        <f>+D13</f>
        <v>6</v>
      </c>
      <c r="E23" s="244">
        <f t="shared" si="1"/>
        <v>0</v>
      </c>
      <c r="F23" s="249"/>
      <c r="G23" s="173"/>
      <c r="H23" s="173"/>
      <c r="I23" s="176"/>
      <c r="J23" s="176"/>
      <c r="K23" s="177">
        <v>6</v>
      </c>
      <c r="L23" s="208">
        <f>SUM(G23:K23)</f>
        <v>6</v>
      </c>
      <c r="M23" s="209">
        <v>0.0625</v>
      </c>
      <c r="N23" s="209">
        <f>+G23*$N$11</f>
        <v>0</v>
      </c>
      <c r="O23" s="209">
        <f>+H23*$O$11</f>
        <v>0</v>
      </c>
      <c r="P23" s="209">
        <f>+I23*$P$11</f>
        <v>0</v>
      </c>
      <c r="Q23" s="209">
        <f>+J23*$Q$11</f>
        <v>0</v>
      </c>
      <c r="R23" s="209">
        <f>+K23*$R$11</f>
        <v>6</v>
      </c>
      <c r="S23" s="209">
        <f t="shared" si="2"/>
        <v>6</v>
      </c>
      <c r="T23" s="209">
        <f t="shared" si="3"/>
        <v>0.375</v>
      </c>
      <c r="U23" s="209">
        <f t="shared" si="4"/>
        <v>0.375</v>
      </c>
      <c r="V23" s="213"/>
      <c r="W23" s="213"/>
      <c r="X23" s="210"/>
    </row>
    <row r="24" spans="1:24" s="167" customFormat="1" ht="16.5" customHeight="1">
      <c r="A24" s="232"/>
      <c r="B24" s="233" t="s">
        <v>242</v>
      </c>
      <c r="C24" s="272">
        <f t="shared" si="0"/>
        <v>0</v>
      </c>
      <c r="D24" s="244">
        <f>+D13</f>
        <v>6</v>
      </c>
      <c r="E24" s="244">
        <f t="shared" si="1"/>
        <v>0</v>
      </c>
      <c r="F24" s="249"/>
      <c r="G24" s="173"/>
      <c r="H24" s="173"/>
      <c r="I24" s="176"/>
      <c r="J24" s="176"/>
      <c r="K24" s="177">
        <v>6</v>
      </c>
      <c r="L24" s="208">
        <f>SUM(G24:K24)</f>
        <v>6</v>
      </c>
      <c r="M24" s="209">
        <v>0.0625</v>
      </c>
      <c r="N24" s="209">
        <f>+G24*$N$11</f>
        <v>0</v>
      </c>
      <c r="O24" s="209">
        <f>+H24*$O$11</f>
        <v>0</v>
      </c>
      <c r="P24" s="209">
        <f>+I24*$P$11</f>
        <v>0</v>
      </c>
      <c r="Q24" s="209">
        <f>+J24*$Q$11</f>
        <v>0</v>
      </c>
      <c r="R24" s="209">
        <f>+K24*$R$11</f>
        <v>6</v>
      </c>
      <c r="S24" s="209">
        <f t="shared" si="2"/>
        <v>6</v>
      </c>
      <c r="T24" s="209">
        <f t="shared" si="3"/>
        <v>0.375</v>
      </c>
      <c r="U24" s="209">
        <f t="shared" si="4"/>
        <v>0.375</v>
      </c>
      <c r="V24" s="213"/>
      <c r="W24" s="213"/>
      <c r="X24" s="210"/>
    </row>
    <row r="25" spans="1:24" s="167" customFormat="1" ht="17.25" customHeight="1">
      <c r="A25" s="232"/>
      <c r="B25" s="233"/>
      <c r="C25" s="272"/>
      <c r="D25" s="244"/>
      <c r="E25" s="244"/>
      <c r="F25" s="257"/>
      <c r="G25" s="182"/>
      <c r="H25" s="182"/>
      <c r="I25" s="258"/>
      <c r="J25" s="258"/>
      <c r="K25" s="259"/>
      <c r="L25" s="208"/>
      <c r="M25" s="209"/>
      <c r="N25" s="209"/>
      <c r="O25" s="209"/>
      <c r="P25" s="209"/>
      <c r="Q25" s="209"/>
      <c r="R25" s="209"/>
      <c r="S25" s="209"/>
      <c r="T25" s="209"/>
      <c r="U25" s="209"/>
      <c r="V25" s="213"/>
      <c r="W25" s="213"/>
      <c r="X25" s="210"/>
    </row>
    <row r="26" spans="2:24" s="167" customFormat="1" ht="17.25" customHeight="1">
      <c r="B26" s="179"/>
      <c r="C26" s="272"/>
      <c r="D26" s="244"/>
      <c r="E26" s="244"/>
      <c r="F26" s="248"/>
      <c r="G26" s="182"/>
      <c r="H26" s="182"/>
      <c r="I26" s="259"/>
      <c r="J26" s="259"/>
      <c r="K26" s="259"/>
      <c r="L26" s="208"/>
      <c r="M26" s="209"/>
      <c r="N26" s="209"/>
      <c r="O26" s="209"/>
      <c r="P26" s="209"/>
      <c r="Q26" s="209"/>
      <c r="R26" s="209"/>
      <c r="S26" s="209"/>
      <c r="T26" s="211">
        <f>SUM(T22:T25)</f>
        <v>1.125</v>
      </c>
      <c r="U26" s="211">
        <f>SUM(U22:U25)</f>
        <v>1.125</v>
      </c>
      <c r="V26" s="246">
        <f>+T26/U26</f>
        <v>1</v>
      </c>
      <c r="W26" s="247">
        <f>+V26*F22</f>
        <v>0.25</v>
      </c>
      <c r="X26" s="212" t="str">
        <f>+B21</f>
        <v>SOBRE EL CONCILIADOR</v>
      </c>
    </row>
    <row r="27" spans="2:24" s="167" customFormat="1" ht="17.25" customHeight="1">
      <c r="B27" s="256" t="s">
        <v>244</v>
      </c>
      <c r="C27" s="272"/>
      <c r="D27" s="244"/>
      <c r="E27" s="244"/>
      <c r="F27" s="248"/>
      <c r="G27" s="199">
        <v>1</v>
      </c>
      <c r="H27" s="199">
        <v>2</v>
      </c>
      <c r="I27" s="199">
        <v>3</v>
      </c>
      <c r="J27" s="199">
        <v>4</v>
      </c>
      <c r="K27" s="200">
        <v>5</v>
      </c>
      <c r="L27" s="208"/>
      <c r="M27" s="209"/>
      <c r="N27" s="209"/>
      <c r="O27" s="209"/>
      <c r="P27" s="209"/>
      <c r="Q27" s="209"/>
      <c r="R27" s="209"/>
      <c r="S27" s="209"/>
      <c r="T27" s="209"/>
      <c r="U27" s="209"/>
      <c r="V27" s="213"/>
      <c r="W27" s="213"/>
      <c r="X27" s="210"/>
    </row>
    <row r="28" spans="1:24" s="167" customFormat="1" ht="41.25" customHeight="1">
      <c r="A28" s="232"/>
      <c r="B28" s="230" t="s">
        <v>243</v>
      </c>
      <c r="C28" s="272">
        <f t="shared" si="0"/>
        <v>0</v>
      </c>
      <c r="D28" s="244">
        <f>+D13</f>
        <v>6</v>
      </c>
      <c r="E28" s="244">
        <f t="shared" si="1"/>
        <v>0</v>
      </c>
      <c r="F28" s="249">
        <v>0.25</v>
      </c>
      <c r="G28" s="173"/>
      <c r="H28" s="173"/>
      <c r="I28" s="176">
        <v>2</v>
      </c>
      <c r="J28" s="176">
        <v>3</v>
      </c>
      <c r="K28" s="177">
        <v>1</v>
      </c>
      <c r="L28" s="208">
        <f>SUM(G28:K28)</f>
        <v>6</v>
      </c>
      <c r="M28" s="209">
        <v>0.03571428571428571</v>
      </c>
      <c r="N28" s="209">
        <f>+G28*$N$11</f>
        <v>0</v>
      </c>
      <c r="O28" s="209">
        <f>+H28*$O$11</f>
        <v>0</v>
      </c>
      <c r="P28" s="209">
        <f>+I28*$P$11</f>
        <v>1.2</v>
      </c>
      <c r="Q28" s="209">
        <f>+J28*$Q$11</f>
        <v>2.4000000000000004</v>
      </c>
      <c r="R28" s="209">
        <f>+K28*$R$11</f>
        <v>1</v>
      </c>
      <c r="S28" s="209">
        <f t="shared" si="2"/>
        <v>4.6000000000000005</v>
      </c>
      <c r="T28" s="209">
        <f t="shared" si="3"/>
        <v>0.16428571428571428</v>
      </c>
      <c r="U28" s="209">
        <f t="shared" si="4"/>
        <v>0.21428571428571427</v>
      </c>
      <c r="V28" s="213"/>
      <c r="W28" s="213"/>
      <c r="X28" s="210"/>
    </row>
    <row r="29" spans="1:24" s="167" customFormat="1" ht="18.75" customHeight="1">
      <c r="A29" s="232"/>
      <c r="B29" s="172" t="s">
        <v>245</v>
      </c>
      <c r="C29" s="272">
        <f t="shared" si="0"/>
        <v>-2</v>
      </c>
      <c r="D29" s="244">
        <f>+D13</f>
        <v>6</v>
      </c>
      <c r="E29" s="244">
        <f t="shared" si="1"/>
        <v>-2</v>
      </c>
      <c r="F29" s="249"/>
      <c r="G29" s="173"/>
      <c r="H29" s="173"/>
      <c r="I29" s="176"/>
      <c r="J29" s="176">
        <v>4</v>
      </c>
      <c r="K29" s="177">
        <v>4</v>
      </c>
      <c r="L29" s="208">
        <f>SUM(G29:K29)</f>
        <v>8</v>
      </c>
      <c r="M29" s="209">
        <v>0.03571428571428571</v>
      </c>
      <c r="N29" s="209">
        <f>+G29*$N$11</f>
        <v>0</v>
      </c>
      <c r="O29" s="209">
        <f>+H29*$O$11</f>
        <v>0</v>
      </c>
      <c r="P29" s="209">
        <f>+I29*$P$11</f>
        <v>0</v>
      </c>
      <c r="Q29" s="209">
        <f>+J29*$Q$11</f>
        <v>3.2</v>
      </c>
      <c r="R29" s="209">
        <f>+K29*$R$11</f>
        <v>4</v>
      </c>
      <c r="S29" s="209">
        <f t="shared" si="2"/>
        <v>7.2</v>
      </c>
      <c r="T29" s="209">
        <f t="shared" si="3"/>
        <v>0.2571428571428571</v>
      </c>
      <c r="U29" s="209">
        <f t="shared" si="4"/>
        <v>0.2857142857142857</v>
      </c>
      <c r="V29" s="213"/>
      <c r="W29" s="213"/>
      <c r="X29" s="210"/>
    </row>
    <row r="30" spans="1:24" s="167" customFormat="1" ht="27" customHeight="1">
      <c r="A30" s="232"/>
      <c r="B30" s="230"/>
      <c r="C30" s="152"/>
      <c r="D30" s="244"/>
      <c r="E30" s="244"/>
      <c r="F30" s="257"/>
      <c r="G30" s="179"/>
      <c r="H30" s="179"/>
      <c r="I30" s="258"/>
      <c r="J30" s="258"/>
      <c r="K30" s="259"/>
      <c r="L30" s="208"/>
      <c r="M30" s="209"/>
      <c r="N30" s="209"/>
      <c r="O30" s="209"/>
      <c r="P30" s="209"/>
      <c r="Q30" s="209"/>
      <c r="R30" s="209"/>
      <c r="S30" s="209"/>
      <c r="T30" s="209"/>
      <c r="U30" s="209"/>
      <c r="V30" s="213"/>
      <c r="W30" s="213"/>
      <c r="X30" s="210"/>
    </row>
    <row r="31" spans="3:24" s="167" customFormat="1" ht="13.5" thickBot="1">
      <c r="C31" s="152"/>
      <c r="D31" s="244"/>
      <c r="E31" s="244"/>
      <c r="F31" s="250"/>
      <c r="G31" s="152"/>
      <c r="H31" s="152"/>
      <c r="I31" s="152"/>
      <c r="J31" s="152"/>
      <c r="K31" s="152"/>
      <c r="L31" s="205"/>
      <c r="M31" s="205"/>
      <c r="N31" s="205"/>
      <c r="O31" s="205"/>
      <c r="P31" s="205"/>
      <c r="Q31" s="205"/>
      <c r="R31" s="205"/>
      <c r="S31" s="205"/>
      <c r="T31" s="211">
        <f>SUM(T28:T30)</f>
        <v>0.4214285714285714</v>
      </c>
      <c r="U31" s="211">
        <f>SUM(U28:U30)</f>
        <v>0.5</v>
      </c>
      <c r="V31" s="213">
        <f>+T31/U31</f>
        <v>0.8428571428571427</v>
      </c>
      <c r="W31" s="214">
        <f>+V31*F28</f>
        <v>0.2107142857142857</v>
      </c>
      <c r="X31" s="215" t="str">
        <f>+B27</f>
        <v>SOBRE LA PLATAFORMA TEAMS</v>
      </c>
    </row>
    <row r="32" spans="2:24" s="167" customFormat="1" ht="12.75" customHeight="1">
      <c r="B32" s="268" t="s">
        <v>249</v>
      </c>
      <c r="C32" s="152"/>
      <c r="D32" s="244"/>
      <c r="E32" s="244"/>
      <c r="F32" s="250"/>
      <c r="G32" s="152"/>
      <c r="H32" s="152"/>
      <c r="I32" s="152"/>
      <c r="J32" s="152"/>
      <c r="K32" s="152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7"/>
    </row>
    <row r="33" spans="2:24" s="167" customFormat="1" ht="13.5" thickBot="1">
      <c r="B33" s="269"/>
      <c r="C33" s="152"/>
      <c r="D33" s="184"/>
      <c r="E33" s="184"/>
      <c r="F33" s="250"/>
      <c r="G33" s="152"/>
      <c r="H33" s="152"/>
      <c r="I33" s="152"/>
      <c r="J33" s="152"/>
      <c r="K33" s="152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7"/>
    </row>
    <row r="34" spans="2:24" s="264" customFormat="1" ht="37.5" customHeight="1" thickBot="1">
      <c r="B34" s="269" t="s">
        <v>260</v>
      </c>
      <c r="C34" s="260"/>
      <c r="D34" s="261"/>
      <c r="E34" s="261"/>
      <c r="F34" s="262"/>
      <c r="G34" s="260"/>
      <c r="H34" s="260"/>
      <c r="I34" s="260"/>
      <c r="J34" s="260"/>
      <c r="K34" s="260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6">
        <f>+W16+W20+W26+W31</f>
        <v>0.956547619047619</v>
      </c>
      <c r="X34" s="267" t="s">
        <v>252</v>
      </c>
    </row>
    <row r="35" spans="2:24" s="167" customFormat="1" ht="25.5">
      <c r="B35" s="269" t="s">
        <v>261</v>
      </c>
      <c r="C35" s="152"/>
      <c r="D35" s="184"/>
      <c r="E35" s="184"/>
      <c r="F35" s="250"/>
      <c r="G35" s="152"/>
      <c r="H35" s="152"/>
      <c r="I35" s="152"/>
      <c r="J35" s="152"/>
      <c r="K35" s="152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7"/>
    </row>
    <row r="36" spans="2:24" s="167" customFormat="1" ht="12.75">
      <c r="B36" s="269" t="s">
        <v>262</v>
      </c>
      <c r="C36" s="152"/>
      <c r="D36" s="184"/>
      <c r="E36" s="184"/>
      <c r="F36" s="250"/>
      <c r="G36" s="152"/>
      <c r="H36" s="152"/>
      <c r="I36" s="152"/>
      <c r="J36" s="152"/>
      <c r="K36" s="152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7"/>
    </row>
    <row r="37" spans="2:24" s="167" customFormat="1" ht="12.75">
      <c r="B37" s="274" t="s">
        <v>263</v>
      </c>
      <c r="C37" s="152"/>
      <c r="D37" s="184"/>
      <c r="E37" s="184"/>
      <c r="F37" s="250"/>
      <c r="G37" s="152"/>
      <c r="H37" s="152"/>
      <c r="I37" s="152"/>
      <c r="J37" s="152"/>
      <c r="K37" s="152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7"/>
    </row>
    <row r="38" spans="2:24" s="167" customFormat="1" ht="25.5">
      <c r="B38" s="274" t="s">
        <v>264</v>
      </c>
      <c r="C38" s="152"/>
      <c r="D38" s="184"/>
      <c r="E38" s="184"/>
      <c r="F38" s="250"/>
      <c r="G38" s="152"/>
      <c r="H38" s="152"/>
      <c r="I38" s="152"/>
      <c r="J38" s="152"/>
      <c r="K38" s="152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7"/>
    </row>
    <row r="39" spans="2:24" s="167" customFormat="1" ht="12.75">
      <c r="B39" s="274"/>
      <c r="C39" s="152"/>
      <c r="D39" s="184"/>
      <c r="E39" s="184"/>
      <c r="F39" s="250"/>
      <c r="G39" s="152"/>
      <c r="H39" s="152"/>
      <c r="I39" s="152"/>
      <c r="J39" s="152"/>
      <c r="K39" s="152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7"/>
    </row>
    <row r="40" spans="2:24" s="167" customFormat="1" ht="12.75">
      <c r="B40" s="274"/>
      <c r="C40" s="152"/>
      <c r="D40" s="184"/>
      <c r="E40" s="184"/>
      <c r="F40" s="250"/>
      <c r="G40" s="152"/>
      <c r="H40" s="152"/>
      <c r="I40" s="152"/>
      <c r="J40" s="152"/>
      <c r="K40" s="152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7"/>
    </row>
    <row r="41" spans="2:24" s="167" customFormat="1" ht="13.5" thickBot="1">
      <c r="B41" s="275"/>
      <c r="C41" s="152"/>
      <c r="D41" s="184"/>
      <c r="E41" s="184"/>
      <c r="F41" s="250"/>
      <c r="G41" s="152"/>
      <c r="H41" s="152"/>
      <c r="I41" s="152"/>
      <c r="J41" s="152"/>
      <c r="K41" s="152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7"/>
    </row>
    <row r="42" spans="3:24" s="167" customFormat="1" ht="12.75">
      <c r="C42" s="152"/>
      <c r="D42" s="184"/>
      <c r="E42" s="184"/>
      <c r="F42" s="250"/>
      <c r="G42" s="152"/>
      <c r="H42" s="152"/>
      <c r="I42" s="152"/>
      <c r="J42" s="152"/>
      <c r="K42" s="152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7"/>
    </row>
    <row r="43" spans="3:24" s="167" customFormat="1" ht="12.75">
      <c r="C43" s="152"/>
      <c r="D43" s="184"/>
      <c r="E43" s="184"/>
      <c r="F43" s="250"/>
      <c r="G43" s="152"/>
      <c r="H43" s="152"/>
      <c r="I43" s="152"/>
      <c r="J43" s="152"/>
      <c r="K43" s="152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7"/>
    </row>
    <row r="44" spans="3:24" s="167" customFormat="1" ht="12.75">
      <c r="C44" s="152"/>
      <c r="D44" s="184"/>
      <c r="E44" s="184"/>
      <c r="F44" s="250"/>
      <c r="G44" s="152"/>
      <c r="H44" s="152"/>
      <c r="I44" s="152"/>
      <c r="J44" s="152"/>
      <c r="K44" s="152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7"/>
    </row>
    <row r="45" spans="3:24" s="167" customFormat="1" ht="12.75">
      <c r="C45" s="152"/>
      <c r="D45" s="184"/>
      <c r="E45" s="184"/>
      <c r="F45" s="250"/>
      <c r="G45" s="152"/>
      <c r="H45" s="152"/>
      <c r="I45" s="152"/>
      <c r="J45" s="152"/>
      <c r="K45" s="152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7"/>
    </row>
    <row r="46" spans="3:24" s="167" customFormat="1" ht="12.75">
      <c r="C46" s="152"/>
      <c r="D46" s="184"/>
      <c r="E46" s="184"/>
      <c r="F46" s="250"/>
      <c r="G46" s="152"/>
      <c r="H46" s="152"/>
      <c r="I46" s="152"/>
      <c r="J46" s="152"/>
      <c r="K46" s="152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7"/>
    </row>
  </sheetData>
  <sheetProtection/>
  <printOptions horizontalCentered="1" verticalCentered="1"/>
  <pageMargins left="0.7480314960629921" right="0.7480314960629921" top="0.7480314960629921" bottom="0.1968503937007874" header="0" footer="0"/>
  <pageSetup fitToHeight="1" fitToWidth="1"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46"/>
  <sheetViews>
    <sheetView zoomScaleSheetLayoutView="100" zoomScalePageLayoutView="0" workbookViewId="0" topLeftCell="K28">
      <selection activeCell="A45" sqref="A45"/>
    </sheetView>
  </sheetViews>
  <sheetFormatPr defaultColWidth="11.421875" defaultRowHeight="12.75"/>
  <cols>
    <col min="1" max="1" width="6.28125" style="151" customWidth="1"/>
    <col min="2" max="2" width="79.57421875" style="151" customWidth="1"/>
    <col min="3" max="3" width="8.7109375" style="152" customWidth="1"/>
    <col min="4" max="4" width="19.28125" style="184" customWidth="1"/>
    <col min="5" max="5" width="6.7109375" style="184" bestFit="1" customWidth="1"/>
    <col min="6" max="6" width="11.421875" style="238" customWidth="1"/>
    <col min="7" max="7" width="6.00390625" style="154" customWidth="1"/>
    <col min="8" max="8" width="6.7109375" style="154" customWidth="1"/>
    <col min="9" max="11" width="11.421875" style="154" customWidth="1"/>
    <col min="12" max="12" width="5.8515625" style="201" customWidth="1"/>
    <col min="13" max="14" width="10.00390625" style="201" customWidth="1"/>
    <col min="15" max="15" width="9.57421875" style="201" customWidth="1"/>
    <col min="16" max="16" width="10.00390625" style="201" customWidth="1"/>
    <col min="17" max="17" width="8.140625" style="201" customWidth="1"/>
    <col min="18" max="22" width="10.00390625" style="201" customWidth="1"/>
    <col min="23" max="23" width="16.421875" style="201" customWidth="1"/>
    <col min="24" max="24" width="49.28125" style="198" customWidth="1"/>
    <col min="25" max="16384" width="11.421875" style="151" customWidth="1"/>
  </cols>
  <sheetData>
    <row r="1" ht="9" customHeight="1">
      <c r="B1" s="235"/>
    </row>
    <row r="2" ht="10.5" customHeight="1">
      <c r="B2" s="235"/>
    </row>
    <row r="3" ht="16.5" customHeight="1">
      <c r="B3" s="235"/>
    </row>
    <row r="4" ht="24.75" customHeight="1">
      <c r="B4" s="235"/>
    </row>
    <row r="5" ht="30.75" customHeight="1">
      <c r="B5" s="235"/>
    </row>
    <row r="6" ht="15" customHeight="1">
      <c r="B6" s="155"/>
    </row>
    <row r="7" ht="29.25" customHeight="1"/>
    <row r="8" spans="2:12" ht="22.5" customHeight="1">
      <c r="B8" s="234" t="s">
        <v>234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</row>
    <row r="9" spans="2:6" ht="21.75" customHeight="1">
      <c r="B9" s="161"/>
      <c r="C9" s="159"/>
      <c r="D9" s="185"/>
      <c r="E9" s="185"/>
      <c r="F9" s="239"/>
    </row>
    <row r="10" spans="2:24" s="161" customFormat="1" ht="30.75" customHeight="1">
      <c r="B10" s="234" t="s">
        <v>229</v>
      </c>
      <c r="C10" s="159"/>
      <c r="D10" s="273" t="s">
        <v>147</v>
      </c>
      <c r="E10" s="185"/>
      <c r="F10" s="240"/>
      <c r="G10" s="164"/>
      <c r="H10" s="164"/>
      <c r="I10" s="164"/>
      <c r="J10" s="164"/>
      <c r="K10" s="164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3"/>
    </row>
    <row r="11" spans="2:18" ht="18.75" customHeight="1">
      <c r="B11" s="165"/>
      <c r="C11" s="159"/>
      <c r="D11" s="185"/>
      <c r="E11" s="185"/>
      <c r="F11" s="239"/>
      <c r="G11" s="229"/>
      <c r="H11" s="229"/>
      <c r="I11" s="229"/>
      <c r="J11" s="229"/>
      <c r="K11" s="229"/>
      <c r="N11" s="201">
        <f>20/100</f>
        <v>0.2</v>
      </c>
      <c r="O11" s="201">
        <f>40/100</f>
        <v>0.4</v>
      </c>
      <c r="P11" s="201">
        <f>60/100</f>
        <v>0.6</v>
      </c>
      <c r="Q11" s="201">
        <f>80/100</f>
        <v>0.8</v>
      </c>
      <c r="R11" s="201">
        <f>100/100</f>
        <v>1</v>
      </c>
    </row>
    <row r="12" spans="2:24" s="167" customFormat="1" ht="30" customHeight="1">
      <c r="B12" s="256" t="s">
        <v>247</v>
      </c>
      <c r="C12" s="170"/>
      <c r="D12" s="204" t="s">
        <v>213</v>
      </c>
      <c r="E12" s="186"/>
      <c r="F12" s="241"/>
      <c r="G12" s="199">
        <v>1</v>
      </c>
      <c r="H12" s="199">
        <v>2</v>
      </c>
      <c r="I12" s="199">
        <v>3</v>
      </c>
      <c r="J12" s="199">
        <v>4</v>
      </c>
      <c r="K12" s="199">
        <v>5</v>
      </c>
      <c r="L12" s="205"/>
      <c r="M12" s="205"/>
      <c r="N12" s="206">
        <v>1</v>
      </c>
      <c r="O12" s="206">
        <v>2</v>
      </c>
      <c r="P12" s="206">
        <v>3</v>
      </c>
      <c r="Q12" s="206">
        <v>4</v>
      </c>
      <c r="R12" s="206">
        <v>5</v>
      </c>
      <c r="S12" s="205"/>
      <c r="T12" s="205" t="s">
        <v>190</v>
      </c>
      <c r="U12" s="205" t="s">
        <v>191</v>
      </c>
      <c r="V12" s="205"/>
      <c r="W12" s="205" t="s">
        <v>190</v>
      </c>
      <c r="X12" s="207"/>
    </row>
    <row r="13" spans="1:24" s="167" customFormat="1" ht="27.75" customHeight="1">
      <c r="A13" s="232"/>
      <c r="B13" s="172" t="s">
        <v>235</v>
      </c>
      <c r="C13" s="272">
        <f>+D13-L13</f>
        <v>-5</v>
      </c>
      <c r="D13" s="243"/>
      <c r="E13" s="244">
        <f>+D13-L13</f>
        <v>-5</v>
      </c>
      <c r="F13" s="245">
        <f>25/100</f>
        <v>0.25</v>
      </c>
      <c r="G13" s="173"/>
      <c r="H13" s="173"/>
      <c r="I13" s="176"/>
      <c r="J13" s="176"/>
      <c r="K13" s="177">
        <v>5</v>
      </c>
      <c r="L13" s="208">
        <f>SUM(G13:K13)</f>
        <v>5</v>
      </c>
      <c r="M13" s="209">
        <v>0.08333333333333333</v>
      </c>
      <c r="N13" s="209">
        <f>+G13*$N$11</f>
        <v>0</v>
      </c>
      <c r="O13" s="209">
        <f>+H13*$O$11</f>
        <v>0</v>
      </c>
      <c r="P13" s="209">
        <f>+I13*$P$11</f>
        <v>0</v>
      </c>
      <c r="Q13" s="209">
        <f>+J13*$Q$11</f>
        <v>0</v>
      </c>
      <c r="R13" s="209">
        <f>+K13*$R$11</f>
        <v>5</v>
      </c>
      <c r="S13" s="209">
        <f>SUM(N13:R13)</f>
        <v>5</v>
      </c>
      <c r="T13" s="209">
        <f>+S13*M13</f>
        <v>0.41666666666666663</v>
      </c>
      <c r="U13" s="209">
        <f>+L13*M13</f>
        <v>0.41666666666666663</v>
      </c>
      <c r="V13" s="209"/>
      <c r="W13" s="209"/>
      <c r="X13" s="210"/>
    </row>
    <row r="14" spans="1:24" s="167" customFormat="1" ht="18.75" customHeight="1">
      <c r="A14" s="232"/>
      <c r="B14" s="172" t="s">
        <v>236</v>
      </c>
      <c r="C14" s="272">
        <f aca="true" t="shared" si="0" ref="C14:C29">+D14-L14</f>
        <v>-5</v>
      </c>
      <c r="D14" s="244">
        <f>+D13</f>
        <v>0</v>
      </c>
      <c r="E14" s="244">
        <f aca="true" t="shared" si="1" ref="E14:E29">+D14-L14</f>
        <v>-5</v>
      </c>
      <c r="F14" s="245"/>
      <c r="G14" s="173"/>
      <c r="H14" s="173"/>
      <c r="I14" s="176"/>
      <c r="J14" s="176"/>
      <c r="K14" s="177">
        <v>5</v>
      </c>
      <c r="L14" s="208">
        <f>SUM(G14:K14)</f>
        <v>5</v>
      </c>
      <c r="M14" s="209">
        <v>0.08333333333333333</v>
      </c>
      <c r="N14" s="209">
        <f>+G14*$N$11</f>
        <v>0</v>
      </c>
      <c r="O14" s="209">
        <f>+H14*$O$11</f>
        <v>0</v>
      </c>
      <c r="P14" s="209">
        <f>+I14*$P$11</f>
        <v>0</v>
      </c>
      <c r="Q14" s="209">
        <f>+J14*$Q$11</f>
        <v>0</v>
      </c>
      <c r="R14" s="209">
        <f>+K14*$R$11</f>
        <v>5</v>
      </c>
      <c r="S14" s="209">
        <f aca="true" t="shared" si="2" ref="S14:S29">SUM(N14:R14)</f>
        <v>5</v>
      </c>
      <c r="T14" s="209">
        <f aca="true" t="shared" si="3" ref="T14:T29">+S14*M14</f>
        <v>0.41666666666666663</v>
      </c>
      <c r="U14" s="209">
        <f aca="true" t="shared" si="4" ref="U14:U29">+L14*M14</f>
        <v>0.41666666666666663</v>
      </c>
      <c r="V14" s="209"/>
      <c r="W14" s="209"/>
      <c r="X14" s="210"/>
    </row>
    <row r="15" spans="1:24" s="167" customFormat="1" ht="27.75" customHeight="1">
      <c r="A15" s="232"/>
      <c r="B15" s="172" t="s">
        <v>237</v>
      </c>
      <c r="C15" s="272">
        <f t="shared" si="0"/>
        <v>-5</v>
      </c>
      <c r="D15" s="244">
        <f>+D13</f>
        <v>0</v>
      </c>
      <c r="E15" s="244">
        <f t="shared" si="1"/>
        <v>-5</v>
      </c>
      <c r="F15" s="245"/>
      <c r="G15" s="173"/>
      <c r="H15" s="173"/>
      <c r="I15" s="176"/>
      <c r="J15" s="176"/>
      <c r="K15" s="177">
        <v>5</v>
      </c>
      <c r="L15" s="208">
        <f>SUM(G15:K15)</f>
        <v>5</v>
      </c>
      <c r="M15" s="209">
        <v>0.08333333333333333</v>
      </c>
      <c r="N15" s="209">
        <f>+G15*$N$11</f>
        <v>0</v>
      </c>
      <c r="O15" s="209">
        <f>+H15*$O$11</f>
        <v>0</v>
      </c>
      <c r="P15" s="209">
        <f>+I15*$P$11</f>
        <v>0</v>
      </c>
      <c r="Q15" s="209">
        <f>+J15*$Q$11</f>
        <v>0</v>
      </c>
      <c r="R15" s="209">
        <f>+K15*$R$11</f>
        <v>5</v>
      </c>
      <c r="S15" s="209">
        <f t="shared" si="2"/>
        <v>5</v>
      </c>
      <c r="T15" s="209">
        <f t="shared" si="3"/>
        <v>0.41666666666666663</v>
      </c>
      <c r="U15" s="209">
        <f t="shared" si="4"/>
        <v>0.41666666666666663</v>
      </c>
      <c r="V15" s="209"/>
      <c r="W15" s="209"/>
      <c r="X15" s="210"/>
    </row>
    <row r="16" spans="2:24" s="167" customFormat="1" ht="15.75" customHeight="1">
      <c r="B16" s="178"/>
      <c r="C16" s="272">
        <f t="shared" si="0"/>
        <v>0</v>
      </c>
      <c r="D16" s="244"/>
      <c r="E16" s="244"/>
      <c r="F16" s="241"/>
      <c r="G16" s="182"/>
      <c r="H16" s="182"/>
      <c r="I16" s="259"/>
      <c r="J16" s="259"/>
      <c r="K16" s="259"/>
      <c r="L16" s="208"/>
      <c r="M16" s="209"/>
      <c r="N16" s="209"/>
      <c r="O16" s="209"/>
      <c r="P16" s="209"/>
      <c r="Q16" s="209"/>
      <c r="R16" s="209"/>
      <c r="S16" s="209"/>
      <c r="T16" s="211">
        <f>SUM(T13:T15)</f>
        <v>1.25</v>
      </c>
      <c r="U16" s="211">
        <f>SUM(U13:U15)</f>
        <v>1.25</v>
      </c>
      <c r="V16" s="246">
        <f>+T16/U16</f>
        <v>1</v>
      </c>
      <c r="W16" s="247">
        <f>+V16*F13</f>
        <v>0.25</v>
      </c>
      <c r="X16" s="212" t="str">
        <f>+B12</f>
        <v>SOBRE LA ATENCIÓN GENERAL DEL CENTRO</v>
      </c>
    </row>
    <row r="17" spans="2:24" s="167" customFormat="1" ht="17.25" customHeight="1">
      <c r="B17" s="256" t="s">
        <v>199</v>
      </c>
      <c r="C17" s="272"/>
      <c r="D17" s="244"/>
      <c r="E17" s="244"/>
      <c r="F17" s="248"/>
      <c r="G17" s="199">
        <v>1</v>
      </c>
      <c r="H17" s="199">
        <v>2</v>
      </c>
      <c r="I17" s="199">
        <v>3</v>
      </c>
      <c r="J17" s="199">
        <v>4</v>
      </c>
      <c r="K17" s="200">
        <v>5</v>
      </c>
      <c r="L17" s="208"/>
      <c r="M17" s="209"/>
      <c r="N17" s="209"/>
      <c r="O17" s="209"/>
      <c r="P17" s="209"/>
      <c r="Q17" s="209"/>
      <c r="R17" s="209"/>
      <c r="S17" s="209"/>
      <c r="T17" s="209"/>
      <c r="U17" s="209"/>
      <c r="V17" s="213"/>
      <c r="W17" s="213"/>
      <c r="X17" s="210"/>
    </row>
    <row r="18" spans="1:24" s="167" customFormat="1" ht="30" customHeight="1">
      <c r="A18" s="232"/>
      <c r="B18" s="172" t="s">
        <v>238</v>
      </c>
      <c r="C18" s="272">
        <f t="shared" si="0"/>
        <v>-5</v>
      </c>
      <c r="D18" s="244">
        <f>+D13</f>
        <v>0</v>
      </c>
      <c r="E18" s="244">
        <f t="shared" si="1"/>
        <v>-5</v>
      </c>
      <c r="F18" s="249">
        <v>0.25</v>
      </c>
      <c r="G18" s="173"/>
      <c r="H18" s="173"/>
      <c r="I18" s="176"/>
      <c r="J18" s="176"/>
      <c r="K18" s="177">
        <v>5</v>
      </c>
      <c r="L18" s="208">
        <f>SUM(G18:K18)</f>
        <v>5</v>
      </c>
      <c r="M18" s="209">
        <v>0.125</v>
      </c>
      <c r="N18" s="209">
        <f>+G18*$N$11</f>
        <v>0</v>
      </c>
      <c r="O18" s="209">
        <f>+H18*$O$11</f>
        <v>0</v>
      </c>
      <c r="P18" s="209">
        <f>+I18*$P$11</f>
        <v>0</v>
      </c>
      <c r="Q18" s="209">
        <f>+J18*$Q$11</f>
        <v>0</v>
      </c>
      <c r="R18" s="209">
        <f>+K18*$R$11</f>
        <v>5</v>
      </c>
      <c r="S18" s="209">
        <f t="shared" si="2"/>
        <v>5</v>
      </c>
      <c r="T18" s="209">
        <f t="shared" si="3"/>
        <v>0.625</v>
      </c>
      <c r="U18" s="209">
        <f t="shared" si="4"/>
        <v>0.625</v>
      </c>
      <c r="V18" s="213"/>
      <c r="W18" s="213"/>
      <c r="X18" s="210"/>
    </row>
    <row r="19" spans="1:24" s="167" customFormat="1" ht="39" customHeight="1">
      <c r="A19" s="232"/>
      <c r="B19" s="172" t="s">
        <v>239</v>
      </c>
      <c r="C19" s="272">
        <f t="shared" si="0"/>
        <v>-5</v>
      </c>
      <c r="D19" s="244">
        <f>+D13</f>
        <v>0</v>
      </c>
      <c r="E19" s="244">
        <f t="shared" si="1"/>
        <v>-5</v>
      </c>
      <c r="F19" s="249"/>
      <c r="G19" s="173"/>
      <c r="H19" s="173"/>
      <c r="I19" s="176"/>
      <c r="J19" s="176"/>
      <c r="K19" s="177">
        <v>5</v>
      </c>
      <c r="L19" s="208">
        <f>SUM(G19:K19)</f>
        <v>5</v>
      </c>
      <c r="M19" s="209">
        <v>0.125</v>
      </c>
      <c r="N19" s="209">
        <f>+G19*$N$11</f>
        <v>0</v>
      </c>
      <c r="O19" s="209">
        <f>+H19*$O$11</f>
        <v>0</v>
      </c>
      <c r="P19" s="209">
        <f>+I19*$P$11</f>
        <v>0</v>
      </c>
      <c r="Q19" s="209">
        <f>+J19*$Q$11</f>
        <v>0</v>
      </c>
      <c r="R19" s="209">
        <f>+K19*$R$11</f>
        <v>5</v>
      </c>
      <c r="S19" s="209">
        <f t="shared" si="2"/>
        <v>5</v>
      </c>
      <c r="T19" s="209">
        <f t="shared" si="3"/>
        <v>0.625</v>
      </c>
      <c r="U19" s="209">
        <f t="shared" si="4"/>
        <v>0.625</v>
      </c>
      <c r="V19" s="213"/>
      <c r="W19" s="213"/>
      <c r="X19" s="210"/>
    </row>
    <row r="20" spans="2:24" s="167" customFormat="1" ht="18" customHeight="1">
      <c r="B20" s="178"/>
      <c r="C20" s="272"/>
      <c r="D20" s="244"/>
      <c r="E20" s="244"/>
      <c r="F20" s="248"/>
      <c r="G20" s="182"/>
      <c r="H20" s="182"/>
      <c r="I20" s="259"/>
      <c r="J20" s="259"/>
      <c r="K20" s="259"/>
      <c r="L20" s="208"/>
      <c r="M20" s="209"/>
      <c r="N20" s="209"/>
      <c r="O20" s="209"/>
      <c r="P20" s="209"/>
      <c r="Q20" s="209"/>
      <c r="R20" s="209"/>
      <c r="S20" s="209"/>
      <c r="T20" s="211">
        <f>SUM(T18:T19)</f>
        <v>1.25</v>
      </c>
      <c r="U20" s="211">
        <f>SUM(U18:U19)</f>
        <v>1.25</v>
      </c>
      <c r="V20" s="246">
        <f>+T20/U20</f>
        <v>1</v>
      </c>
      <c r="W20" s="247">
        <f>+V20*F18</f>
        <v>0.25</v>
      </c>
      <c r="X20" s="212" t="str">
        <f>+B17</f>
        <v>SOBRE EL SERVICIO DE CONCILIACIÓN</v>
      </c>
    </row>
    <row r="21" spans="2:24" s="167" customFormat="1" ht="18" customHeight="1">
      <c r="B21" s="256" t="s">
        <v>246</v>
      </c>
      <c r="C21" s="272"/>
      <c r="D21" s="244"/>
      <c r="E21" s="244"/>
      <c r="F21" s="248"/>
      <c r="G21" s="199">
        <v>1</v>
      </c>
      <c r="H21" s="199">
        <v>2</v>
      </c>
      <c r="I21" s="199">
        <v>3</v>
      </c>
      <c r="J21" s="199">
        <v>4</v>
      </c>
      <c r="K21" s="200">
        <v>5</v>
      </c>
      <c r="L21" s="208"/>
      <c r="M21" s="209"/>
      <c r="N21" s="209"/>
      <c r="O21" s="209"/>
      <c r="P21" s="209"/>
      <c r="Q21" s="209"/>
      <c r="R21" s="209"/>
      <c r="S21" s="209"/>
      <c r="T21" s="209"/>
      <c r="U21" s="209"/>
      <c r="V21" s="213"/>
      <c r="W21" s="213"/>
      <c r="X21" s="210"/>
    </row>
    <row r="22" spans="1:24" s="167" customFormat="1" ht="16.5" customHeight="1">
      <c r="A22" s="232"/>
      <c r="B22" s="230" t="s">
        <v>240</v>
      </c>
      <c r="C22" s="272">
        <f t="shared" si="0"/>
        <v>-5</v>
      </c>
      <c r="D22" s="244">
        <f>+D13</f>
        <v>0</v>
      </c>
      <c r="E22" s="244">
        <f t="shared" si="1"/>
        <v>-5</v>
      </c>
      <c r="F22" s="249">
        <v>0.25</v>
      </c>
      <c r="G22" s="173"/>
      <c r="H22" s="173"/>
      <c r="I22" s="176"/>
      <c r="J22" s="176"/>
      <c r="K22" s="177">
        <v>5</v>
      </c>
      <c r="L22" s="208">
        <f>SUM(G22:K22)</f>
        <v>5</v>
      </c>
      <c r="M22" s="209">
        <v>0.0625</v>
      </c>
      <c r="N22" s="209">
        <f>+G22*$N$11</f>
        <v>0</v>
      </c>
      <c r="O22" s="209">
        <f>+H22*$O$11</f>
        <v>0</v>
      </c>
      <c r="P22" s="209">
        <f>+I22*$P$11</f>
        <v>0</v>
      </c>
      <c r="Q22" s="209">
        <f>+J22*$Q$11</f>
        <v>0</v>
      </c>
      <c r="R22" s="209">
        <f>+K22*$R$11</f>
        <v>5</v>
      </c>
      <c r="S22" s="209">
        <f t="shared" si="2"/>
        <v>5</v>
      </c>
      <c r="T22" s="209">
        <f t="shared" si="3"/>
        <v>0.3125</v>
      </c>
      <c r="U22" s="209">
        <f t="shared" si="4"/>
        <v>0.3125</v>
      </c>
      <c r="V22" s="213"/>
      <c r="W22" s="213"/>
      <c r="X22" s="210"/>
    </row>
    <row r="23" spans="1:24" s="167" customFormat="1" ht="15.75" customHeight="1">
      <c r="A23" s="232"/>
      <c r="B23" s="233" t="s">
        <v>241</v>
      </c>
      <c r="C23" s="272">
        <f t="shared" si="0"/>
        <v>-5</v>
      </c>
      <c r="D23" s="244">
        <f>+D13</f>
        <v>0</v>
      </c>
      <c r="E23" s="244">
        <f t="shared" si="1"/>
        <v>-5</v>
      </c>
      <c r="F23" s="249"/>
      <c r="G23" s="173"/>
      <c r="H23" s="173"/>
      <c r="I23" s="176"/>
      <c r="J23" s="176"/>
      <c r="K23" s="177">
        <v>5</v>
      </c>
      <c r="L23" s="208">
        <f>SUM(G23:K23)</f>
        <v>5</v>
      </c>
      <c r="M23" s="209">
        <v>0.0625</v>
      </c>
      <c r="N23" s="209">
        <f>+G23*$N$11</f>
        <v>0</v>
      </c>
      <c r="O23" s="209">
        <f>+H23*$O$11</f>
        <v>0</v>
      </c>
      <c r="P23" s="209">
        <f>+I23*$P$11</f>
        <v>0</v>
      </c>
      <c r="Q23" s="209">
        <f>+J23*$Q$11</f>
        <v>0</v>
      </c>
      <c r="R23" s="209">
        <f>+K23*$R$11</f>
        <v>5</v>
      </c>
      <c r="S23" s="209">
        <f t="shared" si="2"/>
        <v>5</v>
      </c>
      <c r="T23" s="209">
        <f t="shared" si="3"/>
        <v>0.3125</v>
      </c>
      <c r="U23" s="209">
        <f t="shared" si="4"/>
        <v>0.3125</v>
      </c>
      <c r="V23" s="213"/>
      <c r="W23" s="213"/>
      <c r="X23" s="210"/>
    </row>
    <row r="24" spans="1:24" s="167" customFormat="1" ht="16.5" customHeight="1">
      <c r="A24" s="232"/>
      <c r="B24" s="233" t="s">
        <v>242</v>
      </c>
      <c r="C24" s="272">
        <f t="shared" si="0"/>
        <v>-5</v>
      </c>
      <c r="D24" s="244">
        <f>+D13</f>
        <v>0</v>
      </c>
      <c r="E24" s="244">
        <f t="shared" si="1"/>
        <v>-5</v>
      </c>
      <c r="F24" s="249"/>
      <c r="G24" s="173"/>
      <c r="H24" s="173"/>
      <c r="I24" s="176"/>
      <c r="J24" s="176"/>
      <c r="K24" s="177">
        <v>5</v>
      </c>
      <c r="L24" s="208">
        <f>SUM(G24:K24)</f>
        <v>5</v>
      </c>
      <c r="M24" s="209">
        <v>0.0625</v>
      </c>
      <c r="N24" s="209">
        <f>+G24*$N$11</f>
        <v>0</v>
      </c>
      <c r="O24" s="209">
        <f>+H24*$O$11</f>
        <v>0</v>
      </c>
      <c r="P24" s="209">
        <f>+I24*$P$11</f>
        <v>0</v>
      </c>
      <c r="Q24" s="209">
        <f>+J24*$Q$11</f>
        <v>0</v>
      </c>
      <c r="R24" s="209">
        <f>+K24*$R$11</f>
        <v>5</v>
      </c>
      <c r="S24" s="209">
        <f t="shared" si="2"/>
        <v>5</v>
      </c>
      <c r="T24" s="209">
        <f t="shared" si="3"/>
        <v>0.3125</v>
      </c>
      <c r="U24" s="209">
        <f t="shared" si="4"/>
        <v>0.3125</v>
      </c>
      <c r="V24" s="213"/>
      <c r="W24" s="213"/>
      <c r="X24" s="210"/>
    </row>
    <row r="25" spans="1:24" s="167" customFormat="1" ht="17.25" customHeight="1">
      <c r="A25" s="232"/>
      <c r="B25" s="233"/>
      <c r="C25" s="272"/>
      <c r="D25" s="244"/>
      <c r="E25" s="244"/>
      <c r="F25" s="257"/>
      <c r="G25" s="182"/>
      <c r="H25" s="182"/>
      <c r="I25" s="258"/>
      <c r="J25" s="258"/>
      <c r="K25" s="259"/>
      <c r="L25" s="208"/>
      <c r="M25" s="209"/>
      <c r="N25" s="209"/>
      <c r="O25" s="209"/>
      <c r="P25" s="209"/>
      <c r="Q25" s="209"/>
      <c r="R25" s="209"/>
      <c r="S25" s="209"/>
      <c r="T25" s="209"/>
      <c r="U25" s="209"/>
      <c r="V25" s="213"/>
      <c r="W25" s="213"/>
      <c r="X25" s="210"/>
    </row>
    <row r="26" spans="2:24" s="167" customFormat="1" ht="17.25" customHeight="1">
      <c r="B26" s="179"/>
      <c r="C26" s="272"/>
      <c r="D26" s="244"/>
      <c r="E26" s="244"/>
      <c r="F26" s="248"/>
      <c r="G26" s="182"/>
      <c r="H26" s="182"/>
      <c r="I26" s="259"/>
      <c r="J26" s="259"/>
      <c r="K26" s="259"/>
      <c r="L26" s="208"/>
      <c r="M26" s="209"/>
      <c r="N26" s="209"/>
      <c r="O26" s="209"/>
      <c r="P26" s="209"/>
      <c r="Q26" s="209"/>
      <c r="R26" s="209"/>
      <c r="S26" s="209"/>
      <c r="T26" s="211">
        <f>SUM(T22:T25)</f>
        <v>0.9375</v>
      </c>
      <c r="U26" s="211">
        <f>SUM(U22:U25)</f>
        <v>0.9375</v>
      </c>
      <c r="V26" s="246">
        <f>+T26/U26</f>
        <v>1</v>
      </c>
      <c r="W26" s="247">
        <f>+V26*F22</f>
        <v>0.25</v>
      </c>
      <c r="X26" s="212" t="str">
        <f>+B21</f>
        <v>SOBRE EL CONCILIADOR</v>
      </c>
    </row>
    <row r="27" spans="2:24" s="167" customFormat="1" ht="17.25" customHeight="1">
      <c r="B27" s="256" t="s">
        <v>244</v>
      </c>
      <c r="C27" s="272"/>
      <c r="D27" s="244"/>
      <c r="E27" s="244"/>
      <c r="F27" s="248"/>
      <c r="G27" s="199">
        <v>1</v>
      </c>
      <c r="H27" s="199">
        <v>2</v>
      </c>
      <c r="I27" s="199">
        <v>3</v>
      </c>
      <c r="J27" s="199">
        <v>4</v>
      </c>
      <c r="K27" s="200">
        <v>5</v>
      </c>
      <c r="L27" s="208"/>
      <c r="M27" s="209"/>
      <c r="N27" s="209"/>
      <c r="O27" s="209"/>
      <c r="P27" s="209"/>
      <c r="Q27" s="209"/>
      <c r="R27" s="209"/>
      <c r="S27" s="209"/>
      <c r="T27" s="209"/>
      <c r="U27" s="209"/>
      <c r="V27" s="213"/>
      <c r="W27" s="213"/>
      <c r="X27" s="210"/>
    </row>
    <row r="28" spans="1:24" s="167" customFormat="1" ht="41.25" customHeight="1">
      <c r="A28" s="232"/>
      <c r="B28" s="230" t="s">
        <v>243</v>
      </c>
      <c r="C28" s="272">
        <f t="shared" si="0"/>
        <v>-5</v>
      </c>
      <c r="D28" s="244">
        <f>+D13</f>
        <v>0</v>
      </c>
      <c r="E28" s="244">
        <f t="shared" si="1"/>
        <v>-5</v>
      </c>
      <c r="F28" s="249">
        <v>0.25</v>
      </c>
      <c r="G28" s="173"/>
      <c r="H28" s="173"/>
      <c r="I28" s="176"/>
      <c r="J28" s="176"/>
      <c r="K28" s="177">
        <v>5</v>
      </c>
      <c r="L28" s="208">
        <f>SUM(G28:K28)</f>
        <v>5</v>
      </c>
      <c r="M28" s="209">
        <v>0.03571428571428571</v>
      </c>
      <c r="N28" s="209">
        <f>+G28*$N$11</f>
        <v>0</v>
      </c>
      <c r="O28" s="209">
        <f>+H28*$O$11</f>
        <v>0</v>
      </c>
      <c r="P28" s="209">
        <f>+I28*$P$11</f>
        <v>0</v>
      </c>
      <c r="Q28" s="209">
        <f>+J28*$Q$11</f>
        <v>0</v>
      </c>
      <c r="R28" s="209">
        <f>+K28*$R$11</f>
        <v>5</v>
      </c>
      <c r="S28" s="209">
        <f t="shared" si="2"/>
        <v>5</v>
      </c>
      <c r="T28" s="209">
        <f t="shared" si="3"/>
        <v>0.17857142857142855</v>
      </c>
      <c r="U28" s="209">
        <f t="shared" si="4"/>
        <v>0.17857142857142855</v>
      </c>
      <c r="V28" s="213"/>
      <c r="W28" s="213"/>
      <c r="X28" s="210"/>
    </row>
    <row r="29" spans="1:24" s="167" customFormat="1" ht="18.75" customHeight="1">
      <c r="A29" s="232"/>
      <c r="B29" s="172" t="s">
        <v>245</v>
      </c>
      <c r="C29" s="272">
        <f t="shared" si="0"/>
        <v>-5</v>
      </c>
      <c r="D29" s="244">
        <f>+D13</f>
        <v>0</v>
      </c>
      <c r="E29" s="244">
        <f t="shared" si="1"/>
        <v>-5</v>
      </c>
      <c r="F29" s="249"/>
      <c r="G29" s="173"/>
      <c r="H29" s="173"/>
      <c r="I29" s="176"/>
      <c r="J29" s="176"/>
      <c r="K29" s="177">
        <v>5</v>
      </c>
      <c r="L29" s="208">
        <f>SUM(G29:K29)</f>
        <v>5</v>
      </c>
      <c r="M29" s="209">
        <v>0.03571428571428571</v>
      </c>
      <c r="N29" s="209">
        <f>+G29*$N$11</f>
        <v>0</v>
      </c>
      <c r="O29" s="209">
        <f>+H29*$O$11</f>
        <v>0</v>
      </c>
      <c r="P29" s="209">
        <f>+I29*$P$11</f>
        <v>0</v>
      </c>
      <c r="Q29" s="209">
        <f>+J29*$Q$11</f>
        <v>0</v>
      </c>
      <c r="R29" s="209">
        <f>+K29*$R$11</f>
        <v>5</v>
      </c>
      <c r="S29" s="209">
        <f t="shared" si="2"/>
        <v>5</v>
      </c>
      <c r="T29" s="209">
        <f t="shared" si="3"/>
        <v>0.17857142857142855</v>
      </c>
      <c r="U29" s="209">
        <f t="shared" si="4"/>
        <v>0.17857142857142855</v>
      </c>
      <c r="V29" s="213"/>
      <c r="W29" s="213"/>
      <c r="X29" s="210"/>
    </row>
    <row r="30" spans="1:24" s="167" customFormat="1" ht="27" customHeight="1">
      <c r="A30" s="232"/>
      <c r="B30" s="230"/>
      <c r="C30" s="152"/>
      <c r="D30" s="244"/>
      <c r="E30" s="244"/>
      <c r="F30" s="257"/>
      <c r="G30" s="179"/>
      <c r="H30" s="179"/>
      <c r="I30" s="258"/>
      <c r="J30" s="258"/>
      <c r="K30" s="259"/>
      <c r="L30" s="208"/>
      <c r="M30" s="209"/>
      <c r="N30" s="209"/>
      <c r="O30" s="209"/>
      <c r="P30" s="209"/>
      <c r="Q30" s="209"/>
      <c r="R30" s="209"/>
      <c r="S30" s="209"/>
      <c r="T30" s="209"/>
      <c r="U30" s="209"/>
      <c r="V30" s="213"/>
      <c r="W30" s="213"/>
      <c r="X30" s="210"/>
    </row>
    <row r="31" spans="3:24" s="167" customFormat="1" ht="13.5" thickBot="1">
      <c r="C31" s="152"/>
      <c r="D31" s="244"/>
      <c r="E31" s="244"/>
      <c r="F31" s="250"/>
      <c r="G31" s="152"/>
      <c r="H31" s="152"/>
      <c r="I31" s="152"/>
      <c r="J31" s="152"/>
      <c r="K31" s="152"/>
      <c r="L31" s="205"/>
      <c r="M31" s="205"/>
      <c r="N31" s="205"/>
      <c r="O31" s="205"/>
      <c r="P31" s="205"/>
      <c r="Q31" s="205"/>
      <c r="R31" s="205"/>
      <c r="S31" s="205"/>
      <c r="T31" s="211">
        <f>SUM(T28:T30)</f>
        <v>0.3571428571428571</v>
      </c>
      <c r="U31" s="211">
        <f>SUM(U28:U30)</f>
        <v>0.3571428571428571</v>
      </c>
      <c r="V31" s="213">
        <f>+T31/U31</f>
        <v>1</v>
      </c>
      <c r="W31" s="214">
        <f>+V31*F28</f>
        <v>0.25</v>
      </c>
      <c r="X31" s="215" t="str">
        <f>+B27</f>
        <v>SOBRE LA PLATAFORMA TEAMS</v>
      </c>
    </row>
    <row r="32" spans="2:24" s="167" customFormat="1" ht="12.75" customHeight="1">
      <c r="B32" s="268" t="s">
        <v>249</v>
      </c>
      <c r="C32" s="152"/>
      <c r="D32" s="244"/>
      <c r="E32" s="244"/>
      <c r="F32" s="250"/>
      <c r="G32" s="152"/>
      <c r="H32" s="152"/>
      <c r="I32" s="152"/>
      <c r="J32" s="152"/>
      <c r="K32" s="152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7"/>
    </row>
    <row r="33" spans="2:24" s="167" customFormat="1" ht="13.5" thickBot="1">
      <c r="B33" s="269"/>
      <c r="C33" s="152"/>
      <c r="D33" s="184"/>
      <c r="E33" s="184"/>
      <c r="F33" s="250"/>
      <c r="G33" s="152"/>
      <c r="H33" s="152"/>
      <c r="I33" s="152"/>
      <c r="J33" s="152"/>
      <c r="K33" s="152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7"/>
    </row>
    <row r="34" spans="2:24" s="264" customFormat="1" ht="37.5" customHeight="1" thickBot="1">
      <c r="B34" s="269" t="s">
        <v>303</v>
      </c>
      <c r="C34" s="260"/>
      <c r="D34" s="261"/>
      <c r="E34" s="261"/>
      <c r="F34" s="262"/>
      <c r="G34" s="260"/>
      <c r="H34" s="260"/>
      <c r="I34" s="260"/>
      <c r="J34" s="260"/>
      <c r="K34" s="260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6">
        <f>+W16+W20+W26+W31</f>
        <v>1</v>
      </c>
      <c r="X34" s="267" t="s">
        <v>252</v>
      </c>
    </row>
    <row r="35" spans="2:24" s="167" customFormat="1" ht="12.75">
      <c r="B35" s="269"/>
      <c r="C35" s="152"/>
      <c r="D35" s="184"/>
      <c r="E35" s="184"/>
      <c r="F35" s="250"/>
      <c r="G35" s="152"/>
      <c r="H35" s="152"/>
      <c r="I35" s="152"/>
      <c r="J35" s="152"/>
      <c r="K35" s="152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7"/>
    </row>
    <row r="36" spans="2:24" s="167" customFormat="1" ht="12.75">
      <c r="B36" s="269" t="s">
        <v>304</v>
      </c>
      <c r="C36" s="152"/>
      <c r="D36" s="184"/>
      <c r="E36" s="184"/>
      <c r="F36" s="250"/>
      <c r="G36" s="152"/>
      <c r="H36" s="152"/>
      <c r="I36" s="152"/>
      <c r="J36" s="152"/>
      <c r="K36" s="152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7"/>
    </row>
    <row r="37" spans="2:24" s="167" customFormat="1" ht="12.75">
      <c r="B37" s="274"/>
      <c r="C37" s="152"/>
      <c r="D37" s="184"/>
      <c r="E37" s="184"/>
      <c r="F37" s="250"/>
      <c r="G37" s="152"/>
      <c r="H37" s="152"/>
      <c r="I37" s="152"/>
      <c r="J37" s="152"/>
      <c r="K37" s="152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7"/>
    </row>
    <row r="38" spans="2:24" s="167" customFormat="1" ht="39" customHeight="1">
      <c r="B38" s="274" t="s">
        <v>305</v>
      </c>
      <c r="C38" s="152"/>
      <c r="D38" s="184"/>
      <c r="E38" s="184"/>
      <c r="F38" s="250"/>
      <c r="G38" s="152"/>
      <c r="H38" s="152"/>
      <c r="I38" s="152"/>
      <c r="J38" s="152"/>
      <c r="K38" s="152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7"/>
    </row>
    <row r="39" spans="2:24" s="167" customFormat="1" ht="12.75">
      <c r="B39" s="274"/>
      <c r="C39" s="152"/>
      <c r="D39" s="184"/>
      <c r="E39" s="184"/>
      <c r="F39" s="250"/>
      <c r="G39" s="152"/>
      <c r="H39" s="152"/>
      <c r="I39" s="152"/>
      <c r="J39" s="152"/>
      <c r="K39" s="152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7"/>
    </row>
    <row r="40" spans="2:24" s="167" customFormat="1" ht="12.75">
      <c r="B40" s="274"/>
      <c r="C40" s="152"/>
      <c r="D40" s="184"/>
      <c r="E40" s="184"/>
      <c r="F40" s="250"/>
      <c r="G40" s="152"/>
      <c r="H40" s="152"/>
      <c r="I40" s="152"/>
      <c r="J40" s="152"/>
      <c r="K40" s="152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7"/>
    </row>
    <row r="41" spans="2:24" s="167" customFormat="1" ht="13.5" thickBot="1">
      <c r="B41" s="275"/>
      <c r="C41" s="152"/>
      <c r="D41" s="184"/>
      <c r="E41" s="184"/>
      <c r="F41" s="250"/>
      <c r="G41" s="152"/>
      <c r="H41" s="152"/>
      <c r="I41" s="152"/>
      <c r="J41" s="152"/>
      <c r="K41" s="152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7"/>
    </row>
    <row r="42" spans="3:24" s="167" customFormat="1" ht="12.75">
      <c r="C42" s="152"/>
      <c r="D42" s="184"/>
      <c r="E42" s="184"/>
      <c r="F42" s="250"/>
      <c r="G42" s="152"/>
      <c r="H42" s="152"/>
      <c r="I42" s="152"/>
      <c r="J42" s="152"/>
      <c r="K42" s="152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7"/>
    </row>
    <row r="43" spans="3:24" s="167" customFormat="1" ht="12.75">
      <c r="C43" s="152"/>
      <c r="D43" s="184"/>
      <c r="E43" s="184"/>
      <c r="F43" s="250"/>
      <c r="G43" s="152"/>
      <c r="H43" s="152"/>
      <c r="I43" s="152"/>
      <c r="J43" s="152"/>
      <c r="K43" s="152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7"/>
    </row>
    <row r="44" spans="3:24" s="167" customFormat="1" ht="12.75">
      <c r="C44" s="152"/>
      <c r="D44" s="184"/>
      <c r="E44" s="184"/>
      <c r="F44" s="250"/>
      <c r="G44" s="152"/>
      <c r="H44" s="152"/>
      <c r="I44" s="152"/>
      <c r="J44" s="152"/>
      <c r="K44" s="152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7"/>
    </row>
    <row r="45" spans="3:24" s="167" customFormat="1" ht="12.75">
      <c r="C45" s="152"/>
      <c r="D45" s="184"/>
      <c r="E45" s="184"/>
      <c r="F45" s="250"/>
      <c r="G45" s="152"/>
      <c r="H45" s="152"/>
      <c r="I45" s="152"/>
      <c r="J45" s="152"/>
      <c r="K45" s="152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7"/>
    </row>
    <row r="46" spans="3:24" s="167" customFormat="1" ht="12.75">
      <c r="C46" s="152"/>
      <c r="D46" s="184"/>
      <c r="E46" s="184"/>
      <c r="F46" s="250"/>
      <c r="G46" s="152"/>
      <c r="H46" s="152"/>
      <c r="I46" s="152"/>
      <c r="J46" s="152"/>
      <c r="K46" s="152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7"/>
    </row>
  </sheetData>
  <sheetProtection/>
  <printOptions horizontalCentered="1" verticalCentered="1"/>
  <pageMargins left="0.7480314960629921" right="0.7480314960629921" top="0.7480314960629921" bottom="0.1968503937007874" header="0" footer="0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"/>
  <sheetViews>
    <sheetView zoomScaleSheetLayoutView="100" zoomScalePageLayoutView="0" workbookViewId="0" topLeftCell="A1">
      <selection activeCell="B11" sqref="B11"/>
    </sheetView>
  </sheetViews>
  <sheetFormatPr defaultColWidth="11.421875" defaultRowHeight="12.75"/>
  <cols>
    <col min="1" max="1" width="6.28125" style="151" customWidth="1"/>
    <col min="2" max="2" width="21.140625" style="151" bestFit="1" customWidth="1"/>
    <col min="3" max="3" width="21.7109375" style="151" customWidth="1"/>
    <col min="4" max="4" width="20.8515625" style="151" customWidth="1"/>
    <col min="5" max="9" width="7.7109375" style="151" hidden="1" customWidth="1"/>
    <col min="10" max="10" width="6.7109375" style="151" hidden="1" customWidth="1"/>
    <col min="11" max="11" width="15.421875" style="152" customWidth="1"/>
    <col min="12" max="12" width="12.140625" style="184" customWidth="1"/>
    <col min="13" max="13" width="6.7109375" style="184" bestFit="1" customWidth="1"/>
    <col min="14" max="14" width="11.421875" style="153" customWidth="1"/>
    <col min="15" max="15" width="6.00390625" style="154" customWidth="1"/>
    <col min="16" max="16" width="6.7109375" style="154" customWidth="1"/>
    <col min="17" max="19" width="11.421875" style="154" customWidth="1"/>
    <col min="20" max="20" width="5.8515625" style="201" customWidth="1"/>
    <col min="21" max="22" width="10.00390625" style="201" customWidth="1"/>
    <col min="23" max="23" width="9.57421875" style="201" customWidth="1"/>
    <col min="24" max="24" width="10.00390625" style="201" customWidth="1"/>
    <col min="25" max="25" width="8.140625" style="201" customWidth="1"/>
    <col min="26" max="31" width="10.00390625" style="201" customWidth="1"/>
    <col min="32" max="32" width="49.28125" style="198" customWidth="1"/>
    <col min="33" max="16384" width="11.421875" style="151" customWidth="1"/>
  </cols>
  <sheetData>
    <row r="1" spans="2:9" ht="9" customHeight="1">
      <c r="B1" s="299"/>
      <c r="C1" s="294" t="s">
        <v>2</v>
      </c>
      <c r="D1" s="294"/>
      <c r="E1" s="294"/>
      <c r="F1" s="294"/>
      <c r="G1" s="294"/>
      <c r="H1" s="295" t="s">
        <v>182</v>
      </c>
      <c r="I1" s="295"/>
    </row>
    <row r="2" spans="2:9" ht="10.5" customHeight="1">
      <c r="B2" s="299"/>
      <c r="C2" s="294"/>
      <c r="D2" s="294"/>
      <c r="E2" s="294"/>
      <c r="F2" s="294"/>
      <c r="G2" s="294"/>
      <c r="H2" s="295"/>
      <c r="I2" s="295"/>
    </row>
    <row r="3" spans="2:9" ht="16.5" customHeight="1">
      <c r="B3" s="299"/>
      <c r="C3" s="294" t="s">
        <v>8</v>
      </c>
      <c r="D3" s="294"/>
      <c r="E3" s="294"/>
      <c r="F3" s="294"/>
      <c r="G3" s="294"/>
      <c r="H3" s="295" t="s">
        <v>183</v>
      </c>
      <c r="I3" s="295"/>
    </row>
    <row r="4" spans="2:9" ht="24.75" customHeight="1">
      <c r="B4" s="299"/>
      <c r="C4" s="294" t="s">
        <v>184</v>
      </c>
      <c r="D4" s="294"/>
      <c r="E4" s="294"/>
      <c r="F4" s="294"/>
      <c r="G4" s="294"/>
      <c r="H4" s="295" t="s">
        <v>185</v>
      </c>
      <c r="I4" s="295"/>
    </row>
    <row r="5" spans="2:9" ht="30.75" customHeight="1">
      <c r="B5" s="299"/>
      <c r="C5" s="296" t="s">
        <v>186</v>
      </c>
      <c r="D5" s="296"/>
      <c r="E5" s="296"/>
      <c r="F5" s="296"/>
      <c r="G5" s="296"/>
      <c r="H5" s="295" t="s">
        <v>187</v>
      </c>
      <c r="I5" s="295"/>
    </row>
    <row r="6" spans="2:8" ht="15" customHeight="1">
      <c r="B6" s="155"/>
      <c r="C6" s="155"/>
      <c r="D6" s="156"/>
      <c r="E6" s="156"/>
      <c r="F6" s="156"/>
      <c r="G6" s="156"/>
      <c r="H6" s="157"/>
    </row>
    <row r="7" ht="29.25" customHeight="1"/>
    <row r="8" spans="2:20" ht="22.5" customHeight="1">
      <c r="B8" s="297" t="s">
        <v>219</v>
      </c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</row>
    <row r="9" spans="2:14" ht="21.75" customHeight="1">
      <c r="B9" s="161"/>
      <c r="J9" s="158"/>
      <c r="K9" s="159"/>
      <c r="L9" s="185"/>
      <c r="M9" s="185"/>
      <c r="N9" s="160"/>
    </row>
    <row r="10" spans="2:32" s="161" customFormat="1" ht="30.75" customHeight="1">
      <c r="B10" s="297" t="s">
        <v>188</v>
      </c>
      <c r="C10" s="298"/>
      <c r="D10" s="298"/>
      <c r="E10" s="298"/>
      <c r="F10" s="298"/>
      <c r="G10" s="298"/>
      <c r="H10" s="298"/>
      <c r="I10" s="298"/>
      <c r="J10" s="162"/>
      <c r="K10" s="159"/>
      <c r="L10" s="185"/>
      <c r="M10" s="185"/>
      <c r="N10" s="163"/>
      <c r="O10" s="164"/>
      <c r="P10" s="164"/>
      <c r="Q10" s="164"/>
      <c r="R10" s="164"/>
      <c r="S10" s="164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3"/>
    </row>
    <row r="11" spans="2:26" ht="18.75" customHeight="1">
      <c r="B11" s="165"/>
      <c r="C11" s="165"/>
      <c r="D11" s="166"/>
      <c r="E11" s="166"/>
      <c r="F11" s="166"/>
      <c r="G11" s="166"/>
      <c r="H11" s="166"/>
      <c r="I11" s="158"/>
      <c r="J11" s="158"/>
      <c r="K11" s="159"/>
      <c r="L11" s="185"/>
      <c r="M11" s="185"/>
      <c r="N11" s="160"/>
      <c r="O11" s="285"/>
      <c r="P11" s="285"/>
      <c r="Q11" s="285"/>
      <c r="R11" s="285"/>
      <c r="S11" s="285"/>
      <c r="V11" s="201">
        <f>20/100</f>
        <v>0.2</v>
      </c>
      <c r="W11" s="201">
        <f>40/100</f>
        <v>0.4</v>
      </c>
      <c r="X11" s="201">
        <f>60/100</f>
        <v>0.6</v>
      </c>
      <c r="Y11" s="201">
        <f>80/100</f>
        <v>0.8</v>
      </c>
      <c r="Z11" s="201">
        <f>100/100</f>
        <v>1</v>
      </c>
    </row>
    <row r="12" spans="2:32" s="167" customFormat="1" ht="22.5" customHeight="1">
      <c r="B12" s="281" t="s">
        <v>189</v>
      </c>
      <c r="C12" s="282"/>
      <c r="D12" s="283"/>
      <c r="E12" s="168">
        <v>1</v>
      </c>
      <c r="F12" s="168">
        <v>2</v>
      </c>
      <c r="G12" s="168">
        <v>3</v>
      </c>
      <c r="H12" s="168">
        <v>4</v>
      </c>
      <c r="I12" s="168">
        <v>5</v>
      </c>
      <c r="J12" s="169"/>
      <c r="K12" s="170"/>
      <c r="L12" s="204" t="s">
        <v>213</v>
      </c>
      <c r="M12" s="186"/>
      <c r="N12" s="171"/>
      <c r="O12" s="199">
        <v>1</v>
      </c>
      <c r="P12" s="199">
        <v>2</v>
      </c>
      <c r="Q12" s="199">
        <v>3</v>
      </c>
      <c r="R12" s="199">
        <v>4</v>
      </c>
      <c r="S12" s="199">
        <v>5</v>
      </c>
      <c r="T12" s="205"/>
      <c r="U12" s="205"/>
      <c r="V12" s="206">
        <v>1</v>
      </c>
      <c r="W12" s="206">
        <v>2</v>
      </c>
      <c r="X12" s="206">
        <v>3</v>
      </c>
      <c r="Y12" s="206">
        <v>4</v>
      </c>
      <c r="Z12" s="206">
        <v>5</v>
      </c>
      <c r="AA12" s="205"/>
      <c r="AB12" s="205" t="s">
        <v>190</v>
      </c>
      <c r="AC12" s="205" t="s">
        <v>191</v>
      </c>
      <c r="AD12" s="205"/>
      <c r="AE12" s="205" t="s">
        <v>190</v>
      </c>
      <c r="AF12" s="207"/>
    </row>
    <row r="13" spans="1:32" s="167" customFormat="1" ht="27.75" customHeight="1">
      <c r="A13" s="288">
        <v>1</v>
      </c>
      <c r="B13" s="293" t="s">
        <v>192</v>
      </c>
      <c r="C13" s="293"/>
      <c r="D13" s="293"/>
      <c r="E13" s="173"/>
      <c r="F13" s="173"/>
      <c r="G13" s="173">
        <v>2</v>
      </c>
      <c r="H13" s="173">
        <v>15</v>
      </c>
      <c r="I13" s="173">
        <v>68</v>
      </c>
      <c r="J13" s="174">
        <f>SUM(G13:I13)</f>
        <v>85</v>
      </c>
      <c r="K13" s="175"/>
      <c r="L13" s="187"/>
      <c r="M13" s="188">
        <f>+L13-T13</f>
        <v>0</v>
      </c>
      <c r="N13" s="286">
        <f>25/100</f>
        <v>0.25</v>
      </c>
      <c r="O13" s="173"/>
      <c r="P13" s="173"/>
      <c r="Q13" s="176"/>
      <c r="R13" s="176"/>
      <c r="S13" s="177"/>
      <c r="T13" s="208">
        <f>SUM(Q13:S13)</f>
        <v>0</v>
      </c>
      <c r="U13" s="209">
        <v>0.08333333333333333</v>
      </c>
      <c r="V13" s="209">
        <f>+O13*$V$11</f>
        <v>0</v>
      </c>
      <c r="W13" s="209">
        <f>+P13*$W$11</f>
        <v>0</v>
      </c>
      <c r="X13" s="209">
        <f>+Q13*$X$11</f>
        <v>0</v>
      </c>
      <c r="Y13" s="209">
        <f>+R13*$Y$11</f>
        <v>0</v>
      </c>
      <c r="Z13" s="209">
        <f>+S13*$Z$11</f>
        <v>0</v>
      </c>
      <c r="AA13" s="209">
        <f>SUM(V13:Z13)</f>
        <v>0</v>
      </c>
      <c r="AB13" s="209">
        <f>+AA13*U13</f>
        <v>0</v>
      </c>
      <c r="AC13" s="209">
        <f>+T13*U13</f>
        <v>0</v>
      </c>
      <c r="AD13" s="209"/>
      <c r="AE13" s="209"/>
      <c r="AF13" s="210"/>
    </row>
    <row r="14" spans="1:32" s="167" customFormat="1" ht="18.75" customHeight="1">
      <c r="A14" s="288"/>
      <c r="B14" s="293" t="s">
        <v>193</v>
      </c>
      <c r="C14" s="293"/>
      <c r="D14" s="293"/>
      <c r="E14" s="173"/>
      <c r="F14" s="173"/>
      <c r="G14" s="173">
        <v>3</v>
      </c>
      <c r="H14" s="173">
        <v>13</v>
      </c>
      <c r="I14" s="173">
        <v>69</v>
      </c>
      <c r="J14" s="174">
        <f aca="true" t="shared" si="0" ref="J14:J34">SUM(G14:I14)</f>
        <v>85</v>
      </c>
      <c r="K14" s="152"/>
      <c r="L14" s="188">
        <f>+L13</f>
        <v>0</v>
      </c>
      <c r="M14" s="188">
        <f aca="true" t="shared" si="1" ref="M14:M34">+L14-T14</f>
        <v>0</v>
      </c>
      <c r="N14" s="286"/>
      <c r="O14" s="173"/>
      <c r="P14" s="173"/>
      <c r="Q14" s="176"/>
      <c r="R14" s="176"/>
      <c r="S14" s="177"/>
      <c r="T14" s="208">
        <f>SUM(Q14:S14)</f>
        <v>0</v>
      </c>
      <c r="U14" s="209">
        <v>0.08333333333333333</v>
      </c>
      <c r="V14" s="209">
        <f>+O14*$V$11</f>
        <v>0</v>
      </c>
      <c r="W14" s="209">
        <f>+P14*$W$11</f>
        <v>0</v>
      </c>
      <c r="X14" s="209">
        <f>+Q14*$X$11</f>
        <v>0</v>
      </c>
      <c r="Y14" s="209">
        <f>+R14*$Y$11</f>
        <v>0</v>
      </c>
      <c r="Z14" s="209">
        <f>+S14*$Z$11</f>
        <v>0</v>
      </c>
      <c r="AA14" s="209">
        <f aca="true" t="shared" si="2" ref="AA14:AA34">SUM(V14:Z14)</f>
        <v>0</v>
      </c>
      <c r="AB14" s="209">
        <f aca="true" t="shared" si="3" ref="AB14:AB34">+AA14*U14</f>
        <v>0</v>
      </c>
      <c r="AC14" s="209">
        <f aca="true" t="shared" si="4" ref="AC14:AC34">+T14*U14</f>
        <v>0</v>
      </c>
      <c r="AD14" s="209"/>
      <c r="AE14" s="209"/>
      <c r="AF14" s="210"/>
    </row>
    <row r="15" spans="1:32" s="167" customFormat="1" ht="27.75" customHeight="1">
      <c r="A15" s="288"/>
      <c r="B15" s="293" t="s">
        <v>194</v>
      </c>
      <c r="C15" s="293"/>
      <c r="D15" s="293"/>
      <c r="E15" s="173"/>
      <c r="F15" s="173"/>
      <c r="G15" s="173">
        <v>2</v>
      </c>
      <c r="H15" s="173">
        <v>12</v>
      </c>
      <c r="I15" s="173">
        <v>71</v>
      </c>
      <c r="J15" s="174">
        <f t="shared" si="0"/>
        <v>85</v>
      </c>
      <c r="K15" s="152"/>
      <c r="L15" s="188">
        <f>+L13</f>
        <v>0</v>
      </c>
      <c r="M15" s="188">
        <f t="shared" si="1"/>
        <v>0</v>
      </c>
      <c r="N15" s="286"/>
      <c r="O15" s="173"/>
      <c r="P15" s="173"/>
      <c r="Q15" s="176"/>
      <c r="R15" s="176"/>
      <c r="S15" s="177"/>
      <c r="T15" s="208">
        <f>SUM(Q15:S15)</f>
        <v>0</v>
      </c>
      <c r="U15" s="209">
        <v>0.08333333333333333</v>
      </c>
      <c r="V15" s="209">
        <f>+O15*$V$11</f>
        <v>0</v>
      </c>
      <c r="W15" s="209">
        <f>+P15*$W$11</f>
        <v>0</v>
      </c>
      <c r="X15" s="209">
        <f>+Q15*$X$11</f>
        <v>0</v>
      </c>
      <c r="Y15" s="209">
        <f>+R15*$Y$11</f>
        <v>0</v>
      </c>
      <c r="Z15" s="209">
        <f>+S15*$Z$11</f>
        <v>0</v>
      </c>
      <c r="AA15" s="209">
        <f t="shared" si="2"/>
        <v>0</v>
      </c>
      <c r="AB15" s="209">
        <f t="shared" si="3"/>
        <v>0</v>
      </c>
      <c r="AC15" s="209">
        <f t="shared" si="4"/>
        <v>0</v>
      </c>
      <c r="AD15" s="209"/>
      <c r="AE15" s="209"/>
      <c r="AF15" s="210"/>
    </row>
    <row r="16" spans="2:32" s="167" customFormat="1" ht="15.75" customHeight="1">
      <c r="B16" s="178"/>
      <c r="C16" s="178"/>
      <c r="I16" s="179" t="s">
        <v>195</v>
      </c>
      <c r="J16" s="169"/>
      <c r="K16" s="152"/>
      <c r="L16" s="188"/>
      <c r="M16" s="188"/>
      <c r="N16" s="171"/>
      <c r="O16" s="152"/>
      <c r="P16" s="152"/>
      <c r="Q16" s="177"/>
      <c r="R16" s="177"/>
      <c r="S16" s="177"/>
      <c r="T16" s="208"/>
      <c r="U16" s="209"/>
      <c r="V16" s="209"/>
      <c r="W16" s="209"/>
      <c r="X16" s="209"/>
      <c r="Y16" s="209"/>
      <c r="Z16" s="209"/>
      <c r="AA16" s="209"/>
      <c r="AB16" s="211">
        <f>SUM(AB13:AB15)</f>
        <v>0</v>
      </c>
      <c r="AC16" s="211">
        <f>SUM(AC13:AC15)</f>
        <v>0</v>
      </c>
      <c r="AD16" s="189" t="e">
        <f>+AB16/AC16</f>
        <v>#DIV/0!</v>
      </c>
      <c r="AE16" s="190" t="e">
        <f>+AD16*N13</f>
        <v>#DIV/0!</v>
      </c>
      <c r="AF16" s="212" t="str">
        <f>+B12</f>
        <v>SOBRE LAS INSTALACIONES DEL CENTRO</v>
      </c>
    </row>
    <row r="17" spans="2:32" s="167" customFormat="1" ht="17.25" customHeight="1">
      <c r="B17" s="281" t="s">
        <v>196</v>
      </c>
      <c r="C17" s="282"/>
      <c r="D17" s="283"/>
      <c r="E17" s="168">
        <v>1</v>
      </c>
      <c r="F17" s="168">
        <v>2</v>
      </c>
      <c r="G17" s="168">
        <v>3</v>
      </c>
      <c r="H17" s="168">
        <v>4</v>
      </c>
      <c r="I17" s="168">
        <v>5</v>
      </c>
      <c r="J17" s="169"/>
      <c r="K17" s="180"/>
      <c r="L17" s="188">
        <f>+L13</f>
        <v>0</v>
      </c>
      <c r="M17" s="188"/>
      <c r="N17" s="181"/>
      <c r="O17" s="199">
        <v>1</v>
      </c>
      <c r="P17" s="199">
        <v>2</v>
      </c>
      <c r="Q17" s="199">
        <v>3</v>
      </c>
      <c r="R17" s="199">
        <v>4</v>
      </c>
      <c r="S17" s="200">
        <v>5</v>
      </c>
      <c r="T17" s="208"/>
      <c r="U17" s="209"/>
      <c r="V17" s="209"/>
      <c r="W17" s="209"/>
      <c r="X17" s="209"/>
      <c r="Y17" s="209"/>
      <c r="Z17" s="209"/>
      <c r="AA17" s="209"/>
      <c r="AB17" s="209"/>
      <c r="AC17" s="209"/>
      <c r="AD17" s="213"/>
      <c r="AE17" s="213"/>
      <c r="AF17" s="210"/>
    </row>
    <row r="18" spans="1:32" s="167" customFormat="1" ht="30" customHeight="1">
      <c r="A18" s="288">
        <v>2</v>
      </c>
      <c r="B18" s="293" t="s">
        <v>197</v>
      </c>
      <c r="C18" s="293"/>
      <c r="D18" s="293"/>
      <c r="E18" s="173"/>
      <c r="F18" s="173"/>
      <c r="G18" s="173">
        <v>1</v>
      </c>
      <c r="H18" s="173">
        <v>14</v>
      </c>
      <c r="I18" s="173">
        <v>70</v>
      </c>
      <c r="J18" s="174">
        <f t="shared" si="0"/>
        <v>85</v>
      </c>
      <c r="K18" s="159"/>
      <c r="L18" s="188">
        <f>+L13</f>
        <v>0</v>
      </c>
      <c r="M18" s="188">
        <f t="shared" si="1"/>
        <v>0</v>
      </c>
      <c r="N18" s="287">
        <v>0.25</v>
      </c>
      <c r="O18" s="173"/>
      <c r="P18" s="173"/>
      <c r="Q18" s="176"/>
      <c r="R18" s="176"/>
      <c r="S18" s="177"/>
      <c r="T18" s="208">
        <f>SUM(Q18:S18)</f>
        <v>0</v>
      </c>
      <c r="U18" s="209">
        <v>0.125</v>
      </c>
      <c r="V18" s="209">
        <f>+O18*$V$11</f>
        <v>0</v>
      </c>
      <c r="W18" s="209">
        <f>+P18*$W$11</f>
        <v>0</v>
      </c>
      <c r="X18" s="209">
        <f>+Q18*$X$11</f>
        <v>0</v>
      </c>
      <c r="Y18" s="209">
        <f>+R18*$Y$11</f>
        <v>0</v>
      </c>
      <c r="Z18" s="209">
        <f>+S18*$Z$11</f>
        <v>0</v>
      </c>
      <c r="AA18" s="209">
        <f t="shared" si="2"/>
        <v>0</v>
      </c>
      <c r="AB18" s="209">
        <f t="shared" si="3"/>
        <v>0</v>
      </c>
      <c r="AC18" s="209">
        <f t="shared" si="4"/>
        <v>0</v>
      </c>
      <c r="AD18" s="213"/>
      <c r="AE18" s="213"/>
      <c r="AF18" s="210"/>
    </row>
    <row r="19" spans="1:32" s="167" customFormat="1" ht="26.25" customHeight="1">
      <c r="A19" s="288"/>
      <c r="B19" s="293" t="s">
        <v>198</v>
      </c>
      <c r="C19" s="293"/>
      <c r="D19" s="293"/>
      <c r="E19" s="173"/>
      <c r="F19" s="173"/>
      <c r="G19" s="173">
        <v>1</v>
      </c>
      <c r="H19" s="173">
        <v>9</v>
      </c>
      <c r="I19" s="173">
        <v>75</v>
      </c>
      <c r="J19" s="174">
        <f t="shared" si="0"/>
        <v>85</v>
      </c>
      <c r="K19" s="159"/>
      <c r="L19" s="188">
        <f>+L13</f>
        <v>0</v>
      </c>
      <c r="M19" s="188">
        <f t="shared" si="1"/>
        <v>0</v>
      </c>
      <c r="N19" s="287"/>
      <c r="O19" s="173"/>
      <c r="P19" s="173"/>
      <c r="Q19" s="176"/>
      <c r="R19" s="176"/>
      <c r="S19" s="177"/>
      <c r="T19" s="208">
        <f>SUM(Q19:S19)</f>
        <v>0</v>
      </c>
      <c r="U19" s="209">
        <v>0.125</v>
      </c>
      <c r="V19" s="209">
        <f>+O19*$V$11</f>
        <v>0</v>
      </c>
      <c r="W19" s="209">
        <f>+P19*$W$11</f>
        <v>0</v>
      </c>
      <c r="X19" s="209">
        <f>+Q19*$X$11</f>
        <v>0</v>
      </c>
      <c r="Y19" s="209">
        <f>+R19*$Y$11</f>
        <v>0</v>
      </c>
      <c r="Z19" s="209">
        <f>+S19*$Z$11</f>
        <v>0</v>
      </c>
      <c r="AA19" s="209">
        <f t="shared" si="2"/>
        <v>0</v>
      </c>
      <c r="AB19" s="209">
        <f t="shared" si="3"/>
        <v>0</v>
      </c>
      <c r="AC19" s="209">
        <f t="shared" si="4"/>
        <v>0</v>
      </c>
      <c r="AD19" s="213"/>
      <c r="AE19" s="213"/>
      <c r="AF19" s="210"/>
    </row>
    <row r="20" spans="2:32" s="167" customFormat="1" ht="18" customHeight="1">
      <c r="B20" s="178"/>
      <c r="C20" s="178"/>
      <c r="J20" s="169"/>
      <c r="K20" s="159"/>
      <c r="L20" s="188"/>
      <c r="M20" s="188"/>
      <c r="N20" s="181"/>
      <c r="O20" s="152"/>
      <c r="P20" s="152"/>
      <c r="Q20" s="177"/>
      <c r="R20" s="177"/>
      <c r="S20" s="177"/>
      <c r="T20" s="208"/>
      <c r="U20" s="209"/>
      <c r="V20" s="209"/>
      <c r="W20" s="209"/>
      <c r="X20" s="209"/>
      <c r="Y20" s="209"/>
      <c r="Z20" s="209"/>
      <c r="AA20" s="209"/>
      <c r="AB20" s="211">
        <f>SUM(AB18:AB19)</f>
        <v>0</v>
      </c>
      <c r="AC20" s="211">
        <f>SUM(AC18:AC19)</f>
        <v>0</v>
      </c>
      <c r="AD20" s="189" t="e">
        <f>+AB20/AC20</f>
        <v>#DIV/0!</v>
      </c>
      <c r="AE20" s="190" t="e">
        <f>+AD20*N18</f>
        <v>#DIV/0!</v>
      </c>
      <c r="AF20" s="212" t="str">
        <f>+B17</f>
        <v>SOBRE LOS FUNCIONARIOS DEL CENTRO</v>
      </c>
    </row>
    <row r="21" spans="2:32" s="167" customFormat="1" ht="18" customHeight="1">
      <c r="B21" s="281" t="s">
        <v>199</v>
      </c>
      <c r="C21" s="282"/>
      <c r="D21" s="283"/>
      <c r="E21" s="168">
        <v>1</v>
      </c>
      <c r="F21" s="168">
        <v>2</v>
      </c>
      <c r="G21" s="168">
        <v>3</v>
      </c>
      <c r="H21" s="168">
        <v>4</v>
      </c>
      <c r="I21" s="168">
        <v>5</v>
      </c>
      <c r="J21" s="169"/>
      <c r="K21" s="159"/>
      <c r="L21" s="188"/>
      <c r="M21" s="188"/>
      <c r="N21" s="181"/>
      <c r="O21" s="199">
        <v>1</v>
      </c>
      <c r="P21" s="199">
        <v>2</v>
      </c>
      <c r="Q21" s="199">
        <v>3</v>
      </c>
      <c r="R21" s="199">
        <v>4</v>
      </c>
      <c r="S21" s="200">
        <v>5</v>
      </c>
      <c r="T21" s="208"/>
      <c r="U21" s="209"/>
      <c r="V21" s="209"/>
      <c r="W21" s="209"/>
      <c r="X21" s="209"/>
      <c r="Y21" s="209"/>
      <c r="Z21" s="209"/>
      <c r="AA21" s="209"/>
      <c r="AB21" s="209"/>
      <c r="AC21" s="209"/>
      <c r="AD21" s="213"/>
      <c r="AE21" s="213"/>
      <c r="AF21" s="210"/>
    </row>
    <row r="22" spans="1:32" s="167" customFormat="1" ht="16.5" customHeight="1">
      <c r="A22" s="288">
        <v>3</v>
      </c>
      <c r="B22" s="289" t="s">
        <v>200</v>
      </c>
      <c r="C22" s="289"/>
      <c r="D22" s="289"/>
      <c r="E22" s="173"/>
      <c r="F22" s="173"/>
      <c r="G22" s="173">
        <v>3</v>
      </c>
      <c r="H22" s="173">
        <v>14</v>
      </c>
      <c r="I22" s="173">
        <v>68</v>
      </c>
      <c r="J22" s="174">
        <f t="shared" si="0"/>
        <v>85</v>
      </c>
      <c r="K22" s="159"/>
      <c r="L22" s="188">
        <f>+L13</f>
        <v>0</v>
      </c>
      <c r="M22" s="188">
        <f t="shared" si="1"/>
        <v>0</v>
      </c>
      <c r="N22" s="287">
        <v>0.25</v>
      </c>
      <c r="O22" s="173"/>
      <c r="P22" s="173"/>
      <c r="Q22" s="176"/>
      <c r="R22" s="176"/>
      <c r="S22" s="177"/>
      <c r="T22" s="208">
        <f>SUM(Q22:S22)</f>
        <v>0</v>
      </c>
      <c r="U22" s="209">
        <v>0.0625</v>
      </c>
      <c r="V22" s="209">
        <f>+O22*$V$11</f>
        <v>0</v>
      </c>
      <c r="W22" s="209">
        <f>+P22*$W$11</f>
        <v>0</v>
      </c>
      <c r="X22" s="209">
        <f>+Q22*$X$11</f>
        <v>0</v>
      </c>
      <c r="Y22" s="209">
        <f>+R22*$Y$11</f>
        <v>0</v>
      </c>
      <c r="Z22" s="209">
        <f>+S22*$Z$11</f>
        <v>0</v>
      </c>
      <c r="AA22" s="209">
        <f t="shared" si="2"/>
        <v>0</v>
      </c>
      <c r="AB22" s="209">
        <f t="shared" si="3"/>
        <v>0</v>
      </c>
      <c r="AC22" s="209">
        <f t="shared" si="4"/>
        <v>0</v>
      </c>
      <c r="AD22" s="213"/>
      <c r="AE22" s="213"/>
      <c r="AF22" s="210"/>
    </row>
    <row r="23" spans="1:32" s="167" customFormat="1" ht="15.75" customHeight="1">
      <c r="A23" s="288"/>
      <c r="B23" s="290" t="s">
        <v>201</v>
      </c>
      <c r="C23" s="291"/>
      <c r="D23" s="292"/>
      <c r="E23" s="173"/>
      <c r="F23" s="173"/>
      <c r="G23" s="173">
        <v>5</v>
      </c>
      <c r="H23" s="173">
        <v>20</v>
      </c>
      <c r="I23" s="173">
        <v>60</v>
      </c>
      <c r="J23" s="174">
        <f t="shared" si="0"/>
        <v>85</v>
      </c>
      <c r="K23" s="159"/>
      <c r="L23" s="188">
        <f>+L13</f>
        <v>0</v>
      </c>
      <c r="M23" s="188">
        <f t="shared" si="1"/>
        <v>0</v>
      </c>
      <c r="N23" s="287"/>
      <c r="O23" s="173"/>
      <c r="P23" s="173"/>
      <c r="Q23" s="176"/>
      <c r="R23" s="176"/>
      <c r="S23" s="177"/>
      <c r="T23" s="208">
        <f>SUM(Q23:S23)</f>
        <v>0</v>
      </c>
      <c r="U23" s="209">
        <v>0.0625</v>
      </c>
      <c r="V23" s="209">
        <f>+O23*$V$11</f>
        <v>0</v>
      </c>
      <c r="W23" s="209">
        <f>+P23*$W$11</f>
        <v>0</v>
      </c>
      <c r="X23" s="209">
        <f>+Q23*$X$11</f>
        <v>0</v>
      </c>
      <c r="Y23" s="209">
        <f>+R23*$Y$11</f>
        <v>0</v>
      </c>
      <c r="Z23" s="209">
        <f>+S23*$Z$11</f>
        <v>0</v>
      </c>
      <c r="AA23" s="209">
        <f t="shared" si="2"/>
        <v>0</v>
      </c>
      <c r="AB23" s="209">
        <f t="shared" si="3"/>
        <v>0</v>
      </c>
      <c r="AC23" s="209">
        <f t="shared" si="4"/>
        <v>0</v>
      </c>
      <c r="AD23" s="213"/>
      <c r="AE23" s="213"/>
      <c r="AF23" s="210"/>
    </row>
    <row r="24" spans="1:32" s="167" customFormat="1" ht="16.5" customHeight="1">
      <c r="A24" s="288"/>
      <c r="B24" s="290" t="s">
        <v>202</v>
      </c>
      <c r="C24" s="291"/>
      <c r="D24" s="292"/>
      <c r="E24" s="173"/>
      <c r="F24" s="173"/>
      <c r="G24" s="173">
        <v>3</v>
      </c>
      <c r="H24" s="173">
        <v>16</v>
      </c>
      <c r="I24" s="173">
        <v>66</v>
      </c>
      <c r="J24" s="174">
        <f t="shared" si="0"/>
        <v>85</v>
      </c>
      <c r="K24" s="159"/>
      <c r="L24" s="188">
        <f>+L13</f>
        <v>0</v>
      </c>
      <c r="M24" s="188">
        <f t="shared" si="1"/>
        <v>0</v>
      </c>
      <c r="N24" s="287"/>
      <c r="O24" s="173"/>
      <c r="P24" s="173"/>
      <c r="Q24" s="176"/>
      <c r="R24" s="176"/>
      <c r="S24" s="177"/>
      <c r="T24" s="208">
        <f>SUM(Q24:S24)</f>
        <v>0</v>
      </c>
      <c r="U24" s="209">
        <v>0.0625</v>
      </c>
      <c r="V24" s="209">
        <f>+O24*$V$11</f>
        <v>0</v>
      </c>
      <c r="W24" s="209">
        <f>+P24*$W$11</f>
        <v>0</v>
      </c>
      <c r="X24" s="209">
        <f>+Q24*$X$11</f>
        <v>0</v>
      </c>
      <c r="Y24" s="209">
        <f>+R24*$Y$11</f>
        <v>0</v>
      </c>
      <c r="Z24" s="209">
        <f>+S24*$Z$11</f>
        <v>0</v>
      </c>
      <c r="AA24" s="209">
        <f t="shared" si="2"/>
        <v>0</v>
      </c>
      <c r="AB24" s="209">
        <f t="shared" si="3"/>
        <v>0</v>
      </c>
      <c r="AC24" s="209">
        <f t="shared" si="4"/>
        <v>0</v>
      </c>
      <c r="AD24" s="213"/>
      <c r="AE24" s="213"/>
      <c r="AF24" s="210"/>
    </row>
    <row r="25" spans="1:32" s="167" customFormat="1" ht="17.25" customHeight="1">
      <c r="A25" s="288"/>
      <c r="B25" s="290" t="s">
        <v>203</v>
      </c>
      <c r="C25" s="291"/>
      <c r="D25" s="292"/>
      <c r="E25" s="173"/>
      <c r="F25" s="173"/>
      <c r="G25" s="173">
        <v>4</v>
      </c>
      <c r="H25" s="173">
        <v>10</v>
      </c>
      <c r="I25" s="173">
        <v>71</v>
      </c>
      <c r="J25" s="174">
        <f t="shared" si="0"/>
        <v>85</v>
      </c>
      <c r="K25" s="159"/>
      <c r="L25" s="188">
        <f>+L13</f>
        <v>0</v>
      </c>
      <c r="M25" s="188">
        <f t="shared" si="1"/>
        <v>0</v>
      </c>
      <c r="N25" s="287"/>
      <c r="O25" s="173"/>
      <c r="P25" s="173"/>
      <c r="Q25" s="176"/>
      <c r="R25" s="176"/>
      <c r="S25" s="177"/>
      <c r="T25" s="208">
        <f>SUM(Q25:S25)</f>
        <v>0</v>
      </c>
      <c r="U25" s="209">
        <v>0.0625</v>
      </c>
      <c r="V25" s="209">
        <f>+O25*$V$11</f>
        <v>0</v>
      </c>
      <c r="W25" s="209">
        <f>+P25*$W$11</f>
        <v>0</v>
      </c>
      <c r="X25" s="209">
        <f>+Q25*$X$11</f>
        <v>0</v>
      </c>
      <c r="Y25" s="209">
        <f>+R25*$Y$11</f>
        <v>0</v>
      </c>
      <c r="Z25" s="209">
        <f>+S25*$Z$11</f>
        <v>0</v>
      </c>
      <c r="AA25" s="209">
        <f t="shared" si="2"/>
        <v>0</v>
      </c>
      <c r="AB25" s="209">
        <f t="shared" si="3"/>
        <v>0</v>
      </c>
      <c r="AC25" s="209">
        <f t="shared" si="4"/>
        <v>0</v>
      </c>
      <c r="AD25" s="213"/>
      <c r="AE25" s="213"/>
      <c r="AF25" s="210"/>
    </row>
    <row r="26" spans="2:32" s="167" customFormat="1" ht="17.25" customHeight="1">
      <c r="B26" s="179"/>
      <c r="C26" s="179"/>
      <c r="D26" s="179"/>
      <c r="E26" s="179"/>
      <c r="F26" s="179"/>
      <c r="G26" s="179"/>
      <c r="H26" s="179"/>
      <c r="I26" s="179"/>
      <c r="J26" s="169"/>
      <c r="K26" s="159"/>
      <c r="L26" s="188"/>
      <c r="M26" s="188"/>
      <c r="N26" s="181"/>
      <c r="O26" s="182"/>
      <c r="P26" s="182"/>
      <c r="Q26" s="177"/>
      <c r="R26" s="177"/>
      <c r="S26" s="177"/>
      <c r="T26" s="208"/>
      <c r="U26" s="209"/>
      <c r="V26" s="209"/>
      <c r="W26" s="209"/>
      <c r="X26" s="209"/>
      <c r="Y26" s="209"/>
      <c r="Z26" s="209"/>
      <c r="AA26" s="209"/>
      <c r="AB26" s="211">
        <f>SUM(AB22:AB25)</f>
        <v>0</v>
      </c>
      <c r="AC26" s="211">
        <f>SUM(AC22:AC25)</f>
        <v>0</v>
      </c>
      <c r="AD26" s="189" t="e">
        <f>+AB26/AC26</f>
        <v>#DIV/0!</v>
      </c>
      <c r="AE26" s="190" t="e">
        <f>+AD26*N22</f>
        <v>#DIV/0!</v>
      </c>
      <c r="AF26" s="212" t="str">
        <f>+B21</f>
        <v>SOBRE EL SERVICIO DE CONCILIACIÓN</v>
      </c>
    </row>
    <row r="27" spans="2:32" s="167" customFormat="1" ht="17.25" customHeight="1">
      <c r="B27" s="281" t="s">
        <v>204</v>
      </c>
      <c r="C27" s="282"/>
      <c r="D27" s="283"/>
      <c r="E27" s="168">
        <v>1</v>
      </c>
      <c r="F27" s="168">
        <v>2</v>
      </c>
      <c r="G27" s="168">
        <v>3</v>
      </c>
      <c r="H27" s="168">
        <v>4</v>
      </c>
      <c r="I27" s="168">
        <v>5</v>
      </c>
      <c r="J27" s="169"/>
      <c r="K27" s="159"/>
      <c r="L27" s="188"/>
      <c r="M27" s="188"/>
      <c r="N27" s="181"/>
      <c r="O27" s="199">
        <v>1</v>
      </c>
      <c r="P27" s="199">
        <v>2</v>
      </c>
      <c r="Q27" s="199">
        <v>3</v>
      </c>
      <c r="R27" s="199">
        <v>4</v>
      </c>
      <c r="S27" s="200">
        <v>5</v>
      </c>
      <c r="T27" s="208"/>
      <c r="U27" s="209"/>
      <c r="V27" s="209"/>
      <c r="W27" s="209"/>
      <c r="X27" s="209"/>
      <c r="Y27" s="209"/>
      <c r="Z27" s="209"/>
      <c r="AA27" s="209"/>
      <c r="AB27" s="209"/>
      <c r="AC27" s="209"/>
      <c r="AD27" s="213"/>
      <c r="AE27" s="213"/>
      <c r="AF27" s="210"/>
    </row>
    <row r="28" spans="1:32" s="167" customFormat="1" ht="41.25" customHeight="1">
      <c r="A28" s="288">
        <v>4</v>
      </c>
      <c r="B28" s="289" t="s">
        <v>205</v>
      </c>
      <c r="C28" s="289"/>
      <c r="D28" s="289"/>
      <c r="E28" s="172"/>
      <c r="F28" s="172"/>
      <c r="G28" s="173">
        <v>2</v>
      </c>
      <c r="H28" s="173">
        <v>7</v>
      </c>
      <c r="I28" s="173">
        <v>76</v>
      </c>
      <c r="J28" s="174">
        <f t="shared" si="0"/>
        <v>85</v>
      </c>
      <c r="K28" s="159"/>
      <c r="L28" s="188">
        <f>+L13</f>
        <v>0</v>
      </c>
      <c r="M28" s="188">
        <f t="shared" si="1"/>
        <v>0</v>
      </c>
      <c r="N28" s="287">
        <v>0.25</v>
      </c>
      <c r="O28" s="172"/>
      <c r="P28" s="172"/>
      <c r="Q28" s="176"/>
      <c r="R28" s="176"/>
      <c r="S28" s="177"/>
      <c r="T28" s="208">
        <f aca="true" t="shared" si="5" ref="T28:T34">SUM(Q28:S28)</f>
        <v>0</v>
      </c>
      <c r="U28" s="209">
        <v>0.03571428571428571</v>
      </c>
      <c r="V28" s="209">
        <f aca="true" t="shared" si="6" ref="V28:V34">+O28*$V$11</f>
        <v>0</v>
      </c>
      <c r="W28" s="209">
        <f aca="true" t="shared" si="7" ref="W28:W34">+P28*$W$11</f>
        <v>0</v>
      </c>
      <c r="X28" s="209">
        <f aca="true" t="shared" si="8" ref="X28:X34">+Q28*$X$11</f>
        <v>0</v>
      </c>
      <c r="Y28" s="209">
        <f aca="true" t="shared" si="9" ref="Y28:Y34">+R28*$Y$11</f>
        <v>0</v>
      </c>
      <c r="Z28" s="209">
        <f aca="true" t="shared" si="10" ref="Z28:Z34">+S28*$Z$11</f>
        <v>0</v>
      </c>
      <c r="AA28" s="209">
        <f t="shared" si="2"/>
        <v>0</v>
      </c>
      <c r="AB28" s="209">
        <f t="shared" si="3"/>
        <v>0</v>
      </c>
      <c r="AC28" s="209">
        <f t="shared" si="4"/>
        <v>0</v>
      </c>
      <c r="AD28" s="213"/>
      <c r="AE28" s="213"/>
      <c r="AF28" s="210"/>
    </row>
    <row r="29" spans="1:32" s="167" customFormat="1" ht="18.75" customHeight="1">
      <c r="A29" s="288"/>
      <c r="B29" s="293" t="s">
        <v>206</v>
      </c>
      <c r="C29" s="293"/>
      <c r="D29" s="293"/>
      <c r="E29" s="172"/>
      <c r="F29" s="172"/>
      <c r="G29" s="173">
        <v>2</v>
      </c>
      <c r="H29" s="173">
        <v>7</v>
      </c>
      <c r="I29" s="173">
        <v>76</v>
      </c>
      <c r="J29" s="174">
        <f t="shared" si="0"/>
        <v>85</v>
      </c>
      <c r="K29" s="159"/>
      <c r="L29" s="188">
        <f>+L13</f>
        <v>0</v>
      </c>
      <c r="M29" s="188">
        <f t="shared" si="1"/>
        <v>0</v>
      </c>
      <c r="N29" s="287"/>
      <c r="O29" s="172"/>
      <c r="P29" s="172"/>
      <c r="Q29" s="176"/>
      <c r="R29" s="176"/>
      <c r="S29" s="177"/>
      <c r="T29" s="208">
        <f t="shared" si="5"/>
        <v>0</v>
      </c>
      <c r="U29" s="209">
        <v>0.03571428571428571</v>
      </c>
      <c r="V29" s="209">
        <f t="shared" si="6"/>
        <v>0</v>
      </c>
      <c r="W29" s="209">
        <f t="shared" si="7"/>
        <v>0</v>
      </c>
      <c r="X29" s="209">
        <f t="shared" si="8"/>
        <v>0</v>
      </c>
      <c r="Y29" s="209">
        <f t="shared" si="9"/>
        <v>0</v>
      </c>
      <c r="Z29" s="209">
        <f t="shared" si="10"/>
        <v>0</v>
      </c>
      <c r="AA29" s="209">
        <f t="shared" si="2"/>
        <v>0</v>
      </c>
      <c r="AB29" s="209">
        <f t="shared" si="3"/>
        <v>0</v>
      </c>
      <c r="AC29" s="209">
        <f t="shared" si="4"/>
        <v>0</v>
      </c>
      <c r="AD29" s="213"/>
      <c r="AE29" s="213"/>
      <c r="AF29" s="210"/>
    </row>
    <row r="30" spans="1:32" s="167" customFormat="1" ht="27" customHeight="1">
      <c r="A30" s="288"/>
      <c r="B30" s="289" t="s">
        <v>207</v>
      </c>
      <c r="C30" s="289"/>
      <c r="D30" s="289"/>
      <c r="E30" s="172"/>
      <c r="F30" s="172"/>
      <c r="G30" s="173">
        <v>2</v>
      </c>
      <c r="H30" s="173">
        <v>5</v>
      </c>
      <c r="I30" s="173">
        <v>78</v>
      </c>
      <c r="J30" s="174">
        <f t="shared" si="0"/>
        <v>85</v>
      </c>
      <c r="K30" s="152"/>
      <c r="L30" s="188">
        <f>+L13</f>
        <v>0</v>
      </c>
      <c r="M30" s="188">
        <f t="shared" si="1"/>
        <v>0</v>
      </c>
      <c r="N30" s="287"/>
      <c r="O30" s="172"/>
      <c r="P30" s="172"/>
      <c r="Q30" s="176"/>
      <c r="R30" s="176"/>
      <c r="S30" s="177"/>
      <c r="T30" s="208">
        <f t="shared" si="5"/>
        <v>0</v>
      </c>
      <c r="U30" s="209">
        <v>0.03571428571428571</v>
      </c>
      <c r="V30" s="209">
        <f t="shared" si="6"/>
        <v>0</v>
      </c>
      <c r="W30" s="209">
        <f t="shared" si="7"/>
        <v>0</v>
      </c>
      <c r="X30" s="209">
        <f t="shared" si="8"/>
        <v>0</v>
      </c>
      <c r="Y30" s="209">
        <f t="shared" si="9"/>
        <v>0</v>
      </c>
      <c r="Z30" s="209">
        <f t="shared" si="10"/>
        <v>0</v>
      </c>
      <c r="AA30" s="209">
        <f t="shared" si="2"/>
        <v>0</v>
      </c>
      <c r="AB30" s="209">
        <f t="shared" si="3"/>
        <v>0</v>
      </c>
      <c r="AC30" s="209">
        <f t="shared" si="4"/>
        <v>0</v>
      </c>
      <c r="AD30" s="213"/>
      <c r="AE30" s="213"/>
      <c r="AF30" s="210"/>
    </row>
    <row r="31" spans="1:32" s="167" customFormat="1" ht="17.25" customHeight="1">
      <c r="A31" s="288"/>
      <c r="B31" s="289" t="s">
        <v>208</v>
      </c>
      <c r="C31" s="289"/>
      <c r="D31" s="289"/>
      <c r="E31" s="172"/>
      <c r="F31" s="172"/>
      <c r="G31" s="173">
        <v>2</v>
      </c>
      <c r="H31" s="173">
        <v>7</v>
      </c>
      <c r="I31" s="173">
        <v>76</v>
      </c>
      <c r="J31" s="174">
        <f t="shared" si="0"/>
        <v>85</v>
      </c>
      <c r="K31" s="152"/>
      <c r="L31" s="188">
        <f>+L13</f>
        <v>0</v>
      </c>
      <c r="M31" s="188">
        <f t="shared" si="1"/>
        <v>0</v>
      </c>
      <c r="N31" s="287"/>
      <c r="O31" s="172"/>
      <c r="P31" s="172"/>
      <c r="Q31" s="176"/>
      <c r="R31" s="176"/>
      <c r="S31" s="177"/>
      <c r="T31" s="208">
        <f t="shared" si="5"/>
        <v>0</v>
      </c>
      <c r="U31" s="209">
        <v>0.03571428571428571</v>
      </c>
      <c r="V31" s="209">
        <f t="shared" si="6"/>
        <v>0</v>
      </c>
      <c r="W31" s="209">
        <f t="shared" si="7"/>
        <v>0</v>
      </c>
      <c r="X31" s="209">
        <f t="shared" si="8"/>
        <v>0</v>
      </c>
      <c r="Y31" s="209">
        <f t="shared" si="9"/>
        <v>0</v>
      </c>
      <c r="Z31" s="209">
        <f t="shared" si="10"/>
        <v>0</v>
      </c>
      <c r="AA31" s="209">
        <f t="shared" si="2"/>
        <v>0</v>
      </c>
      <c r="AB31" s="209">
        <f t="shared" si="3"/>
        <v>0</v>
      </c>
      <c r="AC31" s="209">
        <f t="shared" si="4"/>
        <v>0</v>
      </c>
      <c r="AD31" s="213"/>
      <c r="AE31" s="213"/>
      <c r="AF31" s="210"/>
    </row>
    <row r="32" spans="1:32" s="167" customFormat="1" ht="17.25" customHeight="1">
      <c r="A32" s="288"/>
      <c r="B32" s="289" t="s">
        <v>209</v>
      </c>
      <c r="C32" s="289"/>
      <c r="D32" s="289"/>
      <c r="E32" s="172"/>
      <c r="F32" s="172"/>
      <c r="G32" s="173">
        <v>2</v>
      </c>
      <c r="H32" s="173">
        <v>7</v>
      </c>
      <c r="I32" s="173">
        <v>76</v>
      </c>
      <c r="J32" s="174">
        <f t="shared" si="0"/>
        <v>85</v>
      </c>
      <c r="K32" s="152"/>
      <c r="L32" s="188">
        <f>+L13</f>
        <v>0</v>
      </c>
      <c r="M32" s="188">
        <f t="shared" si="1"/>
        <v>0</v>
      </c>
      <c r="N32" s="287"/>
      <c r="O32" s="172"/>
      <c r="P32" s="172"/>
      <c r="Q32" s="176"/>
      <c r="R32" s="176"/>
      <c r="S32" s="177"/>
      <c r="T32" s="208">
        <f t="shared" si="5"/>
        <v>0</v>
      </c>
      <c r="U32" s="209">
        <v>0.03571428571428571</v>
      </c>
      <c r="V32" s="209">
        <f t="shared" si="6"/>
        <v>0</v>
      </c>
      <c r="W32" s="209">
        <f t="shared" si="7"/>
        <v>0</v>
      </c>
      <c r="X32" s="209">
        <f t="shared" si="8"/>
        <v>0</v>
      </c>
      <c r="Y32" s="209">
        <f t="shared" si="9"/>
        <v>0</v>
      </c>
      <c r="Z32" s="209">
        <f t="shared" si="10"/>
        <v>0</v>
      </c>
      <c r="AA32" s="209">
        <f t="shared" si="2"/>
        <v>0</v>
      </c>
      <c r="AB32" s="209">
        <f t="shared" si="3"/>
        <v>0</v>
      </c>
      <c r="AC32" s="209">
        <f t="shared" si="4"/>
        <v>0</v>
      </c>
      <c r="AD32" s="213"/>
      <c r="AE32" s="213"/>
      <c r="AF32" s="210"/>
    </row>
    <row r="33" spans="1:32" s="167" customFormat="1" ht="16.5" customHeight="1">
      <c r="A33" s="288"/>
      <c r="B33" s="293" t="s">
        <v>210</v>
      </c>
      <c r="C33" s="293"/>
      <c r="D33" s="293"/>
      <c r="E33" s="172"/>
      <c r="F33" s="172"/>
      <c r="G33" s="173">
        <v>2</v>
      </c>
      <c r="H33" s="173">
        <v>7</v>
      </c>
      <c r="I33" s="173">
        <v>76</v>
      </c>
      <c r="J33" s="174">
        <f t="shared" si="0"/>
        <v>85</v>
      </c>
      <c r="K33" s="152"/>
      <c r="L33" s="188">
        <f>+L13</f>
        <v>0</v>
      </c>
      <c r="M33" s="188">
        <f t="shared" si="1"/>
        <v>0</v>
      </c>
      <c r="N33" s="287"/>
      <c r="O33" s="172"/>
      <c r="P33" s="172"/>
      <c r="Q33" s="176"/>
      <c r="R33" s="176"/>
      <c r="S33" s="177"/>
      <c r="T33" s="208">
        <f t="shared" si="5"/>
        <v>0</v>
      </c>
      <c r="U33" s="209">
        <v>0.03571428571428571</v>
      </c>
      <c r="V33" s="209">
        <f t="shared" si="6"/>
        <v>0</v>
      </c>
      <c r="W33" s="209">
        <f t="shared" si="7"/>
        <v>0</v>
      </c>
      <c r="X33" s="209">
        <f t="shared" si="8"/>
        <v>0</v>
      </c>
      <c r="Y33" s="209">
        <f t="shared" si="9"/>
        <v>0</v>
      </c>
      <c r="Z33" s="209">
        <f t="shared" si="10"/>
        <v>0</v>
      </c>
      <c r="AA33" s="209">
        <f t="shared" si="2"/>
        <v>0</v>
      </c>
      <c r="AB33" s="209">
        <f t="shared" si="3"/>
        <v>0</v>
      </c>
      <c r="AC33" s="209">
        <f t="shared" si="4"/>
        <v>0</v>
      </c>
      <c r="AD33" s="213"/>
      <c r="AE33" s="213"/>
      <c r="AF33" s="210"/>
    </row>
    <row r="34" spans="1:32" s="167" customFormat="1" ht="57" customHeight="1">
      <c r="A34" s="288"/>
      <c r="B34" s="293" t="s">
        <v>211</v>
      </c>
      <c r="C34" s="293"/>
      <c r="D34" s="293"/>
      <c r="E34" s="172"/>
      <c r="F34" s="172"/>
      <c r="G34" s="173">
        <v>2</v>
      </c>
      <c r="H34" s="173">
        <v>5</v>
      </c>
      <c r="I34" s="173">
        <v>78</v>
      </c>
      <c r="J34" s="174">
        <f t="shared" si="0"/>
        <v>85</v>
      </c>
      <c r="K34" s="152"/>
      <c r="L34" s="188">
        <f>+L13</f>
        <v>0</v>
      </c>
      <c r="M34" s="188">
        <f t="shared" si="1"/>
        <v>0</v>
      </c>
      <c r="N34" s="287"/>
      <c r="O34" s="172"/>
      <c r="P34" s="172"/>
      <c r="Q34" s="176"/>
      <c r="R34" s="176"/>
      <c r="S34" s="177"/>
      <c r="T34" s="208">
        <f t="shared" si="5"/>
        <v>0</v>
      </c>
      <c r="U34" s="209">
        <v>0.03571428571428571</v>
      </c>
      <c r="V34" s="209">
        <f t="shared" si="6"/>
        <v>0</v>
      </c>
      <c r="W34" s="209">
        <f t="shared" si="7"/>
        <v>0</v>
      </c>
      <c r="X34" s="209">
        <f t="shared" si="8"/>
        <v>0</v>
      </c>
      <c r="Y34" s="209">
        <f t="shared" si="9"/>
        <v>0</v>
      </c>
      <c r="Z34" s="209">
        <f t="shared" si="10"/>
        <v>0</v>
      </c>
      <c r="AA34" s="209">
        <f t="shared" si="2"/>
        <v>0</v>
      </c>
      <c r="AB34" s="209">
        <f t="shared" si="3"/>
        <v>0</v>
      </c>
      <c r="AC34" s="209">
        <f t="shared" si="4"/>
        <v>0</v>
      </c>
      <c r="AD34" s="213"/>
      <c r="AE34" s="213"/>
      <c r="AF34" s="210"/>
    </row>
    <row r="35" spans="11:32" s="167" customFormat="1" ht="12.75">
      <c r="K35" s="152"/>
      <c r="L35" s="188"/>
      <c r="M35" s="188"/>
      <c r="N35" s="183"/>
      <c r="O35" s="152"/>
      <c r="P35" s="152"/>
      <c r="Q35" s="152"/>
      <c r="R35" s="152"/>
      <c r="S35" s="152"/>
      <c r="T35" s="205"/>
      <c r="U35" s="205"/>
      <c r="V35" s="205"/>
      <c r="W35" s="205"/>
      <c r="X35" s="205"/>
      <c r="Y35" s="205"/>
      <c r="Z35" s="205"/>
      <c r="AA35" s="205"/>
      <c r="AB35" s="211">
        <f>SUM(AB28:AB34)</f>
        <v>0</v>
      </c>
      <c r="AC35" s="211">
        <f>SUM(AC28:AC34)</f>
        <v>0</v>
      </c>
      <c r="AD35" s="213" t="e">
        <f>+AB35/AC35</f>
        <v>#DIV/0!</v>
      </c>
      <c r="AE35" s="214" t="e">
        <f>+AD35*N28</f>
        <v>#DIV/0!</v>
      </c>
      <c r="AF35" s="215" t="str">
        <f>+B27</f>
        <v>SOBRE EL CONCILIADOR </v>
      </c>
    </row>
    <row r="36" spans="2:32" s="167" customFormat="1" ht="12.75">
      <c r="B36" s="300" t="s">
        <v>212</v>
      </c>
      <c r="C36" s="300"/>
      <c r="D36" s="300"/>
      <c r="E36" s="300"/>
      <c r="F36" s="300"/>
      <c r="G36" s="300"/>
      <c r="H36" s="300"/>
      <c r="I36" s="300"/>
      <c r="K36" s="152"/>
      <c r="L36" s="188"/>
      <c r="M36" s="188"/>
      <c r="N36" s="183"/>
      <c r="O36" s="152"/>
      <c r="P36" s="152"/>
      <c r="Q36" s="152"/>
      <c r="R36" s="152"/>
      <c r="S36" s="152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7"/>
    </row>
    <row r="37" spans="2:32" s="167" customFormat="1" ht="12.75">
      <c r="B37" s="284"/>
      <c r="C37" s="284"/>
      <c r="D37" s="284"/>
      <c r="E37" s="284"/>
      <c r="F37" s="284"/>
      <c r="G37" s="284"/>
      <c r="H37" s="284"/>
      <c r="I37" s="284"/>
      <c r="K37" s="152"/>
      <c r="L37" s="184"/>
      <c r="M37" s="184"/>
      <c r="N37" s="183"/>
      <c r="O37" s="152"/>
      <c r="P37" s="152"/>
      <c r="Q37" s="152"/>
      <c r="R37" s="152"/>
      <c r="S37" s="152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7"/>
    </row>
    <row r="38" spans="2:32" s="167" customFormat="1" ht="12.75">
      <c r="B38" s="284"/>
      <c r="C38" s="284"/>
      <c r="D38" s="284"/>
      <c r="E38" s="284"/>
      <c r="F38" s="284"/>
      <c r="G38" s="284"/>
      <c r="H38" s="284"/>
      <c r="I38" s="284"/>
      <c r="K38" s="152"/>
      <c r="L38" s="184"/>
      <c r="M38" s="184"/>
      <c r="N38" s="183"/>
      <c r="O38" s="152"/>
      <c r="P38" s="152"/>
      <c r="Q38" s="152"/>
      <c r="R38" s="152"/>
      <c r="S38" s="152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16" t="e">
        <f>+AE16+AE20+AE26+AE35</f>
        <v>#DIV/0!</v>
      </c>
      <c r="AF38" s="207"/>
    </row>
    <row r="39" spans="2:32" s="167" customFormat="1" ht="12.75">
      <c r="B39" s="284"/>
      <c r="C39" s="284"/>
      <c r="D39" s="284"/>
      <c r="E39" s="284"/>
      <c r="F39" s="284"/>
      <c r="G39" s="284"/>
      <c r="H39" s="284"/>
      <c r="I39" s="284"/>
      <c r="K39" s="152"/>
      <c r="L39" s="184"/>
      <c r="M39" s="184"/>
      <c r="N39" s="183"/>
      <c r="O39" s="152"/>
      <c r="P39" s="152"/>
      <c r="Q39" s="152"/>
      <c r="R39" s="152"/>
      <c r="S39" s="152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7"/>
    </row>
    <row r="40" spans="2:32" s="167" customFormat="1" ht="12.75">
      <c r="B40" s="284"/>
      <c r="C40" s="284"/>
      <c r="D40" s="284"/>
      <c r="E40" s="284"/>
      <c r="F40" s="284"/>
      <c r="G40" s="284"/>
      <c r="H40" s="284"/>
      <c r="I40" s="284"/>
      <c r="K40" s="152"/>
      <c r="L40" s="184"/>
      <c r="M40" s="184"/>
      <c r="N40" s="183"/>
      <c r="O40" s="152"/>
      <c r="P40" s="152"/>
      <c r="Q40" s="152"/>
      <c r="R40" s="152"/>
      <c r="S40" s="152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7"/>
    </row>
    <row r="41" spans="11:32" s="167" customFormat="1" ht="12.75">
      <c r="K41" s="152"/>
      <c r="L41" s="184"/>
      <c r="M41" s="184"/>
      <c r="N41" s="183"/>
      <c r="O41" s="152"/>
      <c r="P41" s="152"/>
      <c r="Q41" s="152"/>
      <c r="R41" s="152"/>
      <c r="S41" s="152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7"/>
    </row>
    <row r="42" spans="11:32" s="167" customFormat="1" ht="12.75">
      <c r="K42" s="152"/>
      <c r="L42" s="184"/>
      <c r="M42" s="184"/>
      <c r="N42" s="183"/>
      <c r="O42" s="152"/>
      <c r="P42" s="152"/>
      <c r="Q42" s="152"/>
      <c r="R42" s="152"/>
      <c r="S42" s="152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7"/>
    </row>
    <row r="43" spans="11:32" s="167" customFormat="1" ht="12.75">
      <c r="K43" s="152"/>
      <c r="L43" s="184"/>
      <c r="M43" s="184"/>
      <c r="N43" s="183"/>
      <c r="O43" s="152"/>
      <c r="P43" s="152"/>
      <c r="Q43" s="152"/>
      <c r="R43" s="152"/>
      <c r="S43" s="152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7"/>
    </row>
    <row r="44" spans="11:32" s="167" customFormat="1" ht="12.75">
      <c r="K44" s="152"/>
      <c r="L44" s="184"/>
      <c r="M44" s="184"/>
      <c r="N44" s="183"/>
      <c r="O44" s="152"/>
      <c r="P44" s="152"/>
      <c r="Q44" s="152"/>
      <c r="R44" s="152"/>
      <c r="S44" s="152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7"/>
    </row>
    <row r="45" spans="11:32" s="167" customFormat="1" ht="12.75">
      <c r="K45" s="152"/>
      <c r="L45" s="184"/>
      <c r="M45" s="184"/>
      <c r="N45" s="183"/>
      <c r="O45" s="152"/>
      <c r="P45" s="152"/>
      <c r="Q45" s="152"/>
      <c r="R45" s="152"/>
      <c r="S45" s="152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7"/>
    </row>
    <row r="46" spans="11:32" s="167" customFormat="1" ht="12.75">
      <c r="K46" s="152"/>
      <c r="L46" s="184"/>
      <c r="M46" s="184"/>
      <c r="N46" s="183"/>
      <c r="O46" s="152"/>
      <c r="P46" s="152"/>
      <c r="Q46" s="152"/>
      <c r="R46" s="152"/>
      <c r="S46" s="152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7"/>
    </row>
    <row r="47" spans="11:32" s="167" customFormat="1" ht="12.75">
      <c r="K47" s="152"/>
      <c r="L47" s="184"/>
      <c r="M47" s="184"/>
      <c r="N47" s="183"/>
      <c r="O47" s="152"/>
      <c r="P47" s="152"/>
      <c r="Q47" s="152"/>
      <c r="R47" s="152"/>
      <c r="S47" s="152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7"/>
    </row>
    <row r="48" spans="11:32" s="167" customFormat="1" ht="12.75">
      <c r="K48" s="152"/>
      <c r="L48" s="184"/>
      <c r="M48" s="184"/>
      <c r="N48" s="183"/>
      <c r="O48" s="152"/>
      <c r="P48" s="152"/>
      <c r="Q48" s="152"/>
      <c r="R48" s="152"/>
      <c r="S48" s="152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7"/>
    </row>
    <row r="49" spans="11:32" s="167" customFormat="1" ht="12.75">
      <c r="K49" s="152"/>
      <c r="L49" s="184"/>
      <c r="M49" s="184"/>
      <c r="N49" s="183"/>
      <c r="O49" s="152"/>
      <c r="P49" s="152"/>
      <c r="Q49" s="152"/>
      <c r="R49" s="152"/>
      <c r="S49" s="152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7"/>
    </row>
    <row r="50" spans="11:32" s="167" customFormat="1" ht="12.75">
      <c r="K50" s="152"/>
      <c r="L50" s="184"/>
      <c r="M50" s="184"/>
      <c r="N50" s="183"/>
      <c r="O50" s="152"/>
      <c r="P50" s="152"/>
      <c r="Q50" s="152"/>
      <c r="R50" s="152"/>
      <c r="S50" s="152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7"/>
    </row>
  </sheetData>
  <sheetProtection/>
  <mergeCells count="45">
    <mergeCell ref="B37:I37"/>
    <mergeCell ref="B27:D27"/>
    <mergeCell ref="A28:A34"/>
    <mergeCell ref="B28:D28"/>
    <mergeCell ref="B29:D29"/>
    <mergeCell ref="B30:D30"/>
    <mergeCell ref="B31:D31"/>
    <mergeCell ref="B36:I36"/>
    <mergeCell ref="B32:D32"/>
    <mergeCell ref="B33:D33"/>
    <mergeCell ref="B34:D34"/>
    <mergeCell ref="C4:G4"/>
    <mergeCell ref="H4:I4"/>
    <mergeCell ref="C5:G5"/>
    <mergeCell ref="H5:I5"/>
    <mergeCell ref="B10:I10"/>
    <mergeCell ref="B8:T8"/>
    <mergeCell ref="B1:B5"/>
    <mergeCell ref="C1:G2"/>
    <mergeCell ref="H1:I2"/>
    <mergeCell ref="C3:G3"/>
    <mergeCell ref="H3:I3"/>
    <mergeCell ref="A13:A15"/>
    <mergeCell ref="B13:D13"/>
    <mergeCell ref="B14:D14"/>
    <mergeCell ref="B15:D15"/>
    <mergeCell ref="A22:A25"/>
    <mergeCell ref="B22:D22"/>
    <mergeCell ref="B23:D23"/>
    <mergeCell ref="B24:D24"/>
    <mergeCell ref="B25:D25"/>
    <mergeCell ref="A18:A19"/>
    <mergeCell ref="B18:D18"/>
    <mergeCell ref="B19:D19"/>
    <mergeCell ref="B21:D21"/>
    <mergeCell ref="B17:D17"/>
    <mergeCell ref="B38:I38"/>
    <mergeCell ref="B39:I39"/>
    <mergeCell ref="B40:I40"/>
    <mergeCell ref="O11:S11"/>
    <mergeCell ref="N13:N15"/>
    <mergeCell ref="N18:N19"/>
    <mergeCell ref="N22:N25"/>
    <mergeCell ref="N28:N34"/>
    <mergeCell ref="B12:D12"/>
  </mergeCells>
  <printOptions horizontalCentered="1" verticalCentered="1"/>
  <pageMargins left="0.7480314960629921" right="0.7480314960629921" top="0.7480314960629921" bottom="0.1968503937007874" header="0" footer="0"/>
  <pageSetup fitToHeight="1" fitToWidth="1"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B2">
      <selection activeCell="B10" sqref="B10"/>
    </sheetView>
  </sheetViews>
  <sheetFormatPr defaultColWidth="11.421875" defaultRowHeight="12.75"/>
  <cols>
    <col min="1" max="1" width="6.28125" style="151" customWidth="1"/>
    <col min="2" max="2" width="79.57421875" style="151" customWidth="1"/>
    <col min="3" max="3" width="8.7109375" style="152" customWidth="1"/>
    <col min="4" max="4" width="19.28125" style="184" customWidth="1"/>
    <col min="5" max="5" width="6.7109375" style="184" bestFit="1" customWidth="1"/>
    <col min="6" max="6" width="11.421875" style="238" customWidth="1"/>
    <col min="7" max="7" width="6.00390625" style="154" customWidth="1"/>
    <col min="8" max="8" width="6.7109375" style="154" customWidth="1"/>
    <col min="9" max="11" width="11.421875" style="154" customWidth="1"/>
    <col min="12" max="12" width="5.8515625" style="201" customWidth="1"/>
    <col min="13" max="14" width="10.00390625" style="201" customWidth="1"/>
    <col min="15" max="15" width="9.57421875" style="201" customWidth="1"/>
    <col min="16" max="16" width="10.00390625" style="201" customWidth="1"/>
    <col min="17" max="17" width="8.140625" style="201" customWidth="1"/>
    <col min="18" max="22" width="10.00390625" style="201" customWidth="1"/>
    <col min="23" max="23" width="16.421875" style="201" customWidth="1"/>
    <col min="24" max="24" width="49.28125" style="198" customWidth="1"/>
    <col min="25" max="16384" width="11.421875" style="151" customWidth="1"/>
  </cols>
  <sheetData>
    <row r="1" ht="9" customHeight="1">
      <c r="B1" s="235"/>
    </row>
    <row r="2" ht="10.5" customHeight="1">
      <c r="B2" s="235"/>
    </row>
    <row r="3" ht="16.5" customHeight="1">
      <c r="B3" s="235"/>
    </row>
    <row r="4" ht="24.75" customHeight="1">
      <c r="B4" s="235"/>
    </row>
    <row r="5" ht="30.75" customHeight="1">
      <c r="B5" s="235"/>
    </row>
    <row r="6" ht="15" customHeight="1">
      <c r="B6" s="155"/>
    </row>
    <row r="7" ht="29.25" customHeight="1"/>
    <row r="8" spans="2:12" ht="22.5" customHeight="1">
      <c r="B8" s="234" t="s">
        <v>292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</row>
    <row r="9" spans="2:6" ht="21.75" customHeight="1">
      <c r="B9" s="161"/>
      <c r="C9" s="159"/>
      <c r="D9" s="185"/>
      <c r="E9" s="185"/>
      <c r="F9" s="239"/>
    </row>
    <row r="10" spans="2:24" s="161" customFormat="1" ht="30.75" customHeight="1">
      <c r="B10" s="234" t="s">
        <v>293</v>
      </c>
      <c r="C10" s="159"/>
      <c r="D10" s="273" t="s">
        <v>270</v>
      </c>
      <c r="E10" s="185"/>
      <c r="F10" s="240"/>
      <c r="G10" s="164"/>
      <c r="H10" s="164"/>
      <c r="I10" s="164"/>
      <c r="J10" s="164"/>
      <c r="K10" s="164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3"/>
    </row>
    <row r="11" spans="2:18" ht="18.75" customHeight="1">
      <c r="B11" s="165"/>
      <c r="C11" s="159"/>
      <c r="D11" s="185"/>
      <c r="E11" s="185"/>
      <c r="F11" s="239"/>
      <c r="G11" s="229"/>
      <c r="H11" s="229"/>
      <c r="I11" s="229"/>
      <c r="J11" s="229"/>
      <c r="K11" s="229"/>
      <c r="N11" s="201">
        <f>20/100</f>
        <v>0.2</v>
      </c>
      <c r="O11" s="201">
        <f>40/100</f>
        <v>0.4</v>
      </c>
      <c r="P11" s="201">
        <f>60/100</f>
        <v>0.6</v>
      </c>
      <c r="Q11" s="201">
        <f>80/100</f>
        <v>0.8</v>
      </c>
      <c r="R11" s="201">
        <f>100/100</f>
        <v>1</v>
      </c>
    </row>
    <row r="12" spans="2:24" s="167" customFormat="1" ht="30" customHeight="1">
      <c r="B12" s="279" t="s">
        <v>247</v>
      </c>
      <c r="C12" s="170"/>
      <c r="D12" s="204" t="s">
        <v>213</v>
      </c>
      <c r="E12" s="186"/>
      <c r="F12" s="241"/>
      <c r="G12" s="199">
        <v>1</v>
      </c>
      <c r="H12" s="199">
        <v>2</v>
      </c>
      <c r="I12" s="199">
        <v>3</v>
      </c>
      <c r="J12" s="199">
        <v>4</v>
      </c>
      <c r="K12" s="199">
        <v>5</v>
      </c>
      <c r="L12" s="205"/>
      <c r="M12" s="205"/>
      <c r="N12" s="206">
        <v>1</v>
      </c>
      <c r="O12" s="206">
        <v>2</v>
      </c>
      <c r="P12" s="206">
        <v>3</v>
      </c>
      <c r="Q12" s="206">
        <v>4</v>
      </c>
      <c r="R12" s="206">
        <v>5</v>
      </c>
      <c r="S12" s="205"/>
      <c r="T12" s="205" t="s">
        <v>190</v>
      </c>
      <c r="U12" s="205" t="s">
        <v>191</v>
      </c>
      <c r="V12" s="205"/>
      <c r="W12" s="205" t="s">
        <v>190</v>
      </c>
      <c r="X12" s="207"/>
    </row>
    <row r="13" spans="1:24" s="167" customFormat="1" ht="27.75" customHeight="1">
      <c r="A13" s="232"/>
      <c r="B13" s="172" t="s">
        <v>235</v>
      </c>
      <c r="C13" s="272">
        <f>+D13-L13</f>
        <v>-3</v>
      </c>
      <c r="D13" s="243"/>
      <c r="E13" s="244">
        <f>+D13-L13</f>
        <v>-3</v>
      </c>
      <c r="F13" s="245">
        <f>25/100</f>
        <v>0.25</v>
      </c>
      <c r="G13" s="173"/>
      <c r="H13" s="173"/>
      <c r="I13" s="176"/>
      <c r="J13" s="176"/>
      <c r="K13" s="177">
        <v>3</v>
      </c>
      <c r="L13" s="208">
        <f>SUM(G13:K13)</f>
        <v>3</v>
      </c>
      <c r="M13" s="209">
        <v>0.08333333333333333</v>
      </c>
      <c r="N13" s="209">
        <f>+G13*$N$11</f>
        <v>0</v>
      </c>
      <c r="O13" s="209">
        <f>+H13*$O$11</f>
        <v>0</v>
      </c>
      <c r="P13" s="209">
        <f>+I13*$P$11</f>
        <v>0</v>
      </c>
      <c r="Q13" s="209">
        <f>+J13*$Q$11</f>
        <v>0</v>
      </c>
      <c r="R13" s="209">
        <f>+K13*$R$11</f>
        <v>3</v>
      </c>
      <c r="S13" s="209">
        <f>SUM(N13:R13)</f>
        <v>3</v>
      </c>
      <c r="T13" s="209">
        <f>+S13*M13</f>
        <v>0.25</v>
      </c>
      <c r="U13" s="209">
        <f>+L13*M13</f>
        <v>0.25</v>
      </c>
      <c r="V13" s="209"/>
      <c r="W13" s="209"/>
      <c r="X13" s="210"/>
    </row>
    <row r="14" spans="1:24" s="167" customFormat="1" ht="18.75" customHeight="1">
      <c r="A14" s="232"/>
      <c r="B14" s="172" t="s">
        <v>236</v>
      </c>
      <c r="C14" s="272">
        <f aca="true" t="shared" si="0" ref="C14:C29">+D14-L14</f>
        <v>-3</v>
      </c>
      <c r="D14" s="244">
        <f>+D13</f>
        <v>0</v>
      </c>
      <c r="E14" s="244">
        <f aca="true" t="shared" si="1" ref="E14:E29">+D14-L14</f>
        <v>-3</v>
      </c>
      <c r="F14" s="245"/>
      <c r="G14" s="173"/>
      <c r="H14" s="173"/>
      <c r="I14" s="176"/>
      <c r="J14" s="176"/>
      <c r="K14" s="177">
        <v>3</v>
      </c>
      <c r="L14" s="208">
        <f>SUM(G14:K14)</f>
        <v>3</v>
      </c>
      <c r="M14" s="209">
        <v>0.08333333333333333</v>
      </c>
      <c r="N14" s="209">
        <f>+G14*$N$11</f>
        <v>0</v>
      </c>
      <c r="O14" s="209">
        <f>+H14*$O$11</f>
        <v>0</v>
      </c>
      <c r="P14" s="209">
        <f>+I14*$P$11</f>
        <v>0</v>
      </c>
      <c r="Q14" s="209">
        <f>+J14*$Q$11</f>
        <v>0</v>
      </c>
      <c r="R14" s="209">
        <f>+K14*$R$11</f>
        <v>3</v>
      </c>
      <c r="S14" s="209">
        <f aca="true" t="shared" si="2" ref="S14:S29">SUM(N14:R14)</f>
        <v>3</v>
      </c>
      <c r="T14" s="209">
        <f aca="true" t="shared" si="3" ref="T14:T29">+S14*M14</f>
        <v>0.25</v>
      </c>
      <c r="U14" s="209">
        <f aca="true" t="shared" si="4" ref="U14:U29">+L14*M14</f>
        <v>0.25</v>
      </c>
      <c r="V14" s="209"/>
      <c r="W14" s="209"/>
      <c r="X14" s="210"/>
    </row>
    <row r="15" spans="1:24" s="167" customFormat="1" ht="27.75" customHeight="1">
      <c r="A15" s="232"/>
      <c r="B15" s="172" t="s">
        <v>237</v>
      </c>
      <c r="C15" s="272">
        <f t="shared" si="0"/>
        <v>-3</v>
      </c>
      <c r="D15" s="244">
        <f>+D13</f>
        <v>0</v>
      </c>
      <c r="E15" s="244">
        <f t="shared" si="1"/>
        <v>-3</v>
      </c>
      <c r="F15" s="245"/>
      <c r="G15" s="173"/>
      <c r="H15" s="173"/>
      <c r="I15" s="176"/>
      <c r="J15" s="176"/>
      <c r="K15" s="177">
        <v>3</v>
      </c>
      <c r="L15" s="208">
        <f>SUM(G15:K15)</f>
        <v>3</v>
      </c>
      <c r="M15" s="209">
        <v>0.08333333333333333</v>
      </c>
      <c r="N15" s="209">
        <f>+G15*$N$11</f>
        <v>0</v>
      </c>
      <c r="O15" s="209">
        <f>+H15*$O$11</f>
        <v>0</v>
      </c>
      <c r="P15" s="209">
        <f>+I15*$P$11</f>
        <v>0</v>
      </c>
      <c r="Q15" s="209">
        <f>+J15*$Q$11</f>
        <v>0</v>
      </c>
      <c r="R15" s="209">
        <f>+K15*$R$11</f>
        <v>3</v>
      </c>
      <c r="S15" s="209">
        <f t="shared" si="2"/>
        <v>3</v>
      </c>
      <c r="T15" s="209">
        <f t="shared" si="3"/>
        <v>0.25</v>
      </c>
      <c r="U15" s="209">
        <f t="shared" si="4"/>
        <v>0.25</v>
      </c>
      <c r="V15" s="209"/>
      <c r="W15" s="209"/>
      <c r="X15" s="210"/>
    </row>
    <row r="16" spans="2:24" s="167" customFormat="1" ht="15.75" customHeight="1">
      <c r="B16" s="178"/>
      <c r="C16" s="272">
        <f t="shared" si="0"/>
        <v>0</v>
      </c>
      <c r="D16" s="244"/>
      <c r="E16" s="244"/>
      <c r="F16" s="241"/>
      <c r="G16" s="182"/>
      <c r="H16" s="182"/>
      <c r="I16" s="259"/>
      <c r="J16" s="259"/>
      <c r="K16" s="259"/>
      <c r="L16" s="208"/>
      <c r="M16" s="209"/>
      <c r="N16" s="209"/>
      <c r="O16" s="209"/>
      <c r="P16" s="209"/>
      <c r="Q16" s="209"/>
      <c r="R16" s="209"/>
      <c r="S16" s="209"/>
      <c r="T16" s="211">
        <f>SUM(T13:T15)</f>
        <v>0.75</v>
      </c>
      <c r="U16" s="211">
        <f>SUM(U13:U15)</f>
        <v>0.75</v>
      </c>
      <c r="V16" s="246">
        <f>+T16/U16</f>
        <v>1</v>
      </c>
      <c r="W16" s="247">
        <f>+V16*F13</f>
        <v>0.25</v>
      </c>
      <c r="X16" s="212" t="str">
        <f>+B12</f>
        <v>SOBRE LA ATENCIÓN GENERAL DEL CENTRO</v>
      </c>
    </row>
    <row r="17" spans="2:24" s="167" customFormat="1" ht="17.25" customHeight="1">
      <c r="B17" s="279" t="s">
        <v>199</v>
      </c>
      <c r="C17" s="272"/>
      <c r="D17" s="244"/>
      <c r="E17" s="244"/>
      <c r="F17" s="248"/>
      <c r="G17" s="199">
        <v>1</v>
      </c>
      <c r="H17" s="199">
        <v>2</v>
      </c>
      <c r="I17" s="199">
        <v>3</v>
      </c>
      <c r="J17" s="199">
        <v>4</v>
      </c>
      <c r="K17" s="200">
        <v>5</v>
      </c>
      <c r="L17" s="208"/>
      <c r="M17" s="209"/>
      <c r="N17" s="209"/>
      <c r="O17" s="209"/>
      <c r="P17" s="209"/>
      <c r="Q17" s="209"/>
      <c r="R17" s="209"/>
      <c r="S17" s="209"/>
      <c r="T17" s="209"/>
      <c r="U17" s="209"/>
      <c r="V17" s="213"/>
      <c r="W17" s="213"/>
      <c r="X17" s="210"/>
    </row>
    <row r="18" spans="1:24" s="167" customFormat="1" ht="30" customHeight="1">
      <c r="A18" s="232"/>
      <c r="B18" s="172" t="s">
        <v>238</v>
      </c>
      <c r="C18" s="272">
        <f t="shared" si="0"/>
        <v>-3</v>
      </c>
      <c r="D18" s="244">
        <f>+D13</f>
        <v>0</v>
      </c>
      <c r="E18" s="244">
        <f t="shared" si="1"/>
        <v>-3</v>
      </c>
      <c r="F18" s="249">
        <v>0.25</v>
      </c>
      <c r="G18" s="173"/>
      <c r="H18" s="173"/>
      <c r="I18" s="176"/>
      <c r="J18" s="176"/>
      <c r="K18" s="177">
        <v>3</v>
      </c>
      <c r="L18" s="208">
        <f>SUM(G18:K18)</f>
        <v>3</v>
      </c>
      <c r="M18" s="209">
        <v>0.125</v>
      </c>
      <c r="N18" s="209">
        <f>+G18*$N$11</f>
        <v>0</v>
      </c>
      <c r="O18" s="209">
        <f>+H18*$O$11</f>
        <v>0</v>
      </c>
      <c r="P18" s="209">
        <f>+I18*$P$11</f>
        <v>0</v>
      </c>
      <c r="Q18" s="209">
        <f>+J18*$Q$11</f>
        <v>0</v>
      </c>
      <c r="R18" s="209">
        <f>+K18*$R$11</f>
        <v>3</v>
      </c>
      <c r="S18" s="209">
        <f t="shared" si="2"/>
        <v>3</v>
      </c>
      <c r="T18" s="209">
        <f t="shared" si="3"/>
        <v>0.375</v>
      </c>
      <c r="U18" s="209">
        <f t="shared" si="4"/>
        <v>0.375</v>
      </c>
      <c r="V18" s="213"/>
      <c r="W18" s="213"/>
      <c r="X18" s="210"/>
    </row>
    <row r="19" spans="1:24" s="167" customFormat="1" ht="39" customHeight="1">
      <c r="A19" s="232"/>
      <c r="B19" s="172" t="s">
        <v>239</v>
      </c>
      <c r="C19" s="272">
        <f t="shared" si="0"/>
        <v>-3</v>
      </c>
      <c r="D19" s="244">
        <f>+D13</f>
        <v>0</v>
      </c>
      <c r="E19" s="244">
        <f t="shared" si="1"/>
        <v>-3</v>
      </c>
      <c r="F19" s="249"/>
      <c r="G19" s="173"/>
      <c r="H19" s="173"/>
      <c r="I19" s="176"/>
      <c r="J19" s="176"/>
      <c r="K19" s="177">
        <v>3</v>
      </c>
      <c r="L19" s="208">
        <f>SUM(G19:K19)</f>
        <v>3</v>
      </c>
      <c r="M19" s="209">
        <v>0.125</v>
      </c>
      <c r="N19" s="209">
        <f>+G19*$N$11</f>
        <v>0</v>
      </c>
      <c r="O19" s="209">
        <f>+H19*$O$11</f>
        <v>0</v>
      </c>
      <c r="P19" s="209">
        <f>+I19*$P$11</f>
        <v>0</v>
      </c>
      <c r="Q19" s="209">
        <f>+J19*$Q$11</f>
        <v>0</v>
      </c>
      <c r="R19" s="209">
        <f>+K19*$R$11</f>
        <v>3</v>
      </c>
      <c r="S19" s="209">
        <f t="shared" si="2"/>
        <v>3</v>
      </c>
      <c r="T19" s="209">
        <f t="shared" si="3"/>
        <v>0.375</v>
      </c>
      <c r="U19" s="209">
        <f t="shared" si="4"/>
        <v>0.375</v>
      </c>
      <c r="V19" s="213"/>
      <c r="W19" s="213"/>
      <c r="X19" s="210"/>
    </row>
    <row r="20" spans="2:24" s="167" customFormat="1" ht="18" customHeight="1">
      <c r="B20" s="178"/>
      <c r="C20" s="272"/>
      <c r="D20" s="244"/>
      <c r="E20" s="244"/>
      <c r="F20" s="248"/>
      <c r="G20" s="182"/>
      <c r="H20" s="182"/>
      <c r="I20" s="259"/>
      <c r="J20" s="259"/>
      <c r="K20" s="259"/>
      <c r="L20" s="208"/>
      <c r="M20" s="209"/>
      <c r="N20" s="209"/>
      <c r="O20" s="209"/>
      <c r="P20" s="209"/>
      <c r="Q20" s="209"/>
      <c r="R20" s="209"/>
      <c r="S20" s="209"/>
      <c r="T20" s="211">
        <f>SUM(T18:T19)</f>
        <v>0.75</v>
      </c>
      <c r="U20" s="211">
        <f>SUM(U18:U19)</f>
        <v>0.75</v>
      </c>
      <c r="V20" s="246">
        <f>+T20/U20</f>
        <v>1</v>
      </c>
      <c r="W20" s="247">
        <f>+V20*F18</f>
        <v>0.25</v>
      </c>
      <c r="X20" s="212" t="str">
        <f>+B17</f>
        <v>SOBRE EL SERVICIO DE CONCILIACIÓN</v>
      </c>
    </row>
    <row r="21" spans="2:24" s="167" customFormat="1" ht="18" customHeight="1">
      <c r="B21" s="279" t="s">
        <v>246</v>
      </c>
      <c r="C21" s="272"/>
      <c r="D21" s="244"/>
      <c r="E21" s="244"/>
      <c r="F21" s="248"/>
      <c r="G21" s="199">
        <v>1</v>
      </c>
      <c r="H21" s="199">
        <v>2</v>
      </c>
      <c r="I21" s="199">
        <v>3</v>
      </c>
      <c r="J21" s="199">
        <v>4</v>
      </c>
      <c r="K21" s="200">
        <v>5</v>
      </c>
      <c r="L21" s="208"/>
      <c r="M21" s="209"/>
      <c r="N21" s="209"/>
      <c r="O21" s="209"/>
      <c r="P21" s="209"/>
      <c r="Q21" s="209"/>
      <c r="R21" s="209"/>
      <c r="S21" s="209"/>
      <c r="T21" s="209"/>
      <c r="U21" s="209"/>
      <c r="V21" s="213"/>
      <c r="W21" s="213"/>
      <c r="X21" s="210"/>
    </row>
    <row r="22" spans="1:24" s="167" customFormat="1" ht="16.5" customHeight="1">
      <c r="A22" s="232"/>
      <c r="B22" s="230" t="s">
        <v>240</v>
      </c>
      <c r="C22" s="272">
        <f t="shared" si="0"/>
        <v>-3</v>
      </c>
      <c r="D22" s="244">
        <f>+D13</f>
        <v>0</v>
      </c>
      <c r="E22" s="244">
        <f t="shared" si="1"/>
        <v>-3</v>
      </c>
      <c r="F22" s="249">
        <v>0.25</v>
      </c>
      <c r="G22" s="173"/>
      <c r="H22" s="173"/>
      <c r="I22" s="176"/>
      <c r="J22" s="176"/>
      <c r="K22" s="177">
        <v>3</v>
      </c>
      <c r="L22" s="208">
        <f>SUM(G22:K22)</f>
        <v>3</v>
      </c>
      <c r="M22" s="209">
        <v>0.0625</v>
      </c>
      <c r="N22" s="209">
        <f>+G22*$N$11</f>
        <v>0</v>
      </c>
      <c r="O22" s="209">
        <f>+H22*$O$11</f>
        <v>0</v>
      </c>
      <c r="P22" s="209">
        <f>+I22*$P$11</f>
        <v>0</v>
      </c>
      <c r="Q22" s="209">
        <f>+J22*$Q$11</f>
        <v>0</v>
      </c>
      <c r="R22" s="209">
        <f>+K22*$R$11</f>
        <v>3</v>
      </c>
      <c r="S22" s="209">
        <f t="shared" si="2"/>
        <v>3</v>
      </c>
      <c r="T22" s="209">
        <f t="shared" si="3"/>
        <v>0.1875</v>
      </c>
      <c r="U22" s="209">
        <f t="shared" si="4"/>
        <v>0.1875</v>
      </c>
      <c r="V22" s="213"/>
      <c r="W22" s="213"/>
      <c r="X22" s="210"/>
    </row>
    <row r="23" spans="1:24" s="167" customFormat="1" ht="15.75" customHeight="1">
      <c r="A23" s="232"/>
      <c r="B23" s="233" t="s">
        <v>241</v>
      </c>
      <c r="C23" s="272">
        <f t="shared" si="0"/>
        <v>-3</v>
      </c>
      <c r="D23" s="244">
        <f>+D13</f>
        <v>0</v>
      </c>
      <c r="E23" s="244">
        <f t="shared" si="1"/>
        <v>-3</v>
      </c>
      <c r="F23" s="249"/>
      <c r="G23" s="173"/>
      <c r="H23" s="173"/>
      <c r="I23" s="176"/>
      <c r="J23" s="176"/>
      <c r="K23" s="177">
        <v>3</v>
      </c>
      <c r="L23" s="208">
        <f>SUM(G23:K23)</f>
        <v>3</v>
      </c>
      <c r="M23" s="209">
        <v>0.0625</v>
      </c>
      <c r="N23" s="209">
        <f>+G23*$N$11</f>
        <v>0</v>
      </c>
      <c r="O23" s="209">
        <f>+H23*$O$11</f>
        <v>0</v>
      </c>
      <c r="P23" s="209">
        <f>+I23*$P$11</f>
        <v>0</v>
      </c>
      <c r="Q23" s="209">
        <f>+J23*$Q$11</f>
        <v>0</v>
      </c>
      <c r="R23" s="209">
        <f>+K23*$R$11</f>
        <v>3</v>
      </c>
      <c r="S23" s="209">
        <f t="shared" si="2"/>
        <v>3</v>
      </c>
      <c r="T23" s="209">
        <f t="shared" si="3"/>
        <v>0.1875</v>
      </c>
      <c r="U23" s="209">
        <f t="shared" si="4"/>
        <v>0.1875</v>
      </c>
      <c r="V23" s="213"/>
      <c r="W23" s="213"/>
      <c r="X23" s="210"/>
    </row>
    <row r="24" spans="1:24" s="167" customFormat="1" ht="16.5" customHeight="1">
      <c r="A24" s="232"/>
      <c r="B24" s="233" t="s">
        <v>242</v>
      </c>
      <c r="C24" s="272">
        <f t="shared" si="0"/>
        <v>-3</v>
      </c>
      <c r="D24" s="244">
        <f>+D13</f>
        <v>0</v>
      </c>
      <c r="E24" s="244">
        <f t="shared" si="1"/>
        <v>-3</v>
      </c>
      <c r="F24" s="249"/>
      <c r="G24" s="173"/>
      <c r="H24" s="173"/>
      <c r="I24" s="176"/>
      <c r="J24" s="176"/>
      <c r="K24" s="177">
        <v>3</v>
      </c>
      <c r="L24" s="208">
        <f>SUM(G24:K24)</f>
        <v>3</v>
      </c>
      <c r="M24" s="209">
        <v>0.0625</v>
      </c>
      <c r="N24" s="209">
        <f>+G24*$N$11</f>
        <v>0</v>
      </c>
      <c r="O24" s="209">
        <f>+H24*$O$11</f>
        <v>0</v>
      </c>
      <c r="P24" s="209">
        <f>+I24*$P$11</f>
        <v>0</v>
      </c>
      <c r="Q24" s="209">
        <f>+J24*$Q$11</f>
        <v>0</v>
      </c>
      <c r="R24" s="209">
        <f>+K24*$R$11</f>
        <v>3</v>
      </c>
      <c r="S24" s="209">
        <f t="shared" si="2"/>
        <v>3</v>
      </c>
      <c r="T24" s="209">
        <f t="shared" si="3"/>
        <v>0.1875</v>
      </c>
      <c r="U24" s="209">
        <f t="shared" si="4"/>
        <v>0.1875</v>
      </c>
      <c r="V24" s="213"/>
      <c r="W24" s="213"/>
      <c r="X24" s="210"/>
    </row>
    <row r="25" spans="1:24" s="167" customFormat="1" ht="17.25" customHeight="1">
      <c r="A25" s="232"/>
      <c r="B25" s="233"/>
      <c r="C25" s="272"/>
      <c r="D25" s="244"/>
      <c r="E25" s="244"/>
      <c r="F25" s="257"/>
      <c r="G25" s="182"/>
      <c r="H25" s="182"/>
      <c r="I25" s="258"/>
      <c r="J25" s="258"/>
      <c r="K25" s="259"/>
      <c r="L25" s="208"/>
      <c r="M25" s="209"/>
      <c r="N25" s="209"/>
      <c r="O25" s="209"/>
      <c r="P25" s="209"/>
      <c r="Q25" s="209"/>
      <c r="R25" s="209"/>
      <c r="S25" s="209"/>
      <c r="T25" s="209"/>
      <c r="U25" s="209"/>
      <c r="V25" s="213"/>
      <c r="W25" s="213"/>
      <c r="X25" s="210"/>
    </row>
    <row r="26" spans="2:24" s="167" customFormat="1" ht="17.25" customHeight="1">
      <c r="B26" s="179"/>
      <c r="C26" s="272"/>
      <c r="D26" s="244"/>
      <c r="E26" s="244"/>
      <c r="F26" s="248"/>
      <c r="G26" s="182"/>
      <c r="H26" s="182"/>
      <c r="I26" s="259"/>
      <c r="J26" s="259"/>
      <c r="K26" s="259"/>
      <c r="L26" s="208"/>
      <c r="M26" s="209"/>
      <c r="N26" s="209"/>
      <c r="O26" s="209"/>
      <c r="P26" s="209"/>
      <c r="Q26" s="209"/>
      <c r="R26" s="209"/>
      <c r="S26" s="209"/>
      <c r="T26" s="211">
        <f>SUM(T22:T25)</f>
        <v>0.5625</v>
      </c>
      <c r="U26" s="211">
        <f>SUM(U22:U25)</f>
        <v>0.5625</v>
      </c>
      <c r="V26" s="246">
        <f>+T26/U26</f>
        <v>1</v>
      </c>
      <c r="W26" s="247">
        <f>+V26*F22</f>
        <v>0.25</v>
      </c>
      <c r="X26" s="212" t="str">
        <f>+B21</f>
        <v>SOBRE EL CONCILIADOR</v>
      </c>
    </row>
    <row r="27" spans="2:24" s="167" customFormat="1" ht="17.25" customHeight="1">
      <c r="B27" s="279" t="s">
        <v>244</v>
      </c>
      <c r="C27" s="272"/>
      <c r="D27" s="244"/>
      <c r="E27" s="244"/>
      <c r="F27" s="248"/>
      <c r="G27" s="199">
        <v>1</v>
      </c>
      <c r="H27" s="199">
        <v>2</v>
      </c>
      <c r="I27" s="199">
        <v>3</v>
      </c>
      <c r="J27" s="199">
        <v>4</v>
      </c>
      <c r="K27" s="200">
        <v>5</v>
      </c>
      <c r="L27" s="208"/>
      <c r="M27" s="209"/>
      <c r="N27" s="209"/>
      <c r="O27" s="209"/>
      <c r="P27" s="209"/>
      <c r="Q27" s="209"/>
      <c r="R27" s="209"/>
      <c r="S27" s="209"/>
      <c r="T27" s="209"/>
      <c r="U27" s="209"/>
      <c r="V27" s="213"/>
      <c r="W27" s="213"/>
      <c r="X27" s="210"/>
    </row>
    <row r="28" spans="1:24" s="167" customFormat="1" ht="41.25" customHeight="1">
      <c r="A28" s="232"/>
      <c r="B28" s="230" t="s">
        <v>243</v>
      </c>
      <c r="C28" s="272">
        <f t="shared" si="0"/>
        <v>-3</v>
      </c>
      <c r="D28" s="244">
        <f>+D13</f>
        <v>0</v>
      </c>
      <c r="E28" s="244">
        <f t="shared" si="1"/>
        <v>-3</v>
      </c>
      <c r="F28" s="249">
        <v>0.25</v>
      </c>
      <c r="G28" s="173"/>
      <c r="H28" s="173"/>
      <c r="I28" s="176"/>
      <c r="J28" s="176">
        <v>2</v>
      </c>
      <c r="K28" s="177">
        <v>1</v>
      </c>
      <c r="L28" s="208">
        <f>SUM(G28:K28)</f>
        <v>3</v>
      </c>
      <c r="M28" s="209">
        <v>0.03571428571428571</v>
      </c>
      <c r="N28" s="209">
        <f>+G28*$N$11</f>
        <v>0</v>
      </c>
      <c r="O28" s="209">
        <f>+H28*$O$11</f>
        <v>0</v>
      </c>
      <c r="P28" s="209">
        <f>+I28*$P$11</f>
        <v>0</v>
      </c>
      <c r="Q28" s="209">
        <f>+J28*$Q$11</f>
        <v>1.6</v>
      </c>
      <c r="R28" s="209">
        <f>+K28*$R$11</f>
        <v>1</v>
      </c>
      <c r="S28" s="209">
        <f t="shared" si="2"/>
        <v>2.6</v>
      </c>
      <c r="T28" s="209">
        <f t="shared" si="3"/>
        <v>0.09285714285714286</v>
      </c>
      <c r="U28" s="209">
        <f t="shared" si="4"/>
        <v>0.10714285714285714</v>
      </c>
      <c r="V28" s="213"/>
      <c r="W28" s="213"/>
      <c r="X28" s="210"/>
    </row>
    <row r="29" spans="1:24" s="167" customFormat="1" ht="18.75" customHeight="1">
      <c r="A29" s="232"/>
      <c r="B29" s="172" t="s">
        <v>245</v>
      </c>
      <c r="C29" s="272">
        <f t="shared" si="0"/>
        <v>-3</v>
      </c>
      <c r="D29" s="244">
        <f>+D13</f>
        <v>0</v>
      </c>
      <c r="E29" s="244">
        <f t="shared" si="1"/>
        <v>-3</v>
      </c>
      <c r="F29" s="249"/>
      <c r="G29" s="173"/>
      <c r="H29" s="173"/>
      <c r="I29" s="176"/>
      <c r="J29" s="176"/>
      <c r="K29" s="177">
        <v>3</v>
      </c>
      <c r="L29" s="208">
        <f>SUM(G29:K29)</f>
        <v>3</v>
      </c>
      <c r="M29" s="209">
        <v>0.03571428571428571</v>
      </c>
      <c r="N29" s="209">
        <f>+G29*$N$11</f>
        <v>0</v>
      </c>
      <c r="O29" s="209">
        <f>+H29*$O$11</f>
        <v>0</v>
      </c>
      <c r="P29" s="209">
        <f>+I29*$P$11</f>
        <v>0</v>
      </c>
      <c r="Q29" s="209">
        <f>+J29*$Q$11</f>
        <v>0</v>
      </c>
      <c r="R29" s="209">
        <f>+K29*$R$11</f>
        <v>3</v>
      </c>
      <c r="S29" s="209">
        <f t="shared" si="2"/>
        <v>3</v>
      </c>
      <c r="T29" s="209">
        <f t="shared" si="3"/>
        <v>0.10714285714285714</v>
      </c>
      <c r="U29" s="209">
        <f t="shared" si="4"/>
        <v>0.10714285714285714</v>
      </c>
      <c r="V29" s="213"/>
      <c r="W29" s="213"/>
      <c r="X29" s="210"/>
    </row>
    <row r="30" spans="1:24" s="167" customFormat="1" ht="27" customHeight="1">
      <c r="A30" s="232"/>
      <c r="B30" s="230"/>
      <c r="C30" s="152"/>
      <c r="D30" s="244"/>
      <c r="E30" s="244"/>
      <c r="F30" s="257"/>
      <c r="G30" s="179"/>
      <c r="H30" s="179"/>
      <c r="I30" s="258"/>
      <c r="J30" s="258"/>
      <c r="K30" s="259"/>
      <c r="L30" s="208"/>
      <c r="M30" s="209"/>
      <c r="N30" s="209"/>
      <c r="O30" s="209"/>
      <c r="P30" s="209"/>
      <c r="Q30" s="209"/>
      <c r="R30" s="209"/>
      <c r="S30" s="209"/>
      <c r="T30" s="209"/>
      <c r="U30" s="209"/>
      <c r="V30" s="213"/>
      <c r="W30" s="213"/>
      <c r="X30" s="210"/>
    </row>
    <row r="31" spans="3:24" s="167" customFormat="1" ht="13.5" thickBot="1">
      <c r="C31" s="152"/>
      <c r="D31" s="244"/>
      <c r="E31" s="244"/>
      <c r="F31" s="250"/>
      <c r="G31" s="152"/>
      <c r="H31" s="152"/>
      <c r="I31" s="152"/>
      <c r="J31" s="152"/>
      <c r="K31" s="152"/>
      <c r="L31" s="205"/>
      <c r="M31" s="205"/>
      <c r="N31" s="205"/>
      <c r="O31" s="205"/>
      <c r="P31" s="205"/>
      <c r="Q31" s="205"/>
      <c r="R31" s="205"/>
      <c r="S31" s="205"/>
      <c r="T31" s="211">
        <f>SUM(T28:T30)</f>
        <v>0.2</v>
      </c>
      <c r="U31" s="211">
        <f>SUM(U28:U30)</f>
        <v>0.21428571428571427</v>
      </c>
      <c r="V31" s="213">
        <f>+T31/U31</f>
        <v>0.9333333333333335</v>
      </c>
      <c r="W31" s="214">
        <f>+V31*F28</f>
        <v>0.23333333333333336</v>
      </c>
      <c r="X31" s="215" t="str">
        <f>+B27</f>
        <v>SOBRE LA PLATAFORMA TEAMS</v>
      </c>
    </row>
    <row r="32" spans="2:24" s="167" customFormat="1" ht="12.75" customHeight="1">
      <c r="B32" s="268" t="s">
        <v>249</v>
      </c>
      <c r="C32" s="152"/>
      <c r="D32" s="244"/>
      <c r="E32" s="244"/>
      <c r="F32" s="250"/>
      <c r="G32" s="152"/>
      <c r="H32" s="152"/>
      <c r="I32" s="152"/>
      <c r="J32" s="152"/>
      <c r="K32" s="152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7"/>
    </row>
    <row r="33" spans="2:24" s="167" customFormat="1" ht="13.5" thickBot="1">
      <c r="B33" s="269"/>
      <c r="C33" s="152"/>
      <c r="D33" s="184"/>
      <c r="E33" s="184"/>
      <c r="F33" s="250"/>
      <c r="G33" s="152"/>
      <c r="H33" s="152"/>
      <c r="I33" s="152"/>
      <c r="J33" s="152"/>
      <c r="K33" s="152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7"/>
    </row>
    <row r="34" spans="2:24" s="264" customFormat="1" ht="37.5" customHeight="1" thickBot="1">
      <c r="B34" s="269" t="s">
        <v>278</v>
      </c>
      <c r="C34" s="260"/>
      <c r="D34" s="261"/>
      <c r="E34" s="261"/>
      <c r="F34" s="262"/>
      <c r="G34" s="260"/>
      <c r="H34" s="260"/>
      <c r="I34" s="260"/>
      <c r="J34" s="260"/>
      <c r="K34" s="260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6">
        <f>+W16+W20+W26+W31</f>
        <v>0.9833333333333334</v>
      </c>
      <c r="X34" s="267" t="s">
        <v>252</v>
      </c>
    </row>
    <row r="35" spans="2:24" s="167" customFormat="1" ht="28.5" customHeight="1">
      <c r="B35" s="269" t="s">
        <v>279</v>
      </c>
      <c r="C35" s="152"/>
      <c r="D35" s="184"/>
      <c r="E35" s="184"/>
      <c r="F35" s="250"/>
      <c r="G35" s="152"/>
      <c r="H35" s="152"/>
      <c r="I35" s="152"/>
      <c r="J35" s="152"/>
      <c r="K35" s="152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7"/>
    </row>
    <row r="36" spans="2:24" s="167" customFormat="1" ht="23.25" customHeight="1">
      <c r="B36" s="269" t="s">
        <v>280</v>
      </c>
      <c r="C36" s="152"/>
      <c r="D36" s="184"/>
      <c r="E36" s="184"/>
      <c r="F36" s="250"/>
      <c r="G36" s="152"/>
      <c r="H36" s="152"/>
      <c r="I36" s="152"/>
      <c r="J36" s="152"/>
      <c r="K36" s="152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7"/>
    </row>
    <row r="37" spans="2:24" s="167" customFormat="1" ht="12.75">
      <c r="B37" s="274"/>
      <c r="C37" s="152"/>
      <c r="D37" s="184"/>
      <c r="E37" s="184"/>
      <c r="F37" s="250"/>
      <c r="G37" s="152"/>
      <c r="H37" s="152"/>
      <c r="I37" s="152"/>
      <c r="J37" s="152"/>
      <c r="K37" s="152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7"/>
    </row>
    <row r="38" spans="2:24" s="167" customFormat="1" ht="12.75">
      <c r="B38" s="274"/>
      <c r="C38" s="152"/>
      <c r="D38" s="184"/>
      <c r="E38" s="184"/>
      <c r="F38" s="250"/>
      <c r="G38" s="152"/>
      <c r="H38" s="152"/>
      <c r="I38" s="152"/>
      <c r="J38" s="152"/>
      <c r="K38" s="152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7"/>
    </row>
    <row r="39" spans="2:24" s="167" customFormat="1" ht="12.75">
      <c r="B39" s="274"/>
      <c r="C39" s="152"/>
      <c r="D39" s="184"/>
      <c r="E39" s="184"/>
      <c r="F39" s="250"/>
      <c r="G39" s="152"/>
      <c r="H39" s="152"/>
      <c r="I39" s="152"/>
      <c r="J39" s="152"/>
      <c r="K39" s="152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7"/>
    </row>
    <row r="40" spans="2:24" s="167" customFormat="1" ht="12.75">
      <c r="B40" s="274"/>
      <c r="C40" s="152"/>
      <c r="D40" s="184"/>
      <c r="E40" s="184"/>
      <c r="F40" s="250"/>
      <c r="G40" s="152"/>
      <c r="H40" s="152"/>
      <c r="I40" s="152"/>
      <c r="J40" s="152"/>
      <c r="K40" s="152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7"/>
    </row>
    <row r="41" spans="2:24" s="167" customFormat="1" ht="13.5" thickBot="1">
      <c r="B41" s="275"/>
      <c r="C41" s="152"/>
      <c r="D41" s="184"/>
      <c r="E41" s="184"/>
      <c r="F41" s="250"/>
      <c r="G41" s="152"/>
      <c r="H41" s="152"/>
      <c r="I41" s="152"/>
      <c r="J41" s="152"/>
      <c r="K41" s="152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7"/>
    </row>
    <row r="42" spans="3:24" s="167" customFormat="1" ht="12.75">
      <c r="C42" s="152"/>
      <c r="D42" s="184"/>
      <c r="E42" s="184"/>
      <c r="F42" s="250"/>
      <c r="G42" s="152"/>
      <c r="H42" s="152"/>
      <c r="I42" s="152"/>
      <c r="J42" s="152"/>
      <c r="K42" s="152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7"/>
    </row>
    <row r="43" spans="3:24" s="167" customFormat="1" ht="12.75">
      <c r="C43" s="152"/>
      <c r="D43" s="184"/>
      <c r="E43" s="184"/>
      <c r="F43" s="250"/>
      <c r="G43" s="152"/>
      <c r="H43" s="152"/>
      <c r="I43" s="152"/>
      <c r="J43" s="152"/>
      <c r="K43" s="152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7"/>
    </row>
    <row r="44" spans="3:24" s="167" customFormat="1" ht="12.75">
      <c r="C44" s="152"/>
      <c r="D44" s="184"/>
      <c r="E44" s="184"/>
      <c r="F44" s="250"/>
      <c r="G44" s="152"/>
      <c r="H44" s="152"/>
      <c r="I44" s="152"/>
      <c r="J44" s="152"/>
      <c r="K44" s="152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7"/>
    </row>
    <row r="45" spans="3:24" s="167" customFormat="1" ht="12.75">
      <c r="C45" s="152"/>
      <c r="D45" s="184"/>
      <c r="E45" s="184"/>
      <c r="F45" s="250"/>
      <c r="G45" s="152"/>
      <c r="H45" s="152"/>
      <c r="I45" s="152"/>
      <c r="J45" s="152"/>
      <c r="K45" s="152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7"/>
    </row>
    <row r="46" spans="3:24" s="167" customFormat="1" ht="12.75">
      <c r="C46" s="152"/>
      <c r="D46" s="184"/>
      <c r="E46" s="184"/>
      <c r="F46" s="250"/>
      <c r="G46" s="152"/>
      <c r="H46" s="152"/>
      <c r="I46" s="152"/>
      <c r="J46" s="152"/>
      <c r="K46" s="152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5">
      <selection activeCell="B8" sqref="B8"/>
    </sheetView>
  </sheetViews>
  <sheetFormatPr defaultColWidth="11.421875" defaultRowHeight="12.75"/>
  <cols>
    <col min="1" max="1" width="6.28125" style="151" customWidth="1"/>
    <col min="2" max="2" width="79.57421875" style="151" customWidth="1"/>
    <col min="3" max="3" width="8.7109375" style="152" customWidth="1"/>
    <col min="4" max="4" width="19.28125" style="184" customWidth="1"/>
    <col min="5" max="5" width="6.7109375" style="184" bestFit="1" customWidth="1"/>
    <col min="6" max="6" width="11.421875" style="238" customWidth="1"/>
    <col min="7" max="7" width="6.00390625" style="154" customWidth="1"/>
    <col min="8" max="8" width="6.7109375" style="154" customWidth="1"/>
    <col min="9" max="11" width="11.421875" style="154" customWidth="1"/>
    <col min="12" max="12" width="5.8515625" style="201" customWidth="1"/>
    <col min="13" max="14" width="10.00390625" style="201" customWidth="1"/>
    <col min="15" max="15" width="9.57421875" style="201" customWidth="1"/>
    <col min="16" max="16" width="10.00390625" style="201" customWidth="1"/>
    <col min="17" max="17" width="8.140625" style="201" customWidth="1"/>
    <col min="18" max="22" width="10.00390625" style="201" customWidth="1"/>
    <col min="23" max="23" width="16.421875" style="201" customWidth="1"/>
    <col min="24" max="24" width="49.28125" style="198" customWidth="1"/>
    <col min="25" max="16384" width="11.421875" style="151" customWidth="1"/>
  </cols>
  <sheetData>
    <row r="1" ht="9" customHeight="1">
      <c r="B1" s="235"/>
    </row>
    <row r="2" ht="10.5" customHeight="1">
      <c r="B2" s="235"/>
    </row>
    <row r="3" ht="16.5" customHeight="1">
      <c r="B3" s="235"/>
    </row>
    <row r="4" ht="24.75" customHeight="1">
      <c r="B4" s="235"/>
    </row>
    <row r="5" ht="30.75" customHeight="1">
      <c r="B5" s="235"/>
    </row>
    <row r="6" ht="15" customHeight="1">
      <c r="B6" s="155"/>
    </row>
    <row r="7" ht="29.25" customHeight="1"/>
    <row r="8" spans="2:12" ht="22.5" customHeight="1">
      <c r="B8" s="234" t="s">
        <v>292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</row>
    <row r="9" spans="2:6" ht="21.75" customHeight="1">
      <c r="B9" s="161"/>
      <c r="C9" s="159"/>
      <c r="D9" s="185"/>
      <c r="E9" s="185"/>
      <c r="F9" s="239"/>
    </row>
    <row r="10" spans="2:24" s="161" customFormat="1" ht="30.75" customHeight="1">
      <c r="B10" s="234" t="s">
        <v>294</v>
      </c>
      <c r="C10" s="159"/>
      <c r="D10" s="273" t="s">
        <v>271</v>
      </c>
      <c r="E10" s="185"/>
      <c r="F10" s="240"/>
      <c r="G10" s="164"/>
      <c r="H10" s="164"/>
      <c r="I10" s="164"/>
      <c r="J10" s="164"/>
      <c r="K10" s="164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3"/>
    </row>
    <row r="11" spans="2:18" ht="18.75" customHeight="1">
      <c r="B11" s="165"/>
      <c r="C11" s="159"/>
      <c r="D11" s="185"/>
      <c r="E11" s="185"/>
      <c r="F11" s="239"/>
      <c r="G11" s="229"/>
      <c r="H11" s="229"/>
      <c r="I11" s="229"/>
      <c r="J11" s="229"/>
      <c r="K11" s="229"/>
      <c r="N11" s="201">
        <f>20/100</f>
        <v>0.2</v>
      </c>
      <c r="O11" s="201">
        <f>40/100</f>
        <v>0.4</v>
      </c>
      <c r="P11" s="201">
        <f>60/100</f>
        <v>0.6</v>
      </c>
      <c r="Q11" s="201">
        <f>80/100</f>
        <v>0.8</v>
      </c>
      <c r="R11" s="201">
        <f>100/100</f>
        <v>1</v>
      </c>
    </row>
    <row r="12" spans="2:24" s="167" customFormat="1" ht="30" customHeight="1">
      <c r="B12" s="279" t="s">
        <v>247</v>
      </c>
      <c r="C12" s="170"/>
      <c r="D12" s="204" t="s">
        <v>213</v>
      </c>
      <c r="E12" s="186"/>
      <c r="F12" s="241"/>
      <c r="G12" s="199">
        <v>1</v>
      </c>
      <c r="H12" s="199">
        <v>2</v>
      </c>
      <c r="I12" s="199">
        <v>3</v>
      </c>
      <c r="J12" s="199">
        <v>4</v>
      </c>
      <c r="K12" s="199">
        <v>5</v>
      </c>
      <c r="L12" s="205"/>
      <c r="M12" s="205"/>
      <c r="N12" s="206">
        <v>1</v>
      </c>
      <c r="O12" s="206">
        <v>2</v>
      </c>
      <c r="P12" s="206">
        <v>3</v>
      </c>
      <c r="Q12" s="206">
        <v>4</v>
      </c>
      <c r="R12" s="206">
        <v>5</v>
      </c>
      <c r="S12" s="205"/>
      <c r="T12" s="205" t="s">
        <v>190</v>
      </c>
      <c r="U12" s="205" t="s">
        <v>191</v>
      </c>
      <c r="V12" s="205"/>
      <c r="W12" s="205" t="s">
        <v>190</v>
      </c>
      <c r="X12" s="207"/>
    </row>
    <row r="13" spans="1:24" s="167" customFormat="1" ht="27.75" customHeight="1">
      <c r="A13" s="232"/>
      <c r="B13" s="172" t="s">
        <v>235</v>
      </c>
      <c r="C13" s="272">
        <f>+D13-L13</f>
        <v>-6</v>
      </c>
      <c r="D13" s="243"/>
      <c r="E13" s="244">
        <f>+D13-L13</f>
        <v>-6</v>
      </c>
      <c r="F13" s="245">
        <f>25/100</f>
        <v>0.25</v>
      </c>
      <c r="G13" s="173"/>
      <c r="H13" s="173"/>
      <c r="I13" s="176"/>
      <c r="J13" s="176"/>
      <c r="K13" s="177">
        <v>6</v>
      </c>
      <c r="L13" s="208">
        <f>SUM(G13:K13)</f>
        <v>6</v>
      </c>
      <c r="M13" s="209">
        <v>0.08333333333333333</v>
      </c>
      <c r="N13" s="209">
        <f>+G13*$N$11</f>
        <v>0</v>
      </c>
      <c r="O13" s="209">
        <f>+H13*$O$11</f>
        <v>0</v>
      </c>
      <c r="P13" s="209">
        <f>+I13*$P$11</f>
        <v>0</v>
      </c>
      <c r="Q13" s="209">
        <f>+J13*$Q$11</f>
        <v>0</v>
      </c>
      <c r="R13" s="209">
        <f>+K13*$R$11</f>
        <v>6</v>
      </c>
      <c r="S13" s="209">
        <f>SUM(N13:R13)</f>
        <v>6</v>
      </c>
      <c r="T13" s="209">
        <f>+S13*M13</f>
        <v>0.5</v>
      </c>
      <c r="U13" s="209">
        <f>+L13*M13</f>
        <v>0.5</v>
      </c>
      <c r="V13" s="209"/>
      <c r="W13" s="209"/>
      <c r="X13" s="210"/>
    </row>
    <row r="14" spans="1:24" s="167" customFormat="1" ht="18.75" customHeight="1">
      <c r="A14" s="232"/>
      <c r="B14" s="172" t="s">
        <v>236</v>
      </c>
      <c r="C14" s="272">
        <f aca="true" t="shared" si="0" ref="C14:C29">+D14-L14</f>
        <v>-6</v>
      </c>
      <c r="D14" s="244">
        <f>+D13</f>
        <v>0</v>
      </c>
      <c r="E14" s="244">
        <f aca="true" t="shared" si="1" ref="E14:E29">+D14-L14</f>
        <v>-6</v>
      </c>
      <c r="F14" s="245"/>
      <c r="G14" s="173"/>
      <c r="H14" s="173"/>
      <c r="I14" s="176"/>
      <c r="J14" s="176"/>
      <c r="K14" s="177">
        <v>6</v>
      </c>
      <c r="L14" s="208">
        <f>SUM(G14:K14)</f>
        <v>6</v>
      </c>
      <c r="M14" s="209">
        <v>0.08333333333333333</v>
      </c>
      <c r="N14" s="209">
        <f>+G14*$N$11</f>
        <v>0</v>
      </c>
      <c r="O14" s="209">
        <f>+H14*$O$11</f>
        <v>0</v>
      </c>
      <c r="P14" s="209">
        <f>+I14*$P$11</f>
        <v>0</v>
      </c>
      <c r="Q14" s="209">
        <f>+J14*$Q$11</f>
        <v>0</v>
      </c>
      <c r="R14" s="209">
        <f>+K14*$R$11</f>
        <v>6</v>
      </c>
      <c r="S14" s="209">
        <f aca="true" t="shared" si="2" ref="S14:S29">SUM(N14:R14)</f>
        <v>6</v>
      </c>
      <c r="T14" s="209">
        <f aca="true" t="shared" si="3" ref="T14:T29">+S14*M14</f>
        <v>0.5</v>
      </c>
      <c r="U14" s="209">
        <f aca="true" t="shared" si="4" ref="U14:U29">+L14*M14</f>
        <v>0.5</v>
      </c>
      <c r="V14" s="209"/>
      <c r="W14" s="209"/>
      <c r="X14" s="210"/>
    </row>
    <row r="15" spans="1:24" s="167" customFormat="1" ht="27.75" customHeight="1">
      <c r="A15" s="232"/>
      <c r="B15" s="172" t="s">
        <v>237</v>
      </c>
      <c r="C15" s="272">
        <f t="shared" si="0"/>
        <v>-6</v>
      </c>
      <c r="D15" s="244">
        <f>+D13</f>
        <v>0</v>
      </c>
      <c r="E15" s="244">
        <f t="shared" si="1"/>
        <v>-6</v>
      </c>
      <c r="F15" s="245"/>
      <c r="G15" s="173"/>
      <c r="H15" s="173"/>
      <c r="I15" s="176"/>
      <c r="J15" s="176"/>
      <c r="K15" s="177">
        <v>6</v>
      </c>
      <c r="L15" s="208">
        <f>SUM(G15:K15)</f>
        <v>6</v>
      </c>
      <c r="M15" s="209">
        <v>0.08333333333333333</v>
      </c>
      <c r="N15" s="209">
        <f>+G15*$N$11</f>
        <v>0</v>
      </c>
      <c r="O15" s="209">
        <f>+H15*$O$11</f>
        <v>0</v>
      </c>
      <c r="P15" s="209">
        <f>+I15*$P$11</f>
        <v>0</v>
      </c>
      <c r="Q15" s="209">
        <f>+J15*$Q$11</f>
        <v>0</v>
      </c>
      <c r="R15" s="209">
        <f>+K15*$R$11</f>
        <v>6</v>
      </c>
      <c r="S15" s="209">
        <f t="shared" si="2"/>
        <v>6</v>
      </c>
      <c r="T15" s="209">
        <f t="shared" si="3"/>
        <v>0.5</v>
      </c>
      <c r="U15" s="209">
        <f t="shared" si="4"/>
        <v>0.5</v>
      </c>
      <c r="V15" s="209"/>
      <c r="W15" s="209"/>
      <c r="X15" s="210"/>
    </row>
    <row r="16" spans="2:24" s="167" customFormat="1" ht="15.75" customHeight="1">
      <c r="B16" s="178"/>
      <c r="C16" s="272">
        <f t="shared" si="0"/>
        <v>0</v>
      </c>
      <c r="D16" s="244"/>
      <c r="E16" s="244"/>
      <c r="F16" s="241"/>
      <c r="G16" s="182"/>
      <c r="H16" s="182"/>
      <c r="I16" s="259"/>
      <c r="J16" s="259"/>
      <c r="K16" s="259"/>
      <c r="L16" s="208"/>
      <c r="M16" s="209"/>
      <c r="N16" s="209"/>
      <c r="O16" s="209"/>
      <c r="P16" s="209"/>
      <c r="Q16" s="209"/>
      <c r="R16" s="209"/>
      <c r="S16" s="209"/>
      <c r="T16" s="211">
        <f>SUM(T13:T15)</f>
        <v>1.5</v>
      </c>
      <c r="U16" s="211">
        <f>SUM(U13:U15)</f>
        <v>1.5</v>
      </c>
      <c r="V16" s="246">
        <f>+T16/U16</f>
        <v>1</v>
      </c>
      <c r="W16" s="247">
        <f>+V16*F13</f>
        <v>0.25</v>
      </c>
      <c r="X16" s="212" t="str">
        <f>+B12</f>
        <v>SOBRE LA ATENCIÓN GENERAL DEL CENTRO</v>
      </c>
    </row>
    <row r="17" spans="2:24" s="167" customFormat="1" ht="17.25" customHeight="1">
      <c r="B17" s="279" t="s">
        <v>199</v>
      </c>
      <c r="C17" s="272"/>
      <c r="D17" s="244"/>
      <c r="E17" s="244"/>
      <c r="F17" s="248"/>
      <c r="G17" s="199">
        <v>1</v>
      </c>
      <c r="H17" s="199">
        <v>2</v>
      </c>
      <c r="I17" s="199">
        <v>3</v>
      </c>
      <c r="J17" s="199">
        <v>4</v>
      </c>
      <c r="K17" s="200">
        <v>5</v>
      </c>
      <c r="L17" s="208"/>
      <c r="M17" s="209"/>
      <c r="N17" s="209"/>
      <c r="O17" s="209"/>
      <c r="P17" s="209"/>
      <c r="Q17" s="209"/>
      <c r="R17" s="209"/>
      <c r="S17" s="209"/>
      <c r="T17" s="209"/>
      <c r="U17" s="209"/>
      <c r="V17" s="213"/>
      <c r="W17" s="213"/>
      <c r="X17" s="210"/>
    </row>
    <row r="18" spans="1:24" s="167" customFormat="1" ht="30" customHeight="1">
      <c r="A18" s="232"/>
      <c r="B18" s="172" t="s">
        <v>238</v>
      </c>
      <c r="C18" s="272">
        <f t="shared" si="0"/>
        <v>-6</v>
      </c>
      <c r="D18" s="244">
        <f>+D13</f>
        <v>0</v>
      </c>
      <c r="E18" s="244">
        <f t="shared" si="1"/>
        <v>-6</v>
      </c>
      <c r="F18" s="249">
        <v>0.25</v>
      </c>
      <c r="G18" s="173"/>
      <c r="H18" s="173"/>
      <c r="I18" s="176"/>
      <c r="J18" s="176"/>
      <c r="K18" s="177">
        <v>6</v>
      </c>
      <c r="L18" s="208">
        <f>SUM(G18:K18)</f>
        <v>6</v>
      </c>
      <c r="M18" s="209">
        <v>0.125</v>
      </c>
      <c r="N18" s="209">
        <f>+G18*$N$11</f>
        <v>0</v>
      </c>
      <c r="O18" s="209">
        <f>+H18*$O$11</f>
        <v>0</v>
      </c>
      <c r="P18" s="209">
        <f>+I18*$P$11</f>
        <v>0</v>
      </c>
      <c r="Q18" s="209">
        <f>+J18*$Q$11</f>
        <v>0</v>
      </c>
      <c r="R18" s="209">
        <f>+K18*$R$11</f>
        <v>6</v>
      </c>
      <c r="S18" s="209">
        <f t="shared" si="2"/>
        <v>6</v>
      </c>
      <c r="T18" s="209">
        <f t="shared" si="3"/>
        <v>0.75</v>
      </c>
      <c r="U18" s="209">
        <f t="shared" si="4"/>
        <v>0.75</v>
      </c>
      <c r="V18" s="213"/>
      <c r="W18" s="213"/>
      <c r="X18" s="210"/>
    </row>
    <row r="19" spans="1:24" s="167" customFormat="1" ht="39" customHeight="1">
      <c r="A19" s="232"/>
      <c r="B19" s="172" t="s">
        <v>239</v>
      </c>
      <c r="C19" s="272">
        <f t="shared" si="0"/>
        <v>-6</v>
      </c>
      <c r="D19" s="244">
        <f>+D13</f>
        <v>0</v>
      </c>
      <c r="E19" s="244">
        <f t="shared" si="1"/>
        <v>-6</v>
      </c>
      <c r="F19" s="249"/>
      <c r="G19" s="173"/>
      <c r="H19" s="173"/>
      <c r="I19" s="176"/>
      <c r="J19" s="176"/>
      <c r="K19" s="177">
        <v>6</v>
      </c>
      <c r="L19" s="208">
        <f>SUM(G19:K19)</f>
        <v>6</v>
      </c>
      <c r="M19" s="209">
        <v>0.125</v>
      </c>
      <c r="N19" s="209">
        <f>+G19*$N$11</f>
        <v>0</v>
      </c>
      <c r="O19" s="209">
        <f>+H19*$O$11</f>
        <v>0</v>
      </c>
      <c r="P19" s="209">
        <f>+I19*$P$11</f>
        <v>0</v>
      </c>
      <c r="Q19" s="209">
        <f>+J19*$Q$11</f>
        <v>0</v>
      </c>
      <c r="R19" s="209">
        <f>+K19*$R$11</f>
        <v>6</v>
      </c>
      <c r="S19" s="209">
        <f t="shared" si="2"/>
        <v>6</v>
      </c>
      <c r="T19" s="209">
        <f t="shared" si="3"/>
        <v>0.75</v>
      </c>
      <c r="U19" s="209">
        <f t="shared" si="4"/>
        <v>0.75</v>
      </c>
      <c r="V19" s="213"/>
      <c r="W19" s="213"/>
      <c r="X19" s="210"/>
    </row>
    <row r="20" spans="2:24" s="167" customFormat="1" ht="18" customHeight="1">
      <c r="B20" s="178"/>
      <c r="C20" s="272"/>
      <c r="D20" s="244"/>
      <c r="E20" s="244"/>
      <c r="F20" s="248"/>
      <c r="G20" s="182"/>
      <c r="H20" s="182"/>
      <c r="I20" s="259"/>
      <c r="J20" s="259"/>
      <c r="K20" s="259"/>
      <c r="L20" s="208"/>
      <c r="M20" s="209"/>
      <c r="N20" s="209"/>
      <c r="O20" s="209"/>
      <c r="P20" s="209"/>
      <c r="Q20" s="209"/>
      <c r="R20" s="209"/>
      <c r="S20" s="209"/>
      <c r="T20" s="211">
        <f>SUM(T18:T19)</f>
        <v>1.5</v>
      </c>
      <c r="U20" s="211">
        <f>SUM(U18:U19)</f>
        <v>1.5</v>
      </c>
      <c r="V20" s="246">
        <f>+T20/U20</f>
        <v>1</v>
      </c>
      <c r="W20" s="247">
        <f>+V20*F18</f>
        <v>0.25</v>
      </c>
      <c r="X20" s="212" t="str">
        <f>+B17</f>
        <v>SOBRE EL SERVICIO DE CONCILIACIÓN</v>
      </c>
    </row>
    <row r="21" spans="2:24" s="167" customFormat="1" ht="18" customHeight="1">
      <c r="B21" s="279" t="s">
        <v>246</v>
      </c>
      <c r="C21" s="272"/>
      <c r="D21" s="244"/>
      <c r="E21" s="244"/>
      <c r="F21" s="248"/>
      <c r="G21" s="199">
        <v>1</v>
      </c>
      <c r="H21" s="199">
        <v>2</v>
      </c>
      <c r="I21" s="199">
        <v>3</v>
      </c>
      <c r="J21" s="199">
        <v>4</v>
      </c>
      <c r="K21" s="200">
        <v>5</v>
      </c>
      <c r="L21" s="208"/>
      <c r="M21" s="209"/>
      <c r="N21" s="209"/>
      <c r="O21" s="209"/>
      <c r="P21" s="209"/>
      <c r="Q21" s="209"/>
      <c r="R21" s="209"/>
      <c r="S21" s="209"/>
      <c r="T21" s="209"/>
      <c r="U21" s="209"/>
      <c r="V21" s="213"/>
      <c r="W21" s="213"/>
      <c r="X21" s="210"/>
    </row>
    <row r="22" spans="1:24" s="167" customFormat="1" ht="16.5" customHeight="1">
      <c r="A22" s="232"/>
      <c r="B22" s="230" t="s">
        <v>240</v>
      </c>
      <c r="C22" s="272">
        <f t="shared" si="0"/>
        <v>-6</v>
      </c>
      <c r="D22" s="244">
        <f>+D13</f>
        <v>0</v>
      </c>
      <c r="E22" s="244">
        <f t="shared" si="1"/>
        <v>-6</v>
      </c>
      <c r="F22" s="249">
        <v>0.25</v>
      </c>
      <c r="G22" s="173"/>
      <c r="H22" s="173"/>
      <c r="I22" s="176"/>
      <c r="J22" s="176"/>
      <c r="K22" s="177">
        <v>6</v>
      </c>
      <c r="L22" s="208">
        <f>SUM(G22:K22)</f>
        <v>6</v>
      </c>
      <c r="M22" s="209">
        <v>0.0625</v>
      </c>
      <c r="N22" s="209">
        <f>+G22*$N$11</f>
        <v>0</v>
      </c>
      <c r="O22" s="209">
        <f>+H22*$O$11</f>
        <v>0</v>
      </c>
      <c r="P22" s="209">
        <f>+I22*$P$11</f>
        <v>0</v>
      </c>
      <c r="Q22" s="209">
        <f>+J22*$Q$11</f>
        <v>0</v>
      </c>
      <c r="R22" s="209">
        <f>+K22*$R$11</f>
        <v>6</v>
      </c>
      <c r="S22" s="209">
        <f t="shared" si="2"/>
        <v>6</v>
      </c>
      <c r="T22" s="209">
        <f t="shared" si="3"/>
        <v>0.375</v>
      </c>
      <c r="U22" s="209">
        <f t="shared" si="4"/>
        <v>0.375</v>
      </c>
      <c r="V22" s="213"/>
      <c r="W22" s="213"/>
      <c r="X22" s="210"/>
    </row>
    <row r="23" spans="1:24" s="167" customFormat="1" ht="15.75" customHeight="1">
      <c r="A23" s="232"/>
      <c r="B23" s="233" t="s">
        <v>241</v>
      </c>
      <c r="C23" s="272">
        <f t="shared" si="0"/>
        <v>-6</v>
      </c>
      <c r="D23" s="244">
        <f>+D13</f>
        <v>0</v>
      </c>
      <c r="E23" s="244">
        <f t="shared" si="1"/>
        <v>-6</v>
      </c>
      <c r="F23" s="249"/>
      <c r="G23" s="173"/>
      <c r="H23" s="173"/>
      <c r="I23" s="176"/>
      <c r="J23" s="176"/>
      <c r="K23" s="177">
        <v>6</v>
      </c>
      <c r="L23" s="208">
        <f>SUM(G23:K23)</f>
        <v>6</v>
      </c>
      <c r="M23" s="209">
        <v>0.0625</v>
      </c>
      <c r="N23" s="209">
        <f>+G23*$N$11</f>
        <v>0</v>
      </c>
      <c r="O23" s="209">
        <f>+H23*$O$11</f>
        <v>0</v>
      </c>
      <c r="P23" s="209">
        <f>+I23*$P$11</f>
        <v>0</v>
      </c>
      <c r="Q23" s="209">
        <f>+J23*$Q$11</f>
        <v>0</v>
      </c>
      <c r="R23" s="209">
        <f>+K23*$R$11</f>
        <v>6</v>
      </c>
      <c r="S23" s="209">
        <f t="shared" si="2"/>
        <v>6</v>
      </c>
      <c r="T23" s="209">
        <f t="shared" si="3"/>
        <v>0.375</v>
      </c>
      <c r="U23" s="209">
        <f t="shared" si="4"/>
        <v>0.375</v>
      </c>
      <c r="V23" s="213"/>
      <c r="W23" s="213"/>
      <c r="X23" s="210"/>
    </row>
    <row r="24" spans="1:24" s="167" customFormat="1" ht="16.5" customHeight="1">
      <c r="A24" s="232"/>
      <c r="B24" s="233" t="s">
        <v>242</v>
      </c>
      <c r="C24" s="272">
        <f t="shared" si="0"/>
        <v>-6</v>
      </c>
      <c r="D24" s="244">
        <f>+D13</f>
        <v>0</v>
      </c>
      <c r="E24" s="244">
        <f t="shared" si="1"/>
        <v>-6</v>
      </c>
      <c r="F24" s="249"/>
      <c r="G24" s="173"/>
      <c r="H24" s="173"/>
      <c r="I24" s="176"/>
      <c r="J24" s="176"/>
      <c r="K24" s="177">
        <v>6</v>
      </c>
      <c r="L24" s="208">
        <f>SUM(G24:K24)</f>
        <v>6</v>
      </c>
      <c r="M24" s="209">
        <v>0.0625</v>
      </c>
      <c r="N24" s="209">
        <f>+G24*$N$11</f>
        <v>0</v>
      </c>
      <c r="O24" s="209">
        <f>+H24*$O$11</f>
        <v>0</v>
      </c>
      <c r="P24" s="209">
        <f>+I24*$P$11</f>
        <v>0</v>
      </c>
      <c r="Q24" s="209">
        <f>+J24*$Q$11</f>
        <v>0</v>
      </c>
      <c r="R24" s="209">
        <f>+K24*$R$11</f>
        <v>6</v>
      </c>
      <c r="S24" s="209">
        <f t="shared" si="2"/>
        <v>6</v>
      </c>
      <c r="T24" s="209">
        <f t="shared" si="3"/>
        <v>0.375</v>
      </c>
      <c r="U24" s="209">
        <f t="shared" si="4"/>
        <v>0.375</v>
      </c>
      <c r="V24" s="213"/>
      <c r="W24" s="213"/>
      <c r="X24" s="210"/>
    </row>
    <row r="25" spans="1:24" s="167" customFormat="1" ht="17.25" customHeight="1">
      <c r="A25" s="232"/>
      <c r="B25" s="233"/>
      <c r="C25" s="272"/>
      <c r="D25" s="244"/>
      <c r="E25" s="244"/>
      <c r="F25" s="257"/>
      <c r="G25" s="182"/>
      <c r="H25" s="182"/>
      <c r="I25" s="258"/>
      <c r="J25" s="258"/>
      <c r="K25" s="259"/>
      <c r="L25" s="208"/>
      <c r="M25" s="209"/>
      <c r="N25" s="209"/>
      <c r="O25" s="209"/>
      <c r="P25" s="209"/>
      <c r="Q25" s="209"/>
      <c r="R25" s="209"/>
      <c r="S25" s="209"/>
      <c r="T25" s="209"/>
      <c r="U25" s="209"/>
      <c r="V25" s="213"/>
      <c r="W25" s="213"/>
      <c r="X25" s="210"/>
    </row>
    <row r="26" spans="2:24" s="167" customFormat="1" ht="17.25" customHeight="1">
      <c r="B26" s="179"/>
      <c r="C26" s="272"/>
      <c r="D26" s="244"/>
      <c r="E26" s="244"/>
      <c r="F26" s="248"/>
      <c r="G26" s="182"/>
      <c r="H26" s="182"/>
      <c r="I26" s="259"/>
      <c r="J26" s="259"/>
      <c r="K26" s="259"/>
      <c r="L26" s="208"/>
      <c r="M26" s="209"/>
      <c r="N26" s="209"/>
      <c r="O26" s="209"/>
      <c r="P26" s="209"/>
      <c r="Q26" s="209"/>
      <c r="R26" s="209"/>
      <c r="S26" s="209"/>
      <c r="T26" s="211">
        <f>SUM(T22:T25)</f>
        <v>1.125</v>
      </c>
      <c r="U26" s="211">
        <f>SUM(U22:U25)</f>
        <v>1.125</v>
      </c>
      <c r="V26" s="246">
        <f>+T26/U26</f>
        <v>1</v>
      </c>
      <c r="W26" s="247">
        <f>+V26*F22</f>
        <v>0.25</v>
      </c>
      <c r="X26" s="212" t="str">
        <f>+B21</f>
        <v>SOBRE EL CONCILIADOR</v>
      </c>
    </row>
    <row r="27" spans="2:24" s="167" customFormat="1" ht="17.25" customHeight="1">
      <c r="B27" s="279" t="s">
        <v>244</v>
      </c>
      <c r="C27" s="272"/>
      <c r="D27" s="244"/>
      <c r="E27" s="244"/>
      <c r="F27" s="248"/>
      <c r="G27" s="199">
        <v>1</v>
      </c>
      <c r="H27" s="199">
        <v>2</v>
      </c>
      <c r="I27" s="199">
        <v>3</v>
      </c>
      <c r="J27" s="199">
        <v>4</v>
      </c>
      <c r="K27" s="200">
        <v>5</v>
      </c>
      <c r="L27" s="208"/>
      <c r="M27" s="209"/>
      <c r="N27" s="209"/>
      <c r="O27" s="209"/>
      <c r="P27" s="209"/>
      <c r="Q27" s="209"/>
      <c r="R27" s="209"/>
      <c r="S27" s="209"/>
      <c r="T27" s="209"/>
      <c r="U27" s="209"/>
      <c r="V27" s="213"/>
      <c r="W27" s="213"/>
      <c r="X27" s="210"/>
    </row>
    <row r="28" spans="1:24" s="167" customFormat="1" ht="41.25" customHeight="1">
      <c r="A28" s="232"/>
      <c r="B28" s="230" t="s">
        <v>243</v>
      </c>
      <c r="C28" s="272">
        <f t="shared" si="0"/>
        <v>-6</v>
      </c>
      <c r="D28" s="244">
        <f>+D13</f>
        <v>0</v>
      </c>
      <c r="E28" s="244">
        <f t="shared" si="1"/>
        <v>-6</v>
      </c>
      <c r="F28" s="249">
        <v>0.25</v>
      </c>
      <c r="G28" s="173"/>
      <c r="H28" s="173"/>
      <c r="I28" s="176"/>
      <c r="J28" s="176">
        <v>4</v>
      </c>
      <c r="K28" s="177">
        <v>2</v>
      </c>
      <c r="L28" s="208">
        <f>SUM(G28:K28)</f>
        <v>6</v>
      </c>
      <c r="M28" s="209">
        <v>0.03571428571428571</v>
      </c>
      <c r="N28" s="209">
        <f>+G28*$N$11</f>
        <v>0</v>
      </c>
      <c r="O28" s="209">
        <f>+H28*$O$11</f>
        <v>0</v>
      </c>
      <c r="P28" s="209">
        <f>+I28*$P$11</f>
        <v>0</v>
      </c>
      <c r="Q28" s="209">
        <f>+J28*$Q$11</f>
        <v>3.2</v>
      </c>
      <c r="R28" s="209">
        <f>+K28*$R$11</f>
        <v>2</v>
      </c>
      <c r="S28" s="209">
        <f t="shared" si="2"/>
        <v>5.2</v>
      </c>
      <c r="T28" s="209">
        <f t="shared" si="3"/>
        <v>0.18571428571428572</v>
      </c>
      <c r="U28" s="209">
        <f t="shared" si="4"/>
        <v>0.21428571428571427</v>
      </c>
      <c r="V28" s="213"/>
      <c r="W28" s="213"/>
      <c r="X28" s="210"/>
    </row>
    <row r="29" spans="1:24" s="167" customFormat="1" ht="18.75" customHeight="1">
      <c r="A29" s="232"/>
      <c r="B29" s="172" t="s">
        <v>245</v>
      </c>
      <c r="C29" s="272">
        <f t="shared" si="0"/>
        <v>-6</v>
      </c>
      <c r="D29" s="244">
        <f>+D13</f>
        <v>0</v>
      </c>
      <c r="E29" s="244">
        <f t="shared" si="1"/>
        <v>-6</v>
      </c>
      <c r="F29" s="249"/>
      <c r="G29" s="173"/>
      <c r="H29" s="173"/>
      <c r="I29" s="176"/>
      <c r="J29" s="176"/>
      <c r="K29" s="177">
        <v>6</v>
      </c>
      <c r="L29" s="208">
        <f>SUM(G29:K29)</f>
        <v>6</v>
      </c>
      <c r="M29" s="209">
        <v>0.03571428571428571</v>
      </c>
      <c r="N29" s="209">
        <f>+G29*$N$11</f>
        <v>0</v>
      </c>
      <c r="O29" s="209">
        <f>+H29*$O$11</f>
        <v>0</v>
      </c>
      <c r="P29" s="209">
        <f>+I29*$P$11</f>
        <v>0</v>
      </c>
      <c r="Q29" s="209">
        <f>+J29*$Q$11</f>
        <v>0</v>
      </c>
      <c r="R29" s="209">
        <f>+K29*$R$11</f>
        <v>6</v>
      </c>
      <c r="S29" s="209">
        <f t="shared" si="2"/>
        <v>6</v>
      </c>
      <c r="T29" s="209">
        <f t="shared" si="3"/>
        <v>0.21428571428571427</v>
      </c>
      <c r="U29" s="209">
        <f t="shared" si="4"/>
        <v>0.21428571428571427</v>
      </c>
      <c r="V29" s="213"/>
      <c r="W29" s="213"/>
      <c r="X29" s="210"/>
    </row>
    <row r="30" spans="1:24" s="167" customFormat="1" ht="27" customHeight="1">
      <c r="A30" s="232"/>
      <c r="B30" s="230"/>
      <c r="C30" s="152"/>
      <c r="D30" s="244"/>
      <c r="E30" s="244"/>
      <c r="F30" s="257"/>
      <c r="G30" s="179"/>
      <c r="H30" s="179"/>
      <c r="I30" s="258"/>
      <c r="J30" s="258"/>
      <c r="K30" s="259"/>
      <c r="L30" s="208"/>
      <c r="M30" s="209"/>
      <c r="N30" s="209"/>
      <c r="O30" s="209"/>
      <c r="P30" s="209"/>
      <c r="Q30" s="209"/>
      <c r="R30" s="209"/>
      <c r="S30" s="209"/>
      <c r="T30" s="209"/>
      <c r="U30" s="209"/>
      <c r="V30" s="213"/>
      <c r="W30" s="213"/>
      <c r="X30" s="210"/>
    </row>
    <row r="31" spans="3:24" s="167" customFormat="1" ht="13.5" thickBot="1">
      <c r="C31" s="152"/>
      <c r="D31" s="244"/>
      <c r="E31" s="244"/>
      <c r="F31" s="250"/>
      <c r="G31" s="152"/>
      <c r="H31" s="152"/>
      <c r="I31" s="152"/>
      <c r="J31" s="152"/>
      <c r="K31" s="152"/>
      <c r="L31" s="205"/>
      <c r="M31" s="205"/>
      <c r="N31" s="205"/>
      <c r="O31" s="205"/>
      <c r="P31" s="205"/>
      <c r="Q31" s="205"/>
      <c r="R31" s="205"/>
      <c r="S31" s="205"/>
      <c r="T31" s="211">
        <f>SUM(T28:T30)</f>
        <v>0.4</v>
      </c>
      <c r="U31" s="211">
        <f>SUM(U28:U30)</f>
        <v>0.42857142857142855</v>
      </c>
      <c r="V31" s="213">
        <f>+T31/U31</f>
        <v>0.9333333333333335</v>
      </c>
      <c r="W31" s="214">
        <f>+V31*F28</f>
        <v>0.23333333333333336</v>
      </c>
      <c r="X31" s="215" t="str">
        <f>+B27</f>
        <v>SOBRE LA PLATAFORMA TEAMS</v>
      </c>
    </row>
    <row r="32" spans="2:24" s="167" customFormat="1" ht="12.75" customHeight="1">
      <c r="B32" s="268" t="s">
        <v>249</v>
      </c>
      <c r="C32" s="152"/>
      <c r="D32" s="244"/>
      <c r="E32" s="244"/>
      <c r="F32" s="250"/>
      <c r="G32" s="152"/>
      <c r="H32" s="152"/>
      <c r="I32" s="152"/>
      <c r="J32" s="152"/>
      <c r="K32" s="152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7"/>
    </row>
    <row r="33" spans="2:24" s="167" customFormat="1" ht="26.25" thickBot="1">
      <c r="B33" s="269" t="s">
        <v>282</v>
      </c>
      <c r="C33" s="152"/>
      <c r="D33" s="184"/>
      <c r="E33" s="184"/>
      <c r="F33" s="250"/>
      <c r="G33" s="152"/>
      <c r="H33" s="152"/>
      <c r="I33" s="152"/>
      <c r="J33" s="152"/>
      <c r="K33" s="152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7"/>
    </row>
    <row r="34" spans="2:24" s="264" customFormat="1" ht="37.5" customHeight="1" thickBot="1">
      <c r="B34" s="269" t="s">
        <v>281</v>
      </c>
      <c r="C34" s="260"/>
      <c r="D34" s="261"/>
      <c r="E34" s="261"/>
      <c r="F34" s="262"/>
      <c r="G34" s="260"/>
      <c r="H34" s="260"/>
      <c r="I34" s="260"/>
      <c r="J34" s="260"/>
      <c r="K34" s="260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6">
        <f>+W16+W20+W26+W31</f>
        <v>0.9833333333333334</v>
      </c>
      <c r="X34" s="267" t="s">
        <v>252</v>
      </c>
    </row>
    <row r="35" spans="2:24" s="167" customFormat="1" ht="66" customHeight="1">
      <c r="B35" s="269"/>
      <c r="C35" s="152"/>
      <c r="D35" s="184"/>
      <c r="E35" s="184"/>
      <c r="F35" s="250"/>
      <c r="G35" s="152"/>
      <c r="H35" s="152"/>
      <c r="I35" s="152"/>
      <c r="J35" s="152"/>
      <c r="K35" s="152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7"/>
    </row>
    <row r="36" spans="2:24" s="167" customFormat="1" ht="12.75">
      <c r="B36" s="269"/>
      <c r="C36" s="152"/>
      <c r="D36" s="184"/>
      <c r="E36" s="184"/>
      <c r="F36" s="250"/>
      <c r="G36" s="152"/>
      <c r="H36" s="152"/>
      <c r="I36" s="152"/>
      <c r="J36" s="152"/>
      <c r="K36" s="152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7"/>
    </row>
    <row r="37" spans="2:24" s="167" customFormat="1" ht="12.75">
      <c r="B37" s="274"/>
      <c r="C37" s="152"/>
      <c r="D37" s="184"/>
      <c r="E37" s="184"/>
      <c r="F37" s="250"/>
      <c r="G37" s="152"/>
      <c r="H37" s="152"/>
      <c r="I37" s="152"/>
      <c r="J37" s="152"/>
      <c r="K37" s="152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7"/>
    </row>
    <row r="38" spans="2:24" s="167" customFormat="1" ht="12.75">
      <c r="B38" s="274"/>
      <c r="C38" s="152"/>
      <c r="D38" s="184"/>
      <c r="E38" s="184"/>
      <c r="F38" s="250"/>
      <c r="G38" s="152"/>
      <c r="H38" s="152"/>
      <c r="I38" s="152"/>
      <c r="J38" s="152"/>
      <c r="K38" s="152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7"/>
    </row>
    <row r="39" spans="2:24" s="167" customFormat="1" ht="12.75">
      <c r="B39" s="274"/>
      <c r="C39" s="152"/>
      <c r="D39" s="184"/>
      <c r="E39" s="184"/>
      <c r="F39" s="250"/>
      <c r="G39" s="152"/>
      <c r="H39" s="152"/>
      <c r="I39" s="152"/>
      <c r="J39" s="152"/>
      <c r="K39" s="152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7"/>
    </row>
    <row r="40" spans="2:24" s="167" customFormat="1" ht="12.75">
      <c r="B40" s="274"/>
      <c r="C40" s="152"/>
      <c r="D40" s="184"/>
      <c r="E40" s="184"/>
      <c r="F40" s="250"/>
      <c r="G40" s="152"/>
      <c r="H40" s="152"/>
      <c r="I40" s="152"/>
      <c r="J40" s="152"/>
      <c r="K40" s="152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7"/>
    </row>
    <row r="41" spans="2:24" s="167" customFormat="1" ht="13.5" thickBot="1">
      <c r="B41" s="275"/>
      <c r="C41" s="152"/>
      <c r="D41" s="184"/>
      <c r="E41" s="184"/>
      <c r="F41" s="250"/>
      <c r="G41" s="152"/>
      <c r="H41" s="152"/>
      <c r="I41" s="152"/>
      <c r="J41" s="152"/>
      <c r="K41" s="152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7"/>
    </row>
    <row r="42" spans="3:24" s="167" customFormat="1" ht="12.75">
      <c r="C42" s="152"/>
      <c r="D42" s="184"/>
      <c r="E42" s="184"/>
      <c r="F42" s="250"/>
      <c r="G42" s="152"/>
      <c r="H42" s="152"/>
      <c r="I42" s="152"/>
      <c r="J42" s="152"/>
      <c r="K42" s="152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7"/>
    </row>
    <row r="43" spans="3:24" s="167" customFormat="1" ht="12.75">
      <c r="C43" s="152"/>
      <c r="D43" s="184"/>
      <c r="E43" s="184"/>
      <c r="F43" s="250"/>
      <c r="G43" s="152"/>
      <c r="H43" s="152"/>
      <c r="I43" s="152"/>
      <c r="J43" s="152"/>
      <c r="K43" s="152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7"/>
    </row>
    <row r="44" spans="3:24" s="167" customFormat="1" ht="12.75">
      <c r="C44" s="152"/>
      <c r="D44" s="184"/>
      <c r="E44" s="184"/>
      <c r="F44" s="250"/>
      <c r="G44" s="152"/>
      <c r="H44" s="152"/>
      <c r="I44" s="152"/>
      <c r="J44" s="152"/>
      <c r="K44" s="152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7"/>
    </row>
    <row r="45" spans="3:24" s="167" customFormat="1" ht="12.75">
      <c r="C45" s="152"/>
      <c r="D45" s="184"/>
      <c r="E45" s="184"/>
      <c r="F45" s="250"/>
      <c r="G45" s="152"/>
      <c r="H45" s="152"/>
      <c r="I45" s="152"/>
      <c r="J45" s="152"/>
      <c r="K45" s="152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7"/>
    </row>
    <row r="46" spans="3:24" s="167" customFormat="1" ht="12.75">
      <c r="C46" s="152"/>
      <c r="D46" s="184"/>
      <c r="E46" s="184"/>
      <c r="F46" s="250"/>
      <c r="G46" s="152"/>
      <c r="H46" s="152"/>
      <c r="I46" s="152"/>
      <c r="J46" s="152"/>
      <c r="K46" s="152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3">
      <selection activeCell="B8" sqref="B8"/>
    </sheetView>
  </sheetViews>
  <sheetFormatPr defaultColWidth="11.421875" defaultRowHeight="12.75"/>
  <cols>
    <col min="1" max="1" width="6.28125" style="151" customWidth="1"/>
    <col min="2" max="2" width="79.57421875" style="151" customWidth="1"/>
    <col min="3" max="3" width="8.7109375" style="152" customWidth="1"/>
    <col min="4" max="4" width="19.28125" style="184" customWidth="1"/>
    <col min="5" max="5" width="6.7109375" style="184" bestFit="1" customWidth="1"/>
    <col min="6" max="6" width="11.421875" style="238" customWidth="1"/>
    <col min="7" max="7" width="6.00390625" style="154" customWidth="1"/>
    <col min="8" max="8" width="6.7109375" style="154" customWidth="1"/>
    <col min="9" max="11" width="11.421875" style="154" customWidth="1"/>
    <col min="12" max="12" width="5.8515625" style="201" customWidth="1"/>
    <col min="13" max="14" width="10.00390625" style="201" customWidth="1"/>
    <col min="15" max="15" width="9.57421875" style="201" customWidth="1"/>
    <col min="16" max="16" width="10.00390625" style="201" customWidth="1"/>
    <col min="17" max="17" width="8.140625" style="201" customWidth="1"/>
    <col min="18" max="22" width="10.00390625" style="201" customWidth="1"/>
    <col min="23" max="23" width="16.421875" style="201" customWidth="1"/>
    <col min="24" max="24" width="49.28125" style="198" customWidth="1"/>
    <col min="25" max="16384" width="11.421875" style="151" customWidth="1"/>
  </cols>
  <sheetData>
    <row r="1" ht="9" customHeight="1">
      <c r="B1" s="235"/>
    </row>
    <row r="2" ht="10.5" customHeight="1">
      <c r="B2" s="235"/>
    </row>
    <row r="3" ht="16.5" customHeight="1">
      <c r="B3" s="235"/>
    </row>
    <row r="4" ht="24.75" customHeight="1">
      <c r="B4" s="235"/>
    </row>
    <row r="5" ht="30.75" customHeight="1">
      <c r="B5" s="235"/>
    </row>
    <row r="6" ht="15" customHeight="1">
      <c r="B6" s="155"/>
    </row>
    <row r="7" ht="29.25" customHeight="1"/>
    <row r="8" spans="2:12" ht="22.5" customHeight="1">
      <c r="B8" s="234" t="s">
        <v>292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</row>
    <row r="9" spans="2:6" ht="21.75" customHeight="1">
      <c r="B9" s="161"/>
      <c r="C9" s="159"/>
      <c r="D9" s="185"/>
      <c r="E9" s="185"/>
      <c r="F9" s="239"/>
    </row>
    <row r="10" spans="2:24" s="161" customFormat="1" ht="30.75" customHeight="1">
      <c r="B10" s="234" t="s">
        <v>293</v>
      </c>
      <c r="C10" s="159"/>
      <c r="D10" s="273" t="s">
        <v>272</v>
      </c>
      <c r="E10" s="185"/>
      <c r="F10" s="240"/>
      <c r="G10" s="164"/>
      <c r="H10" s="164"/>
      <c r="I10" s="164"/>
      <c r="J10" s="164"/>
      <c r="K10" s="164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3"/>
    </row>
    <row r="11" spans="2:18" ht="18.75" customHeight="1">
      <c r="B11" s="165"/>
      <c r="C11" s="159"/>
      <c r="D11" s="185"/>
      <c r="E11" s="185"/>
      <c r="F11" s="239"/>
      <c r="G11" s="229"/>
      <c r="H11" s="229"/>
      <c r="I11" s="229"/>
      <c r="J11" s="229"/>
      <c r="K11" s="229"/>
      <c r="N11" s="201">
        <f>20/100</f>
        <v>0.2</v>
      </c>
      <c r="O11" s="201">
        <f>40/100</f>
        <v>0.4</v>
      </c>
      <c r="P11" s="201">
        <f>60/100</f>
        <v>0.6</v>
      </c>
      <c r="Q11" s="201">
        <f>80/100</f>
        <v>0.8</v>
      </c>
      <c r="R11" s="201">
        <f>100/100</f>
        <v>1</v>
      </c>
    </row>
    <row r="12" spans="2:24" s="167" customFormat="1" ht="30" customHeight="1">
      <c r="B12" s="279" t="s">
        <v>247</v>
      </c>
      <c r="C12" s="170"/>
      <c r="D12" s="204" t="s">
        <v>213</v>
      </c>
      <c r="E12" s="186"/>
      <c r="F12" s="241"/>
      <c r="G12" s="199">
        <v>1</v>
      </c>
      <c r="H12" s="199">
        <v>2</v>
      </c>
      <c r="I12" s="199">
        <v>3</v>
      </c>
      <c r="J12" s="199">
        <v>4</v>
      </c>
      <c r="K12" s="199">
        <v>5</v>
      </c>
      <c r="L12" s="205"/>
      <c r="M12" s="205"/>
      <c r="N12" s="206">
        <v>1</v>
      </c>
      <c r="O12" s="206">
        <v>2</v>
      </c>
      <c r="P12" s="206">
        <v>3</v>
      </c>
      <c r="Q12" s="206">
        <v>4</v>
      </c>
      <c r="R12" s="206">
        <v>5</v>
      </c>
      <c r="S12" s="205"/>
      <c r="T12" s="205" t="s">
        <v>190</v>
      </c>
      <c r="U12" s="205" t="s">
        <v>191</v>
      </c>
      <c r="V12" s="205"/>
      <c r="W12" s="205" t="s">
        <v>190</v>
      </c>
      <c r="X12" s="207"/>
    </row>
    <row r="13" spans="1:24" s="167" customFormat="1" ht="27.75" customHeight="1">
      <c r="A13" s="232"/>
      <c r="B13" s="172" t="s">
        <v>235</v>
      </c>
      <c r="C13" s="272">
        <f>+D13-L13</f>
        <v>-3</v>
      </c>
      <c r="D13" s="243"/>
      <c r="E13" s="244">
        <f>+D13-L13</f>
        <v>-3</v>
      </c>
      <c r="F13" s="245">
        <f>25/100</f>
        <v>0.25</v>
      </c>
      <c r="G13" s="173"/>
      <c r="H13" s="173"/>
      <c r="I13" s="176"/>
      <c r="J13" s="176"/>
      <c r="K13" s="177">
        <v>3</v>
      </c>
      <c r="L13" s="208">
        <f>SUM(G13:K13)</f>
        <v>3</v>
      </c>
      <c r="M13" s="209">
        <v>0.08333333333333333</v>
      </c>
      <c r="N13" s="209">
        <f>+G13*$N$11</f>
        <v>0</v>
      </c>
      <c r="O13" s="209">
        <f>+H13*$O$11</f>
        <v>0</v>
      </c>
      <c r="P13" s="209">
        <f>+I13*$P$11</f>
        <v>0</v>
      </c>
      <c r="Q13" s="209">
        <f>+J13*$Q$11</f>
        <v>0</v>
      </c>
      <c r="R13" s="209">
        <f>+K13*$R$11</f>
        <v>3</v>
      </c>
      <c r="S13" s="209">
        <f>SUM(N13:R13)</f>
        <v>3</v>
      </c>
      <c r="T13" s="209">
        <f>+S13*M13</f>
        <v>0.25</v>
      </c>
      <c r="U13" s="209">
        <f>+L13*M13</f>
        <v>0.25</v>
      </c>
      <c r="V13" s="209"/>
      <c r="W13" s="209"/>
      <c r="X13" s="210"/>
    </row>
    <row r="14" spans="1:24" s="167" customFormat="1" ht="18.75" customHeight="1">
      <c r="A14" s="232"/>
      <c r="B14" s="172" t="s">
        <v>236</v>
      </c>
      <c r="C14" s="272">
        <f aca="true" t="shared" si="0" ref="C14:C29">+D14-L14</f>
        <v>-3</v>
      </c>
      <c r="D14" s="244">
        <f>+D13</f>
        <v>0</v>
      </c>
      <c r="E14" s="244">
        <f aca="true" t="shared" si="1" ref="E14:E29">+D14-L14</f>
        <v>-3</v>
      </c>
      <c r="F14" s="245"/>
      <c r="G14" s="173"/>
      <c r="H14" s="173"/>
      <c r="I14" s="176"/>
      <c r="J14" s="176"/>
      <c r="K14" s="177">
        <v>3</v>
      </c>
      <c r="L14" s="208">
        <f>SUM(G14:K14)</f>
        <v>3</v>
      </c>
      <c r="M14" s="209">
        <v>0.08333333333333333</v>
      </c>
      <c r="N14" s="209">
        <f>+G14*$N$11</f>
        <v>0</v>
      </c>
      <c r="O14" s="209">
        <f>+H14*$O$11</f>
        <v>0</v>
      </c>
      <c r="P14" s="209">
        <f>+I14*$P$11</f>
        <v>0</v>
      </c>
      <c r="Q14" s="209">
        <f>+J14*$Q$11</f>
        <v>0</v>
      </c>
      <c r="R14" s="209">
        <f>+K14*$R$11</f>
        <v>3</v>
      </c>
      <c r="S14" s="209">
        <f aca="true" t="shared" si="2" ref="S14:S29">SUM(N14:R14)</f>
        <v>3</v>
      </c>
      <c r="T14" s="209">
        <f aca="true" t="shared" si="3" ref="T14:T29">+S14*M14</f>
        <v>0.25</v>
      </c>
      <c r="U14" s="209">
        <f aca="true" t="shared" si="4" ref="U14:U29">+L14*M14</f>
        <v>0.25</v>
      </c>
      <c r="V14" s="209"/>
      <c r="W14" s="209"/>
      <c r="X14" s="210"/>
    </row>
    <row r="15" spans="1:24" s="167" customFormat="1" ht="27.75" customHeight="1">
      <c r="A15" s="232"/>
      <c r="B15" s="172" t="s">
        <v>237</v>
      </c>
      <c r="C15" s="272">
        <f t="shared" si="0"/>
        <v>-3</v>
      </c>
      <c r="D15" s="244">
        <f>+D13</f>
        <v>0</v>
      </c>
      <c r="E15" s="244">
        <f t="shared" si="1"/>
        <v>-3</v>
      </c>
      <c r="F15" s="245"/>
      <c r="G15" s="173"/>
      <c r="H15" s="173"/>
      <c r="I15" s="176"/>
      <c r="J15" s="176"/>
      <c r="K15" s="177">
        <v>3</v>
      </c>
      <c r="L15" s="208">
        <f>SUM(G15:K15)</f>
        <v>3</v>
      </c>
      <c r="M15" s="209">
        <v>0.08333333333333333</v>
      </c>
      <c r="N15" s="209">
        <f>+G15*$N$11</f>
        <v>0</v>
      </c>
      <c r="O15" s="209">
        <f>+H15*$O$11</f>
        <v>0</v>
      </c>
      <c r="P15" s="209">
        <f>+I15*$P$11</f>
        <v>0</v>
      </c>
      <c r="Q15" s="209">
        <f>+J15*$Q$11</f>
        <v>0</v>
      </c>
      <c r="R15" s="209">
        <f>+K15*$R$11</f>
        <v>3</v>
      </c>
      <c r="S15" s="209">
        <f t="shared" si="2"/>
        <v>3</v>
      </c>
      <c r="T15" s="209">
        <f t="shared" si="3"/>
        <v>0.25</v>
      </c>
      <c r="U15" s="209">
        <f t="shared" si="4"/>
        <v>0.25</v>
      </c>
      <c r="V15" s="209"/>
      <c r="W15" s="209"/>
      <c r="X15" s="210"/>
    </row>
    <row r="16" spans="2:24" s="167" customFormat="1" ht="15.75" customHeight="1">
      <c r="B16" s="178"/>
      <c r="C16" s="272">
        <f t="shared" si="0"/>
        <v>0</v>
      </c>
      <c r="D16" s="244"/>
      <c r="E16" s="244"/>
      <c r="F16" s="241"/>
      <c r="G16" s="182"/>
      <c r="H16" s="182"/>
      <c r="I16" s="259"/>
      <c r="J16" s="259"/>
      <c r="K16" s="259"/>
      <c r="L16" s="208"/>
      <c r="M16" s="209"/>
      <c r="N16" s="209"/>
      <c r="O16" s="209"/>
      <c r="P16" s="209"/>
      <c r="Q16" s="209"/>
      <c r="R16" s="209"/>
      <c r="S16" s="209"/>
      <c r="T16" s="211">
        <f>SUM(T13:T15)</f>
        <v>0.75</v>
      </c>
      <c r="U16" s="211">
        <f>SUM(U13:U15)</f>
        <v>0.75</v>
      </c>
      <c r="V16" s="246">
        <f>+T16/U16</f>
        <v>1</v>
      </c>
      <c r="W16" s="247">
        <f>+V16*F13</f>
        <v>0.25</v>
      </c>
      <c r="X16" s="212" t="str">
        <f>+B12</f>
        <v>SOBRE LA ATENCIÓN GENERAL DEL CENTRO</v>
      </c>
    </row>
    <row r="17" spans="2:24" s="167" customFormat="1" ht="17.25" customHeight="1">
      <c r="B17" s="279" t="s">
        <v>199</v>
      </c>
      <c r="C17" s="272"/>
      <c r="D17" s="244"/>
      <c r="E17" s="244"/>
      <c r="F17" s="248"/>
      <c r="G17" s="199">
        <v>1</v>
      </c>
      <c r="H17" s="199">
        <v>2</v>
      </c>
      <c r="I17" s="199">
        <v>3</v>
      </c>
      <c r="J17" s="199">
        <v>4</v>
      </c>
      <c r="K17" s="200">
        <v>5</v>
      </c>
      <c r="L17" s="208"/>
      <c r="M17" s="209"/>
      <c r="N17" s="209"/>
      <c r="O17" s="209"/>
      <c r="P17" s="209"/>
      <c r="Q17" s="209"/>
      <c r="R17" s="209"/>
      <c r="S17" s="209"/>
      <c r="T17" s="209"/>
      <c r="U17" s="209"/>
      <c r="V17" s="213"/>
      <c r="W17" s="213"/>
      <c r="X17" s="210"/>
    </row>
    <row r="18" spans="1:24" s="167" customFormat="1" ht="30" customHeight="1">
      <c r="A18" s="232"/>
      <c r="B18" s="172" t="s">
        <v>238</v>
      </c>
      <c r="C18" s="272">
        <f t="shared" si="0"/>
        <v>-3</v>
      </c>
      <c r="D18" s="244">
        <f>+D13</f>
        <v>0</v>
      </c>
      <c r="E18" s="244">
        <f t="shared" si="1"/>
        <v>-3</v>
      </c>
      <c r="F18" s="249">
        <v>0.25</v>
      </c>
      <c r="G18" s="173"/>
      <c r="H18" s="173"/>
      <c r="I18" s="176"/>
      <c r="J18" s="176"/>
      <c r="K18" s="177">
        <v>3</v>
      </c>
      <c r="L18" s="208">
        <f>SUM(G18:K18)</f>
        <v>3</v>
      </c>
      <c r="M18" s="209">
        <v>0.125</v>
      </c>
      <c r="N18" s="209">
        <f>+G18*$N$11</f>
        <v>0</v>
      </c>
      <c r="O18" s="209">
        <f>+H18*$O$11</f>
        <v>0</v>
      </c>
      <c r="P18" s="209">
        <f>+I18*$P$11</f>
        <v>0</v>
      </c>
      <c r="Q18" s="209">
        <f>+J18*$Q$11</f>
        <v>0</v>
      </c>
      <c r="R18" s="209">
        <f>+K18*$R$11</f>
        <v>3</v>
      </c>
      <c r="S18" s="209">
        <f t="shared" si="2"/>
        <v>3</v>
      </c>
      <c r="T18" s="209">
        <f t="shared" si="3"/>
        <v>0.375</v>
      </c>
      <c r="U18" s="209">
        <f t="shared" si="4"/>
        <v>0.375</v>
      </c>
      <c r="V18" s="213"/>
      <c r="W18" s="213"/>
      <c r="X18" s="210"/>
    </row>
    <row r="19" spans="1:24" s="167" customFormat="1" ht="39" customHeight="1">
      <c r="A19" s="232"/>
      <c r="B19" s="172" t="s">
        <v>239</v>
      </c>
      <c r="C19" s="272">
        <f t="shared" si="0"/>
        <v>-3</v>
      </c>
      <c r="D19" s="244">
        <f>+D13</f>
        <v>0</v>
      </c>
      <c r="E19" s="244">
        <f t="shared" si="1"/>
        <v>-3</v>
      </c>
      <c r="F19" s="249"/>
      <c r="G19" s="173"/>
      <c r="H19" s="173"/>
      <c r="I19" s="176"/>
      <c r="J19" s="176"/>
      <c r="K19" s="177">
        <v>3</v>
      </c>
      <c r="L19" s="208">
        <f>SUM(G19:K19)</f>
        <v>3</v>
      </c>
      <c r="M19" s="209">
        <v>0.125</v>
      </c>
      <c r="N19" s="209">
        <f>+G19*$N$11</f>
        <v>0</v>
      </c>
      <c r="O19" s="209">
        <f>+H19*$O$11</f>
        <v>0</v>
      </c>
      <c r="P19" s="209">
        <f>+I19*$P$11</f>
        <v>0</v>
      </c>
      <c r="Q19" s="209">
        <f>+J19*$Q$11</f>
        <v>0</v>
      </c>
      <c r="R19" s="209">
        <f>+K19*$R$11</f>
        <v>3</v>
      </c>
      <c r="S19" s="209">
        <f t="shared" si="2"/>
        <v>3</v>
      </c>
      <c r="T19" s="209">
        <f t="shared" si="3"/>
        <v>0.375</v>
      </c>
      <c r="U19" s="209">
        <f t="shared" si="4"/>
        <v>0.375</v>
      </c>
      <c r="V19" s="213"/>
      <c r="W19" s="213"/>
      <c r="X19" s="210"/>
    </row>
    <row r="20" spans="2:24" s="167" customFormat="1" ht="18" customHeight="1">
      <c r="B20" s="178"/>
      <c r="C20" s="272"/>
      <c r="D20" s="244"/>
      <c r="E20" s="244"/>
      <c r="F20" s="248"/>
      <c r="G20" s="182"/>
      <c r="H20" s="182"/>
      <c r="I20" s="259"/>
      <c r="J20" s="259"/>
      <c r="K20" s="259"/>
      <c r="L20" s="208"/>
      <c r="M20" s="209"/>
      <c r="N20" s="209"/>
      <c r="O20" s="209"/>
      <c r="P20" s="209"/>
      <c r="Q20" s="209"/>
      <c r="R20" s="209"/>
      <c r="S20" s="209"/>
      <c r="T20" s="211">
        <f>SUM(T18:T19)</f>
        <v>0.75</v>
      </c>
      <c r="U20" s="211">
        <f>SUM(U18:U19)</f>
        <v>0.75</v>
      </c>
      <c r="V20" s="246">
        <f>+T20/U20</f>
        <v>1</v>
      </c>
      <c r="W20" s="247">
        <f>+V20*F18</f>
        <v>0.25</v>
      </c>
      <c r="X20" s="212" t="str">
        <f>+B17</f>
        <v>SOBRE EL SERVICIO DE CONCILIACIÓN</v>
      </c>
    </row>
    <row r="21" spans="2:24" s="167" customFormat="1" ht="18" customHeight="1">
      <c r="B21" s="279" t="s">
        <v>246</v>
      </c>
      <c r="C21" s="272"/>
      <c r="D21" s="244"/>
      <c r="E21" s="244"/>
      <c r="F21" s="248"/>
      <c r="G21" s="199">
        <v>1</v>
      </c>
      <c r="H21" s="199">
        <v>2</v>
      </c>
      <c r="I21" s="199">
        <v>3</v>
      </c>
      <c r="J21" s="199">
        <v>4</v>
      </c>
      <c r="K21" s="200">
        <v>5</v>
      </c>
      <c r="L21" s="208"/>
      <c r="M21" s="209"/>
      <c r="N21" s="209"/>
      <c r="O21" s="209"/>
      <c r="P21" s="209"/>
      <c r="Q21" s="209"/>
      <c r="R21" s="209"/>
      <c r="S21" s="209"/>
      <c r="T21" s="209"/>
      <c r="U21" s="209"/>
      <c r="V21" s="213"/>
      <c r="W21" s="213"/>
      <c r="X21" s="210"/>
    </row>
    <row r="22" spans="1:24" s="167" customFormat="1" ht="16.5" customHeight="1">
      <c r="A22" s="232"/>
      <c r="B22" s="230" t="s">
        <v>240</v>
      </c>
      <c r="C22" s="272">
        <f t="shared" si="0"/>
        <v>-3</v>
      </c>
      <c r="D22" s="244">
        <f>+D13</f>
        <v>0</v>
      </c>
      <c r="E22" s="244">
        <f t="shared" si="1"/>
        <v>-3</v>
      </c>
      <c r="F22" s="249">
        <v>0.25</v>
      </c>
      <c r="G22" s="173"/>
      <c r="H22" s="173"/>
      <c r="I22" s="176"/>
      <c r="J22" s="176"/>
      <c r="K22" s="177">
        <v>3</v>
      </c>
      <c r="L22" s="208">
        <f>SUM(G22:K22)</f>
        <v>3</v>
      </c>
      <c r="M22" s="209">
        <v>0.0625</v>
      </c>
      <c r="N22" s="209">
        <f>+G22*$N$11</f>
        <v>0</v>
      </c>
      <c r="O22" s="209">
        <f>+H22*$O$11</f>
        <v>0</v>
      </c>
      <c r="P22" s="209">
        <f>+I22*$P$11</f>
        <v>0</v>
      </c>
      <c r="Q22" s="209">
        <f>+J22*$Q$11</f>
        <v>0</v>
      </c>
      <c r="R22" s="209">
        <f>+K22*$R$11</f>
        <v>3</v>
      </c>
      <c r="S22" s="209">
        <f t="shared" si="2"/>
        <v>3</v>
      </c>
      <c r="T22" s="209">
        <f t="shared" si="3"/>
        <v>0.1875</v>
      </c>
      <c r="U22" s="209">
        <f t="shared" si="4"/>
        <v>0.1875</v>
      </c>
      <c r="V22" s="213"/>
      <c r="W22" s="213"/>
      <c r="X22" s="210"/>
    </row>
    <row r="23" spans="1:24" s="167" customFormat="1" ht="15.75" customHeight="1">
      <c r="A23" s="232"/>
      <c r="B23" s="233" t="s">
        <v>241</v>
      </c>
      <c r="C23" s="272">
        <f t="shared" si="0"/>
        <v>-3</v>
      </c>
      <c r="D23" s="244">
        <f>+D13</f>
        <v>0</v>
      </c>
      <c r="E23" s="244">
        <f t="shared" si="1"/>
        <v>-3</v>
      </c>
      <c r="F23" s="249"/>
      <c r="G23" s="173"/>
      <c r="H23" s="173"/>
      <c r="I23" s="176"/>
      <c r="J23" s="176"/>
      <c r="K23" s="177">
        <v>3</v>
      </c>
      <c r="L23" s="208">
        <f>SUM(G23:K23)</f>
        <v>3</v>
      </c>
      <c r="M23" s="209">
        <v>0.0625</v>
      </c>
      <c r="N23" s="209">
        <f>+G23*$N$11</f>
        <v>0</v>
      </c>
      <c r="O23" s="209">
        <f>+H23*$O$11</f>
        <v>0</v>
      </c>
      <c r="P23" s="209">
        <f>+I23*$P$11</f>
        <v>0</v>
      </c>
      <c r="Q23" s="209">
        <f>+J23*$Q$11</f>
        <v>0</v>
      </c>
      <c r="R23" s="209">
        <f>+K23*$R$11</f>
        <v>3</v>
      </c>
      <c r="S23" s="209">
        <f t="shared" si="2"/>
        <v>3</v>
      </c>
      <c r="T23" s="209">
        <f t="shared" si="3"/>
        <v>0.1875</v>
      </c>
      <c r="U23" s="209">
        <f t="shared" si="4"/>
        <v>0.1875</v>
      </c>
      <c r="V23" s="213"/>
      <c r="W23" s="213"/>
      <c r="X23" s="210"/>
    </row>
    <row r="24" spans="1:24" s="167" customFormat="1" ht="16.5" customHeight="1">
      <c r="A24" s="232"/>
      <c r="B24" s="233" t="s">
        <v>242</v>
      </c>
      <c r="C24" s="272">
        <f t="shared" si="0"/>
        <v>-3</v>
      </c>
      <c r="D24" s="244">
        <f>+D13</f>
        <v>0</v>
      </c>
      <c r="E24" s="244">
        <f t="shared" si="1"/>
        <v>-3</v>
      </c>
      <c r="F24" s="249"/>
      <c r="G24" s="173"/>
      <c r="H24" s="173"/>
      <c r="I24" s="176"/>
      <c r="J24" s="176"/>
      <c r="K24" s="177">
        <v>3</v>
      </c>
      <c r="L24" s="208">
        <f>SUM(G24:K24)</f>
        <v>3</v>
      </c>
      <c r="M24" s="209">
        <v>0.0625</v>
      </c>
      <c r="N24" s="209">
        <f>+G24*$N$11</f>
        <v>0</v>
      </c>
      <c r="O24" s="209">
        <f>+H24*$O$11</f>
        <v>0</v>
      </c>
      <c r="P24" s="209">
        <f>+I24*$P$11</f>
        <v>0</v>
      </c>
      <c r="Q24" s="209">
        <f>+J24*$Q$11</f>
        <v>0</v>
      </c>
      <c r="R24" s="209">
        <f>+K24*$R$11</f>
        <v>3</v>
      </c>
      <c r="S24" s="209">
        <f t="shared" si="2"/>
        <v>3</v>
      </c>
      <c r="T24" s="209">
        <f t="shared" si="3"/>
        <v>0.1875</v>
      </c>
      <c r="U24" s="209">
        <f t="shared" si="4"/>
        <v>0.1875</v>
      </c>
      <c r="V24" s="213"/>
      <c r="W24" s="213"/>
      <c r="X24" s="210"/>
    </row>
    <row r="25" spans="1:24" s="167" customFormat="1" ht="17.25" customHeight="1">
      <c r="A25" s="232"/>
      <c r="B25" s="233"/>
      <c r="C25" s="272"/>
      <c r="D25" s="244"/>
      <c r="E25" s="244"/>
      <c r="F25" s="257"/>
      <c r="G25" s="182"/>
      <c r="H25" s="182"/>
      <c r="I25" s="258"/>
      <c r="J25" s="258"/>
      <c r="K25" s="259"/>
      <c r="L25" s="208"/>
      <c r="M25" s="209"/>
      <c r="N25" s="209"/>
      <c r="O25" s="209"/>
      <c r="P25" s="209"/>
      <c r="Q25" s="209"/>
      <c r="R25" s="209"/>
      <c r="S25" s="209"/>
      <c r="T25" s="209"/>
      <c r="U25" s="209"/>
      <c r="V25" s="213"/>
      <c r="W25" s="213"/>
      <c r="X25" s="210"/>
    </row>
    <row r="26" spans="2:24" s="167" customFormat="1" ht="17.25" customHeight="1">
      <c r="B26" s="179"/>
      <c r="C26" s="272"/>
      <c r="D26" s="244"/>
      <c r="E26" s="244"/>
      <c r="F26" s="248"/>
      <c r="G26" s="182"/>
      <c r="H26" s="182"/>
      <c r="I26" s="259"/>
      <c r="J26" s="259"/>
      <c r="K26" s="259"/>
      <c r="L26" s="208"/>
      <c r="M26" s="209"/>
      <c r="N26" s="209"/>
      <c r="O26" s="209"/>
      <c r="P26" s="209"/>
      <c r="Q26" s="209"/>
      <c r="R26" s="209"/>
      <c r="S26" s="209"/>
      <c r="T26" s="211">
        <f>SUM(T22:T25)</f>
        <v>0.5625</v>
      </c>
      <c r="U26" s="211">
        <f>SUM(U22:U25)</f>
        <v>0.5625</v>
      </c>
      <c r="V26" s="246">
        <f>+T26/U26</f>
        <v>1</v>
      </c>
      <c r="W26" s="247">
        <f>+V26*F22</f>
        <v>0.25</v>
      </c>
      <c r="X26" s="212" t="str">
        <f>+B21</f>
        <v>SOBRE EL CONCILIADOR</v>
      </c>
    </row>
    <row r="27" spans="2:24" s="167" customFormat="1" ht="17.25" customHeight="1">
      <c r="B27" s="279" t="s">
        <v>244</v>
      </c>
      <c r="C27" s="272"/>
      <c r="D27" s="244"/>
      <c r="E27" s="244"/>
      <c r="F27" s="248"/>
      <c r="G27" s="199">
        <v>1</v>
      </c>
      <c r="H27" s="199">
        <v>2</v>
      </c>
      <c r="I27" s="199">
        <v>3</v>
      </c>
      <c r="J27" s="199">
        <v>4</v>
      </c>
      <c r="K27" s="200">
        <v>5</v>
      </c>
      <c r="L27" s="208"/>
      <c r="M27" s="209"/>
      <c r="N27" s="209"/>
      <c r="O27" s="209"/>
      <c r="P27" s="209"/>
      <c r="Q27" s="209"/>
      <c r="R27" s="209"/>
      <c r="S27" s="209"/>
      <c r="T27" s="209"/>
      <c r="U27" s="209"/>
      <c r="V27" s="213"/>
      <c r="W27" s="213"/>
      <c r="X27" s="210"/>
    </row>
    <row r="28" spans="1:24" s="167" customFormat="1" ht="41.25" customHeight="1">
      <c r="A28" s="232"/>
      <c r="B28" s="230" t="s">
        <v>243</v>
      </c>
      <c r="C28" s="272">
        <f t="shared" si="0"/>
        <v>-3</v>
      </c>
      <c r="D28" s="244">
        <f>+D13</f>
        <v>0</v>
      </c>
      <c r="E28" s="244">
        <f t="shared" si="1"/>
        <v>-3</v>
      </c>
      <c r="F28" s="249">
        <v>0.25</v>
      </c>
      <c r="G28" s="173"/>
      <c r="H28" s="173"/>
      <c r="I28" s="176">
        <v>1</v>
      </c>
      <c r="J28" s="176">
        <v>1</v>
      </c>
      <c r="K28" s="177">
        <v>1</v>
      </c>
      <c r="L28" s="208">
        <f>SUM(G28:K28)</f>
        <v>3</v>
      </c>
      <c r="M28" s="209">
        <v>0.03571428571428571</v>
      </c>
      <c r="N28" s="209">
        <f>+G28*$N$11</f>
        <v>0</v>
      </c>
      <c r="O28" s="209">
        <f>+H28*$O$11</f>
        <v>0</v>
      </c>
      <c r="P28" s="209">
        <f>+I28*$P$11</f>
        <v>0.6</v>
      </c>
      <c r="Q28" s="209">
        <f>+J28*$Q$11</f>
        <v>0.8</v>
      </c>
      <c r="R28" s="209">
        <f>+K28*$R$11</f>
        <v>1</v>
      </c>
      <c r="S28" s="209">
        <f t="shared" si="2"/>
        <v>2.4</v>
      </c>
      <c r="T28" s="209">
        <f t="shared" si="3"/>
        <v>0.0857142857142857</v>
      </c>
      <c r="U28" s="209">
        <f t="shared" si="4"/>
        <v>0.10714285714285714</v>
      </c>
      <c r="V28" s="213"/>
      <c r="W28" s="213"/>
      <c r="X28" s="210"/>
    </row>
    <row r="29" spans="1:24" s="167" customFormat="1" ht="18.75" customHeight="1">
      <c r="A29" s="232"/>
      <c r="B29" s="172" t="s">
        <v>245</v>
      </c>
      <c r="C29" s="272">
        <f t="shared" si="0"/>
        <v>-3</v>
      </c>
      <c r="D29" s="244">
        <f>+D13</f>
        <v>0</v>
      </c>
      <c r="E29" s="244">
        <f t="shared" si="1"/>
        <v>-3</v>
      </c>
      <c r="F29" s="249"/>
      <c r="G29" s="173"/>
      <c r="H29" s="173"/>
      <c r="I29" s="176">
        <v>1</v>
      </c>
      <c r="J29" s="176">
        <v>1</v>
      </c>
      <c r="K29" s="177">
        <v>1</v>
      </c>
      <c r="L29" s="208">
        <f>SUM(G29:K29)</f>
        <v>3</v>
      </c>
      <c r="M29" s="209">
        <v>0.03571428571428571</v>
      </c>
      <c r="N29" s="209">
        <f>+G29*$N$11</f>
        <v>0</v>
      </c>
      <c r="O29" s="209">
        <f>+H29*$O$11</f>
        <v>0</v>
      </c>
      <c r="P29" s="209">
        <f>+I29*$P$11</f>
        <v>0.6</v>
      </c>
      <c r="Q29" s="209">
        <f>+J29*$Q$11</f>
        <v>0.8</v>
      </c>
      <c r="R29" s="209">
        <f>+K29*$R$11</f>
        <v>1</v>
      </c>
      <c r="S29" s="209">
        <f t="shared" si="2"/>
        <v>2.4</v>
      </c>
      <c r="T29" s="209">
        <f t="shared" si="3"/>
        <v>0.0857142857142857</v>
      </c>
      <c r="U29" s="209">
        <f t="shared" si="4"/>
        <v>0.10714285714285714</v>
      </c>
      <c r="V29" s="213"/>
      <c r="W29" s="213"/>
      <c r="X29" s="210"/>
    </row>
    <row r="30" spans="1:24" s="167" customFormat="1" ht="27" customHeight="1">
      <c r="A30" s="232"/>
      <c r="B30" s="230"/>
      <c r="C30" s="152"/>
      <c r="D30" s="244"/>
      <c r="E30" s="244"/>
      <c r="F30" s="257"/>
      <c r="G30" s="179"/>
      <c r="H30" s="179"/>
      <c r="I30" s="258"/>
      <c r="J30" s="258"/>
      <c r="K30" s="259"/>
      <c r="L30" s="208"/>
      <c r="M30" s="209"/>
      <c r="N30" s="209"/>
      <c r="O30" s="209"/>
      <c r="P30" s="209"/>
      <c r="Q30" s="209"/>
      <c r="R30" s="209"/>
      <c r="S30" s="209"/>
      <c r="T30" s="209"/>
      <c r="U30" s="209"/>
      <c r="V30" s="213"/>
      <c r="W30" s="213"/>
      <c r="X30" s="210"/>
    </row>
    <row r="31" spans="3:24" s="167" customFormat="1" ht="13.5" thickBot="1">
      <c r="C31" s="152"/>
      <c r="D31" s="244"/>
      <c r="E31" s="244"/>
      <c r="F31" s="250"/>
      <c r="G31" s="152"/>
      <c r="H31" s="152"/>
      <c r="I31" s="152"/>
      <c r="J31" s="152"/>
      <c r="K31" s="152"/>
      <c r="L31" s="205"/>
      <c r="M31" s="205"/>
      <c r="N31" s="205"/>
      <c r="O31" s="205"/>
      <c r="P31" s="205"/>
      <c r="Q31" s="205"/>
      <c r="R31" s="205"/>
      <c r="S31" s="205"/>
      <c r="T31" s="211">
        <f>SUM(T28:T30)</f>
        <v>0.1714285714285714</v>
      </c>
      <c r="U31" s="211">
        <f>SUM(U28:U30)</f>
        <v>0.21428571428571427</v>
      </c>
      <c r="V31" s="213">
        <f>+T31/U31</f>
        <v>0.7999999999999999</v>
      </c>
      <c r="W31" s="214">
        <f>+V31*F28</f>
        <v>0.19999999999999998</v>
      </c>
      <c r="X31" s="215" t="str">
        <f>+B27</f>
        <v>SOBRE LA PLATAFORMA TEAMS</v>
      </c>
    </row>
    <row r="32" spans="2:24" s="167" customFormat="1" ht="12.75" customHeight="1">
      <c r="B32" s="268" t="s">
        <v>249</v>
      </c>
      <c r="C32" s="152"/>
      <c r="D32" s="244"/>
      <c r="E32" s="244"/>
      <c r="F32" s="250"/>
      <c r="G32" s="152"/>
      <c r="H32" s="152"/>
      <c r="I32" s="152"/>
      <c r="J32" s="152"/>
      <c r="K32" s="152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7"/>
    </row>
    <row r="33" spans="2:24" s="167" customFormat="1" ht="13.5" thickBot="1">
      <c r="B33" s="269"/>
      <c r="C33" s="152"/>
      <c r="D33" s="184"/>
      <c r="E33" s="184"/>
      <c r="F33" s="250"/>
      <c r="G33" s="152"/>
      <c r="H33" s="152"/>
      <c r="I33" s="152"/>
      <c r="J33" s="152"/>
      <c r="K33" s="152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7"/>
    </row>
    <row r="34" spans="2:24" s="264" customFormat="1" ht="37.5" customHeight="1" thickBot="1">
      <c r="B34" s="269" t="s">
        <v>283</v>
      </c>
      <c r="C34" s="260"/>
      <c r="D34" s="261"/>
      <c r="E34" s="261"/>
      <c r="F34" s="262"/>
      <c r="G34" s="260"/>
      <c r="H34" s="260"/>
      <c r="I34" s="260"/>
      <c r="J34" s="260"/>
      <c r="K34" s="260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6">
        <f>+W16+W20+W26+W31</f>
        <v>0.95</v>
      </c>
      <c r="X34" s="267" t="s">
        <v>252</v>
      </c>
    </row>
    <row r="35" spans="2:24" s="167" customFormat="1" ht="12.75">
      <c r="B35" s="269"/>
      <c r="C35" s="152"/>
      <c r="D35" s="184"/>
      <c r="E35" s="184"/>
      <c r="F35" s="250"/>
      <c r="G35" s="152"/>
      <c r="H35" s="152"/>
      <c r="I35" s="152"/>
      <c r="J35" s="152"/>
      <c r="K35" s="152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7"/>
    </row>
    <row r="36" spans="2:24" s="167" customFormat="1" ht="12.75">
      <c r="B36" s="269"/>
      <c r="C36" s="152"/>
      <c r="D36" s="184"/>
      <c r="E36" s="184"/>
      <c r="F36" s="250"/>
      <c r="G36" s="152"/>
      <c r="H36" s="152"/>
      <c r="I36" s="152"/>
      <c r="J36" s="152"/>
      <c r="K36" s="152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7"/>
    </row>
    <row r="37" spans="2:24" s="167" customFormat="1" ht="12.75">
      <c r="B37" s="274"/>
      <c r="C37" s="152"/>
      <c r="D37" s="184"/>
      <c r="E37" s="184"/>
      <c r="F37" s="250"/>
      <c r="G37" s="152"/>
      <c r="H37" s="152"/>
      <c r="I37" s="152"/>
      <c r="J37" s="152"/>
      <c r="K37" s="152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7"/>
    </row>
    <row r="38" spans="2:24" s="167" customFormat="1" ht="12.75">
      <c r="B38" s="274"/>
      <c r="C38" s="152"/>
      <c r="D38" s="184"/>
      <c r="E38" s="184"/>
      <c r="F38" s="250"/>
      <c r="G38" s="152"/>
      <c r="H38" s="152"/>
      <c r="I38" s="152"/>
      <c r="J38" s="152"/>
      <c r="K38" s="152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7"/>
    </row>
    <row r="39" spans="2:24" s="167" customFormat="1" ht="12.75">
      <c r="B39" s="274"/>
      <c r="C39" s="152"/>
      <c r="D39" s="184"/>
      <c r="E39" s="184"/>
      <c r="F39" s="250"/>
      <c r="G39" s="152"/>
      <c r="H39" s="152"/>
      <c r="I39" s="152"/>
      <c r="J39" s="152"/>
      <c r="K39" s="152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7"/>
    </row>
    <row r="40" spans="2:24" s="167" customFormat="1" ht="12.75">
      <c r="B40" s="274"/>
      <c r="C40" s="152"/>
      <c r="D40" s="184"/>
      <c r="E40" s="184"/>
      <c r="F40" s="250"/>
      <c r="G40" s="152"/>
      <c r="H40" s="152"/>
      <c r="I40" s="152"/>
      <c r="J40" s="152"/>
      <c r="K40" s="152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7"/>
    </row>
    <row r="41" spans="2:24" s="167" customFormat="1" ht="13.5" thickBot="1">
      <c r="B41" s="275"/>
      <c r="C41" s="152"/>
      <c r="D41" s="184"/>
      <c r="E41" s="184"/>
      <c r="F41" s="250"/>
      <c r="G41" s="152"/>
      <c r="H41" s="152"/>
      <c r="I41" s="152"/>
      <c r="J41" s="152"/>
      <c r="K41" s="152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7"/>
    </row>
    <row r="42" spans="3:24" s="167" customFormat="1" ht="12.75">
      <c r="C42" s="152"/>
      <c r="D42" s="184"/>
      <c r="E42" s="184"/>
      <c r="F42" s="250"/>
      <c r="G42" s="152"/>
      <c r="H42" s="152"/>
      <c r="I42" s="152"/>
      <c r="J42" s="152"/>
      <c r="K42" s="152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7"/>
    </row>
    <row r="43" spans="3:24" s="167" customFormat="1" ht="12.75">
      <c r="C43" s="152"/>
      <c r="D43" s="184"/>
      <c r="E43" s="184"/>
      <c r="F43" s="250"/>
      <c r="G43" s="152"/>
      <c r="H43" s="152"/>
      <c r="I43" s="152"/>
      <c r="J43" s="152"/>
      <c r="K43" s="152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7"/>
    </row>
    <row r="44" spans="3:24" s="167" customFormat="1" ht="12.75">
      <c r="C44" s="152"/>
      <c r="D44" s="184"/>
      <c r="E44" s="184"/>
      <c r="F44" s="250"/>
      <c r="G44" s="152"/>
      <c r="H44" s="152"/>
      <c r="I44" s="152"/>
      <c r="J44" s="152"/>
      <c r="K44" s="152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7"/>
    </row>
    <row r="45" spans="3:24" s="167" customFormat="1" ht="12.75">
      <c r="C45" s="152"/>
      <c r="D45" s="184"/>
      <c r="E45" s="184"/>
      <c r="F45" s="250"/>
      <c r="G45" s="152"/>
      <c r="H45" s="152"/>
      <c r="I45" s="152"/>
      <c r="J45" s="152"/>
      <c r="K45" s="152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7"/>
    </row>
    <row r="46" spans="3:24" s="167" customFormat="1" ht="12.75">
      <c r="C46" s="152"/>
      <c r="D46" s="184"/>
      <c r="E46" s="184"/>
      <c r="F46" s="250"/>
      <c r="G46" s="152"/>
      <c r="H46" s="152"/>
      <c r="I46" s="152"/>
      <c r="J46" s="152"/>
      <c r="K46" s="152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7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Gestión Conciliación y Arbitramiento 2021</dc:title>
  <dc:subject/>
  <dc:creator>Nini Johanna Rodríguez Álvarez</dc:creator>
  <cp:keywords/>
  <dc:description/>
  <cp:lastModifiedBy>Sebastian Bernal Garavito</cp:lastModifiedBy>
  <cp:lastPrinted>2017-11-17T01:30:47Z</cp:lastPrinted>
  <dcterms:created xsi:type="dcterms:W3CDTF">2016-01-21T16:09:01Z</dcterms:created>
  <dcterms:modified xsi:type="dcterms:W3CDTF">2022-03-03T20:44:21Z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onOverlay">
    <vt:lpwstr/>
  </property>
  <property fmtid="{D5CDD505-2E9C-101B-9397-08002B2CF9AE}" pid="3" name="Comentarios">
    <vt:lpwstr/>
  </property>
  <property fmtid="{D5CDD505-2E9C-101B-9397-08002B2CF9AE}" pid="4" name="Fase">
    <vt:lpwstr>a. Ficha Téncnica</vt:lpwstr>
  </property>
  <property fmtid="{D5CDD505-2E9C-101B-9397-08002B2CF9AE}" pid="5" name="eDOCS AutoSave">
    <vt:lpwstr/>
  </property>
  <property fmtid="{D5CDD505-2E9C-101B-9397-08002B2CF9AE}" pid="6" name="ContentTypeId">
    <vt:lpwstr>0x010100DAE502E0AF30B84A96E60AFD0F2E04C4</vt:lpwstr>
  </property>
  <property fmtid="{D5CDD505-2E9C-101B-9397-08002B2CF9AE}" pid="7" name="_dlc_DocId">
    <vt:lpwstr>SSDOCID-1675502055-148</vt:lpwstr>
  </property>
  <property fmtid="{D5CDD505-2E9C-101B-9397-08002B2CF9AE}" pid="8" name="_dlc_DocIdItemGuid">
    <vt:lpwstr>122b214e-5805-41ed-9465-c3a80991ecae</vt:lpwstr>
  </property>
  <property fmtid="{D5CDD505-2E9C-101B-9397-08002B2CF9AE}" pid="9" name="_dlc_DocIdUrl">
    <vt:lpwstr>https://www.supersociedades.gov.co/nuestra_entidad/Planeacion/_layouts/15/DocIdRedir.aspx?ID=SSDOCID-1675502055-148, SSDOCID-1675502055-148</vt:lpwstr>
  </property>
  <property fmtid="{D5CDD505-2E9C-101B-9397-08002B2CF9AE}" pid="10" name="Fecha_Actualizacion">
    <vt:lpwstr>2022-01-28T00:00:00Z</vt:lpwstr>
  </property>
  <property fmtid="{D5CDD505-2E9C-101B-9397-08002B2CF9AE}" pid="11" name="Ano Documento">
    <vt:lpwstr>2021</vt:lpwstr>
  </property>
  <property fmtid="{D5CDD505-2E9C-101B-9397-08002B2CF9AE}" pid="12" name="Descripción Documento">
    <vt:lpwstr/>
  </property>
  <property fmtid="{D5CDD505-2E9C-101B-9397-08002B2CF9AE}" pid="13" name="Fecha">
    <vt:lpwstr>2021-01-31T00:00:00Z</vt:lpwstr>
  </property>
  <property fmtid="{D5CDD505-2E9C-101B-9397-08002B2CF9AE}" pid="14" name="Grupos_de_Proceso">
    <vt:lpwstr>Procesos Misionales</vt:lpwstr>
  </property>
  <property fmtid="{D5CDD505-2E9C-101B-9397-08002B2CF9AE}" pid="15" name="Procesos_SGI">
    <vt:lpwstr>Procesos Misionales - Conciliación y Arbitramiento</vt:lpwstr>
  </property>
  <property fmtid="{D5CDD505-2E9C-101B-9397-08002B2CF9AE}" pid="16" name="Dependencia_Nivel_Superior">
    <vt:lpwstr>Delegatura para Procedimientos Mercantiles</vt:lpwstr>
  </property>
  <property fmtid="{D5CDD505-2E9C-101B-9397-08002B2CF9AE}" pid="17" name="_Version">
    <vt:lpwstr>1</vt:lpwstr>
  </property>
  <property fmtid="{D5CDD505-2E9C-101B-9397-08002B2CF9AE}" pid="18" name="Tipo Documental">
    <vt:lpwstr>Indicadores</vt:lpwstr>
  </property>
</Properties>
</file>