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2120" windowHeight="7905" tabRatio="940" firstSheet="10" activeTab="18"/>
  </bookViews>
  <sheets>
    <sheet name="enero 2019" sheetId="1" state="hidden" r:id="rId1"/>
    <sheet name="febrero" sheetId="2" state="hidden" r:id="rId2"/>
    <sheet name="marzo" sheetId="3" state="hidden" r:id="rId3"/>
    <sheet name="abril" sheetId="4" state="hidden" r:id="rId4"/>
    <sheet name="mayo " sheetId="5" state="hidden" r:id="rId5"/>
    <sheet name="junio " sheetId="6" state="hidden" r:id="rId6"/>
    <sheet name="julio " sheetId="7" state="hidden" r:id="rId7"/>
    <sheet name="agosto" sheetId="8" state="hidden" r:id="rId8"/>
    <sheet name="ejemplo" sheetId="9" state="hidden" r:id="rId9"/>
    <sheet name="septiembre " sheetId="10" state="hidden" r:id="rId10"/>
    <sheet name="Diciembre " sheetId="11" r:id="rId11"/>
    <sheet name="Octubre" sheetId="12" state="hidden" r:id="rId12"/>
    <sheet name="Noviembre" sheetId="13" state="hidden" r:id="rId13"/>
    <sheet name="Calificación Servicio Conciliac" sheetId="14" r:id="rId14"/>
    <sheet name="registro calificación servicio" sheetId="15" r:id="rId15"/>
    <sheet name="Logro acuerdos conciliación" sheetId="16" r:id="rId16"/>
    <sheet name="registro logro acuerdos concili" sheetId="17" r:id="rId17"/>
    <sheet name="Productividad CA" sheetId="18" r:id="rId18"/>
    <sheet name="registro productividad CA" sheetId="19" r:id="rId19"/>
  </sheets>
  <externalReferences>
    <externalReference r:id="rId22"/>
  </externalReferences>
  <definedNames>
    <definedName name="_xlnm.Print_Area" localSheetId="3">'abril'!$P$7</definedName>
    <definedName name="_xlnm.Print_Area" localSheetId="8">'ejemplo'!$N$8</definedName>
    <definedName name="_xlnm.Print_Area" localSheetId="0">'enero 2019'!$P$7</definedName>
    <definedName name="_xlnm.Print_Area" localSheetId="1">'febrero'!$P$7</definedName>
    <definedName name="_xlnm.Print_Area" localSheetId="2">'marzo'!$P$7</definedName>
  </definedNames>
  <calcPr fullCalcOnLoad="1"/>
</workbook>
</file>

<file path=xl/sharedStrings.xml><?xml version="1.0" encoding="utf-8"?>
<sst xmlns="http://schemas.openxmlformats.org/spreadsheetml/2006/main" count="1024" uniqueCount="248">
  <si>
    <t>GRUPO</t>
  </si>
  <si>
    <t>PROCESO</t>
  </si>
  <si>
    <t>SUPERINTENDENCIA DE SOCIEDADES</t>
  </si>
  <si>
    <t>SISTEMA DE GESTION INTEGRADO</t>
  </si>
  <si>
    <t>OBSERVACIONES</t>
  </si>
  <si>
    <t>FORMATO: DATOS INDICADORES PROCESOS</t>
  </si>
  <si>
    <t>DATOS</t>
  </si>
  <si>
    <t>PROCESO:  GESTION INTEGRAL</t>
  </si>
  <si>
    <t>SISTEMA DE GESTIÓN INTEGRADO</t>
  </si>
  <si>
    <t>Codigo: GC-F-006</t>
  </si>
  <si>
    <t>PROCESO: GESTIÓN INTEGRAL</t>
  </si>
  <si>
    <t>FORMATO: HOJA DE VIDA INDICADORES</t>
  </si>
  <si>
    <t>HOJA DE VIDA DE INDICADORES</t>
  </si>
  <si>
    <t>TIPO DE INDICADOR</t>
  </si>
  <si>
    <t>ATRIBUTO</t>
  </si>
  <si>
    <t>NOMBRE DEL INDICADOR</t>
  </si>
  <si>
    <t>OBJETIVO DEL INDICADOR</t>
  </si>
  <si>
    <t>OBJETIVO ESTRATEGICO</t>
  </si>
  <si>
    <t>COMO SE MIDE EL INDICADOR</t>
  </si>
  <si>
    <t>FORMULACIÓN</t>
  </si>
  <si>
    <t>DEFINICIÓN DE LAS VARIABLES</t>
  </si>
  <si>
    <t>META</t>
  </si>
  <si>
    <t>RANGO</t>
  </si>
  <si>
    <t>VERDE</t>
  </si>
  <si>
    <t>AMARILLO</t>
  </si>
  <si>
    <t>ROJO</t>
  </si>
  <si>
    <t>UNIDAD DE MEDIDA</t>
  </si>
  <si>
    <t>FRECUENCIA DE MEDICION</t>
  </si>
  <si>
    <t>FRECUENCIA DE SEGUIMIENTO</t>
  </si>
  <si>
    <t>PERIODO DE ANALISIS</t>
  </si>
  <si>
    <t>DATOS DE LAS VARIABLES</t>
  </si>
  <si>
    <t>NOMBRE DE LA VARIABLE</t>
  </si>
  <si>
    <t>FUENTE</t>
  </si>
  <si>
    <t>RESPONSABLE</t>
  </si>
  <si>
    <t>MEDICIÓN</t>
  </si>
  <si>
    <t>GRAFICA DE INDICADOR</t>
  </si>
  <si>
    <t>ANALISIS DE INFORMACIÓN</t>
  </si>
  <si>
    <t>LIDER DEL PROCESO
(cargo)</t>
  </si>
  <si>
    <t>TIPOS DE INDICADOR</t>
  </si>
  <si>
    <t>PROCESOS</t>
  </si>
  <si>
    <t>EFICACIA</t>
  </si>
  <si>
    <t>COBERTURA</t>
  </si>
  <si>
    <t>GESTIÓN ESTRATEGICA</t>
  </si>
  <si>
    <t>CONFIABILIDAD</t>
  </si>
  <si>
    <t>GESTIÓN DE COMUNICACIONES</t>
  </si>
  <si>
    <t>EFECTIVIDAD</t>
  </si>
  <si>
    <t>COSTO</t>
  </si>
  <si>
    <t>GESTIÓN JUDICIAL</t>
  </si>
  <si>
    <t>CUMPLIMIENTO</t>
  </si>
  <si>
    <t>GESTIÓN INTEGRAL</t>
  </si>
  <si>
    <t>OPORTUNIDAD</t>
  </si>
  <si>
    <t>ANALISIS FINANCIERO Y CONTABLE</t>
  </si>
  <si>
    <t>SATISFACCIÓN DEL CLIENTE</t>
  </si>
  <si>
    <t>INVESTIGACIONES ADMINISTRATIVAS</t>
  </si>
  <si>
    <t>OTRO</t>
  </si>
  <si>
    <t>ACTUACIONES Y AUTORIZACIONES ADMINISTRATIVAS</t>
  </si>
  <si>
    <t>REGIMEN CAMBIARIO</t>
  </si>
  <si>
    <t>LIQUIDACIÓN JUDICIAL</t>
  </si>
  <si>
    <t>REORGANIZACIÓN EMPRESARIAL</t>
  </si>
  <si>
    <t>INTERVENCIÓN</t>
  </si>
  <si>
    <t>PROCESOS ESPECIALES</t>
  </si>
  <si>
    <t>GESTIÓN CONTRACTUAL</t>
  </si>
  <si>
    <t>GESTIÓN FINANCIERA Y CONTABLE</t>
  </si>
  <si>
    <t>GESTIÓN DOCUMENTAL</t>
  </si>
  <si>
    <t>GESTIÓN TALENTO HUMANO</t>
  </si>
  <si>
    <t>GESTIÓN INFRAESTRUCTURA Y LOGISTICA</t>
  </si>
  <si>
    <t>EVALUACIÓN Y CONTROL</t>
  </si>
  <si>
    <t>AÑO</t>
  </si>
  <si>
    <t>ACCIÓN A TOMAR</t>
  </si>
  <si>
    <t>ANUAL</t>
  </si>
  <si>
    <t>ACCIÓN CORRECTIVA</t>
  </si>
  <si>
    <t>SEMESTRAL</t>
  </si>
  <si>
    <t>EFICIENCIA</t>
  </si>
  <si>
    <t>ACCIÓN PREVENTIVA</t>
  </si>
  <si>
    <t>CUATRIMESTRAL</t>
  </si>
  <si>
    <t>NINGUNA</t>
  </si>
  <si>
    <t>TRIMESTRAL</t>
  </si>
  <si>
    <t>BIMESTRAL</t>
  </si>
  <si>
    <t xml:space="preserve">           </t>
  </si>
  <si>
    <t>MENSUAL</t>
  </si>
  <si>
    <t>PORCENTAJE</t>
  </si>
  <si>
    <t>PROCESOS PARALELOS A LA INSOLVENCIA</t>
  </si>
  <si>
    <t>PROCESOS SOCIETARIOS</t>
  </si>
  <si>
    <t>Cuadro excel</t>
  </si>
  <si>
    <t xml:space="preserve">Número </t>
  </si>
  <si>
    <t>Delegado para Procedimientos Mercantiles</t>
  </si>
  <si>
    <t>CONCILIACIÓN Y ARBITRAJE SOCIETARIO</t>
  </si>
  <si>
    <t>PROCESO DE CONCILIACIÓN Y ARBITRAJE SOCIETARIO</t>
  </si>
  <si>
    <t>PRIMER TRIMESTRE</t>
  </si>
  <si>
    <t>SEGUNDO TRIMESTRE</t>
  </si>
  <si>
    <t>TERCER TRIMESTRE</t>
  </si>
  <si>
    <t>CUARTO TRIMESTRE</t>
  </si>
  <si>
    <t>registro de conciliaciones (archivo excel)</t>
  </si>
  <si>
    <t>Porcentaje</t>
  </si>
  <si>
    <t>Version 003</t>
  </si>
  <si>
    <t>Fecha: 30 de marzo de 2015</t>
  </si>
  <si>
    <t>% Meta</t>
  </si>
  <si>
    <t>TOTAL Q1</t>
  </si>
  <si>
    <t>TOTAL Q2</t>
  </si>
  <si>
    <t>TOTAL Q3</t>
  </si>
  <si>
    <t>TOTAL Q4</t>
  </si>
  <si>
    <t>Pagina 1 de 6</t>
  </si>
  <si>
    <t>Pagina 2 de 6</t>
  </si>
  <si>
    <t>Pagina 3 de 6</t>
  </si>
  <si>
    <t>Pagina 4 de 6</t>
  </si>
  <si>
    <t>Pagina 5 de 6</t>
  </si>
  <si>
    <t>Pagina 6 de 6</t>
  </si>
  <si>
    <t>Calificación del servicio de conciliación</t>
  </si>
  <si>
    <t>Medir la satisfacción del usuario frente al servicio de conciliación prestado por el Centro de Conciliación y Arbitramento.</t>
  </si>
  <si>
    <t xml:space="preserve">  Calificación Obtenida
--------------------------------- x 100
  Calificación Esperada</t>
  </si>
  <si>
    <t>Logro de acuerdos de conciliación</t>
  </si>
  <si>
    <t>Número de acuerdos logrados
-------------------------------------------------------------------------------------- x 100
Número de casos tramitados con audiencias celebradas</t>
  </si>
  <si>
    <t>% Acuerdos logrados</t>
  </si>
  <si>
    <t>Productividad del centro de conciliación y arbitraje</t>
  </si>
  <si>
    <t>Número</t>
  </si>
  <si>
    <t>Medir la productividad de los conciliadores que conforman el centro de conciliación y arbitraje.</t>
  </si>
  <si>
    <t>Conciliaciones tramitadas en el trimestre
--------------------------------------------------------------------------- x 100
Número de conciliadores activos durante el trimestre</t>
  </si>
  <si>
    <t>Conciliaciones tramitadas en el trimestre</t>
  </si>
  <si>
    <t>Número de conciliadores activos durante el trimestre</t>
  </si>
  <si>
    <t>Número de acuerdos logrados</t>
  </si>
  <si>
    <t>Número de casos tramitados con audiencias celebradas</t>
  </si>
  <si>
    <t>Meta</t>
  </si>
  <si>
    <t>Aspecto Evaluado</t>
  </si>
  <si>
    <t>1. Sobre las instalaciones del centro</t>
  </si>
  <si>
    <t>2. Sobre los funcionarios del centro</t>
  </si>
  <si>
    <t>3. Sobre el servicio de conciliación</t>
  </si>
  <si>
    <t>4. Sobre el conciliador</t>
  </si>
  <si>
    <t>Calificación obtenida</t>
  </si>
  <si>
    <t>Calificación general obtenida</t>
  </si>
  <si>
    <t>Total encuestas diligenciadas</t>
  </si>
  <si>
    <t>Conciliación y arbitraje societario</t>
  </si>
  <si>
    <t>Calificación esperada</t>
  </si>
  <si>
    <r>
      <t xml:space="preserve">• La encuesta evalúa 4 aspectos, cada uno de ellos tiene un peso del 25% sobre la calificación total.
1. Sobre las instalaciones del centro
2. Sobre los funcionarios del centro
3. Sobre el servicio de conciliación
4. Sobre el conciliador
• Cada aspecto de la encuesta se evalúa en una escala de 1 a 5, siendo 1: deficiente y  5: excelente.
</t>
    </r>
    <r>
      <rPr>
        <b/>
        <sz val="10"/>
        <rFont val="Arial"/>
        <family val="2"/>
      </rPr>
      <t>Calificación obtenida</t>
    </r>
    <r>
      <rPr>
        <sz val="10"/>
        <rFont val="Arial"/>
        <family val="2"/>
      </rPr>
      <t xml:space="preserve">: Es la calificación promedio obtenida, que se calcula a partir de las encuestas que son diligenciadas por los usuarios del centro de conciliación y arbitraje.
</t>
    </r>
    <r>
      <rPr>
        <b/>
        <sz val="10"/>
        <rFont val="Arial"/>
        <family val="2"/>
      </rPr>
      <t>Calificación esperada</t>
    </r>
    <r>
      <rPr>
        <sz val="10"/>
        <rFont val="Arial"/>
        <family val="2"/>
      </rPr>
      <t>: Es a calificación máxima que se puede obtener, que para este caso es 100% (la suma del valor de cada aspecto evaluado es 25% y son 4 aspectos).</t>
    </r>
  </si>
  <si>
    <t>Tabulación de las encuestas diligenciadas  por los usuarios del centro de conciliación y arbitraje societario (Formato: Evaluación de satisfacción del usuario con el servicio de conciliación, código CA-F-003)</t>
  </si>
  <si>
    <t>Es a calificación máxima que se puede obtener, que para este caso es 100% (la suma del valor de cada aspecto evaluado es 25% y son 4 aspectos).</t>
  </si>
  <si>
    <t>Funcionario asignado Centro de Conciliación y Arbitraje</t>
  </si>
  <si>
    <t>Calificación obtenida (evaluación del servicio de conciliación)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</si>
  <si>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</si>
  <si>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</si>
  <si>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</si>
  <si>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</si>
  <si>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</si>
  <si>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</si>
  <si>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</si>
  <si>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</si>
  <si>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</si>
  <si>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</si>
  <si>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</si>
  <si>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</si>
  <si>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</si>
  <si>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Meta (calificación obtenida - nivel de satisfacción)</t>
  </si>
  <si>
    <t>Determinar el porcentaje de acuerdos de conciliación logrados.</t>
  </si>
  <si>
    <r>
      <rPr>
        <b/>
        <sz val="10"/>
        <rFont val="Arial"/>
        <family val="2"/>
      </rPr>
      <t>Número de acuerdos logrados :</t>
    </r>
    <r>
      <rPr>
        <sz val="10"/>
        <rFont val="Arial"/>
        <family val="2"/>
      </rPr>
      <t xml:space="preserve"> Número de audiencias con resultado "conciliación exitosa"
</t>
    </r>
    <r>
      <rPr>
        <b/>
        <sz val="10"/>
        <rFont val="Arial"/>
        <family val="2"/>
      </rPr>
      <t>Número de casos tramitados con audiencias celebradas:</t>
    </r>
    <r>
      <rPr>
        <sz val="10"/>
        <rFont val="Arial"/>
        <family val="2"/>
      </rPr>
      <t xml:space="preserve"> Número de audiencias de conciliación realizadas</t>
    </r>
  </si>
  <si>
    <t>Conciliaciones tramitadas por conciliador</t>
  </si>
  <si>
    <r>
      <rPr>
        <b/>
        <sz val="10"/>
        <rFont val="Arial"/>
        <family val="2"/>
      </rPr>
      <t>Conciliaciones tramitadas en el trimestre</t>
    </r>
    <r>
      <rPr>
        <sz val="10"/>
        <rFont val="Arial"/>
        <family val="2"/>
      </rPr>
      <t xml:space="preserve">: es el número total de conciliaciones que se llevaron a cabo en el período.
</t>
    </r>
    <r>
      <rPr>
        <b/>
        <sz val="10"/>
        <rFont val="Arial"/>
        <family val="2"/>
      </rPr>
      <t>Número de conciliadores activos durante el trimestre</t>
    </r>
    <r>
      <rPr>
        <sz val="10"/>
        <rFont val="Arial"/>
        <family val="2"/>
      </rPr>
      <t>: son los funcionarios activos con rol de conciliador que laboraron en el centro de conciliación durante el trimestre</t>
    </r>
  </si>
  <si>
    <t>Mayor o igual a 50</t>
  </si>
  <si>
    <t>Entre 40 y 49</t>
  </si>
  <si>
    <t>Inferior a 40</t>
  </si>
  <si>
    <t>Contribuir a la preservación del orden público económico.</t>
  </si>
  <si>
    <t>Ejercer las facultades jurisdiccionales tendientes a resolver los conflictos societarios de las sociedades colombianas.</t>
  </si>
  <si>
    <t>Ejercer eficientemente las facultades administrativas de fiscalización sobre las sociedades sujetas a la inspección, vigilancia y control.</t>
  </si>
  <si>
    <t>Producir y suministrar, a partir de los reportes de los supervisados, información útil, confiable y de calidad para la toma de decisiones y para el ejercicio de la función de fiscalización.</t>
  </si>
  <si>
    <t>Contribuir a la preservación de la empresa y a la recuperación del crédito mediante el ejercicio de las facultades jurisdiccionales.</t>
  </si>
  <si>
    <t>Agilizar los procesos, mediante el uso de las tecnologías de la información necesarias para facilitar la gestión de la entidad.</t>
  </si>
  <si>
    <t>Fortalecer la estructura institucional y las competencias de los funcionarios.</t>
  </si>
  <si>
    <t>Acumulado 2018</t>
  </si>
  <si>
    <t>Año 2018</t>
  </si>
  <si>
    <t>Calificación mayor o igual a 80%</t>
  </si>
  <si>
    <t>Calificación entre 60% y 79.9%</t>
  </si>
  <si>
    <t>Calificación inferior a 60%</t>
  </si>
  <si>
    <t>Total enero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</si>
  <si>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</si>
  <si>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</si>
  <si>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</si>
  <si>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</si>
  <si>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</si>
  <si>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</si>
  <si>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</si>
  <si>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septiembre</t>
  </si>
  <si>
    <t>Total octubre</t>
  </si>
  <si>
    <t>Total noviembre</t>
  </si>
  <si>
    <t>Total diciembre</t>
  </si>
  <si>
    <t>Total año 2018</t>
  </si>
  <si>
    <t>Total año</t>
  </si>
  <si>
    <t>Mensual</t>
  </si>
  <si>
    <t>Código: CA-F-003</t>
  </si>
  <si>
    <t>Versión: 002</t>
  </si>
  <si>
    <t>PROCESO CONCILIACION Y ARBITRAMENTO</t>
  </si>
  <si>
    <t>Fecha: 29 de octubre de 2014</t>
  </si>
  <si>
    <t xml:space="preserve">FORMATO: EVALUACIÓN SATISFACCIÓN DEL USUARIO CON EL SERVICIO DE CONCILIACIÓN </t>
  </si>
  <si>
    <t>Número de página     1 de 1</t>
  </si>
  <si>
    <t>NUMERO DE ENCUESTAS APLICADAS:85</t>
  </si>
  <si>
    <t>SOBRE LAS INSTALACIONES DEL CENTRO</t>
  </si>
  <si>
    <t>Obtenido</t>
  </si>
  <si>
    <t>Maximo</t>
  </si>
  <si>
    <t>La infraestructura, equipos y muebles son adecuados para la prestación del servicio</t>
  </si>
  <si>
    <t>Las salas para la realización de las audiencias son adecuadas y cómodas</t>
  </si>
  <si>
    <t>Las instalaciones contribuyen a la buena prestación del servicio</t>
  </si>
  <si>
    <t xml:space="preserve"> </t>
  </si>
  <si>
    <t>SOBRE LOS FUNCIONARIOS DEL CENTRO</t>
  </si>
  <si>
    <t>Recibió información y orientación adecuada, en relación con el servicio y/o trámites adelantados</t>
  </si>
  <si>
    <t>Fue atendido en forma amable y respetuosa durante el tiempo que utilizó los servicios del mismo</t>
  </si>
  <si>
    <t>SOBRE EL SERVICIO DE CONCILIACIÓN</t>
  </si>
  <si>
    <t>Calidad del servicio de conciliación</t>
  </si>
  <si>
    <t>Agilidad del servicio de conciliación</t>
  </si>
  <si>
    <t>Efectividad del servicio de conciliación</t>
  </si>
  <si>
    <t>Volvería a utilizar los servicios del Centro?</t>
  </si>
  <si>
    <t xml:space="preserve">SOBRE EL CONCILIADOR </t>
  </si>
  <si>
    <t>El conciliador instaló la audiencia de conciliación explicando de manera general en qué consiste la figura, el objeto, alcance y efectos jurídicos del acta de conciliación y las constancias</t>
  </si>
  <si>
    <t>El conciliador otorgó los tiempos de intervención a cada una de las partes</t>
  </si>
  <si>
    <t>El conciliador se comportó neutral e imparcial en la audiencia de conciliación</t>
  </si>
  <si>
    <t>El conciliador fue respetuoso con las partes</t>
  </si>
  <si>
    <t>El conciliador facilitó y colaboró en la solución del conflicto</t>
  </si>
  <si>
    <t>El desempeño general del conciliador fue satisfactorio</t>
  </si>
  <si>
    <t>El conciliador cuenta con las siguientes habilidades: autocontrol y estabilidad emocional, confianza y seguridad en sí mismo, comunicación, establecimiento de relaciones, negociación, influencia, capacidad de análisis, orientación al cliente, innovación y creatividad</t>
  </si>
  <si>
    <t>COMENTARIOS Y SUGERENCIAS ADICIONALES</t>
  </si>
  <si>
    <t>Total encuestas</t>
  </si>
  <si>
    <t xml:space="preserve">Enero  </t>
  </si>
  <si>
    <t>se evaluó el servicio apartir de 12 encuetas diligenciadas.se obtuvo una calificacion promedio de 99.2 /100. aspectos para mejorar : efectividad y agilidad del servicio de conciliación.</t>
  </si>
  <si>
    <t>La productividad es sobresaliente, a pesar que no estan todos los recursos para poder lograr una excelente productividad. Se evidencia que todas las solictiudes son tramitadas a satisfaccion en los terminos legales.</t>
  </si>
  <si>
    <t>Mayor o igual al 15%</t>
  </si>
  <si>
    <t>Entre el 10% y el 14.9%</t>
  </si>
  <si>
    <t>Inferior al 10%</t>
  </si>
  <si>
    <t>ENCUESTAS DE TRAMITES 2019 - I TRIMESTRE</t>
  </si>
  <si>
    <t>Año 2019</t>
  </si>
  <si>
    <t>Acumulado año 2019</t>
  </si>
  <si>
    <t>se evaluó el servicio apartir de 11encuetas diligenciadas.se obtuvo una calificacion promedio de 100/100. aspectos para mejorar :ninguno.</t>
  </si>
  <si>
    <t>se evaluó el servicio apartir de 5encuetas diligenciadas.se obtuvo una calificacion promedio de 100 /100. aspectos para mejorar :ninguna.</t>
  </si>
  <si>
    <t>se evaluó el servicio apartir de18 encuetas diligenciadas.se obtuvo una calificacion promedio de 100 /100. aspectos para mejorar : ninguna.</t>
  </si>
  <si>
    <t>se evaluó el servicio apartir de 12 encuetas diligenciadas.se obtuvo una calificacion promedio de 99.38 /100. aspectos para mejorar : La infraestructura, equipos y muebles son adecuados para la prestación del servicio</t>
  </si>
  <si>
    <t>se evaluó el servicio apartir de 16 encuetas diligenciadas.se obtuvo una calificacion promedio de 99.02 /100. aspectos para mejorar : La infraestructura, equipos y muebles son adecuados para la prestación del servicio</t>
  </si>
  <si>
    <t>se evaluó el servicio apartir de 26 diligenciadas.se obtuvo una calificacion promedio de 98/79 /100. aspectos para mejorar : La infraestructura, equipos y muebles son adecuados para la prestación del servicio</t>
  </si>
  <si>
    <t>se evaluó el servicio apartir de 11 encuetas diligenciadas.se obtuvo una calificacion promedio de 99.07 /100. aspectos para mejorar : La infraestructura, equipos y muebles son adecuados para la prestación del servicio</t>
  </si>
  <si>
    <t>Cumplimiento respecto a la meta</t>
  </si>
  <si>
    <t>se evaluó el servicio apartir de 8 encuetas diligenciadas.se obtuvo una calificacion promedio de 100/100. aspectos para mejorar :ninguno.</t>
  </si>
  <si>
    <t xml:space="preserve">ENCUESTAS DE TRAMITES 2019 </t>
  </si>
  <si>
    <t>se evaluó el servicio apartir de 9 encuetas diligenciadas.se obtuvo una calificacion promedio de 100/100. aspectos para mejorar :ninguno.</t>
  </si>
  <si>
    <t xml:space="preserve">ENCUESTAS  2019 </t>
  </si>
  <si>
    <t xml:space="preserve">ENCUESTAS   2019 </t>
  </si>
  <si>
    <t>ENCUESTAS  2019</t>
  </si>
  <si>
    <t xml:space="preserve">ENCUESTAS  2019 - </t>
  </si>
  <si>
    <t>SI</t>
  </si>
  <si>
    <t>NO</t>
  </si>
  <si>
    <r>
      <rPr>
        <b/>
        <sz val="10"/>
        <rFont val="Arial"/>
        <family val="2"/>
      </rPr>
      <t>Trimestre I</t>
    </r>
    <r>
      <rPr>
        <sz val="10"/>
        <rFont val="Arial"/>
        <family val="2"/>
      </rPr>
      <t xml:space="preserve">: De acuerdo a las solicitudes de conciliacion radicadas y tramitadas se logra evidenciar que la meta es cumplida a satisfaccion con acuerdos conciliatorios, lo que genera un avance en cuanto a calidad del servicio prestado.
</t>
    </r>
    <r>
      <rPr>
        <b/>
        <sz val="10"/>
        <rFont val="Arial"/>
        <family val="2"/>
      </rPr>
      <t>Trimestre II</t>
    </r>
    <r>
      <rPr>
        <sz val="10"/>
        <rFont val="Arial"/>
        <family val="2"/>
      </rPr>
      <t xml:space="preserve">: La meta es cumplida a satisfaccion, logrando subir el % de acuerdos de conciliacion.
</t>
    </r>
    <r>
      <rPr>
        <b/>
        <sz val="10"/>
        <rFont val="Arial"/>
        <family val="2"/>
      </rPr>
      <t>Trimestre III</t>
    </r>
    <r>
      <rPr>
        <sz val="10"/>
        <rFont val="Arial"/>
        <family val="2"/>
      </rPr>
      <t>: Se cumple satisfactoriamente la meta.</t>
    </r>
  </si>
  <si>
    <t xml:space="preserve">• Enero: Se evaluó el servicio a partir de 52 encuetas diligenciadas.se obtuvo una calificación promedio de100 /100. 
• Febrero: Se evaluó el servicio a partir de 18 encuetas diligenciadas.se obtuvo una calificación promedio de 100/100. 
• Marzo: Se evaluó el servicio a partir de 12 encuetas diligenciadas.se obtuvo una calificación promedio de 99.38 /100. Aspectos para mejorar:Sobre las instalaciones del cemtro 
• Abril: Se evaluó el servicio a partir de 16 encuetas diligenciadas.se obtuvo una calificación promedio de 99.02/100. Aspectos para mejorar: La infraestructura, equipos y muebles son adecuados para la prestación del servicio.
• Mayo: se evaluó el servicio apartir de 13 encuetas diligenciadas.se obtuvo una calificacion promedio de 99.32 /100. aspectos para mejorar : La infraestructura, Sobre las instalaciones del cemtro 
• Junio: se evaluó el servicio apartir de 9 encuetas diligenciadas.se obtuvo una calificacion promedio de 99.80 /100. aspectos para mejorar : La infraestructura, equipos y muebles son adecuados para la prestación del servicio.
• Julio: se evaluó el servicio a partir de 11 encuetas diligenciadas.se obtuvo una calificación promedio de 99.07 /100. aspectos para mejorar: La infraestructura, equipos y muebles son adecuados para la prestación del servicio.
• Agosto: se evaluó el servicio a partir de 8 encuetas diligenciadas.se obtuvo una calificación promedio de 100/100. 
• Septiembre: se evaluó el servicio a partir de 9 encuetas diligenciadas.se obtuvo una calificación promedio de 100/100. </t>
  </si>
  <si>
    <t>se evaluó el servicio apartir de8encuetas diligenciadas.se obtuvo una calificacion promedio de 99/38 aspectos por mejorar aservicio del conciliador.</t>
  </si>
  <si>
    <t xml:space="preserve">se evaluó el servicio apartir de 5 encuetas diligenciadas.se obtuvo una calificacion promedio de 98/38. aspectos para mejorar : funcionarios del centro de concliacion </t>
  </si>
  <si>
    <t xml:space="preserve">se evaluó el servicio apartir de19 encuetas diligenciadas.se obtuvo una calificacion promedio de 97/24. aspectos para mejorar : funcionarios del centro de concliacion 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</si>
</sst>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0.0%"/>
    <numFmt numFmtId="199" formatCode="0.000%"/>
    <numFmt numFmtId="200" formatCode="0.0000%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00000_-;\-* #,##0.000000_-;_-* &quot;-&quot;??_-;_-@_-"/>
    <numFmt numFmtId="205" formatCode="_-* #,##0.0_-;\-* #,##0.0_-;_-* &quot;-&quot;??_-;_-@_-"/>
    <numFmt numFmtId="206" formatCode="_-* #,##0_-;\-* #,##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&quot;$&quot;\ #,##0"/>
    <numFmt numFmtId="210" formatCode="_-&quot;$&quot;* #,##0.0_-;\-&quot;$&quot;* #,##0.0_-;_-&quot;$&quot;* &quot;-&quot;??_-;_-@_-"/>
    <numFmt numFmtId="211" formatCode="_-&quot;$&quot;* #,##0_-;\-&quot;$&quot;* #,##0_-;_-&quot;$&quot;* &quot;-&quot;??_-;_-@_-"/>
    <numFmt numFmtId="212" formatCode="[$-240A]h:mm:ss\ AM/PM"/>
    <numFmt numFmtId="213" formatCode="[$-240A]dddd\,\ dd&quot; de &quot;mmmm&quot; de &quot;yyyy"/>
    <numFmt numFmtId="214" formatCode="[$$-240A]\ #,##0.00;[$$-240A]\ \-#,##0.00"/>
    <numFmt numFmtId="215" formatCode="0.0"/>
    <numFmt numFmtId="216" formatCode="#,##0.0"/>
    <numFmt numFmtId="217" formatCode="#,##0.000"/>
    <numFmt numFmtId="218" formatCode="#,##0.0000"/>
    <numFmt numFmtId="219" formatCode="0.000000%"/>
    <numFmt numFmtId="220" formatCode="#,##0.0_ ;[Red]\-#,##0.0\ "/>
    <numFmt numFmtId="221" formatCode="#,##0_ ;[Red]\-#,##0\ "/>
    <numFmt numFmtId="222" formatCode="0.000"/>
    <numFmt numFmtId="223" formatCode="#,##0.00_ ;[Red]\-#,##0.00\ "/>
    <numFmt numFmtId="224" formatCode="[$-409]h:mm:ss\ AM/PM"/>
  </numFmts>
  <fonts count="100">
    <font>
      <sz val="10"/>
      <name val="Arial"/>
      <family val="0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 Black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indexed="54"/>
      <name val="Verdana"/>
      <family val="2"/>
    </font>
    <font>
      <sz val="10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name val="Calibri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Times New Roman"/>
      <family val="0"/>
    </font>
    <font>
      <sz val="9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Verdana"/>
      <family val="2"/>
    </font>
    <font>
      <b/>
      <sz val="10"/>
      <color rgb="FF0000FF"/>
      <name val="Arial"/>
      <family val="2"/>
    </font>
    <font>
      <b/>
      <sz val="20"/>
      <color rgb="FF0000FF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0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66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2" borderId="0" xfId="55" applyFill="1">
      <alignment/>
      <protection/>
    </xf>
    <xf numFmtId="0" fontId="0" fillId="32" borderId="0" xfId="55" applyFont="1" applyFill="1">
      <alignment/>
      <protection/>
    </xf>
    <xf numFmtId="0" fontId="12" fillId="33" borderId="10" xfId="55" applyFont="1" applyFill="1" applyBorder="1" applyAlignment="1">
      <alignment horizontal="center" vertical="distributed" wrapText="1"/>
      <protection/>
    </xf>
    <xf numFmtId="0" fontId="4" fillId="0" borderId="10" xfId="55" applyFont="1" applyFill="1" applyBorder="1" applyAlignment="1">
      <alignment horizontal="center" vertical="distributed"/>
      <protection/>
    </xf>
    <xf numFmtId="0" fontId="12" fillId="33" borderId="10" xfId="55" applyFont="1" applyFill="1" applyBorder="1" applyAlignment="1">
      <alignment vertical="center" wrapText="1"/>
      <protection/>
    </xf>
    <xf numFmtId="0" fontId="12" fillId="32" borderId="11" xfId="55" applyFont="1" applyFill="1" applyBorder="1" applyAlignment="1">
      <alignment horizontal="center"/>
      <protection/>
    </xf>
    <xf numFmtId="0" fontId="12" fillId="32" borderId="12" xfId="55" applyFont="1" applyFill="1" applyBorder="1" applyAlignment="1">
      <alignment horizontal="center"/>
      <protection/>
    </xf>
    <xf numFmtId="0" fontId="12" fillId="32" borderId="13" xfId="55" applyFont="1" applyFill="1" applyBorder="1" applyAlignment="1">
      <alignment horizontal="center"/>
      <protection/>
    </xf>
    <xf numFmtId="0" fontId="12" fillId="33" borderId="14" xfId="55" applyFont="1" applyFill="1" applyBorder="1" applyAlignment="1">
      <alignment horizontal="center"/>
      <protection/>
    </xf>
    <xf numFmtId="0" fontId="12" fillId="33" borderId="10" xfId="55" applyFont="1" applyFill="1" applyBorder="1">
      <alignment/>
      <protection/>
    </xf>
    <xf numFmtId="0" fontId="12" fillId="32" borderId="0" xfId="55" applyFont="1" applyFill="1" applyBorder="1" applyAlignment="1">
      <alignment horizontal="center"/>
      <protection/>
    </xf>
    <xf numFmtId="0" fontId="0" fillId="0" borderId="0" xfId="55" applyFill="1">
      <alignment/>
      <protection/>
    </xf>
    <xf numFmtId="0" fontId="12" fillId="33" borderId="11" xfId="55" applyFont="1" applyFill="1" applyBorder="1" applyAlignment="1">
      <alignment vertical="center" wrapText="1"/>
      <protection/>
    </xf>
    <xf numFmtId="0" fontId="12" fillId="33" borderId="14" xfId="55" applyFont="1" applyFill="1" applyBorder="1" applyAlignment="1">
      <alignment vertical="center" wrapText="1"/>
      <protection/>
    </xf>
    <xf numFmtId="0" fontId="0" fillId="32" borderId="0" xfId="55" applyFont="1" applyFill="1" applyAlignment="1">
      <alignment vertical="center" wrapText="1"/>
      <protection/>
    </xf>
    <xf numFmtId="0" fontId="81" fillId="32" borderId="0" xfId="55" applyFont="1" applyFill="1" applyAlignment="1">
      <alignment vertical="center" wrapText="1"/>
      <protection/>
    </xf>
    <xf numFmtId="0" fontId="82" fillId="32" borderId="0" xfId="55" applyFont="1" applyFill="1">
      <alignment/>
      <protection/>
    </xf>
    <xf numFmtId="0" fontId="82" fillId="32" borderId="0" xfId="55" applyFont="1" applyFill="1" applyAlignment="1">
      <alignment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9" fontId="0" fillId="0" borderId="0" xfId="0" applyNumberFormat="1" applyAlignment="1">
      <alignment wrapText="1"/>
    </xf>
    <xf numFmtId="9" fontId="0" fillId="0" borderId="0" xfId="57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9" fontId="4" fillId="34" borderId="0" xfId="0" applyNumberFormat="1" applyFont="1" applyFill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2" borderId="20" xfId="55" applyFont="1" applyFill="1" applyBorder="1" applyAlignment="1">
      <alignment horizontal="center" vertical="center" wrapText="1"/>
      <protection/>
    </xf>
    <xf numFmtId="0" fontId="0" fillId="32" borderId="0" xfId="55" applyFill="1" applyAlignment="1">
      <alignment vertical="center" wrapText="1"/>
      <protection/>
    </xf>
    <xf numFmtId="0" fontId="4" fillId="32" borderId="20" xfId="55" applyFont="1" applyFill="1" applyBorder="1" applyAlignment="1">
      <alignment vertical="center" wrapText="1"/>
      <protection/>
    </xf>
    <xf numFmtId="0" fontId="0" fillId="32" borderId="21" xfId="55" applyFont="1" applyFill="1" applyBorder="1" applyAlignment="1">
      <alignment vertical="center" wrapText="1"/>
      <protection/>
    </xf>
    <xf numFmtId="0" fontId="0" fillId="32" borderId="22" xfId="55" applyFont="1" applyFill="1" applyBorder="1" applyAlignment="1">
      <alignment horizontal="left" vertical="center" wrapText="1"/>
      <protection/>
    </xf>
    <xf numFmtId="0" fontId="0" fillId="32" borderId="0" xfId="55" applyFont="1" applyFill="1" applyAlignment="1">
      <alignment horizontal="center" vertical="center" wrapText="1"/>
      <protection/>
    </xf>
    <xf numFmtId="0" fontId="0" fillId="32" borderId="0" xfId="55" applyFill="1" applyAlignment="1">
      <alignment horizontal="center" vertical="center" wrapText="1"/>
      <protection/>
    </xf>
    <xf numFmtId="0" fontId="4" fillId="32" borderId="23" xfId="55" applyFont="1" applyFill="1" applyBorder="1" applyAlignment="1">
      <alignment horizontal="left" vertical="center" wrapText="1"/>
      <protection/>
    </xf>
    <xf numFmtId="0" fontId="4" fillId="32" borderId="24" xfId="55" applyFont="1" applyFill="1" applyBorder="1" applyAlignment="1">
      <alignment horizontal="center" vertical="center" wrapText="1"/>
      <protection/>
    </xf>
    <xf numFmtId="0" fontId="4" fillId="32" borderId="25" xfId="55" applyFont="1" applyFill="1" applyBorder="1" applyAlignment="1">
      <alignment horizontal="center" vertical="center" wrapText="1"/>
      <protection/>
    </xf>
    <xf numFmtId="0" fontId="4" fillId="32" borderId="26" xfId="55" applyFont="1" applyFill="1" applyBorder="1" applyAlignment="1">
      <alignment horizontal="center" vertical="center" wrapText="1"/>
      <protection/>
    </xf>
    <xf numFmtId="0" fontId="4" fillId="32" borderId="27" xfId="55" applyFont="1" applyFill="1" applyBorder="1" applyAlignment="1">
      <alignment horizontal="left" vertical="center" wrapText="1"/>
      <protection/>
    </xf>
    <xf numFmtId="0" fontId="12" fillId="33" borderId="28" xfId="55" applyFont="1" applyFill="1" applyBorder="1" applyAlignment="1">
      <alignment horizontal="left" vertical="center" wrapText="1"/>
      <protection/>
    </xf>
    <xf numFmtId="9" fontId="0" fillId="0" borderId="0" xfId="57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99" fontId="0" fillId="0" borderId="0" xfId="57" applyNumberFormat="1" applyFont="1" applyAlignment="1">
      <alignment horizontal="center" vertical="center" wrapText="1"/>
    </xf>
    <xf numFmtId="0" fontId="4" fillId="10" borderId="14" xfId="55" applyFont="1" applyFill="1" applyBorder="1" applyAlignment="1">
      <alignment horizontal="center" vertical="center" wrapText="1"/>
      <protection/>
    </xf>
    <xf numFmtId="0" fontId="0" fillId="32" borderId="10" xfId="55" applyFont="1" applyFill="1" applyBorder="1" applyAlignment="1">
      <alignment horizontal="center" vertical="center" wrapText="1"/>
      <protection/>
    </xf>
    <xf numFmtId="198" fontId="0" fillId="0" borderId="10" xfId="0" applyNumberFormat="1" applyFont="1" applyBorder="1" applyAlignment="1" applyProtection="1">
      <alignment horizontal="center" vertical="center" wrapText="1"/>
      <protection locked="0"/>
    </xf>
    <xf numFmtId="9" fontId="0" fillId="0" borderId="10" xfId="57" applyNumberFormat="1" applyFont="1" applyBorder="1" applyAlignment="1" applyProtection="1">
      <alignment horizontal="center" vertical="center" wrapText="1"/>
      <protection locked="0"/>
    </xf>
    <xf numFmtId="10" fontId="0" fillId="0" borderId="28" xfId="0" applyNumberFormat="1" applyFont="1" applyBorder="1" applyAlignment="1" applyProtection="1">
      <alignment horizontal="center" vertical="center" wrapText="1"/>
      <protection locked="0"/>
    </xf>
    <xf numFmtId="198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20" xfId="57" applyNumberFormat="1" applyFont="1" applyFill="1" applyBorder="1" applyAlignment="1">
      <alignment horizontal="center" vertical="center" wrapText="1"/>
    </xf>
    <xf numFmtId="0" fontId="84" fillId="35" borderId="10" xfId="0" applyFont="1" applyFill="1" applyBorder="1" applyAlignment="1">
      <alignment horizontal="center" vertical="center" wrapText="1"/>
    </xf>
    <xf numFmtId="0" fontId="4" fillId="32" borderId="21" xfId="55" applyFont="1" applyFill="1" applyBorder="1" applyAlignment="1">
      <alignment vertical="center" wrapText="1"/>
      <protection/>
    </xf>
    <xf numFmtId="0" fontId="4" fillId="32" borderId="22" xfId="55" applyFont="1" applyFill="1" applyBorder="1" applyAlignment="1">
      <alignment horizontal="left" vertical="center" wrapText="1"/>
      <protection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vertical="center" wrapText="1"/>
    </xf>
    <xf numFmtId="0" fontId="86" fillId="36" borderId="20" xfId="0" applyFont="1" applyFill="1" applyBorder="1" applyAlignment="1">
      <alignment horizontal="center" vertical="center" wrapText="1"/>
    </xf>
    <xf numFmtId="0" fontId="85" fillId="36" borderId="20" xfId="0" applyFont="1" applyFill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85" fillId="36" borderId="20" xfId="0" applyFont="1" applyFill="1" applyBorder="1" applyAlignment="1">
      <alignment vertical="center" wrapText="1"/>
    </xf>
    <xf numFmtId="10" fontId="85" fillId="0" borderId="20" xfId="57" applyNumberFormat="1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7" fillId="36" borderId="20" xfId="0" applyFont="1" applyFill="1" applyBorder="1" applyAlignment="1">
      <alignment vertical="center" wrapText="1"/>
    </xf>
    <xf numFmtId="3" fontId="85" fillId="0" borderId="20" xfId="0" applyNumberFormat="1" applyFont="1" applyBorder="1" applyAlignment="1">
      <alignment horizontal="center" vertical="center" wrapText="1"/>
    </xf>
    <xf numFmtId="0" fontId="12" fillId="33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2" borderId="11" xfId="55" applyFont="1" applyFill="1" applyBorder="1" applyAlignment="1">
      <alignment horizontal="center" vertical="center" wrapText="1"/>
      <protection/>
    </xf>
    <xf numFmtId="0" fontId="12" fillId="32" borderId="12" xfId="55" applyFont="1" applyFill="1" applyBorder="1" applyAlignment="1">
      <alignment horizontal="center" vertical="center" wrapText="1"/>
      <protection/>
    </xf>
    <xf numFmtId="0" fontId="12" fillId="32" borderId="13" xfId="55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vertical="center" wrapText="1"/>
    </xf>
    <xf numFmtId="0" fontId="12" fillId="32" borderId="0" xfId="55" applyFont="1" applyFill="1" applyBorder="1" applyAlignment="1">
      <alignment horizontal="center" vertical="center" wrapText="1"/>
      <protection/>
    </xf>
    <xf numFmtId="198" fontId="4" fillId="32" borderId="29" xfId="55" applyNumberFormat="1" applyFont="1" applyFill="1" applyBorder="1" applyAlignment="1">
      <alignment horizontal="center" vertical="center" wrapText="1"/>
      <protection/>
    </xf>
    <xf numFmtId="0" fontId="0" fillId="0" borderId="0" xfId="55" applyFill="1" applyAlignment="1">
      <alignment vertical="center" wrapText="1"/>
      <protection/>
    </xf>
    <xf numFmtId="0" fontId="4" fillId="32" borderId="20" xfId="55" applyFont="1" applyFill="1" applyBorder="1" applyAlignment="1">
      <alignment horizontal="left" vertical="center" wrapText="1"/>
      <protection/>
    </xf>
    <xf numFmtId="9" fontId="4" fillId="0" borderId="20" xfId="57" applyFont="1" applyFill="1" applyBorder="1" applyAlignment="1">
      <alignment horizontal="center" vertical="center" wrapText="1"/>
    </xf>
    <xf numFmtId="0" fontId="4" fillId="0" borderId="20" xfId="55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 wrapText="1"/>
    </xf>
    <xf numFmtId="0" fontId="89" fillId="35" borderId="10" xfId="0" applyFont="1" applyFill="1" applyBorder="1" applyAlignment="1">
      <alignment horizontal="center" vertical="center" wrapText="1"/>
    </xf>
    <xf numFmtId="9" fontId="13" fillId="0" borderId="0" xfId="57" applyFont="1" applyAlignment="1">
      <alignment horizontal="center" vertical="center" wrapText="1"/>
    </xf>
    <xf numFmtId="0" fontId="90" fillId="35" borderId="10" xfId="0" applyFont="1" applyFill="1" applyBorder="1" applyAlignment="1">
      <alignment horizontal="left" vertical="center" wrapText="1"/>
    </xf>
    <xf numFmtId="0" fontId="88" fillId="0" borderId="0" xfId="0" applyFont="1" applyAlignment="1">
      <alignment/>
    </xf>
    <xf numFmtId="3" fontId="13" fillId="0" borderId="30" xfId="57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0" fillId="0" borderId="0" xfId="0" applyNumberFormat="1" applyAlignment="1">
      <alignment vertical="center" wrapText="1"/>
    </xf>
    <xf numFmtId="13" fontId="0" fillId="0" borderId="0" xfId="57" applyNumberFormat="1" applyFont="1" applyAlignment="1">
      <alignment vertical="center" wrapText="1"/>
    </xf>
    <xf numFmtId="9" fontId="0" fillId="0" borderId="0" xfId="57" applyFont="1" applyBorder="1" applyAlignment="1">
      <alignment vertical="center" wrapText="1"/>
    </xf>
    <xf numFmtId="43" fontId="0" fillId="0" borderId="0" xfId="49" applyFont="1" applyAlignment="1">
      <alignment vertical="center" wrapText="1"/>
    </xf>
    <xf numFmtId="0" fontId="4" fillId="32" borderId="29" xfId="55" applyFont="1" applyFill="1" applyBorder="1" applyAlignment="1">
      <alignment vertical="center" wrapText="1"/>
      <protection/>
    </xf>
    <xf numFmtId="9" fontId="4" fillId="0" borderId="31" xfId="57" applyNumberFormat="1" applyFont="1" applyFill="1" applyBorder="1" applyAlignment="1">
      <alignment horizontal="center" vertical="center" wrapText="1"/>
    </xf>
    <xf numFmtId="10" fontId="4" fillId="32" borderId="29" xfId="55" applyNumberFormat="1" applyFont="1" applyFill="1" applyBorder="1" applyAlignment="1">
      <alignment horizontal="center" vertical="center" wrapText="1"/>
      <protection/>
    </xf>
    <xf numFmtId="221" fontId="4" fillId="32" borderId="32" xfId="55" applyNumberFormat="1" applyFont="1" applyFill="1" applyBorder="1" applyAlignment="1">
      <alignment horizontal="center" vertical="center" wrapText="1"/>
      <protection/>
    </xf>
    <xf numFmtId="221" fontId="4" fillId="0" borderId="32" xfId="57" applyNumberFormat="1" applyFont="1" applyFill="1" applyBorder="1" applyAlignment="1">
      <alignment horizontal="center" vertical="center" wrapText="1"/>
    </xf>
    <xf numFmtId="221" fontId="4" fillId="0" borderId="32" xfId="55" applyNumberFormat="1" applyFont="1" applyFill="1" applyBorder="1" applyAlignment="1">
      <alignment horizontal="center" vertical="center" wrapText="1"/>
      <protection/>
    </xf>
    <xf numFmtId="221" fontId="4" fillId="0" borderId="33" xfId="57" applyNumberFormat="1" applyFont="1" applyFill="1" applyBorder="1" applyAlignment="1">
      <alignment horizontal="center" vertical="center" wrapText="1"/>
    </xf>
    <xf numFmtId="221" fontId="4" fillId="32" borderId="29" xfId="55" applyNumberFormat="1" applyFont="1" applyFill="1" applyBorder="1" applyAlignment="1">
      <alignment horizontal="center" vertical="center" wrapText="1"/>
      <protection/>
    </xf>
    <xf numFmtId="221" fontId="4" fillId="32" borderId="20" xfId="55" applyNumberFormat="1" applyFont="1" applyFill="1" applyBorder="1" applyAlignment="1">
      <alignment horizontal="center" vertical="center" wrapText="1"/>
      <protection/>
    </xf>
    <xf numFmtId="221" fontId="4" fillId="0" borderId="29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32" borderId="0" xfId="55" applyFont="1" applyFill="1" applyAlignment="1">
      <alignment wrapText="1"/>
      <protection/>
    </xf>
    <xf numFmtId="0" fontId="0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4" fillId="0" borderId="0" xfId="55" applyFont="1" applyFill="1" applyBorder="1">
      <alignment/>
      <protection/>
    </xf>
    <xf numFmtId="0" fontId="0" fillId="0" borderId="0" xfId="55" applyFont="1" applyFill="1" applyAlignment="1">
      <alignment vertical="center" wrapText="1"/>
      <protection/>
    </xf>
    <xf numFmtId="0" fontId="82" fillId="0" borderId="0" xfId="55" applyFont="1" applyFill="1" applyAlignment="1">
      <alignment vertical="center" wrapText="1"/>
      <protection/>
    </xf>
    <xf numFmtId="0" fontId="82" fillId="0" borderId="0" xfId="55" applyFont="1" applyFill="1">
      <alignment/>
      <protection/>
    </xf>
    <xf numFmtId="0" fontId="91" fillId="0" borderId="0" xfId="55" applyFont="1" applyFill="1">
      <alignment/>
      <protection/>
    </xf>
    <xf numFmtId="0" fontId="91" fillId="0" borderId="0" xfId="55" applyFont="1" applyFill="1" applyBorder="1">
      <alignment/>
      <protection/>
    </xf>
    <xf numFmtId="0" fontId="82" fillId="0" borderId="0" xfId="55" applyFont="1" applyFill="1" applyAlignment="1">
      <alignment horizontal="center" vertical="center" wrapText="1"/>
      <protection/>
    </xf>
    <xf numFmtId="0" fontId="91" fillId="0" borderId="0" xfId="55" applyFont="1" applyFill="1" applyAlignment="1">
      <alignment vertical="center" wrapText="1"/>
      <protection/>
    </xf>
    <xf numFmtId="0" fontId="91" fillId="0" borderId="0" xfId="55" applyFont="1" applyFill="1" applyBorder="1" applyAlignment="1">
      <alignment vertical="center" wrapText="1"/>
      <protection/>
    </xf>
    <xf numFmtId="198" fontId="0" fillId="0" borderId="28" xfId="58" applyNumberFormat="1" applyFont="1" applyBorder="1" applyAlignment="1" applyProtection="1">
      <alignment horizontal="center" vertical="center" wrapText="1"/>
      <protection locked="0"/>
    </xf>
    <xf numFmtId="0" fontId="84" fillId="35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center" wrapText="1"/>
    </xf>
    <xf numFmtId="0" fontId="92" fillId="37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9" fontId="4" fillId="32" borderId="20" xfId="55" applyNumberFormat="1" applyFont="1" applyFill="1" applyBorder="1" applyAlignment="1">
      <alignment horizontal="center" vertical="center" wrapText="1"/>
      <protection/>
    </xf>
    <xf numFmtId="0" fontId="84" fillId="35" borderId="34" xfId="0" applyFont="1" applyFill="1" applyBorder="1" applyAlignment="1">
      <alignment horizontal="center" vertical="center" wrapText="1"/>
    </xf>
    <xf numFmtId="10" fontId="86" fillId="36" borderId="20" xfId="57" applyNumberFormat="1" applyFont="1" applyFill="1" applyBorder="1" applyAlignment="1">
      <alignment horizontal="center" vertical="center" wrapText="1"/>
    </xf>
    <xf numFmtId="10" fontId="85" fillId="0" borderId="0" xfId="57" applyNumberFormat="1" applyFont="1" applyAlignment="1">
      <alignment wrapText="1"/>
    </xf>
    <xf numFmtId="10" fontId="85" fillId="0" borderId="0" xfId="57" applyNumberFormat="1" applyFont="1" applyAlignment="1">
      <alignment/>
    </xf>
    <xf numFmtId="1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9" fontId="13" fillId="0" borderId="0" xfId="6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9" fontId="13" fillId="0" borderId="0" xfId="60" applyFont="1" applyFill="1" applyAlignment="1">
      <alignment horizontal="center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 shrinkToFit="1"/>
    </xf>
    <xf numFmtId="9" fontId="14" fillId="0" borderId="0" xfId="60" applyFont="1" applyFill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20" fillId="0" borderId="0" xfId="0" applyFont="1" applyFill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 shrinkToFit="1"/>
    </xf>
    <xf numFmtId="10" fontId="0" fillId="0" borderId="0" xfId="60" applyNumberFormat="1" applyFont="1" applyFill="1" applyAlignment="1">
      <alignment horizontal="center" vertical="center" wrapText="1"/>
    </xf>
    <xf numFmtId="215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 shrinkToFi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60" applyFont="1" applyFill="1" applyAlignment="1">
      <alignment horizontal="center" vertical="center" wrapText="1"/>
    </xf>
    <xf numFmtId="223" fontId="0" fillId="0" borderId="0" xfId="0" applyNumberFormat="1" applyFont="1" applyFill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horizontal="left" vertical="center" wrapText="1"/>
    </xf>
    <xf numFmtId="223" fontId="0" fillId="0" borderId="0" xfId="0" applyNumberFormat="1" applyFont="1" applyFill="1" applyAlignment="1">
      <alignment horizontal="center" vertical="center" wrapText="1" shrinkToFi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223" fontId="95" fillId="0" borderId="0" xfId="0" applyNumberFormat="1" applyFont="1" applyFill="1" applyAlignment="1">
      <alignment horizontal="center" vertical="center" wrapText="1"/>
    </xf>
    <xf numFmtId="223" fontId="20" fillId="0" borderId="0" xfId="0" applyNumberFormat="1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96" fillId="36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left" vertical="center" wrapText="1"/>
    </xf>
    <xf numFmtId="223" fontId="97" fillId="36" borderId="0" xfId="60" applyNumberFormat="1" applyFont="1" applyFill="1" applyAlignment="1">
      <alignment horizontal="center" vertical="center" wrapText="1"/>
    </xf>
    <xf numFmtId="223" fontId="0" fillId="0" borderId="0" xfId="60" applyNumberFormat="1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left" vertical="center" wrapText="1"/>
    </xf>
    <xf numFmtId="222" fontId="83" fillId="36" borderId="0" xfId="0" applyNumberFormat="1" applyFont="1" applyFill="1" applyAlignment="1">
      <alignment horizontal="center" vertical="center" wrapText="1"/>
    </xf>
    <xf numFmtId="198" fontId="83" fillId="0" borderId="0" xfId="60" applyNumberFormat="1" applyFont="1" applyFill="1" applyAlignment="1">
      <alignment horizontal="center" vertical="center" wrapText="1"/>
    </xf>
    <xf numFmtId="198" fontId="83" fillId="38" borderId="0" xfId="60" applyNumberFormat="1" applyFont="1" applyFill="1" applyAlignment="1">
      <alignment horizontal="center" vertical="center" wrapText="1"/>
    </xf>
    <xf numFmtId="222" fontId="83" fillId="38" borderId="0" xfId="0" applyNumberFormat="1" applyFont="1" applyFill="1" applyAlignment="1">
      <alignment horizontal="left" vertical="center" wrapText="1"/>
    </xf>
    <xf numFmtId="198" fontId="83" fillId="0" borderId="0" xfId="0" applyNumberFormat="1" applyFont="1" applyFill="1" applyAlignment="1">
      <alignment horizontal="center" vertical="center" wrapText="1"/>
    </xf>
    <xf numFmtId="198" fontId="83" fillId="38" borderId="0" xfId="0" applyNumberFormat="1" applyFont="1" applyFill="1" applyAlignment="1">
      <alignment horizontal="center" vertical="center" wrapText="1"/>
    </xf>
    <xf numFmtId="0" fontId="83" fillId="38" borderId="0" xfId="0" applyFont="1" applyFill="1" applyAlignment="1">
      <alignment horizontal="left" vertical="center" wrapText="1"/>
    </xf>
    <xf numFmtId="10" fontId="83" fillId="38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0" fontId="85" fillId="36" borderId="20" xfId="57" applyNumberFormat="1" applyFont="1" applyFill="1" applyBorder="1" applyAlignment="1">
      <alignment horizontal="center" vertical="center" wrapText="1"/>
    </xf>
    <xf numFmtId="10" fontId="85" fillId="0" borderId="20" xfId="57" applyNumberFormat="1" applyFont="1" applyFill="1" applyBorder="1" applyAlignment="1">
      <alignment horizontal="center" vertical="center" wrapText="1"/>
    </xf>
    <xf numFmtId="198" fontId="0" fillId="39" borderId="20" xfId="0" applyNumberFormat="1" applyFont="1" applyFill="1" applyBorder="1" applyAlignment="1">
      <alignment horizontal="center" vertical="center" wrapText="1"/>
    </xf>
    <xf numFmtId="198" fontId="0" fillId="36" borderId="0" xfId="60" applyNumberFormat="1" applyFont="1" applyFill="1" applyAlignment="1">
      <alignment horizontal="center" vertical="center" wrapText="1"/>
    </xf>
    <xf numFmtId="10" fontId="0" fillId="39" borderId="35" xfId="57" applyNumberFormat="1" applyFont="1" applyFill="1" applyBorder="1" applyAlignment="1">
      <alignment horizontal="center" vertical="center" wrapText="1"/>
    </xf>
    <xf numFmtId="198" fontId="0" fillId="39" borderId="35" xfId="60" applyNumberFormat="1" applyFont="1" applyFill="1" applyBorder="1" applyAlignment="1">
      <alignment horizontal="center" vertical="center" wrapText="1"/>
    </xf>
    <xf numFmtId="198" fontId="0" fillId="36" borderId="20" xfId="6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9" fontId="13" fillId="0" borderId="36" xfId="57" applyFont="1" applyBorder="1" applyAlignment="1" applyProtection="1">
      <alignment vertical="center" wrapText="1"/>
      <protection locked="0"/>
    </xf>
    <xf numFmtId="9" fontId="13" fillId="0" borderId="30" xfId="57" applyFont="1" applyBorder="1" applyAlignment="1" applyProtection="1">
      <alignment vertical="center" wrapText="1"/>
      <protection locked="0"/>
    </xf>
    <xf numFmtId="9" fontId="13" fillId="0" borderId="0" xfId="61" applyFont="1" applyFill="1" applyAlignment="1">
      <alignment horizontal="center" vertical="center" wrapText="1" shrinkToFit="1"/>
    </xf>
    <xf numFmtId="9" fontId="14" fillId="0" borderId="0" xfId="61" applyFont="1" applyFill="1" applyAlignment="1">
      <alignment horizontal="center" vertical="center" wrapText="1" shrinkToFit="1"/>
    </xf>
    <xf numFmtId="9" fontId="0" fillId="0" borderId="0" xfId="61" applyFont="1" applyFill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 horizontal="center" vertical="center" wrapText="1"/>
    </xf>
    <xf numFmtId="9" fontId="0" fillId="0" borderId="0" xfId="61" applyFont="1" applyFill="1" applyAlignment="1">
      <alignment horizontal="center" vertical="center" wrapText="1" shrinkToFit="1"/>
    </xf>
    <xf numFmtId="1" fontId="4" fillId="36" borderId="20" xfId="0" applyNumberFormat="1" applyFont="1" applyFill="1" applyBorder="1" applyAlignment="1">
      <alignment horizontal="center" vertical="center" wrapText="1"/>
    </xf>
    <xf numFmtId="9" fontId="0" fillId="0" borderId="0" xfId="61" applyFont="1" applyFill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223" fontId="95" fillId="0" borderId="0" xfId="0" applyNumberFormat="1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96" fillId="36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left" vertical="center" wrapText="1"/>
    </xf>
    <xf numFmtId="223" fontId="97" fillId="36" borderId="0" xfId="61" applyNumberFormat="1" applyFont="1" applyFill="1" applyAlignment="1">
      <alignment horizontal="center" vertical="center" wrapText="1"/>
    </xf>
    <xf numFmtId="223" fontId="0" fillId="0" borderId="0" xfId="61" applyNumberFormat="1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left" vertical="center" wrapText="1"/>
    </xf>
    <xf numFmtId="222" fontId="83" fillId="36" borderId="0" xfId="0" applyNumberFormat="1" applyFont="1" applyFill="1" applyAlignment="1">
      <alignment horizontal="center" vertical="center" wrapText="1"/>
    </xf>
    <xf numFmtId="198" fontId="83" fillId="0" borderId="0" xfId="61" applyNumberFormat="1" applyFont="1" applyFill="1" applyAlignment="1">
      <alignment horizontal="center" vertical="center" wrapText="1"/>
    </xf>
    <xf numFmtId="198" fontId="83" fillId="38" borderId="0" xfId="61" applyNumberFormat="1" applyFont="1" applyFill="1" applyAlignment="1">
      <alignment horizontal="center" vertical="center" wrapText="1"/>
    </xf>
    <xf numFmtId="222" fontId="83" fillId="38" borderId="0" xfId="0" applyNumberFormat="1" applyFont="1" applyFill="1" applyAlignment="1">
      <alignment horizontal="left" vertical="center" wrapText="1"/>
    </xf>
    <xf numFmtId="198" fontId="83" fillId="0" borderId="0" xfId="0" applyNumberFormat="1" applyFont="1" applyFill="1" applyAlignment="1">
      <alignment horizontal="center" vertical="center" wrapText="1"/>
    </xf>
    <xf numFmtId="198" fontId="83" fillId="38" borderId="0" xfId="0" applyNumberFormat="1" applyFont="1" applyFill="1" applyAlignment="1">
      <alignment horizontal="center" vertical="center" wrapText="1"/>
    </xf>
    <xf numFmtId="0" fontId="83" fillId="38" borderId="0" xfId="0" applyFont="1" applyFill="1" applyAlignment="1">
      <alignment horizontal="left" vertical="center" wrapText="1"/>
    </xf>
    <xf numFmtId="10" fontId="83" fillId="38" borderId="0" xfId="0" applyNumberFormat="1" applyFont="1" applyFill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223" fontId="95" fillId="0" borderId="0" xfId="0" applyNumberFormat="1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96" fillId="36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left" vertical="center" wrapText="1"/>
    </xf>
    <xf numFmtId="223" fontId="97" fillId="36" borderId="0" xfId="61" applyNumberFormat="1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left" vertical="center" wrapText="1"/>
    </xf>
    <xf numFmtId="222" fontId="83" fillId="36" borderId="0" xfId="0" applyNumberFormat="1" applyFont="1" applyFill="1" applyAlignment="1">
      <alignment horizontal="center" vertical="center" wrapText="1"/>
    </xf>
    <xf numFmtId="198" fontId="83" fillId="0" borderId="0" xfId="61" applyNumberFormat="1" applyFont="1" applyFill="1" applyAlignment="1">
      <alignment horizontal="center" vertical="center" wrapText="1"/>
    </xf>
    <xf numFmtId="198" fontId="83" fillId="38" borderId="0" xfId="61" applyNumberFormat="1" applyFont="1" applyFill="1" applyAlignment="1">
      <alignment horizontal="center" vertical="center" wrapText="1"/>
    </xf>
    <xf numFmtId="222" fontId="83" fillId="38" borderId="0" xfId="0" applyNumberFormat="1" applyFont="1" applyFill="1" applyAlignment="1">
      <alignment horizontal="left" vertical="center" wrapText="1"/>
    </xf>
    <xf numFmtId="198" fontId="83" fillId="0" borderId="0" xfId="0" applyNumberFormat="1" applyFont="1" applyFill="1" applyAlignment="1">
      <alignment horizontal="center" vertical="center" wrapText="1"/>
    </xf>
    <xf numFmtId="198" fontId="83" fillId="38" borderId="0" xfId="0" applyNumberFormat="1" applyFont="1" applyFill="1" applyAlignment="1">
      <alignment horizontal="center" vertical="center" wrapText="1"/>
    </xf>
    <xf numFmtId="0" fontId="83" fillId="38" borderId="0" xfId="0" applyFont="1" applyFill="1" applyAlignment="1">
      <alignment horizontal="left" vertical="center" wrapText="1"/>
    </xf>
    <xf numFmtId="10" fontId="83" fillId="38" borderId="0" xfId="0" applyNumberFormat="1" applyFont="1" applyFill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horizontal="left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223" fontId="95" fillId="0" borderId="0" xfId="0" applyNumberFormat="1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96" fillId="36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left" vertical="center" wrapText="1"/>
    </xf>
    <xf numFmtId="223" fontId="97" fillId="36" borderId="0" xfId="61" applyNumberFormat="1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left" vertical="center" wrapText="1"/>
    </xf>
    <xf numFmtId="222" fontId="83" fillId="36" borderId="0" xfId="0" applyNumberFormat="1" applyFont="1" applyFill="1" applyAlignment="1">
      <alignment horizontal="center" vertical="center" wrapText="1"/>
    </xf>
    <xf numFmtId="198" fontId="83" fillId="0" borderId="0" xfId="61" applyNumberFormat="1" applyFont="1" applyFill="1" applyAlignment="1">
      <alignment horizontal="center" vertical="center" wrapText="1"/>
    </xf>
    <xf numFmtId="198" fontId="83" fillId="38" borderId="0" xfId="61" applyNumberFormat="1" applyFont="1" applyFill="1" applyAlignment="1">
      <alignment horizontal="center" vertical="center" wrapText="1"/>
    </xf>
    <xf numFmtId="222" fontId="83" fillId="38" borderId="0" xfId="0" applyNumberFormat="1" applyFont="1" applyFill="1" applyAlignment="1">
      <alignment horizontal="left" vertical="center" wrapText="1"/>
    </xf>
    <xf numFmtId="198" fontId="83" fillId="0" borderId="0" xfId="0" applyNumberFormat="1" applyFont="1" applyFill="1" applyAlignment="1">
      <alignment horizontal="center" vertical="center" wrapText="1"/>
    </xf>
    <xf numFmtId="198" fontId="83" fillId="38" borderId="0" xfId="0" applyNumberFormat="1" applyFont="1" applyFill="1" applyAlignment="1">
      <alignment horizontal="center" vertical="center" wrapText="1"/>
    </xf>
    <xf numFmtId="0" fontId="83" fillId="38" borderId="0" xfId="0" applyFont="1" applyFill="1" applyAlignment="1">
      <alignment horizontal="left" vertical="center" wrapText="1"/>
    </xf>
    <xf numFmtId="10" fontId="83" fillId="38" borderId="0" xfId="0" applyNumberFormat="1" applyFont="1" applyFill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93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223" fontId="95" fillId="0" borderId="0" xfId="0" applyNumberFormat="1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96" fillId="36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left" vertical="center" wrapText="1"/>
    </xf>
    <xf numFmtId="223" fontId="97" fillId="36" borderId="0" xfId="61" applyNumberFormat="1" applyFont="1" applyFill="1" applyAlignment="1">
      <alignment horizontal="center" vertical="center" wrapText="1"/>
    </xf>
    <xf numFmtId="1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center" vertical="center" wrapText="1"/>
    </xf>
    <xf numFmtId="222" fontId="83" fillId="0" borderId="0" xfId="0" applyNumberFormat="1" applyFont="1" applyFill="1" applyAlignment="1">
      <alignment horizontal="left" vertical="center" wrapText="1"/>
    </xf>
    <xf numFmtId="222" fontId="83" fillId="36" borderId="0" xfId="0" applyNumberFormat="1" applyFont="1" applyFill="1" applyAlignment="1">
      <alignment horizontal="center" vertical="center" wrapText="1"/>
    </xf>
    <xf numFmtId="198" fontId="83" fillId="0" borderId="0" xfId="61" applyNumberFormat="1" applyFont="1" applyFill="1" applyAlignment="1">
      <alignment horizontal="center" vertical="center" wrapText="1"/>
    </xf>
    <xf numFmtId="198" fontId="83" fillId="38" borderId="0" xfId="61" applyNumberFormat="1" applyFont="1" applyFill="1" applyAlignment="1">
      <alignment horizontal="center" vertical="center" wrapText="1"/>
    </xf>
    <xf numFmtId="222" fontId="83" fillId="38" borderId="0" xfId="0" applyNumberFormat="1" applyFont="1" applyFill="1" applyAlignment="1">
      <alignment horizontal="left" vertical="center" wrapText="1"/>
    </xf>
    <xf numFmtId="198" fontId="83" fillId="0" borderId="0" xfId="0" applyNumberFormat="1" applyFont="1" applyFill="1" applyAlignment="1">
      <alignment horizontal="center" vertical="center" wrapText="1"/>
    </xf>
    <xf numFmtId="198" fontId="83" fillId="38" borderId="0" xfId="0" applyNumberFormat="1" applyFont="1" applyFill="1" applyAlignment="1">
      <alignment horizontal="center" vertical="center" wrapText="1"/>
    </xf>
    <xf numFmtId="0" fontId="83" fillId="38" borderId="0" xfId="0" applyFont="1" applyFill="1" applyAlignment="1">
      <alignment horizontal="left" vertical="center" wrapText="1"/>
    </xf>
    <xf numFmtId="10" fontId="83" fillId="38" borderId="0" xfId="0" applyNumberFormat="1" applyFont="1" applyFill="1" applyAlignment="1">
      <alignment horizontal="center" vertical="center" wrapText="1"/>
    </xf>
    <xf numFmtId="3" fontId="13" fillId="0" borderId="36" xfId="57" applyNumberFormat="1" applyFont="1" applyBorder="1" applyAlignment="1" applyProtection="1">
      <alignment horizontal="center" vertical="center" wrapText="1"/>
      <protection locked="0"/>
    </xf>
    <xf numFmtId="3" fontId="13" fillId="36" borderId="15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8" xfId="0" applyNumberFormat="1" applyFont="1" applyFill="1" applyBorder="1" applyAlignment="1" applyProtection="1">
      <alignment horizontal="center" vertical="center" wrapText="1"/>
      <protection locked="0"/>
    </xf>
    <xf numFmtId="3" fontId="13" fillId="36" borderId="17" xfId="0" applyNumberFormat="1" applyFont="1" applyFill="1" applyBorder="1" applyAlignment="1" applyProtection="1">
      <alignment horizontal="center" vertical="center" wrapText="1"/>
      <protection locked="0"/>
    </xf>
    <xf numFmtId="198" fontId="4" fillId="32" borderId="20" xfId="55" applyNumberFormat="1" applyFont="1" applyFill="1" applyBorder="1" applyAlignment="1">
      <alignment horizontal="center" vertical="center" wrapText="1"/>
      <protection/>
    </xf>
    <xf numFmtId="198" fontId="4" fillId="0" borderId="20" xfId="55" applyNumberFormat="1" applyFont="1" applyFill="1" applyBorder="1" applyAlignment="1">
      <alignment horizontal="center" vertical="center" wrapText="1"/>
      <protection/>
    </xf>
    <xf numFmtId="0" fontId="0" fillId="32" borderId="20" xfId="55" applyFill="1" applyBorder="1" applyAlignment="1">
      <alignment vertical="center" wrapText="1"/>
      <protection/>
    </xf>
    <xf numFmtId="198" fontId="0" fillId="32" borderId="20" xfId="55" applyNumberForma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vertical="center" wrapText="1" shrinkToFit="1"/>
    </xf>
    <xf numFmtId="9" fontId="0" fillId="0" borderId="0" xfId="60" applyFont="1" applyFill="1" applyBorder="1" applyAlignment="1">
      <alignment horizontal="center" vertical="center" wrapText="1" shrinkToFit="1"/>
    </xf>
    <xf numFmtId="1" fontId="0" fillId="0" borderId="0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9" fontId="0" fillId="0" borderId="38" xfId="60" applyFont="1" applyFill="1" applyBorder="1" applyAlignment="1">
      <alignment horizontal="center" vertical="center" wrapText="1"/>
    </xf>
    <xf numFmtId="9" fontId="0" fillId="0" borderId="38" xfId="6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39" xfId="0" applyFont="1" applyFill="1" applyBorder="1" applyAlignment="1">
      <alignment horizontal="justify" vertical="center" wrapText="1"/>
    </xf>
    <xf numFmtId="0" fontId="0" fillId="0" borderId="4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59" fillId="0" borderId="0" xfId="0" applyFont="1" applyFill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9" fontId="0" fillId="0" borderId="38" xfId="61" applyFont="1" applyFill="1" applyBorder="1" applyAlignment="1">
      <alignment horizontal="center" vertical="center" wrapText="1"/>
    </xf>
    <xf numFmtId="9" fontId="0" fillId="0" borderId="38" xfId="61" applyFont="1" applyFill="1" applyBorder="1" applyAlignment="1">
      <alignment horizontal="center" vertical="center" wrapText="1" shrinkToFit="1"/>
    </xf>
    <xf numFmtId="0" fontId="8" fillId="0" borderId="41" xfId="55" applyFont="1" applyFill="1" applyBorder="1" applyAlignment="1" applyProtection="1">
      <alignment horizontal="center" vertical="center"/>
      <protection/>
    </xf>
    <xf numFmtId="0" fontId="8" fillId="0" borderId="42" xfId="55" applyFont="1" applyFill="1" applyBorder="1" applyAlignment="1" applyProtection="1">
      <alignment horizontal="center" vertical="center"/>
      <protection/>
    </xf>
    <xf numFmtId="0" fontId="8" fillId="0" borderId="43" xfId="55" applyFont="1" applyFill="1" applyBorder="1" applyAlignment="1" applyProtection="1">
      <alignment horizontal="center" vertical="center"/>
      <protection/>
    </xf>
    <xf numFmtId="0" fontId="9" fillId="0" borderId="24" xfId="55" applyFont="1" applyFill="1" applyBorder="1" applyAlignment="1" applyProtection="1">
      <alignment horizontal="center" vertical="center"/>
      <protection/>
    </xf>
    <xf numFmtId="0" fontId="9" fillId="0" borderId="25" xfId="55" applyFont="1" applyFill="1" applyBorder="1" applyAlignment="1" applyProtection="1">
      <alignment horizontal="center" vertical="center"/>
      <protection/>
    </xf>
    <xf numFmtId="0" fontId="9" fillId="0" borderId="26" xfId="55" applyFont="1" applyFill="1" applyBorder="1" applyAlignment="1" applyProtection="1">
      <alignment horizontal="center" vertical="center"/>
      <protection/>
    </xf>
    <xf numFmtId="0" fontId="10" fillId="0" borderId="44" xfId="55" applyFont="1" applyFill="1" applyBorder="1" applyAlignment="1" applyProtection="1">
      <alignment vertical="center"/>
      <protection/>
    </xf>
    <xf numFmtId="0" fontId="10" fillId="0" borderId="25" xfId="55" applyFont="1" applyFill="1" applyBorder="1" applyAlignment="1" applyProtection="1">
      <alignment vertical="center"/>
      <protection/>
    </xf>
    <xf numFmtId="0" fontId="10" fillId="0" borderId="26" xfId="55" applyFont="1" applyFill="1" applyBorder="1" applyAlignment="1" applyProtection="1">
      <alignment vertical="center"/>
      <protection/>
    </xf>
    <xf numFmtId="0" fontId="9" fillId="0" borderId="22" xfId="55" applyFont="1" applyFill="1" applyBorder="1" applyAlignment="1" applyProtection="1">
      <alignment horizontal="center" vertical="center"/>
      <protection/>
    </xf>
    <xf numFmtId="0" fontId="9" fillId="0" borderId="20" xfId="55" applyFont="1" applyFill="1" applyBorder="1" applyAlignment="1" applyProtection="1">
      <alignment horizontal="center" vertical="center"/>
      <protection/>
    </xf>
    <xf numFmtId="0" fontId="9" fillId="0" borderId="31" xfId="55" applyFont="1" applyFill="1" applyBorder="1" applyAlignment="1" applyProtection="1">
      <alignment horizontal="center" vertical="center"/>
      <protection/>
    </xf>
    <xf numFmtId="0" fontId="10" fillId="0" borderId="40" xfId="55" applyFont="1" applyFill="1" applyBorder="1" applyAlignment="1" applyProtection="1">
      <alignment vertical="center"/>
      <protection/>
    </xf>
    <xf numFmtId="0" fontId="10" fillId="0" borderId="20" xfId="55" applyFont="1" applyFill="1" applyBorder="1" applyAlignment="1" applyProtection="1">
      <alignment vertical="center"/>
      <protection/>
    </xf>
    <xf numFmtId="0" fontId="10" fillId="0" borderId="31" xfId="55" applyFont="1" applyFill="1" applyBorder="1" applyAlignment="1" applyProtection="1">
      <alignment vertical="center"/>
      <protection/>
    </xf>
    <xf numFmtId="0" fontId="9" fillId="0" borderId="23" xfId="55" applyFont="1" applyFill="1" applyBorder="1" applyAlignment="1" applyProtection="1">
      <alignment horizontal="center" vertical="center"/>
      <protection/>
    </xf>
    <xf numFmtId="0" fontId="9" fillId="0" borderId="29" xfId="55" applyFont="1" applyFill="1" applyBorder="1" applyAlignment="1" applyProtection="1">
      <alignment horizontal="center" vertical="center"/>
      <protection/>
    </xf>
    <xf numFmtId="0" fontId="9" fillId="0" borderId="45" xfId="55" applyFont="1" applyFill="1" applyBorder="1" applyAlignment="1" applyProtection="1">
      <alignment horizontal="center" vertical="center"/>
      <protection/>
    </xf>
    <xf numFmtId="0" fontId="10" fillId="0" borderId="46" xfId="55" applyFont="1" applyFill="1" applyBorder="1" applyAlignment="1" applyProtection="1">
      <alignment vertical="center"/>
      <protection/>
    </xf>
    <xf numFmtId="0" fontId="10" fillId="0" borderId="29" xfId="55" applyFont="1" applyFill="1" applyBorder="1" applyAlignment="1" applyProtection="1">
      <alignment vertical="center"/>
      <protection/>
    </xf>
    <xf numFmtId="0" fontId="10" fillId="0" borderId="45" xfId="55" applyFont="1" applyFill="1" applyBorder="1" applyAlignment="1" applyProtection="1">
      <alignment vertical="center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47" xfId="55" applyFont="1" applyFill="1" applyBorder="1" applyAlignment="1">
      <alignment horizontal="center" vertical="center" wrapText="1"/>
      <protection/>
    </xf>
    <xf numFmtId="0" fontId="11" fillId="33" borderId="48" xfId="55" applyFont="1" applyFill="1" applyBorder="1" applyAlignment="1">
      <alignment horizontal="center" vertical="center" wrapText="1"/>
      <protection/>
    </xf>
    <xf numFmtId="0" fontId="11" fillId="33" borderId="49" xfId="55" applyFont="1" applyFill="1" applyBorder="1" applyAlignment="1">
      <alignment horizontal="center" vertical="center" wrapText="1"/>
      <protection/>
    </xf>
    <xf numFmtId="0" fontId="12" fillId="32" borderId="0" xfId="55" applyFont="1" applyFill="1" applyAlignment="1">
      <alignment horizontal="center" vertical="center" wrapText="1"/>
      <protection/>
    </xf>
    <xf numFmtId="0" fontId="12" fillId="33" borderId="14" xfId="55" applyFont="1" applyFill="1" applyBorder="1" applyAlignment="1">
      <alignment horizontal="center" vertical="distributed"/>
      <protection/>
    </xf>
    <xf numFmtId="0" fontId="12" fillId="33" borderId="50" xfId="55" applyFont="1" applyFill="1" applyBorder="1" applyAlignment="1">
      <alignment horizontal="center" vertical="distributed"/>
      <protection/>
    </xf>
    <xf numFmtId="0" fontId="4" fillId="0" borderId="50" xfId="55" applyFont="1" applyFill="1" applyBorder="1" applyAlignment="1">
      <alignment horizontal="center" vertical="distributed"/>
      <protection/>
    </xf>
    <xf numFmtId="0" fontId="4" fillId="0" borderId="51" xfId="55" applyFont="1" applyFill="1" applyBorder="1" applyAlignment="1">
      <alignment horizontal="center" vertical="distributed"/>
      <protection/>
    </xf>
    <xf numFmtId="0" fontId="0" fillId="32" borderId="52" xfId="55" applyFont="1" applyFill="1" applyBorder="1" applyAlignment="1">
      <alignment horizontal="center"/>
      <protection/>
    </xf>
    <xf numFmtId="0" fontId="0" fillId="32" borderId="0" xfId="55" applyFont="1" applyFill="1" applyBorder="1" applyAlignment="1">
      <alignment horizontal="center"/>
      <protection/>
    </xf>
    <xf numFmtId="0" fontId="0" fillId="32" borderId="53" xfId="55" applyFont="1" applyFill="1" applyBorder="1" applyAlignment="1">
      <alignment horizontal="center"/>
      <protection/>
    </xf>
    <xf numFmtId="0" fontId="4" fillId="32" borderId="50" xfId="55" applyFont="1" applyFill="1" applyBorder="1" applyAlignment="1">
      <alignment horizontal="center"/>
      <protection/>
    </xf>
    <xf numFmtId="0" fontId="4" fillId="32" borderId="51" xfId="55" applyFont="1" applyFill="1" applyBorder="1" applyAlignment="1">
      <alignment horizontal="center"/>
      <protection/>
    </xf>
    <xf numFmtId="0" fontId="12" fillId="32" borderId="11" xfId="55" applyFont="1" applyFill="1" applyBorder="1" applyAlignment="1">
      <alignment horizontal="center"/>
      <protection/>
    </xf>
    <xf numFmtId="0" fontId="12" fillId="32" borderId="12" xfId="55" applyFont="1" applyFill="1" applyBorder="1" applyAlignment="1">
      <alignment horizontal="center"/>
      <protection/>
    </xf>
    <xf numFmtId="0" fontId="12" fillId="32" borderId="13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center"/>
      <protection/>
    </xf>
    <xf numFmtId="0" fontId="0" fillId="32" borderId="50" xfId="55" applyFont="1" applyFill="1" applyBorder="1" applyAlignment="1">
      <alignment horizontal="center"/>
      <protection/>
    </xf>
    <xf numFmtId="0" fontId="0" fillId="32" borderId="51" xfId="55" applyFont="1" applyFill="1" applyBorder="1" applyAlignment="1">
      <alignment horizontal="center"/>
      <protection/>
    </xf>
    <xf numFmtId="0" fontId="12" fillId="32" borderId="14" xfId="55" applyFont="1" applyFill="1" applyBorder="1" applyAlignment="1">
      <alignment horizontal="center"/>
      <protection/>
    </xf>
    <xf numFmtId="0" fontId="12" fillId="32" borderId="50" xfId="55" applyFont="1" applyFill="1" applyBorder="1" applyAlignment="1">
      <alignment horizontal="center"/>
      <protection/>
    </xf>
    <xf numFmtId="0" fontId="12" fillId="32" borderId="51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left"/>
      <protection/>
    </xf>
    <xf numFmtId="0" fontId="0" fillId="32" borderId="50" xfId="55" applyFont="1" applyFill="1" applyBorder="1" applyAlignment="1">
      <alignment horizontal="left"/>
      <protection/>
    </xf>
    <xf numFmtId="0" fontId="0" fillId="32" borderId="51" xfId="55" applyFont="1" applyFill="1" applyBorder="1" applyAlignment="1">
      <alignment horizontal="left"/>
      <protection/>
    </xf>
    <xf numFmtId="0" fontId="12" fillId="0" borderId="12" xfId="55" applyFont="1" applyFill="1" applyBorder="1" applyAlignment="1">
      <alignment horizontal="center"/>
      <protection/>
    </xf>
    <xf numFmtId="0" fontId="12" fillId="33" borderId="14" xfId="55" applyFont="1" applyFill="1" applyBorder="1" applyAlignment="1">
      <alignment horizontal="center"/>
      <protection/>
    </xf>
    <xf numFmtId="0" fontId="12" fillId="33" borderId="50" xfId="55" applyFont="1" applyFill="1" applyBorder="1" applyAlignment="1">
      <alignment horizontal="center"/>
      <protection/>
    </xf>
    <xf numFmtId="0" fontId="12" fillId="33" borderId="51" xfId="55" applyFont="1" applyFill="1" applyBorder="1" applyAlignment="1">
      <alignment horizontal="center"/>
      <protection/>
    </xf>
    <xf numFmtId="0" fontId="12" fillId="0" borderId="14" xfId="55" applyFont="1" applyFill="1" applyBorder="1" applyAlignment="1">
      <alignment horizontal="center"/>
      <protection/>
    </xf>
    <xf numFmtId="0" fontId="12" fillId="0" borderId="50" xfId="55" applyFont="1" applyFill="1" applyBorder="1" applyAlignment="1">
      <alignment horizontal="center"/>
      <protection/>
    </xf>
    <xf numFmtId="0" fontId="12" fillId="0" borderId="51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left" vertical="center" wrapText="1"/>
      <protection/>
    </xf>
    <xf numFmtId="0" fontId="0" fillId="32" borderId="50" xfId="55" applyFont="1" applyFill="1" applyBorder="1" applyAlignment="1">
      <alignment horizontal="left" vertical="center"/>
      <protection/>
    </xf>
    <xf numFmtId="0" fontId="0" fillId="32" borderId="51" xfId="55" applyFont="1" applyFill="1" applyBorder="1" applyAlignment="1">
      <alignment horizontal="left" vertical="center"/>
      <protection/>
    </xf>
    <xf numFmtId="0" fontId="0" fillId="32" borderId="50" xfId="55" applyFont="1" applyFill="1" applyBorder="1" applyAlignment="1">
      <alignment horizontal="left" vertical="center" wrapText="1"/>
      <protection/>
    </xf>
    <xf numFmtId="0" fontId="0" fillId="32" borderId="17" xfId="55" applyFont="1" applyFill="1" applyBorder="1" applyAlignment="1">
      <alignment horizontal="left" vertical="center" wrapText="1"/>
      <protection/>
    </xf>
    <xf numFmtId="0" fontId="0" fillId="32" borderId="51" xfId="55" applyFont="1" applyFill="1" applyBorder="1" applyAlignment="1">
      <alignment horizontal="left" vertical="center" wrapText="1"/>
      <protection/>
    </xf>
    <xf numFmtId="9" fontId="4" fillId="32" borderId="14" xfId="55" applyNumberFormat="1" applyFont="1" applyFill="1" applyBorder="1" applyAlignment="1">
      <alignment horizontal="center" wrapText="1"/>
      <protection/>
    </xf>
    <xf numFmtId="0" fontId="4" fillId="32" borderId="50" xfId="55" applyFont="1" applyFill="1" applyBorder="1" applyAlignment="1">
      <alignment horizontal="center" wrapText="1"/>
      <protection/>
    </xf>
    <xf numFmtId="0" fontId="4" fillId="32" borderId="51" xfId="55" applyFont="1" applyFill="1" applyBorder="1" applyAlignment="1">
      <alignment horizontal="center" wrapText="1"/>
      <protection/>
    </xf>
    <xf numFmtId="0" fontId="12" fillId="0" borderId="52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53" xfId="55" applyFont="1" applyFill="1" applyBorder="1" applyAlignment="1">
      <alignment horizontal="center"/>
      <protection/>
    </xf>
    <xf numFmtId="0" fontId="0" fillId="32" borderId="14" xfId="55" applyFont="1" applyFill="1" applyBorder="1" applyAlignment="1">
      <alignment horizontal="center" vertical="center" wrapText="1"/>
      <protection/>
    </xf>
    <xf numFmtId="0" fontId="0" fillId="32" borderId="50" xfId="55" applyFont="1" applyFill="1" applyBorder="1" applyAlignment="1">
      <alignment horizontal="center" vertical="center" wrapText="1"/>
      <protection/>
    </xf>
    <xf numFmtId="0" fontId="0" fillId="32" borderId="51" xfId="55" applyFont="1" applyFill="1" applyBorder="1" applyAlignment="1">
      <alignment horizontal="center" vertical="center" wrapText="1"/>
      <protection/>
    </xf>
    <xf numFmtId="0" fontId="4" fillId="40" borderId="50" xfId="55" applyFont="1" applyFill="1" applyBorder="1" applyAlignment="1">
      <alignment horizontal="center" vertical="center" wrapText="1"/>
      <protection/>
    </xf>
    <xf numFmtId="0" fontId="4" fillId="41" borderId="14" xfId="55" applyFont="1" applyFill="1" applyBorder="1" applyAlignment="1">
      <alignment horizontal="center" vertical="center" wrapText="1"/>
      <protection/>
    </xf>
    <xf numFmtId="0" fontId="4" fillId="41" borderId="51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3" xfId="55" applyFont="1" applyFill="1" applyBorder="1" applyAlignment="1">
      <alignment horizontal="center"/>
      <protection/>
    </xf>
    <xf numFmtId="0" fontId="4" fillId="32" borderId="14" xfId="55" applyFont="1" applyFill="1" applyBorder="1" applyAlignment="1">
      <alignment horizontal="center" wrapText="1"/>
      <protection/>
    </xf>
    <xf numFmtId="0" fontId="4" fillId="32" borderId="14" xfId="55" applyFont="1" applyFill="1" applyBorder="1" applyAlignment="1">
      <alignment horizontal="center"/>
      <protection/>
    </xf>
    <xf numFmtId="0" fontId="12" fillId="33" borderId="54" xfId="55" applyFont="1" applyFill="1" applyBorder="1" applyAlignment="1">
      <alignment horizontal="center"/>
      <protection/>
    </xf>
    <xf numFmtId="0" fontId="12" fillId="33" borderId="36" xfId="55" applyFont="1" applyFill="1" applyBorder="1" applyAlignment="1">
      <alignment horizontal="center"/>
      <protection/>
    </xf>
    <xf numFmtId="0" fontId="12" fillId="33" borderId="55" xfId="55" applyFont="1" applyFill="1" applyBorder="1" applyAlignment="1">
      <alignment horizontal="center"/>
      <protection/>
    </xf>
    <xf numFmtId="0" fontId="12" fillId="33" borderId="56" xfId="55" applyFont="1" applyFill="1" applyBorder="1" applyAlignment="1">
      <alignment horizontal="center"/>
      <protection/>
    </xf>
    <xf numFmtId="0" fontId="12" fillId="33" borderId="15" xfId="55" applyFont="1" applyFill="1" applyBorder="1" applyAlignment="1">
      <alignment horizontal="center"/>
      <protection/>
    </xf>
    <xf numFmtId="0" fontId="12" fillId="33" borderId="18" xfId="55" applyFont="1" applyFill="1" applyBorder="1" applyAlignment="1">
      <alignment horizontal="center"/>
      <protection/>
    </xf>
    <xf numFmtId="0" fontId="12" fillId="33" borderId="57" xfId="55" applyFont="1" applyFill="1" applyBorder="1" applyAlignment="1">
      <alignment horizontal="center"/>
      <protection/>
    </xf>
    <xf numFmtId="0" fontId="12" fillId="33" borderId="58" xfId="55" applyFont="1" applyFill="1" applyBorder="1" applyAlignment="1">
      <alignment horizontal="center"/>
      <protection/>
    </xf>
    <xf numFmtId="0" fontId="12" fillId="33" borderId="11" xfId="55" applyFont="1" applyFill="1" applyBorder="1" applyAlignment="1">
      <alignment horizontal="left" vertical="center" wrapText="1"/>
      <protection/>
    </xf>
    <xf numFmtId="0" fontId="12" fillId="33" borderId="52" xfId="55" applyFont="1" applyFill="1" applyBorder="1" applyAlignment="1">
      <alignment horizontal="left" vertical="center" wrapText="1"/>
      <protection/>
    </xf>
    <xf numFmtId="0" fontId="12" fillId="33" borderId="47" xfId="55" applyFont="1" applyFill="1" applyBorder="1" applyAlignment="1">
      <alignment horizontal="left" vertical="center" wrapText="1"/>
      <protection/>
    </xf>
    <xf numFmtId="0" fontId="12" fillId="32" borderId="52" xfId="55" applyFont="1" applyFill="1" applyBorder="1" applyAlignment="1">
      <alignment horizontal="center"/>
      <protection/>
    </xf>
    <xf numFmtId="0" fontId="12" fillId="32" borderId="0" xfId="55" applyFont="1" applyFill="1" applyBorder="1" applyAlignment="1">
      <alignment horizontal="center"/>
      <protection/>
    </xf>
    <xf numFmtId="0" fontId="12" fillId="32" borderId="53" xfId="55" applyFont="1" applyFill="1" applyBorder="1" applyAlignment="1">
      <alignment horizontal="center"/>
      <protection/>
    </xf>
    <xf numFmtId="0" fontId="0" fillId="32" borderId="59" xfId="55" applyFont="1" applyFill="1" applyBorder="1" applyAlignment="1">
      <alignment horizontal="left" vertical="center" wrapText="1"/>
      <protection/>
    </xf>
    <xf numFmtId="0" fontId="0" fillId="32" borderId="37" xfId="55" applyFont="1" applyFill="1" applyBorder="1" applyAlignment="1">
      <alignment horizontal="left" vertical="center" wrapText="1"/>
      <protection/>
    </xf>
    <xf numFmtId="0" fontId="0" fillId="32" borderId="60" xfId="55" applyFont="1" applyFill="1" applyBorder="1" applyAlignment="1">
      <alignment horizontal="left" vertical="center" wrapText="1"/>
      <protection/>
    </xf>
    <xf numFmtId="0" fontId="0" fillId="32" borderId="59" xfId="55" applyFont="1" applyFill="1" applyBorder="1" applyAlignment="1">
      <alignment horizontal="center" vertical="center" wrapText="1"/>
      <protection/>
    </xf>
    <xf numFmtId="0" fontId="0" fillId="32" borderId="37" xfId="55" applyFont="1" applyFill="1" applyBorder="1" applyAlignment="1">
      <alignment horizontal="center" vertical="center" wrapText="1"/>
      <protection/>
    </xf>
    <xf numFmtId="0" fontId="0" fillId="32" borderId="60" xfId="55" applyFont="1" applyFill="1" applyBorder="1" applyAlignment="1">
      <alignment horizontal="center" vertical="center" wrapText="1"/>
      <protection/>
    </xf>
    <xf numFmtId="0" fontId="0" fillId="32" borderId="61" xfId="55" applyFont="1" applyFill="1" applyBorder="1" applyAlignment="1">
      <alignment horizontal="left" vertical="center" wrapText="1"/>
      <protection/>
    </xf>
    <xf numFmtId="0" fontId="0" fillId="32" borderId="62" xfId="55" applyFont="1" applyFill="1" applyBorder="1" applyAlignment="1">
      <alignment horizontal="left" vertical="center" wrapText="1"/>
      <protection/>
    </xf>
    <xf numFmtId="0" fontId="0" fillId="32" borderId="63" xfId="55" applyFont="1" applyFill="1" applyBorder="1" applyAlignment="1">
      <alignment horizontal="left" vertical="center" wrapText="1"/>
      <protection/>
    </xf>
    <xf numFmtId="0" fontId="0" fillId="32" borderId="35" xfId="55" applyFont="1" applyFill="1" applyBorder="1" applyAlignment="1">
      <alignment horizontal="left" vertical="center" wrapText="1"/>
      <protection/>
    </xf>
    <xf numFmtId="0" fontId="0" fillId="32" borderId="39" xfId="55" applyFont="1" applyFill="1" applyBorder="1" applyAlignment="1">
      <alignment horizontal="left" vertical="center" wrapText="1"/>
      <protection/>
    </xf>
    <xf numFmtId="0" fontId="0" fillId="32" borderId="64" xfId="55" applyFont="1" applyFill="1" applyBorder="1" applyAlignment="1">
      <alignment horizontal="left" vertical="center" wrapText="1"/>
      <protection/>
    </xf>
    <xf numFmtId="0" fontId="0" fillId="32" borderId="11" xfId="55" applyFont="1" applyFill="1" applyBorder="1" applyAlignment="1">
      <alignment horizontal="center"/>
      <protection/>
    </xf>
    <xf numFmtId="0" fontId="0" fillId="32" borderId="12" xfId="55" applyFont="1" applyFill="1" applyBorder="1" applyAlignment="1">
      <alignment horizontal="center"/>
      <protection/>
    </xf>
    <xf numFmtId="0" fontId="0" fillId="32" borderId="13" xfId="55" applyFont="1" applyFill="1" applyBorder="1" applyAlignment="1">
      <alignment horizontal="center"/>
      <protection/>
    </xf>
    <xf numFmtId="0" fontId="0" fillId="32" borderId="47" xfId="55" applyFont="1" applyFill="1" applyBorder="1" applyAlignment="1">
      <alignment horizontal="center"/>
      <protection/>
    </xf>
    <xf numFmtId="0" fontId="0" fillId="32" borderId="48" xfId="55" applyFont="1" applyFill="1" applyBorder="1" applyAlignment="1">
      <alignment horizontal="center"/>
      <protection/>
    </xf>
    <xf numFmtId="0" fontId="0" fillId="32" borderId="49" xfId="55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32" borderId="14" xfId="55" applyFont="1" applyFill="1" applyBorder="1" applyAlignment="1" applyProtection="1">
      <alignment horizontal="left" vertical="center" wrapText="1"/>
      <protection locked="0"/>
    </xf>
    <xf numFmtId="0" fontId="0" fillId="32" borderId="50" xfId="55" applyFont="1" applyFill="1" applyBorder="1" applyAlignment="1" applyProtection="1">
      <alignment horizontal="left" vertical="center" wrapText="1"/>
      <protection locked="0"/>
    </xf>
    <xf numFmtId="0" fontId="0" fillId="32" borderId="51" xfId="55" applyFont="1" applyFill="1" applyBorder="1" applyAlignment="1" applyProtection="1">
      <alignment horizontal="left" vertical="center" wrapText="1"/>
      <protection locked="0"/>
    </xf>
    <xf numFmtId="0" fontId="4" fillId="32" borderId="14" xfId="55" applyFont="1" applyFill="1" applyBorder="1" applyAlignment="1">
      <alignment horizontal="left" vertical="center"/>
      <protection/>
    </xf>
    <xf numFmtId="0" fontId="4" fillId="32" borderId="50" xfId="55" applyFont="1" applyFill="1" applyBorder="1" applyAlignment="1">
      <alignment horizontal="left" vertical="center"/>
      <protection/>
    </xf>
    <xf numFmtId="0" fontId="4" fillId="32" borderId="51" xfId="55" applyFont="1" applyFill="1" applyBorder="1" applyAlignment="1">
      <alignment horizontal="left" vertical="center"/>
      <protection/>
    </xf>
    <xf numFmtId="0" fontId="4" fillId="0" borderId="50" xfId="55" applyFont="1" applyFill="1" applyBorder="1" applyAlignment="1" applyProtection="1">
      <alignment horizontal="left" vertical="center" wrapText="1"/>
      <protection locked="0"/>
    </xf>
    <xf numFmtId="0" fontId="4" fillId="0" borderId="51" xfId="55" applyFont="1" applyFill="1" applyBorder="1" applyAlignment="1" applyProtection="1">
      <alignment horizontal="left" vertical="center" wrapText="1"/>
      <protection locked="0"/>
    </xf>
    <xf numFmtId="0" fontId="12" fillId="33" borderId="28" xfId="55" applyFont="1" applyFill="1" applyBorder="1" applyAlignment="1">
      <alignment horizontal="left" vertical="center" wrapText="1"/>
      <protection/>
    </xf>
    <xf numFmtId="0" fontId="12" fillId="33" borderId="65" xfId="55" applyFont="1" applyFill="1" applyBorder="1" applyAlignment="1">
      <alignment horizontal="left" vertical="center" wrapText="1"/>
      <protection/>
    </xf>
    <xf numFmtId="0" fontId="0" fillId="32" borderId="14" xfId="55" applyFill="1" applyBorder="1" applyAlignment="1">
      <alignment horizontal="left"/>
      <protection/>
    </xf>
    <xf numFmtId="0" fontId="0" fillId="32" borderId="50" xfId="55" applyFill="1" applyBorder="1" applyAlignment="1">
      <alignment horizontal="left"/>
      <protection/>
    </xf>
    <xf numFmtId="0" fontId="0" fillId="32" borderId="51" xfId="55" applyFill="1" applyBorder="1" applyAlignment="1">
      <alignment horizontal="left"/>
      <protection/>
    </xf>
    <xf numFmtId="198" fontId="0" fillId="0" borderId="28" xfId="58" applyNumberFormat="1" applyFont="1" applyBorder="1" applyAlignment="1" applyProtection="1">
      <alignment horizontal="center" vertical="center"/>
      <protection/>
    </xf>
    <xf numFmtId="198" fontId="0" fillId="0" borderId="65" xfId="58" applyNumberFormat="1" applyFont="1" applyBorder="1" applyAlignment="1" applyProtection="1">
      <alignment horizontal="center" vertical="center"/>
      <protection/>
    </xf>
    <xf numFmtId="198" fontId="0" fillId="0" borderId="28" xfId="58" applyNumberFormat="1" applyFont="1" applyBorder="1" applyAlignment="1" applyProtection="1">
      <alignment horizontal="center" vertical="center" wrapText="1"/>
      <protection locked="0"/>
    </xf>
    <xf numFmtId="198" fontId="0" fillId="0" borderId="65" xfId="58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6" xfId="0" applyBorder="1" applyAlignment="1">
      <alignment horizontal="left"/>
    </xf>
    <xf numFmtId="10" fontId="0" fillId="0" borderId="28" xfId="57" applyNumberFormat="1" applyFont="1" applyBorder="1" applyAlignment="1" applyProtection="1">
      <alignment horizontal="center" vertical="center" wrapText="1"/>
      <protection locked="0"/>
    </xf>
    <xf numFmtId="10" fontId="0" fillId="0" borderId="65" xfId="57" applyNumberFormat="1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10" fontId="0" fillId="0" borderId="28" xfId="58" applyNumberFormat="1" applyFont="1" applyBorder="1" applyAlignment="1" applyProtection="1">
      <alignment horizontal="center" vertical="center"/>
      <protection locked="0"/>
    </xf>
    <xf numFmtId="10" fontId="0" fillId="0" borderId="65" xfId="58" applyNumberFormat="1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71" xfId="0" applyBorder="1" applyAlignment="1">
      <alignment horizontal="left"/>
    </xf>
    <xf numFmtId="10" fontId="0" fillId="0" borderId="28" xfId="57" applyNumberFormat="1" applyFont="1" applyBorder="1" applyAlignment="1" applyProtection="1">
      <alignment horizontal="center" vertical="center"/>
      <protection locked="0"/>
    </xf>
    <xf numFmtId="10" fontId="0" fillId="0" borderId="65" xfId="57" applyNumberFormat="1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0" fillId="0" borderId="74" xfId="0" applyFont="1" applyBorder="1" applyAlignment="1">
      <alignment horizontal="left"/>
    </xf>
    <xf numFmtId="10" fontId="0" fillId="0" borderId="28" xfId="58" applyNumberFormat="1" applyFont="1" applyBorder="1" applyAlignment="1" applyProtection="1">
      <alignment horizontal="center" vertical="center" wrapText="1"/>
      <protection locked="0"/>
    </xf>
    <xf numFmtId="10" fontId="0" fillId="0" borderId="65" xfId="58" applyNumberFormat="1" applyFont="1" applyBorder="1" applyAlignment="1" applyProtection="1">
      <alignment horizontal="center" vertical="center" wrapText="1"/>
      <protection locked="0"/>
    </xf>
    <xf numFmtId="0" fontId="98" fillId="35" borderId="52" xfId="0" applyFont="1" applyFill="1" applyBorder="1" applyAlignment="1">
      <alignment horizontal="center" vertical="center" wrapText="1"/>
    </xf>
    <xf numFmtId="0" fontId="98" fillId="35" borderId="0" xfId="0" applyFont="1" applyFill="1" applyBorder="1" applyAlignment="1">
      <alignment horizontal="center" vertical="center" wrapText="1"/>
    </xf>
    <xf numFmtId="0" fontId="98" fillId="35" borderId="66" xfId="0" applyFont="1" applyFill="1" applyBorder="1" applyAlignment="1">
      <alignment horizontal="center" vertical="center" wrapText="1"/>
    </xf>
    <xf numFmtId="0" fontId="84" fillId="35" borderId="14" xfId="0" applyFont="1" applyFill="1" applyBorder="1" applyAlignment="1">
      <alignment horizontal="center" vertical="center" wrapText="1"/>
    </xf>
    <xf numFmtId="0" fontId="84" fillId="35" borderId="50" xfId="0" applyFont="1" applyFill="1" applyBorder="1" applyAlignment="1">
      <alignment horizontal="center" vertical="center" wrapText="1"/>
    </xf>
    <xf numFmtId="0" fontId="84" fillId="35" borderId="75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 vertical="center" wrapText="1"/>
      <protection locked="0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198" fontId="0" fillId="0" borderId="28" xfId="58" applyNumberFormat="1" applyFont="1" applyBorder="1" applyAlignment="1" applyProtection="1">
      <alignment horizontal="center" vertical="center" wrapText="1"/>
      <protection/>
    </xf>
    <xf numFmtId="198" fontId="0" fillId="0" borderId="65" xfId="58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89" fillId="35" borderId="82" xfId="0" applyFont="1" applyFill="1" applyBorder="1" applyAlignment="1">
      <alignment horizontal="center" vertical="center" wrapText="1"/>
    </xf>
    <xf numFmtId="0" fontId="89" fillId="35" borderId="83" xfId="0" applyFont="1" applyFill="1" applyBorder="1" applyAlignment="1">
      <alignment horizontal="center" vertical="center" wrapText="1"/>
    </xf>
    <xf numFmtId="0" fontId="89" fillId="35" borderId="84" xfId="0" applyFont="1" applyFill="1" applyBorder="1" applyAlignment="1">
      <alignment horizontal="center" vertical="center" wrapText="1"/>
    </xf>
    <xf numFmtId="0" fontId="89" fillId="35" borderId="65" xfId="0" applyFont="1" applyFill="1" applyBorder="1" applyAlignment="1">
      <alignment horizontal="center" vertical="center" wrapText="1"/>
    </xf>
    <xf numFmtId="0" fontId="89" fillId="35" borderId="28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4" fillId="32" borderId="14" xfId="55" applyFont="1" applyFill="1" applyBorder="1" applyAlignment="1">
      <alignment horizontal="left" vertical="center" wrapText="1"/>
      <protection/>
    </xf>
    <xf numFmtId="0" fontId="4" fillId="32" borderId="50" xfId="55" applyFont="1" applyFill="1" applyBorder="1" applyAlignment="1">
      <alignment horizontal="left" vertical="center" wrapText="1"/>
      <protection/>
    </xf>
    <xf numFmtId="0" fontId="4" fillId="32" borderId="51" xfId="55" applyFont="1" applyFill="1" applyBorder="1" applyAlignment="1">
      <alignment horizontal="left" vertical="center" wrapText="1"/>
      <protection/>
    </xf>
    <xf numFmtId="0" fontId="4" fillId="0" borderId="14" xfId="55" applyFont="1" applyFill="1" applyBorder="1" applyAlignment="1" applyProtection="1">
      <alignment horizontal="center" vertical="center" wrapText="1"/>
      <protection locked="0"/>
    </xf>
    <xf numFmtId="0" fontId="4" fillId="0" borderId="50" xfId="55" applyFont="1" applyFill="1" applyBorder="1" applyAlignment="1" applyProtection="1">
      <alignment horizontal="center" vertical="center" wrapText="1"/>
      <protection locked="0"/>
    </xf>
    <xf numFmtId="0" fontId="4" fillId="0" borderId="51" xfId="55" applyFont="1" applyFill="1" applyBorder="1" applyAlignment="1" applyProtection="1">
      <alignment horizontal="center" vertical="center" wrapText="1"/>
      <protection locked="0"/>
    </xf>
    <xf numFmtId="0" fontId="12" fillId="33" borderId="14" xfId="55" applyFont="1" applyFill="1" applyBorder="1" applyAlignment="1">
      <alignment horizontal="center" vertical="center" wrapText="1"/>
      <protection/>
    </xf>
    <xf numFmtId="0" fontId="12" fillId="33" borderId="50" xfId="55" applyFont="1" applyFill="1" applyBorder="1" applyAlignment="1">
      <alignment horizontal="center" vertical="center" wrapText="1"/>
      <protection/>
    </xf>
    <xf numFmtId="0" fontId="12" fillId="33" borderId="51" xfId="55" applyFont="1" applyFill="1" applyBorder="1" applyAlignment="1">
      <alignment horizontal="center" vertical="center" wrapText="1"/>
      <protection/>
    </xf>
    <xf numFmtId="0" fontId="12" fillId="33" borderId="20" xfId="55" applyFont="1" applyFill="1" applyBorder="1" applyAlignment="1">
      <alignment horizontal="left" vertical="center" wrapText="1"/>
      <protection/>
    </xf>
    <xf numFmtId="0" fontId="12" fillId="32" borderId="52" xfId="55" applyFont="1" applyFill="1" applyBorder="1" applyAlignment="1">
      <alignment horizontal="center" vertical="center" wrapText="1"/>
      <protection/>
    </xf>
    <xf numFmtId="0" fontId="12" fillId="32" borderId="0" xfId="55" applyFont="1" applyFill="1" applyBorder="1" applyAlignment="1">
      <alignment horizontal="center" vertical="center" wrapText="1"/>
      <protection/>
    </xf>
    <xf numFmtId="0" fontId="12" fillId="32" borderId="53" xfId="55" applyFont="1" applyFill="1" applyBorder="1" applyAlignment="1">
      <alignment horizontal="center" vertical="center" wrapText="1"/>
      <protection/>
    </xf>
    <xf numFmtId="0" fontId="0" fillId="32" borderId="11" xfId="55" applyFont="1" applyFill="1" applyBorder="1" applyAlignment="1">
      <alignment horizontal="center" vertical="center" wrapText="1"/>
      <protection/>
    </xf>
    <xf numFmtId="0" fontId="0" fillId="32" borderId="12" xfId="55" applyFont="1" applyFill="1" applyBorder="1" applyAlignment="1">
      <alignment horizontal="center" vertical="center" wrapText="1"/>
      <protection/>
    </xf>
    <xf numFmtId="0" fontId="0" fillId="32" borderId="13" xfId="55" applyFont="1" applyFill="1" applyBorder="1" applyAlignment="1">
      <alignment horizontal="center" vertical="center" wrapText="1"/>
      <protection/>
    </xf>
    <xf numFmtId="0" fontId="0" fillId="32" borderId="52" xfId="55" applyFont="1" applyFill="1" applyBorder="1" applyAlignment="1">
      <alignment horizontal="center" vertical="center" wrapText="1"/>
      <protection/>
    </xf>
    <xf numFmtId="0" fontId="0" fillId="32" borderId="0" xfId="55" applyFont="1" applyFill="1" applyBorder="1" applyAlignment="1">
      <alignment horizontal="center" vertical="center" wrapText="1"/>
      <protection/>
    </xf>
    <xf numFmtId="0" fontId="0" fillId="32" borderId="53" xfId="55" applyFont="1" applyFill="1" applyBorder="1" applyAlignment="1">
      <alignment horizontal="center" vertical="center" wrapText="1"/>
      <protection/>
    </xf>
    <xf numFmtId="0" fontId="0" fillId="32" borderId="47" xfId="55" applyFont="1" applyFill="1" applyBorder="1" applyAlignment="1">
      <alignment horizontal="center" vertical="center" wrapText="1"/>
      <protection/>
    </xf>
    <xf numFmtId="0" fontId="0" fillId="32" borderId="48" xfId="55" applyFont="1" applyFill="1" applyBorder="1" applyAlignment="1">
      <alignment horizontal="center" vertical="center" wrapText="1"/>
      <protection/>
    </xf>
    <xf numFmtId="0" fontId="0" fillId="32" borderId="49" xfId="55" applyFont="1" applyFill="1" applyBorder="1" applyAlignment="1">
      <alignment horizontal="center" vertical="center" wrapText="1"/>
      <protection/>
    </xf>
    <xf numFmtId="0" fontId="0" fillId="0" borderId="0" xfId="55" applyFont="1" applyFill="1" applyAlignment="1">
      <alignment horizontal="center" vertical="center" wrapText="1"/>
      <protection/>
    </xf>
    <xf numFmtId="0" fontId="0" fillId="32" borderId="88" xfId="55" applyFont="1" applyFill="1" applyBorder="1" applyAlignment="1">
      <alignment horizontal="left" vertical="center" wrapText="1"/>
      <protection/>
    </xf>
    <xf numFmtId="0" fontId="12" fillId="32" borderId="11" xfId="55" applyFont="1" applyFill="1" applyBorder="1" applyAlignment="1">
      <alignment horizontal="center" vertical="center" wrapText="1"/>
      <protection/>
    </xf>
    <xf numFmtId="0" fontId="12" fillId="32" borderId="12" xfId="55" applyFont="1" applyFill="1" applyBorder="1" applyAlignment="1">
      <alignment horizontal="center" vertical="center" wrapText="1"/>
      <protection/>
    </xf>
    <xf numFmtId="0" fontId="12" fillId="32" borderId="13" xfId="55" applyFont="1" applyFill="1" applyBorder="1" applyAlignment="1">
      <alignment horizontal="center" vertical="center" wrapText="1"/>
      <protection/>
    </xf>
    <xf numFmtId="0" fontId="4" fillId="32" borderId="14" xfId="55" applyFont="1" applyFill="1" applyBorder="1" applyAlignment="1">
      <alignment horizontal="center" vertical="center" wrapText="1"/>
      <protection/>
    </xf>
    <xf numFmtId="0" fontId="4" fillId="32" borderId="50" xfId="55" applyFont="1" applyFill="1" applyBorder="1" applyAlignment="1">
      <alignment horizontal="center" vertical="center" wrapText="1"/>
      <protection/>
    </xf>
    <xf numFmtId="0" fontId="4" fillId="32" borderId="51" xfId="55" applyFont="1" applyFill="1" applyBorder="1" applyAlignment="1">
      <alignment horizontal="center" vertical="center" wrapText="1"/>
      <protection/>
    </xf>
    <xf numFmtId="0" fontId="12" fillId="33" borderId="54" xfId="55" applyFont="1" applyFill="1" applyBorder="1" applyAlignment="1">
      <alignment horizontal="center" vertical="center" wrapText="1"/>
      <protection/>
    </xf>
    <xf numFmtId="0" fontId="12" fillId="33" borderId="36" xfId="55" applyFont="1" applyFill="1" applyBorder="1" applyAlignment="1">
      <alignment horizontal="center" vertical="center" wrapText="1"/>
      <protection/>
    </xf>
    <xf numFmtId="0" fontId="12" fillId="33" borderId="55" xfId="55" applyFont="1" applyFill="1" applyBorder="1" applyAlignment="1">
      <alignment horizontal="center" vertical="center" wrapText="1"/>
      <protection/>
    </xf>
    <xf numFmtId="0" fontId="12" fillId="33" borderId="56" xfId="55" applyFont="1" applyFill="1" applyBorder="1" applyAlignment="1">
      <alignment horizontal="center" vertical="center" wrapText="1"/>
      <protection/>
    </xf>
    <xf numFmtId="0" fontId="12" fillId="33" borderId="15" xfId="55" applyFont="1" applyFill="1" applyBorder="1" applyAlignment="1">
      <alignment horizontal="center" vertical="center" wrapText="1"/>
      <protection/>
    </xf>
    <xf numFmtId="0" fontId="12" fillId="33" borderId="18" xfId="55" applyFont="1" applyFill="1" applyBorder="1" applyAlignment="1">
      <alignment horizontal="center" vertical="center" wrapText="1"/>
      <protection/>
    </xf>
    <xf numFmtId="0" fontId="12" fillId="33" borderId="57" xfId="55" applyFont="1" applyFill="1" applyBorder="1" applyAlignment="1">
      <alignment horizontal="center" vertical="center" wrapText="1"/>
      <protection/>
    </xf>
    <xf numFmtId="0" fontId="12" fillId="33" borderId="58" xfId="55" applyFont="1" applyFill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Fill="1" applyBorder="1" applyAlignment="1">
      <alignment horizontal="center" vertical="center" wrapText="1"/>
      <protection/>
    </xf>
    <xf numFmtId="0" fontId="12" fillId="32" borderId="14" xfId="55" applyFont="1" applyFill="1" applyBorder="1" applyAlignment="1">
      <alignment horizontal="center" vertical="center" wrapText="1"/>
      <protection/>
    </xf>
    <xf numFmtId="0" fontId="12" fillId="32" borderId="50" xfId="55" applyFont="1" applyFill="1" applyBorder="1" applyAlignment="1">
      <alignment horizontal="center" vertical="center" wrapText="1"/>
      <protection/>
    </xf>
    <xf numFmtId="0" fontId="12" fillId="32" borderId="51" xfId="55" applyFont="1" applyFill="1" applyBorder="1" applyAlignment="1">
      <alignment horizontal="center" vertical="center" wrapText="1"/>
      <protection/>
    </xf>
    <xf numFmtId="9" fontId="4" fillId="32" borderId="14" xfId="55" applyNumberFormat="1" applyFont="1" applyFill="1" applyBorder="1" applyAlignment="1">
      <alignment horizontal="center" vertical="center" wrapText="1"/>
      <protection/>
    </xf>
    <xf numFmtId="0" fontId="12" fillId="0" borderId="52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center" vertical="center" wrapText="1"/>
      <protection/>
    </xf>
    <xf numFmtId="0" fontId="12" fillId="0" borderId="53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12" fillId="0" borderId="50" xfId="55" applyFont="1" applyFill="1" applyBorder="1" applyAlignment="1">
      <alignment horizontal="center" vertical="center" wrapText="1"/>
      <protection/>
    </xf>
    <xf numFmtId="0" fontId="12" fillId="0" borderId="51" xfId="55" applyFont="1" applyFill="1" applyBorder="1" applyAlignment="1">
      <alignment horizontal="center" vertical="center" wrapText="1"/>
      <protection/>
    </xf>
    <xf numFmtId="0" fontId="4" fillId="0" borderId="50" xfId="55" applyFont="1" applyFill="1" applyBorder="1" applyAlignment="1">
      <alignment horizontal="center" vertical="center" wrapText="1"/>
      <protection/>
    </xf>
    <xf numFmtId="0" fontId="4" fillId="0" borderId="51" xfId="55" applyFont="1" applyFill="1" applyBorder="1" applyAlignment="1">
      <alignment horizontal="center" vertical="center" wrapText="1"/>
      <protection/>
    </xf>
    <xf numFmtId="0" fontId="0" fillId="0" borderId="55" xfId="0" applyFont="1" applyBorder="1" applyAlignment="1" applyProtection="1">
      <alignment horizontal="justify" vertical="center" wrapText="1"/>
      <protection locked="0"/>
    </xf>
    <xf numFmtId="0" fontId="0" fillId="0" borderId="12" xfId="0" applyFont="1" applyBorder="1" applyAlignment="1" applyProtection="1">
      <alignment horizontal="justify" vertical="center" wrapText="1"/>
      <protection locked="0"/>
    </xf>
    <xf numFmtId="0" fontId="0" fillId="0" borderId="89" xfId="0" applyFont="1" applyBorder="1" applyAlignment="1" applyProtection="1">
      <alignment horizontal="justify" vertical="center" wrapText="1"/>
      <protection locked="0"/>
    </xf>
    <xf numFmtId="0" fontId="0" fillId="0" borderId="90" xfId="0" applyFont="1" applyBorder="1" applyAlignment="1" applyProtection="1">
      <alignment horizontal="justify" vertical="center" wrapText="1"/>
      <protection locked="0"/>
    </xf>
    <xf numFmtId="0" fontId="0" fillId="0" borderId="48" xfId="0" applyFont="1" applyBorder="1" applyAlignment="1" applyProtection="1">
      <alignment horizontal="justify" vertical="center" wrapText="1"/>
      <protection locked="0"/>
    </xf>
    <xf numFmtId="0" fontId="0" fillId="0" borderId="91" xfId="0" applyFont="1" applyBorder="1" applyAlignment="1" applyProtection="1">
      <alignment horizontal="justify" vertical="center" wrapText="1"/>
      <protection locked="0"/>
    </xf>
    <xf numFmtId="198" fontId="13" fillId="0" borderId="36" xfId="57" applyNumberFormat="1" applyFont="1" applyBorder="1" applyAlignment="1" applyProtection="1">
      <alignment horizontal="center" vertical="center" wrapText="1"/>
      <protection locked="0"/>
    </xf>
    <xf numFmtId="198" fontId="13" fillId="0" borderId="30" xfId="57" applyNumberFormat="1" applyFont="1" applyBorder="1" applyAlignment="1" applyProtection="1">
      <alignment horizontal="center" vertical="center" wrapText="1"/>
      <protection locked="0"/>
    </xf>
    <xf numFmtId="0" fontId="89" fillId="35" borderId="10" xfId="0" applyFont="1" applyFill="1" applyBorder="1" applyAlignment="1">
      <alignment horizontal="center" vertical="center" wrapText="1"/>
    </xf>
    <xf numFmtId="0" fontId="89" fillId="35" borderId="92" xfId="0" applyFont="1" applyFill="1" applyBorder="1" applyAlignment="1">
      <alignment horizontal="center" vertical="center" wrapText="1"/>
    </xf>
    <xf numFmtId="0" fontId="0" fillId="0" borderId="93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94" xfId="0" applyBorder="1" applyAlignment="1">
      <alignment horizontal="left"/>
    </xf>
    <xf numFmtId="0" fontId="0" fillId="0" borderId="95" xfId="0" applyFont="1" applyBorder="1" applyAlignment="1">
      <alignment horizontal="left"/>
    </xf>
    <xf numFmtId="0" fontId="0" fillId="0" borderId="96" xfId="0" applyBorder="1" applyAlignment="1">
      <alignment horizontal="left"/>
    </xf>
    <xf numFmtId="0" fontId="0" fillId="0" borderId="97" xfId="0" applyBorder="1" applyAlignment="1">
      <alignment horizontal="left"/>
    </xf>
    <xf numFmtId="0" fontId="89" fillId="35" borderId="98" xfId="0" applyFont="1" applyFill="1" applyBorder="1" applyAlignment="1">
      <alignment horizontal="center" vertical="center" wrapText="1"/>
    </xf>
    <xf numFmtId="0" fontId="89" fillId="35" borderId="99" xfId="0" applyFont="1" applyFill="1" applyBorder="1" applyAlignment="1">
      <alignment horizontal="center" vertical="center" wrapText="1"/>
    </xf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2" xfId="0" applyBorder="1" applyAlignment="1">
      <alignment horizontal="left"/>
    </xf>
    <xf numFmtId="0" fontId="12" fillId="33" borderId="28" xfId="55" applyFont="1" applyFill="1" applyBorder="1" applyAlignment="1">
      <alignment horizontal="center" vertical="center" wrapText="1"/>
      <protection/>
    </xf>
    <xf numFmtId="0" fontId="12" fillId="33" borderId="34" xfId="55" applyFont="1" applyFill="1" applyBorder="1" applyAlignment="1">
      <alignment horizontal="center" vertical="center" wrapText="1"/>
      <protection/>
    </xf>
    <xf numFmtId="0" fontId="12" fillId="33" borderId="65" xfId="55" applyFont="1" applyFill="1" applyBorder="1" applyAlignment="1">
      <alignment horizontal="center" vertical="center" wrapText="1"/>
      <protection/>
    </xf>
    <xf numFmtId="0" fontId="0" fillId="32" borderId="35" xfId="55" applyFont="1" applyFill="1" applyBorder="1" applyAlignment="1">
      <alignment vertical="center" wrapText="1"/>
      <protection/>
    </xf>
    <xf numFmtId="0" fontId="0" fillId="32" borderId="39" xfId="55" applyFont="1" applyFill="1" applyBorder="1" applyAlignment="1">
      <alignment vertical="center" wrapText="1"/>
      <protection/>
    </xf>
    <xf numFmtId="0" fontId="0" fillId="32" borderId="64" xfId="55" applyFont="1" applyFill="1" applyBorder="1" applyAlignment="1">
      <alignment vertical="center" wrapText="1"/>
      <protection/>
    </xf>
    <xf numFmtId="0" fontId="8" fillId="0" borderId="41" xfId="55" applyFont="1" applyFill="1" applyBorder="1" applyAlignment="1" applyProtection="1">
      <alignment horizontal="center" vertical="center" wrapText="1"/>
      <protection/>
    </xf>
    <xf numFmtId="0" fontId="8" fillId="0" borderId="42" xfId="55" applyFont="1" applyFill="1" applyBorder="1" applyAlignment="1" applyProtection="1">
      <alignment horizontal="center" vertical="center" wrapText="1"/>
      <protection/>
    </xf>
    <xf numFmtId="0" fontId="8" fillId="0" borderId="43" xfId="55" applyFont="1" applyFill="1" applyBorder="1" applyAlignment="1" applyProtection="1">
      <alignment horizontal="center" vertical="center" wrapText="1"/>
      <protection/>
    </xf>
    <xf numFmtId="0" fontId="9" fillId="0" borderId="24" xfId="55" applyFont="1" applyFill="1" applyBorder="1" applyAlignment="1" applyProtection="1">
      <alignment horizontal="center" vertical="center" wrapText="1"/>
      <protection/>
    </xf>
    <xf numFmtId="0" fontId="9" fillId="0" borderId="25" xfId="55" applyFont="1" applyFill="1" applyBorder="1" applyAlignment="1" applyProtection="1">
      <alignment horizontal="center" vertical="center" wrapText="1"/>
      <protection/>
    </xf>
    <xf numFmtId="0" fontId="9" fillId="0" borderId="26" xfId="55" applyFont="1" applyFill="1" applyBorder="1" applyAlignment="1" applyProtection="1">
      <alignment horizontal="center" vertical="center" wrapText="1"/>
      <protection/>
    </xf>
    <xf numFmtId="0" fontId="10" fillId="0" borderId="44" xfId="55" applyFont="1" applyFill="1" applyBorder="1" applyAlignment="1" applyProtection="1">
      <alignment vertical="center" wrapText="1"/>
      <protection/>
    </xf>
    <xf numFmtId="0" fontId="10" fillId="0" borderId="25" xfId="55" applyFont="1" applyFill="1" applyBorder="1" applyAlignment="1" applyProtection="1">
      <alignment vertical="center" wrapText="1"/>
      <protection/>
    </xf>
    <xf numFmtId="0" fontId="10" fillId="0" borderId="26" xfId="55" applyFont="1" applyFill="1" applyBorder="1" applyAlignment="1" applyProtection="1">
      <alignment vertical="center" wrapText="1"/>
      <protection/>
    </xf>
    <xf numFmtId="0" fontId="9" fillId="0" borderId="22" xfId="55" applyFont="1" applyFill="1" applyBorder="1" applyAlignment="1" applyProtection="1">
      <alignment horizontal="center" vertical="center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9" fillId="0" borderId="31" xfId="55" applyFont="1" applyFill="1" applyBorder="1" applyAlignment="1" applyProtection="1">
      <alignment horizontal="center" vertical="center" wrapText="1"/>
      <protection/>
    </xf>
    <xf numFmtId="0" fontId="10" fillId="0" borderId="40" xfId="55" applyFont="1" applyFill="1" applyBorder="1" applyAlignment="1" applyProtection="1">
      <alignment vertical="center" wrapText="1"/>
      <protection/>
    </xf>
    <xf numFmtId="0" fontId="10" fillId="0" borderId="20" xfId="55" applyFont="1" applyFill="1" applyBorder="1" applyAlignment="1" applyProtection="1">
      <alignment vertical="center" wrapText="1"/>
      <protection/>
    </xf>
    <xf numFmtId="0" fontId="10" fillId="0" borderId="31" xfId="55" applyFont="1" applyFill="1" applyBorder="1" applyAlignment="1" applyProtection="1">
      <alignment vertical="center" wrapText="1"/>
      <protection/>
    </xf>
    <xf numFmtId="0" fontId="9" fillId="0" borderId="23" xfId="55" applyFont="1" applyFill="1" applyBorder="1" applyAlignment="1" applyProtection="1">
      <alignment horizontal="center" vertical="center" wrapText="1"/>
      <protection/>
    </xf>
    <xf numFmtId="0" fontId="9" fillId="0" borderId="29" xfId="55" applyFont="1" applyFill="1" applyBorder="1" applyAlignment="1" applyProtection="1">
      <alignment horizontal="center" vertical="center" wrapText="1"/>
      <protection/>
    </xf>
    <xf numFmtId="0" fontId="9" fillId="0" borderId="45" xfId="55" applyFont="1" applyFill="1" applyBorder="1" applyAlignment="1" applyProtection="1">
      <alignment horizontal="center" vertical="center" wrapText="1"/>
      <protection/>
    </xf>
    <xf numFmtId="0" fontId="10" fillId="0" borderId="46" xfId="55" applyFont="1" applyFill="1" applyBorder="1" applyAlignment="1" applyProtection="1">
      <alignment vertical="center" wrapText="1"/>
      <protection/>
    </xf>
    <xf numFmtId="0" fontId="10" fillId="0" borderId="29" xfId="55" applyFont="1" applyFill="1" applyBorder="1" applyAlignment="1" applyProtection="1">
      <alignment vertical="center" wrapText="1"/>
      <protection/>
    </xf>
    <xf numFmtId="0" fontId="10" fillId="0" borderId="45" xfId="55" applyFont="1" applyFill="1" applyBorder="1" applyAlignment="1" applyProtection="1">
      <alignment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2" fillId="37" borderId="10" xfId="0" applyFont="1" applyFill="1" applyBorder="1" applyAlignment="1">
      <alignment horizontal="center" vertical="center" wrapText="1"/>
    </xf>
    <xf numFmtId="0" fontId="92" fillId="37" borderId="92" xfId="0" applyFont="1" applyFill="1" applyBorder="1" applyAlignment="1">
      <alignment horizontal="center" vertical="center" wrapText="1"/>
    </xf>
    <xf numFmtId="3" fontId="14" fillId="0" borderId="55" xfId="0" applyNumberFormat="1" applyFont="1" applyBorder="1" applyAlignment="1" applyProtection="1">
      <alignment horizontal="justify" vertical="center" wrapText="1"/>
      <protection locked="0"/>
    </xf>
    <xf numFmtId="3" fontId="14" fillId="0" borderId="12" xfId="0" applyNumberFormat="1" applyFont="1" applyBorder="1" applyAlignment="1" applyProtection="1">
      <alignment horizontal="justify" vertical="center" wrapText="1"/>
      <protection locked="0"/>
    </xf>
    <xf numFmtId="3" fontId="14" fillId="0" borderId="89" xfId="0" applyNumberFormat="1" applyFont="1" applyBorder="1" applyAlignment="1" applyProtection="1">
      <alignment horizontal="justify" vertical="center" wrapText="1"/>
      <protection locked="0"/>
    </xf>
    <xf numFmtId="3" fontId="14" fillId="0" borderId="90" xfId="0" applyNumberFormat="1" applyFont="1" applyBorder="1" applyAlignment="1" applyProtection="1">
      <alignment horizontal="justify" vertical="center" wrapText="1"/>
      <protection locked="0"/>
    </xf>
    <xf numFmtId="3" fontId="14" fillId="0" borderId="48" xfId="0" applyNumberFormat="1" applyFont="1" applyBorder="1" applyAlignment="1" applyProtection="1">
      <alignment horizontal="justify" vertical="center" wrapText="1"/>
      <protection locked="0"/>
    </xf>
    <xf numFmtId="3" fontId="14" fillId="0" borderId="91" xfId="0" applyNumberFormat="1" applyFont="1" applyBorder="1" applyAlignment="1" applyProtection="1">
      <alignment horizontal="justify" vertical="center" wrapText="1"/>
      <protection locked="0"/>
    </xf>
    <xf numFmtId="0" fontId="0" fillId="0" borderId="2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92" fillId="37" borderId="84" xfId="0" applyFont="1" applyFill="1" applyBorder="1" applyAlignment="1">
      <alignment horizontal="center" vertical="center" wrapText="1"/>
    </xf>
    <xf numFmtId="0" fontId="92" fillId="37" borderId="65" xfId="0" applyFont="1" applyFill="1" applyBorder="1" applyAlignment="1">
      <alignment horizontal="center" vertical="center" wrapText="1"/>
    </xf>
    <xf numFmtId="216" fontId="13" fillId="0" borderId="36" xfId="57" applyNumberFormat="1" applyFont="1" applyBorder="1" applyAlignment="1" applyProtection="1">
      <alignment horizontal="center" vertical="center"/>
      <protection locked="0"/>
    </xf>
    <xf numFmtId="216" fontId="13" fillId="0" borderId="30" xfId="57" applyNumberFormat="1" applyFont="1" applyBorder="1" applyAlignment="1" applyProtection="1">
      <alignment horizontal="center" vertical="center"/>
      <protection locked="0"/>
    </xf>
    <xf numFmtId="216" fontId="13" fillId="0" borderId="36" xfId="57" applyNumberFormat="1" applyFont="1" applyBorder="1" applyAlignment="1" applyProtection="1">
      <alignment horizontal="center" vertical="center" wrapText="1"/>
      <protection locked="0"/>
    </xf>
    <xf numFmtId="216" fontId="13" fillId="0" borderId="30" xfId="57" applyNumberFormat="1" applyFont="1" applyBorder="1" applyAlignment="1" applyProtection="1">
      <alignment horizontal="center" vertical="center" wrapText="1"/>
      <protection locked="0"/>
    </xf>
    <xf numFmtId="9" fontId="13" fillId="0" borderId="0" xfId="57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3" fillId="0" borderId="103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9" fillId="37" borderId="98" xfId="0" applyFont="1" applyFill="1" applyBorder="1" applyAlignment="1">
      <alignment horizontal="center" vertical="center" wrapText="1"/>
    </xf>
    <xf numFmtId="0" fontId="99" fillId="37" borderId="9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2" fillId="37" borderId="82" xfId="0" applyFont="1" applyFill="1" applyBorder="1" applyAlignment="1">
      <alignment horizontal="center" vertical="center" wrapText="1"/>
    </xf>
    <xf numFmtId="0" fontId="92" fillId="37" borderId="8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Porcentaje 2 2" xfId="59"/>
    <cellStyle name="Porcentaje 3" xfId="60"/>
    <cellStyle name="Porcentaje 3 2" xfId="61"/>
    <cellStyle name="Porcentaje 4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12"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66FF33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Evaluación de satisfacción del usuario con el servicio de conciliación vigencia 2019</a:t>
            </a:r>
          </a:p>
        </c:rich>
      </c:tx>
      <c:layout>
        <c:manualLayout>
          <c:xMode val="factor"/>
          <c:yMode val="factor"/>
          <c:x val="0.01725"/>
          <c:y val="0.023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3"/>
          <c:y val="0.13675"/>
          <c:w val="0.8842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'Calificación Servicio Conciliac'!$C$46</c:f>
              <c:strCache>
                <c:ptCount val="1"/>
                <c:pt idx="0">
                  <c:v>% Meta (calificación obtenida - nivel de satisfacción)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'Calificación Servicio Conciliac'!$D$45:$O$45</c:f>
              <c:strCache/>
            </c:strRef>
          </c:cat>
          <c:val>
            <c:numRef>
              <c:f>'Calificación Servicio Conciliac'!$D$46:$O$46</c:f>
              <c:numCache/>
            </c:numRef>
          </c:val>
          <c:shape val="cylinder"/>
        </c:ser>
        <c:ser>
          <c:idx val="1"/>
          <c:order val="1"/>
          <c:tx>
            <c:strRef>
              <c:f>'Calificación Servicio Conciliac'!$C$47</c:f>
              <c:strCache>
                <c:ptCount val="1"/>
                <c:pt idx="0">
                  <c:v>Calificación obtenida (evaluación del servicio de conciliación)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0">
                  <a:srgbClr val="0087E6"/>
                </a:gs>
                <a:gs pos="25000">
                  <a:srgbClr val="21D6E0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'Calificación Servicio Conciliac'!$D$45:$O$45</c:f>
              <c:strCache/>
            </c:strRef>
          </c:cat>
          <c:val>
            <c:numRef>
              <c:f>'Calificación Servicio Conciliac'!$D$47:$O$47</c:f>
              <c:numCache/>
            </c:numRef>
          </c:val>
          <c:shape val="cylinder"/>
        </c:ser>
        <c:shape val="cylinder"/>
        <c:axId val="56728946"/>
        <c:axId val="40798467"/>
      </c:bar3DChart>
      <c:catAx>
        <c:axId val="567289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798467"/>
        <c:crosses val="autoZero"/>
        <c:auto val="1"/>
        <c:lblOffset val="100"/>
        <c:tickLblSkip val="2"/>
        <c:noMultiLvlLbl val="0"/>
      </c:catAx>
      <c:valAx>
        <c:axId val="4079846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 de satisfacción</a:t>
                </a:r>
              </a:p>
            </c:rich>
          </c:tx>
          <c:layout>
            <c:manualLayout>
              <c:xMode val="factor"/>
              <c:yMode val="factor"/>
              <c:x val="-0.1005"/>
              <c:y val="0.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728946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Comportamiento trimestral año 2019 de las conciliaciones 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575"/>
          <c:y val="0.07225"/>
          <c:w val="0.93075"/>
          <c:h val="0.9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'Logro acuerdos conciliación'!$C$46</c:f>
              <c:strCache>
                <c:ptCount val="1"/>
                <c:pt idx="0">
                  <c:v>% Meta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100000">
                  <a:srgbClr val="FF7A00"/>
                </a:gs>
                <a:gs pos="10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('Logro acuerdos conciliación'!$F$45,'Logro acuerdos conciliación'!$I$45,'Logro acuerdos conciliación'!$L$45,'Logro acuerdos conciliación'!$O$45)</c:f>
              <c:strCache/>
            </c:strRef>
          </c:cat>
          <c:val>
            <c:numRef>
              <c:f>('Logro acuerdos conciliación'!$F$46,'Logro acuerdos conciliación'!$I$46,'Logro acuerdos conciliación'!$L$46,'Logro acuerdos conciliación'!$O$46)</c:f>
              <c:numCache/>
            </c:numRef>
          </c:val>
          <c:shape val="cylinder"/>
        </c:ser>
        <c:ser>
          <c:idx val="1"/>
          <c:order val="1"/>
          <c:tx>
            <c:strRef>
              <c:f>'Logro acuerdos conciliación'!$C$47</c:f>
              <c:strCache>
                <c:ptCount val="1"/>
                <c:pt idx="0">
                  <c:v>% Acuerdos logrados</c:v>
                </c:pt>
              </c:strCache>
            </c:strRef>
          </c:tx>
          <c:spPr>
            <a:solidFill>
              <a:srgbClr val="99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('Logro acuerdos conciliación'!$F$45,'Logro acuerdos conciliación'!$I$45,'Logro acuerdos conciliación'!$L$45,'Logro acuerdos conciliación'!$O$45)</c:f>
              <c:strCache/>
            </c:strRef>
          </c:cat>
          <c:val>
            <c:numRef>
              <c:f>('Logro acuerdos conciliación'!$F$47,'Logro acuerdos conciliación'!$I$47,'Logro acuerdos conciliación'!$L$47,'Logro acuerdos conciliación'!$O$47)</c:f>
              <c:numCache/>
            </c:numRef>
          </c:val>
          <c:shape val="cylinder"/>
        </c:ser>
        <c:shape val="cylinder"/>
        <c:axId val="31641884"/>
        <c:axId val="16341501"/>
      </c:bar3DChart>
      <c:catAx>
        <c:axId val="31641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41501"/>
        <c:crosses val="autoZero"/>
        <c:auto val="1"/>
        <c:lblOffset val="100"/>
        <c:tickLblSkip val="1"/>
        <c:noMultiLvlLbl val="0"/>
      </c:catAx>
      <c:valAx>
        <c:axId val="163415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conciliaciones 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exitosas</a:t>
                </a:r>
              </a:p>
            </c:rich>
          </c:tx>
          <c:layout>
            <c:manualLayout>
              <c:xMode val="factor"/>
              <c:yMode val="factor"/>
              <c:x val="-0.04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41884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Productividad del  centro de conciliación y arbitraje- vigencia 2019</a:t>
            </a:r>
          </a:p>
        </c:rich>
      </c:tx>
      <c:layout>
        <c:manualLayout>
          <c:xMode val="factor"/>
          <c:yMode val="factor"/>
          <c:x val="0.05625"/>
          <c:y val="0.019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12375"/>
          <c:w val="0.926"/>
          <c:h val="0.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'Productividad CA'!$C$46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('Productividad CA'!$F$45,'Productividad CA'!$I$45,'Productividad CA'!$L$45,'Productividad CA'!$O$45)</c:f>
              <c:strCache/>
            </c:strRef>
          </c:cat>
          <c:val>
            <c:numRef>
              <c:f>('Productividad CA'!$F$46,'Productividad CA'!$I$46,'Productividad CA'!$L$46,'Productividad CA'!$O$46)</c:f>
              <c:numCache/>
            </c:numRef>
          </c:val>
          <c:shape val="cylinder"/>
        </c:ser>
        <c:ser>
          <c:idx val="1"/>
          <c:order val="1"/>
          <c:tx>
            <c:strRef>
              <c:f>'Productividad CA'!$C$47</c:f>
              <c:strCache>
                <c:ptCount val="1"/>
                <c:pt idx="0">
                  <c:v>Conciliaciones tramitadas por conciliador</c:v>
                </c:pt>
              </c:strCache>
            </c:strRef>
          </c:tx>
          <c:spPr>
            <a:solidFill>
              <a:srgbClr val="FF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('Productividad CA'!$F$45,'Productividad CA'!$I$45,'Productividad CA'!$L$45,'Productividad CA'!$O$45)</c:f>
              <c:strCache/>
            </c:strRef>
          </c:cat>
          <c:val>
            <c:numRef>
              <c:f>('Productividad CA'!$F$47,'Productividad CA'!$I$47,'Productividad CA'!$L$47,'Productividad CA'!$O$47)</c:f>
              <c:numCache/>
            </c:numRef>
          </c:val>
          <c:shape val="cylinder"/>
        </c:ser>
        <c:shape val="cylinder"/>
        <c:axId val="12855782"/>
        <c:axId val="48593175"/>
      </c:bar3DChart>
      <c:catAx>
        <c:axId val="128557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175"/>
        <c:crosses val="autoZero"/>
        <c:auto val="1"/>
        <c:lblOffset val="100"/>
        <c:tickLblSkip val="1"/>
        <c:noMultiLvlLbl val="0"/>
      </c:catAx>
      <c:valAx>
        <c:axId val="4859317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de Conciliaciones tramitadas por conciliador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55782"/>
        <c:crossesAt val="1"/>
        <c:crossBetween val="between"/>
        <c:dispUnits/>
        <c:majorUnit val="10"/>
        <c:minorUnit val="0.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49</xdr:row>
      <xdr:rowOff>133350</xdr:rowOff>
    </xdr:from>
    <xdr:to>
      <xdr:col>15</xdr:col>
      <xdr:colOff>1000125</xdr:colOff>
      <xdr:row>63</xdr:row>
      <xdr:rowOff>171450</xdr:rowOff>
    </xdr:to>
    <xdr:graphicFrame>
      <xdr:nvGraphicFramePr>
        <xdr:cNvPr id="1" name="3 Gráfico"/>
        <xdr:cNvGraphicFramePr/>
      </xdr:nvGraphicFramePr>
      <xdr:xfrm>
        <a:off x="485775" y="11277600"/>
        <a:ext cx="13354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447675</xdr:colOff>
      <xdr:row>1</xdr:row>
      <xdr:rowOff>66675</xdr:rowOff>
    </xdr:from>
    <xdr:to>
      <xdr:col>1</xdr:col>
      <xdr:colOff>1733550</xdr:colOff>
      <xdr:row>4</xdr:row>
      <xdr:rowOff>28575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38125"/>
          <a:ext cx="1285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87452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228600</xdr:colOff>
      <xdr:row>0</xdr:row>
      <xdr:rowOff>190500</xdr:rowOff>
    </xdr:from>
    <xdr:to>
      <xdr:col>0</xdr:col>
      <xdr:colOff>1504950</xdr:colOff>
      <xdr:row>3</xdr:row>
      <xdr:rowOff>66675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50</xdr:row>
      <xdr:rowOff>104775</xdr:rowOff>
    </xdr:from>
    <xdr:to>
      <xdr:col>15</xdr:col>
      <xdr:colOff>714375</xdr:colOff>
      <xdr:row>65</xdr:row>
      <xdr:rowOff>200025</xdr:rowOff>
    </xdr:to>
    <xdr:graphicFrame>
      <xdr:nvGraphicFramePr>
        <xdr:cNvPr id="1" name="1 Gráfico"/>
        <xdr:cNvGraphicFramePr/>
      </xdr:nvGraphicFramePr>
      <xdr:xfrm>
        <a:off x="285750" y="8991600"/>
        <a:ext cx="117443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333375</xdr:colOff>
      <xdr:row>1</xdr:row>
      <xdr:rowOff>104775</xdr:rowOff>
    </xdr:from>
    <xdr:to>
      <xdr:col>1</xdr:col>
      <xdr:colOff>1590675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76225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104775</xdr:rowOff>
    </xdr:from>
    <xdr:to>
      <xdr:col>10</xdr:col>
      <xdr:colOff>0</xdr:colOff>
      <xdr:row>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13639800" y="104775"/>
          <a:ext cx="0" cy="314325"/>
          <a:chOff x="26298" y="165"/>
          <a:chExt cx="0" cy="69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6298" y="165"/>
            <a:ext cx="0" cy="6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26298" y="165"/>
            <a:ext cx="0" cy="5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46080" rIns="20160" bIns="4608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-1</a:t>
            </a:r>
          </a:p>
        </xdr:txBody>
      </xdr:sp>
    </xdr:grpSp>
    <xdr:clientData/>
  </xdr:twoCellAnchor>
  <xdr:twoCellAnchor editAs="oneCell">
    <xdr:from>
      <xdr:col>0</xdr:col>
      <xdr:colOff>238125</xdr:colOff>
      <xdr:row>0</xdr:row>
      <xdr:rowOff>180975</xdr:rowOff>
    </xdr:from>
    <xdr:to>
      <xdr:col>0</xdr:col>
      <xdr:colOff>1524000</xdr:colOff>
      <xdr:row>3</xdr:row>
      <xdr:rowOff>57150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123825</xdr:rowOff>
    </xdr:from>
    <xdr:to>
      <xdr:col>15</xdr:col>
      <xdr:colOff>704850</xdr:colOff>
      <xdr:row>64</xdr:row>
      <xdr:rowOff>200025</xdr:rowOff>
    </xdr:to>
    <xdr:graphicFrame>
      <xdr:nvGraphicFramePr>
        <xdr:cNvPr id="1" name="1 Gráfico"/>
        <xdr:cNvGraphicFramePr/>
      </xdr:nvGraphicFramePr>
      <xdr:xfrm>
        <a:off x="390525" y="9563100"/>
        <a:ext cx="11915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228600</xdr:colOff>
      <xdr:row>1</xdr:row>
      <xdr:rowOff>57150</xdr:rowOff>
    </xdr:from>
    <xdr:to>
      <xdr:col>1</xdr:col>
      <xdr:colOff>1514475</xdr:colOff>
      <xdr:row>4</xdr:row>
      <xdr:rowOff>38100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2860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171450</xdr:rowOff>
    </xdr:from>
    <xdr:to>
      <xdr:col>0</xdr:col>
      <xdr:colOff>1571625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276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1</xdr:col>
      <xdr:colOff>1343025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Users\ninira\AppData\Local\Microsoft\Windows\INetCache\Content.Outlook\LLB8283K\varios\Tabulaci&#243;n%20encuestas%20CCA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mplo"/>
      <sheetName val="enero"/>
      <sheetName val="febrero"/>
      <sheetName val="mayo"/>
      <sheetName val="junio"/>
      <sheetName val="julio"/>
      <sheetName val="agosto "/>
      <sheetName val="septiembre "/>
      <sheetName val="octubre "/>
      <sheetName val="noviembre "/>
      <sheetName val="diciembre "/>
    </sheetNames>
    <sheetDataSet>
      <sheetData sheetId="5">
        <row r="16">
          <cell r="AE16">
            <v>0.2387755102040816</v>
          </cell>
        </row>
        <row r="20">
          <cell r="AE20">
            <v>0.2403225806451613</v>
          </cell>
        </row>
        <row r="26">
          <cell r="AE26">
            <v>0.24253731343283583</v>
          </cell>
        </row>
        <row r="35">
          <cell r="AE35">
            <v>0.24316239316239313</v>
          </cell>
        </row>
      </sheetData>
      <sheetData sheetId="6">
        <row r="16">
          <cell r="AE16">
            <v>0.24313725490196075</v>
          </cell>
        </row>
        <row r="20">
          <cell r="AE20">
            <v>0.25</v>
          </cell>
        </row>
        <row r="26">
          <cell r="AE26">
            <v>0.24779411764705883</v>
          </cell>
        </row>
        <row r="35">
          <cell r="AE35">
            <v>0.2495798319327731</v>
          </cell>
        </row>
      </sheetData>
      <sheetData sheetId="7">
        <row r="16">
          <cell r="AE16">
            <v>0.24420289855072466</v>
          </cell>
        </row>
        <row r="20">
          <cell r="AE20">
            <v>0.2456521739130435</v>
          </cell>
        </row>
        <row r="26">
          <cell r="AE26">
            <v>0.24619565217391307</v>
          </cell>
        </row>
        <row r="35">
          <cell r="AE35">
            <v>0.2484375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SheetLayoutView="100" zoomScalePageLayoutView="0" workbookViewId="0" topLeftCell="B1">
      <selection activeCell="B8" sqref="B8:T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hidden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240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-5</v>
      </c>
      <c r="N13" s="329">
        <f>25/100</f>
        <v>0.25</v>
      </c>
      <c r="O13" s="175"/>
      <c r="P13" s="175"/>
      <c r="Q13" s="178"/>
      <c r="R13" s="178"/>
      <c r="S13" s="179">
        <v>5</v>
      </c>
      <c r="T13" s="200">
        <f>SUM(Q13:S13)</f>
        <v>5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0</v>
      </c>
      <c r="Z13" s="201">
        <f>+S13*$Z$11</f>
        <v>5</v>
      </c>
      <c r="AA13" s="201">
        <f>SUM(V13:Z13)</f>
        <v>5</v>
      </c>
      <c r="AB13" s="201">
        <f>+AA13*U13</f>
        <v>0.41666666666666663</v>
      </c>
      <c r="AC13" s="201">
        <f>+T13*U13</f>
        <v>0.41666666666666663</v>
      </c>
      <c r="AD13" s="201"/>
      <c r="AE13" s="201"/>
      <c r="AF13" s="202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-5</v>
      </c>
      <c r="N14" s="329"/>
      <c r="O14" s="175"/>
      <c r="P14" s="175"/>
      <c r="Q14" s="178"/>
      <c r="R14" s="178"/>
      <c r="S14" s="179">
        <v>5</v>
      </c>
      <c r="T14" s="200">
        <f>SUM(Q14:S14)</f>
        <v>5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0</v>
      </c>
      <c r="Z14" s="201">
        <f>+S14*$Z$11</f>
        <v>5</v>
      </c>
      <c r="AA14" s="201">
        <f aca="true" t="shared" si="2" ref="AA14:AA34">SUM(V14:Z14)</f>
        <v>5</v>
      </c>
      <c r="AB14" s="201">
        <f aca="true" t="shared" si="3" ref="AB14:AB34">+AA14*U14</f>
        <v>0.41666666666666663</v>
      </c>
      <c r="AC14" s="201">
        <f aca="true" t="shared" si="4" ref="AC14:AC34">+T14*U14</f>
        <v>0.41666666666666663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-5</v>
      </c>
      <c r="N15" s="329"/>
      <c r="O15" s="175"/>
      <c r="P15" s="175"/>
      <c r="Q15" s="178"/>
      <c r="R15" s="178"/>
      <c r="S15" s="179">
        <v>5</v>
      </c>
      <c r="T15" s="200">
        <f>SUM(Q15:S15)</f>
        <v>5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0</v>
      </c>
      <c r="Z15" s="201">
        <f>+S15*$Z$11</f>
        <v>5</v>
      </c>
      <c r="AA15" s="201">
        <f t="shared" si="2"/>
        <v>5</v>
      </c>
      <c r="AB15" s="201">
        <f t="shared" si="3"/>
        <v>0.41666666666666663</v>
      </c>
      <c r="AC15" s="201">
        <f t="shared" si="4"/>
        <v>0.41666666666666663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1.25</v>
      </c>
      <c r="AC16" s="203">
        <f>SUM(AC13:AC15)</f>
        <v>1.25</v>
      </c>
      <c r="AD16" s="204">
        <f>+AB16/AC16</f>
        <v>1</v>
      </c>
      <c r="AE16" s="205">
        <f>+AD16*N13</f>
        <v>0.25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-5</v>
      </c>
      <c r="N18" s="330">
        <v>0.25</v>
      </c>
      <c r="O18" s="175"/>
      <c r="P18" s="175"/>
      <c r="Q18" s="178"/>
      <c r="R18" s="178"/>
      <c r="S18" s="179">
        <v>5</v>
      </c>
      <c r="T18" s="200">
        <f>SUM(Q18:S18)</f>
        <v>5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0</v>
      </c>
      <c r="Z18" s="201">
        <f>+S18*$Z$11</f>
        <v>5</v>
      </c>
      <c r="AA18" s="201">
        <f t="shared" si="2"/>
        <v>5</v>
      </c>
      <c r="AB18" s="201">
        <f t="shared" si="3"/>
        <v>0.625</v>
      </c>
      <c r="AC18" s="201">
        <f t="shared" si="4"/>
        <v>0.625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-5</v>
      </c>
      <c r="N19" s="330"/>
      <c r="O19" s="175"/>
      <c r="P19" s="175"/>
      <c r="Q19" s="178"/>
      <c r="R19" s="178"/>
      <c r="S19" s="179">
        <v>5</v>
      </c>
      <c r="T19" s="200">
        <f>SUM(Q19:S19)</f>
        <v>5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</v>
      </c>
      <c r="Y19" s="201">
        <f>+R19*$Y$11</f>
        <v>0</v>
      </c>
      <c r="Z19" s="201">
        <f>+S19*$Z$11</f>
        <v>5</v>
      </c>
      <c r="AA19" s="201">
        <f t="shared" si="2"/>
        <v>5</v>
      </c>
      <c r="AB19" s="201">
        <f t="shared" si="3"/>
        <v>0.625</v>
      </c>
      <c r="AC19" s="201">
        <f t="shared" si="4"/>
        <v>0.625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1.25</v>
      </c>
      <c r="AC20" s="203">
        <f>SUM(AC18:AC19)</f>
        <v>1.25</v>
      </c>
      <c r="AD20" s="204">
        <f>+AB20/AC20</f>
        <v>1</v>
      </c>
      <c r="AE20" s="205">
        <f>+AD20*N18</f>
        <v>0.25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-5</v>
      </c>
      <c r="N22" s="330">
        <v>0.25</v>
      </c>
      <c r="O22" s="175"/>
      <c r="P22" s="175"/>
      <c r="Q22" s="178"/>
      <c r="R22" s="178"/>
      <c r="S22" s="179">
        <v>5</v>
      </c>
      <c r="T22" s="200">
        <f>SUM(Q22:S22)</f>
        <v>5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0</v>
      </c>
      <c r="Z22" s="201">
        <f>+S22*$Z$11</f>
        <v>5</v>
      </c>
      <c r="AA22" s="201">
        <f t="shared" si="2"/>
        <v>5</v>
      </c>
      <c r="AB22" s="201">
        <f t="shared" si="3"/>
        <v>0.3125</v>
      </c>
      <c r="AC22" s="201">
        <f t="shared" si="4"/>
        <v>0.3125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-5</v>
      </c>
      <c r="N23" s="330"/>
      <c r="O23" s="175"/>
      <c r="P23" s="175"/>
      <c r="Q23" s="178"/>
      <c r="R23" s="178"/>
      <c r="S23" s="179">
        <v>5</v>
      </c>
      <c r="T23" s="200">
        <f>SUM(Q23:S23)</f>
        <v>5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0</v>
      </c>
      <c r="Z23" s="201">
        <f>+S23*$Z$11</f>
        <v>5</v>
      </c>
      <c r="AA23" s="201">
        <f t="shared" si="2"/>
        <v>5</v>
      </c>
      <c r="AB23" s="201">
        <f t="shared" si="3"/>
        <v>0.3125</v>
      </c>
      <c r="AC23" s="201">
        <f t="shared" si="4"/>
        <v>0.3125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-5</v>
      </c>
      <c r="N24" s="330"/>
      <c r="O24" s="175"/>
      <c r="P24" s="175"/>
      <c r="Q24" s="178"/>
      <c r="R24" s="178"/>
      <c r="S24" s="179">
        <v>5</v>
      </c>
      <c r="T24" s="200">
        <f>SUM(Q24:S24)</f>
        <v>5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0</v>
      </c>
      <c r="Z24" s="201">
        <f>+S24*$Z$11</f>
        <v>5</v>
      </c>
      <c r="AA24" s="201">
        <f t="shared" si="2"/>
        <v>5</v>
      </c>
      <c r="AB24" s="201">
        <f t="shared" si="3"/>
        <v>0.3125</v>
      </c>
      <c r="AC24" s="201">
        <f t="shared" si="4"/>
        <v>0.3125</v>
      </c>
      <c r="AD24" s="207"/>
      <c r="AE24" s="207"/>
      <c r="AF24" s="202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-5</v>
      </c>
      <c r="N25" s="330"/>
      <c r="O25" s="175"/>
      <c r="P25" s="175"/>
      <c r="Q25" s="178"/>
      <c r="R25" s="178"/>
      <c r="S25" s="179">
        <v>5</v>
      </c>
      <c r="T25" s="200">
        <f>SUM(Q25:S25)</f>
        <v>5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0</v>
      </c>
      <c r="Z25" s="201">
        <f>+S25*$Z$11</f>
        <v>5</v>
      </c>
      <c r="AA25" s="201">
        <f t="shared" si="2"/>
        <v>5</v>
      </c>
      <c r="AB25" s="201">
        <f t="shared" si="3"/>
        <v>0.3125</v>
      </c>
      <c r="AC25" s="201">
        <f t="shared" si="4"/>
        <v>0.3125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1.25</v>
      </c>
      <c r="AC26" s="203">
        <f>SUM(AC22:AC25)</f>
        <v>1.25</v>
      </c>
      <c r="AD26" s="204">
        <f>+AB26/AC26</f>
        <v>1</v>
      </c>
      <c r="AE26" s="205">
        <f>+AD26*N22</f>
        <v>0.25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-5</v>
      </c>
      <c r="N28" s="330">
        <v>0.25</v>
      </c>
      <c r="O28" s="174"/>
      <c r="P28" s="174"/>
      <c r="Q28" s="178"/>
      <c r="R28" s="178"/>
      <c r="S28" s="179">
        <v>5</v>
      </c>
      <c r="T28" s="200">
        <f aca="true" t="shared" si="5" ref="T28:T34">SUM(Q28:S28)</f>
        <v>5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4">+R28*$Y$11</f>
        <v>0</v>
      </c>
      <c r="Z28" s="201">
        <f aca="true" t="shared" si="10" ref="Z28:Z34">+S28*$Z$11</f>
        <v>5</v>
      </c>
      <c r="AA28" s="201">
        <f t="shared" si="2"/>
        <v>5</v>
      </c>
      <c r="AB28" s="201">
        <f t="shared" si="3"/>
        <v>0.17857142857142855</v>
      </c>
      <c r="AC28" s="201">
        <f t="shared" si="4"/>
        <v>0.17857142857142855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-5</v>
      </c>
      <c r="N29" s="330"/>
      <c r="O29" s="174"/>
      <c r="P29" s="174"/>
      <c r="Q29" s="178"/>
      <c r="R29" s="178"/>
      <c r="S29" s="179">
        <v>5</v>
      </c>
      <c r="T29" s="200">
        <f t="shared" si="5"/>
        <v>5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0</v>
      </c>
      <c r="Z29" s="201">
        <f t="shared" si="10"/>
        <v>5</v>
      </c>
      <c r="AA29" s="201">
        <f t="shared" si="2"/>
        <v>5</v>
      </c>
      <c r="AB29" s="201">
        <f t="shared" si="3"/>
        <v>0.17857142857142855</v>
      </c>
      <c r="AC29" s="201">
        <f t="shared" si="4"/>
        <v>0.17857142857142855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-5</v>
      </c>
      <c r="N30" s="330"/>
      <c r="O30" s="174"/>
      <c r="P30" s="174"/>
      <c r="Q30" s="178"/>
      <c r="R30" s="178"/>
      <c r="S30" s="179">
        <v>5</v>
      </c>
      <c r="T30" s="200">
        <f t="shared" si="5"/>
        <v>5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0</v>
      </c>
      <c r="Z30" s="201">
        <f t="shared" si="10"/>
        <v>5</v>
      </c>
      <c r="AA30" s="201">
        <f t="shared" si="2"/>
        <v>5</v>
      </c>
      <c r="AB30" s="201">
        <f t="shared" si="3"/>
        <v>0.17857142857142855</v>
      </c>
      <c r="AC30" s="201">
        <f t="shared" si="4"/>
        <v>0.17857142857142855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-5</v>
      </c>
      <c r="N31" s="330"/>
      <c r="O31" s="174"/>
      <c r="P31" s="174"/>
      <c r="Q31" s="178"/>
      <c r="R31" s="178"/>
      <c r="S31" s="179">
        <v>5</v>
      </c>
      <c r="T31" s="200">
        <f t="shared" si="5"/>
        <v>5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0</v>
      </c>
      <c r="Z31" s="201">
        <f t="shared" si="10"/>
        <v>5</v>
      </c>
      <c r="AA31" s="201">
        <f t="shared" si="2"/>
        <v>5</v>
      </c>
      <c r="AB31" s="201">
        <f t="shared" si="3"/>
        <v>0.17857142857142855</v>
      </c>
      <c r="AC31" s="201">
        <f t="shared" si="4"/>
        <v>0.17857142857142855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-5</v>
      </c>
      <c r="N32" s="330"/>
      <c r="O32" s="174"/>
      <c r="P32" s="174"/>
      <c r="Q32" s="178"/>
      <c r="R32" s="178"/>
      <c r="S32" s="179">
        <v>5</v>
      </c>
      <c r="T32" s="200">
        <f t="shared" si="5"/>
        <v>5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0</v>
      </c>
      <c r="Z32" s="201">
        <f t="shared" si="10"/>
        <v>5</v>
      </c>
      <c r="AA32" s="201">
        <f t="shared" si="2"/>
        <v>5</v>
      </c>
      <c r="AB32" s="201">
        <f t="shared" si="3"/>
        <v>0.17857142857142855</v>
      </c>
      <c r="AC32" s="201">
        <f t="shared" si="4"/>
        <v>0.17857142857142855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-5</v>
      </c>
      <c r="N33" s="330"/>
      <c r="O33" s="174"/>
      <c r="P33" s="174"/>
      <c r="Q33" s="178"/>
      <c r="R33" s="178"/>
      <c r="S33" s="179">
        <v>5</v>
      </c>
      <c r="T33" s="200">
        <f t="shared" si="5"/>
        <v>5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0</v>
      </c>
      <c r="Z33" s="201">
        <f t="shared" si="10"/>
        <v>5</v>
      </c>
      <c r="AA33" s="201">
        <f t="shared" si="2"/>
        <v>5</v>
      </c>
      <c r="AB33" s="201">
        <f t="shared" si="3"/>
        <v>0.17857142857142855</v>
      </c>
      <c r="AC33" s="201">
        <f t="shared" si="4"/>
        <v>0.17857142857142855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-5</v>
      </c>
      <c r="N34" s="330"/>
      <c r="O34" s="174"/>
      <c r="P34" s="174"/>
      <c r="Q34" s="178"/>
      <c r="R34" s="178"/>
      <c r="S34" s="179">
        <v>5</v>
      </c>
      <c r="T34" s="200">
        <f t="shared" si="5"/>
        <v>5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0</v>
      </c>
      <c r="Z34" s="201">
        <f t="shared" si="10"/>
        <v>5</v>
      </c>
      <c r="AA34" s="201">
        <f t="shared" si="2"/>
        <v>5</v>
      </c>
      <c r="AB34" s="201">
        <f t="shared" si="3"/>
        <v>0.17857142857142855</v>
      </c>
      <c r="AC34" s="201">
        <f t="shared" si="4"/>
        <v>0.17857142857142855</v>
      </c>
      <c r="AD34" s="207"/>
      <c r="AE34" s="207"/>
      <c r="AF34" s="202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195"/>
      <c r="U35" s="195"/>
      <c r="V35" s="195"/>
      <c r="W35" s="195"/>
      <c r="X35" s="195"/>
      <c r="Y35" s="195"/>
      <c r="Z35" s="195"/>
      <c r="AA35" s="195"/>
      <c r="AB35" s="203">
        <f>SUM(AB28:AB34)</f>
        <v>1.25</v>
      </c>
      <c r="AC35" s="203">
        <f>SUM(AC28:AC34)</f>
        <v>1.25</v>
      </c>
      <c r="AD35" s="207">
        <f>+AB35/AC35</f>
        <v>1</v>
      </c>
      <c r="AE35" s="208">
        <f>+AD35*N28</f>
        <v>0.25</v>
      </c>
      <c r="AF35" s="209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7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210">
        <f>+AE16+AE20+AE26+AE35</f>
        <v>1</v>
      </c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</sheetData>
  <sheetProtection/>
  <mergeCells count="45">
    <mergeCell ref="B8:T8"/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10:I10"/>
    <mergeCell ref="B12:D12"/>
    <mergeCell ref="A13:A15"/>
    <mergeCell ref="B13:D13"/>
    <mergeCell ref="B14:D14"/>
    <mergeCell ref="B15:D15"/>
    <mergeCell ref="A22:A25"/>
    <mergeCell ref="B22:D22"/>
    <mergeCell ref="B23:D23"/>
    <mergeCell ref="B24:D24"/>
    <mergeCell ref="B25:D25"/>
    <mergeCell ref="B17:D17"/>
    <mergeCell ref="A18:A19"/>
    <mergeCell ref="B18:D18"/>
    <mergeCell ref="B19:D19"/>
    <mergeCell ref="B21:D21"/>
    <mergeCell ref="B37:I37"/>
    <mergeCell ref="B38:I38"/>
    <mergeCell ref="B39:I39"/>
    <mergeCell ref="B40:I40"/>
    <mergeCell ref="B27:D27"/>
    <mergeCell ref="A28:A34"/>
    <mergeCell ref="B28:D28"/>
    <mergeCell ref="B29:D29"/>
    <mergeCell ref="B30:D30"/>
    <mergeCell ref="B31:D31"/>
    <mergeCell ref="O11:S11"/>
    <mergeCell ref="N13:N15"/>
    <mergeCell ref="N18:N19"/>
    <mergeCell ref="N22:N25"/>
    <mergeCell ref="N28:N34"/>
    <mergeCell ref="B36:I36"/>
    <mergeCell ref="B32:D32"/>
    <mergeCell ref="B33:D33"/>
    <mergeCell ref="B34:D34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zoomScale="91" zoomScaleNormal="91" zoomScalePageLayoutView="0" workbookViewId="0" topLeftCell="L1">
      <selection activeCell="B28" sqref="B28:D2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238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-9</v>
      </c>
      <c r="N13" s="329">
        <f>25/100</f>
        <v>0.25</v>
      </c>
      <c r="O13" s="175"/>
      <c r="P13" s="175"/>
      <c r="Q13" s="178"/>
      <c r="R13" s="178"/>
      <c r="S13" s="179">
        <v>9</v>
      </c>
      <c r="T13" s="200">
        <f>SUM(Q13:S13)</f>
        <v>9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0</v>
      </c>
      <c r="Z13" s="201">
        <f>+S13*$Z$11</f>
        <v>9</v>
      </c>
      <c r="AA13" s="201">
        <f>SUM(V13:Z13)</f>
        <v>9</v>
      </c>
      <c r="AB13" s="201">
        <f>+AA13*U13</f>
        <v>0.75</v>
      </c>
      <c r="AC13" s="201">
        <f>+T13*U13</f>
        <v>0.75</v>
      </c>
      <c r="AD13" s="201"/>
      <c r="AE13" s="201"/>
      <c r="AF13" s="202"/>
    </row>
    <row r="14" spans="1:32" s="168" customFormat="1" ht="35.2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-9</v>
      </c>
      <c r="N14" s="329"/>
      <c r="O14" s="175"/>
      <c r="P14" s="175"/>
      <c r="Q14" s="178"/>
      <c r="R14" s="178"/>
      <c r="S14" s="179">
        <v>9</v>
      </c>
      <c r="T14" s="200">
        <f>SUM(Q14:S14)</f>
        <v>9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0</v>
      </c>
      <c r="Z14" s="201">
        <f>+S14*$Z$11</f>
        <v>9</v>
      </c>
      <c r="AA14" s="201">
        <f aca="true" t="shared" si="2" ref="AA14:AA34">SUM(V14:Z14)</f>
        <v>9</v>
      </c>
      <c r="AB14" s="201">
        <f aca="true" t="shared" si="3" ref="AB14:AB34">+AA14*U14</f>
        <v>0.75</v>
      </c>
      <c r="AC14" s="201">
        <f aca="true" t="shared" si="4" ref="AC14:AC34">+T14*U14</f>
        <v>0.75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-9</v>
      </c>
      <c r="N15" s="329"/>
      <c r="O15" s="175"/>
      <c r="P15" s="175"/>
      <c r="Q15" s="178"/>
      <c r="R15" s="178"/>
      <c r="S15" s="179">
        <v>9</v>
      </c>
      <c r="T15" s="200">
        <f>SUM(Q15:S15)</f>
        <v>9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0</v>
      </c>
      <c r="Z15" s="201">
        <f>+S15*$Z$11</f>
        <v>9</v>
      </c>
      <c r="AA15" s="201">
        <f t="shared" si="2"/>
        <v>9</v>
      </c>
      <c r="AB15" s="201">
        <f t="shared" si="3"/>
        <v>0.75</v>
      </c>
      <c r="AC15" s="201">
        <f t="shared" si="4"/>
        <v>0.75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2.25</v>
      </c>
      <c r="AC16" s="203">
        <f>SUM(AC13:AC15)</f>
        <v>2.25</v>
      </c>
      <c r="AD16" s="204">
        <f>+AB16/AC16</f>
        <v>1</v>
      </c>
      <c r="AE16" s="205">
        <f>+AD16*N13</f>
        <v>0.25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-9</v>
      </c>
      <c r="N18" s="330">
        <v>0.25</v>
      </c>
      <c r="O18" s="175"/>
      <c r="P18" s="175"/>
      <c r="Q18" s="178"/>
      <c r="R18" s="178"/>
      <c r="S18" s="179">
        <v>9</v>
      </c>
      <c r="T18" s="200">
        <f>SUM(Q18:S18)</f>
        <v>9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0</v>
      </c>
      <c r="Z18" s="201">
        <f>+S18*$Z$11</f>
        <v>9</v>
      </c>
      <c r="AA18" s="201">
        <f t="shared" si="2"/>
        <v>9</v>
      </c>
      <c r="AB18" s="201">
        <f t="shared" si="3"/>
        <v>1.125</v>
      </c>
      <c r="AC18" s="201">
        <f t="shared" si="4"/>
        <v>1.125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-9</v>
      </c>
      <c r="N19" s="330"/>
      <c r="O19" s="175"/>
      <c r="P19" s="175"/>
      <c r="Q19" s="178"/>
      <c r="R19" s="178"/>
      <c r="S19" s="179">
        <v>9</v>
      </c>
      <c r="T19" s="200">
        <f>SUM(Q19:S19)</f>
        <v>9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</v>
      </c>
      <c r="Y19" s="201">
        <f>+R19*$Y$11</f>
        <v>0</v>
      </c>
      <c r="Z19" s="201">
        <f>+S19*$Z$11</f>
        <v>9</v>
      </c>
      <c r="AA19" s="201">
        <f t="shared" si="2"/>
        <v>9</v>
      </c>
      <c r="AB19" s="201">
        <f t="shared" si="3"/>
        <v>1.125</v>
      </c>
      <c r="AC19" s="201">
        <f t="shared" si="4"/>
        <v>1.125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2.25</v>
      </c>
      <c r="AC20" s="203">
        <f>SUM(AC18:AC19)</f>
        <v>2.25</v>
      </c>
      <c r="AD20" s="204">
        <f>+AB20/AC20</f>
        <v>1</v>
      </c>
      <c r="AE20" s="205">
        <f>+AD20*N18</f>
        <v>0.25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-9</v>
      </c>
      <c r="N22" s="330">
        <v>0.25</v>
      </c>
      <c r="O22" s="175"/>
      <c r="P22" s="175"/>
      <c r="Q22" s="178"/>
      <c r="R22" s="178"/>
      <c r="S22" s="179">
        <v>9</v>
      </c>
      <c r="T22" s="200">
        <f>SUM(Q22:S22)</f>
        <v>9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0</v>
      </c>
      <c r="Z22" s="201">
        <f>+S22*$Z$11</f>
        <v>9</v>
      </c>
      <c r="AA22" s="201">
        <f t="shared" si="2"/>
        <v>9</v>
      </c>
      <c r="AB22" s="201">
        <f t="shared" si="3"/>
        <v>0.5625</v>
      </c>
      <c r="AC22" s="201">
        <f t="shared" si="4"/>
        <v>0.5625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-9</v>
      </c>
      <c r="N23" s="330"/>
      <c r="O23" s="175"/>
      <c r="P23" s="175"/>
      <c r="Q23" s="178"/>
      <c r="R23" s="178"/>
      <c r="S23" s="179">
        <v>9</v>
      </c>
      <c r="T23" s="200">
        <f>SUM(Q23:S23)</f>
        <v>9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0</v>
      </c>
      <c r="Z23" s="201">
        <f>+S23*$Z$11</f>
        <v>9</v>
      </c>
      <c r="AA23" s="201">
        <f t="shared" si="2"/>
        <v>9</v>
      </c>
      <c r="AB23" s="201">
        <f t="shared" si="3"/>
        <v>0.5625</v>
      </c>
      <c r="AC23" s="201">
        <f t="shared" si="4"/>
        <v>0.5625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-9</v>
      </c>
      <c r="N24" s="330"/>
      <c r="O24" s="175"/>
      <c r="P24" s="175"/>
      <c r="Q24" s="178"/>
      <c r="R24" s="178"/>
      <c r="S24" s="179">
        <v>9</v>
      </c>
      <c r="T24" s="200">
        <f>SUM(Q24:S24)</f>
        <v>9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0</v>
      </c>
      <c r="Z24" s="201">
        <f>+S24*$Z$11</f>
        <v>9</v>
      </c>
      <c r="AA24" s="201">
        <f t="shared" si="2"/>
        <v>9</v>
      </c>
      <c r="AB24" s="201">
        <f t="shared" si="3"/>
        <v>0.5625</v>
      </c>
      <c r="AC24" s="201">
        <f t="shared" si="4"/>
        <v>0.5625</v>
      </c>
      <c r="AD24" s="207"/>
      <c r="AE24" s="207"/>
      <c r="AF24" s="202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-9</v>
      </c>
      <c r="N25" s="330"/>
      <c r="O25" s="175"/>
      <c r="P25" s="175"/>
      <c r="Q25" s="178"/>
      <c r="R25" s="178"/>
      <c r="S25" s="179">
        <v>9</v>
      </c>
      <c r="T25" s="200">
        <f>SUM(Q25:S25)</f>
        <v>9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0</v>
      </c>
      <c r="Z25" s="201">
        <f>+S25*$Z$11</f>
        <v>9</v>
      </c>
      <c r="AA25" s="201">
        <f t="shared" si="2"/>
        <v>9</v>
      </c>
      <c r="AB25" s="201">
        <f t="shared" si="3"/>
        <v>0.5625</v>
      </c>
      <c r="AC25" s="201">
        <f t="shared" si="4"/>
        <v>0.5625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2.25</v>
      </c>
      <c r="AC26" s="203">
        <f>SUM(AC22:AC25)</f>
        <v>2.25</v>
      </c>
      <c r="AD26" s="204">
        <f>+AB26/AC26</f>
        <v>1</v>
      </c>
      <c r="AE26" s="205">
        <f>+AD26*N22</f>
        <v>0.25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-9</v>
      </c>
      <c r="N28" s="330">
        <v>0.25</v>
      </c>
      <c r="O28" s="174"/>
      <c r="P28" s="174"/>
      <c r="Q28" s="178"/>
      <c r="R28" s="178"/>
      <c r="S28" s="179">
        <v>9</v>
      </c>
      <c r="T28" s="200">
        <f aca="true" t="shared" si="5" ref="T28:T34">SUM(Q28:S28)</f>
        <v>9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4">+R28*$Y$11</f>
        <v>0</v>
      </c>
      <c r="Z28" s="201">
        <f aca="true" t="shared" si="10" ref="Z28:Z34">+S28*$Z$11</f>
        <v>9</v>
      </c>
      <c r="AA28" s="201">
        <f t="shared" si="2"/>
        <v>9</v>
      </c>
      <c r="AB28" s="201">
        <f t="shared" si="3"/>
        <v>0.3214285714285714</v>
      </c>
      <c r="AC28" s="201">
        <f t="shared" si="4"/>
        <v>0.3214285714285714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-9</v>
      </c>
      <c r="N29" s="330"/>
      <c r="O29" s="174"/>
      <c r="P29" s="174"/>
      <c r="Q29" s="178"/>
      <c r="R29" s="178"/>
      <c r="S29" s="179">
        <v>9</v>
      </c>
      <c r="T29" s="200">
        <f t="shared" si="5"/>
        <v>9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0</v>
      </c>
      <c r="Z29" s="201">
        <f t="shared" si="10"/>
        <v>9</v>
      </c>
      <c r="AA29" s="201">
        <f t="shared" si="2"/>
        <v>9</v>
      </c>
      <c r="AB29" s="201">
        <f t="shared" si="3"/>
        <v>0.3214285714285714</v>
      </c>
      <c r="AC29" s="201">
        <f t="shared" si="4"/>
        <v>0.3214285714285714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-9</v>
      </c>
      <c r="N30" s="330"/>
      <c r="O30" s="174"/>
      <c r="P30" s="174"/>
      <c r="Q30" s="178"/>
      <c r="R30" s="178"/>
      <c r="S30" s="179">
        <v>9</v>
      </c>
      <c r="T30" s="200">
        <f t="shared" si="5"/>
        <v>9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0</v>
      </c>
      <c r="Z30" s="201">
        <f t="shared" si="10"/>
        <v>9</v>
      </c>
      <c r="AA30" s="201">
        <f t="shared" si="2"/>
        <v>9</v>
      </c>
      <c r="AB30" s="201">
        <f t="shared" si="3"/>
        <v>0.3214285714285714</v>
      </c>
      <c r="AC30" s="201">
        <f t="shared" si="4"/>
        <v>0.3214285714285714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-9</v>
      </c>
      <c r="N31" s="330"/>
      <c r="O31" s="174"/>
      <c r="P31" s="174"/>
      <c r="Q31" s="178"/>
      <c r="R31" s="178"/>
      <c r="S31" s="179">
        <v>9</v>
      </c>
      <c r="T31" s="200">
        <f t="shared" si="5"/>
        <v>9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0</v>
      </c>
      <c r="Z31" s="201">
        <f t="shared" si="10"/>
        <v>9</v>
      </c>
      <c r="AA31" s="201">
        <f t="shared" si="2"/>
        <v>9</v>
      </c>
      <c r="AB31" s="201">
        <f t="shared" si="3"/>
        <v>0.3214285714285714</v>
      </c>
      <c r="AC31" s="201">
        <f t="shared" si="4"/>
        <v>0.3214285714285714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-9</v>
      </c>
      <c r="N32" s="330"/>
      <c r="O32" s="174"/>
      <c r="P32" s="174"/>
      <c r="Q32" s="178"/>
      <c r="R32" s="178"/>
      <c r="S32" s="179">
        <v>9</v>
      </c>
      <c r="T32" s="200">
        <f t="shared" si="5"/>
        <v>9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0</v>
      </c>
      <c r="Z32" s="201">
        <f t="shared" si="10"/>
        <v>9</v>
      </c>
      <c r="AA32" s="201">
        <f t="shared" si="2"/>
        <v>9</v>
      </c>
      <c r="AB32" s="201">
        <f t="shared" si="3"/>
        <v>0.3214285714285714</v>
      </c>
      <c r="AC32" s="201">
        <f t="shared" si="4"/>
        <v>0.3214285714285714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-9</v>
      </c>
      <c r="N33" s="330"/>
      <c r="O33" s="174"/>
      <c r="P33" s="174"/>
      <c r="Q33" s="178"/>
      <c r="R33" s="178"/>
      <c r="S33" s="179">
        <v>9</v>
      </c>
      <c r="T33" s="200">
        <f t="shared" si="5"/>
        <v>9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0</v>
      </c>
      <c r="Z33" s="201">
        <f t="shared" si="10"/>
        <v>9</v>
      </c>
      <c r="AA33" s="201">
        <f t="shared" si="2"/>
        <v>9</v>
      </c>
      <c r="AB33" s="201">
        <f t="shared" si="3"/>
        <v>0.3214285714285714</v>
      </c>
      <c r="AC33" s="201">
        <f t="shared" si="4"/>
        <v>0.3214285714285714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-9</v>
      </c>
      <c r="N34" s="330"/>
      <c r="O34" s="174"/>
      <c r="P34" s="174"/>
      <c r="Q34" s="178"/>
      <c r="R34" s="178"/>
      <c r="S34" s="179">
        <v>9</v>
      </c>
      <c r="T34" s="200">
        <f t="shared" si="5"/>
        <v>9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0</v>
      </c>
      <c r="Z34" s="201">
        <f t="shared" si="10"/>
        <v>9</v>
      </c>
      <c r="AA34" s="201">
        <f t="shared" si="2"/>
        <v>9</v>
      </c>
      <c r="AB34" s="201">
        <f t="shared" si="3"/>
        <v>0.3214285714285714</v>
      </c>
      <c r="AC34" s="201">
        <f t="shared" si="4"/>
        <v>0.3214285714285714</v>
      </c>
      <c r="AD34" s="207"/>
      <c r="AE34" s="207"/>
      <c r="AF34" s="202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195"/>
      <c r="U35" s="195"/>
      <c r="V35" s="195"/>
      <c r="W35" s="195"/>
      <c r="X35" s="195"/>
      <c r="Y35" s="195"/>
      <c r="Z35" s="195"/>
      <c r="AA35" s="195"/>
      <c r="AB35" s="203">
        <f>SUM(AB28:AB34)</f>
        <v>2.25</v>
      </c>
      <c r="AC35" s="203">
        <f>SUM(AC28:AC34)</f>
        <v>2.25</v>
      </c>
      <c r="AD35" s="207">
        <f>+AB35/AC35</f>
        <v>1</v>
      </c>
      <c r="AE35" s="208">
        <f>+AD35*N28</f>
        <v>0.25</v>
      </c>
      <c r="AF35" s="209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7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210">
        <f>+AE16+AE20+AE26+AE35</f>
        <v>1</v>
      </c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W14">
      <selection activeCell="AI14" sqref="AI14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223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-19</v>
      </c>
      <c r="N13" s="329">
        <f>25/100</f>
        <v>0.25</v>
      </c>
      <c r="O13" s="175"/>
      <c r="P13" s="175"/>
      <c r="Q13" s="178"/>
      <c r="R13" s="178">
        <v>3</v>
      </c>
      <c r="S13" s="179">
        <v>16</v>
      </c>
      <c r="T13" s="200">
        <f>SUM(Q13:S13)</f>
        <v>19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2.4000000000000004</v>
      </c>
      <c r="Z13" s="201">
        <f>+S13*$Z$11</f>
        <v>16</v>
      </c>
      <c r="AA13" s="201">
        <f>SUM(V13:Z13)</f>
        <v>18.4</v>
      </c>
      <c r="AB13" s="201">
        <f>+AA13*U13</f>
        <v>1.5333333333333332</v>
      </c>
      <c r="AC13" s="201">
        <f>+T13*U13</f>
        <v>1.5833333333333333</v>
      </c>
      <c r="AD13" s="201"/>
      <c r="AE13" s="201"/>
      <c r="AF13" s="202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-19</v>
      </c>
      <c r="N14" s="329"/>
      <c r="O14" s="175"/>
      <c r="P14" s="175"/>
      <c r="Q14" s="178"/>
      <c r="R14" s="178">
        <v>3</v>
      </c>
      <c r="S14" s="179">
        <v>16</v>
      </c>
      <c r="T14" s="200">
        <f>SUM(Q14:S14)</f>
        <v>19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2.4000000000000004</v>
      </c>
      <c r="Z14" s="201">
        <f>+S14*$Z$11</f>
        <v>16</v>
      </c>
      <c r="AA14" s="201">
        <f aca="true" t="shared" si="2" ref="AA14:AA34">SUM(V14:Z14)</f>
        <v>18.4</v>
      </c>
      <c r="AB14" s="201">
        <f aca="true" t="shared" si="3" ref="AB14:AB34">+AA14*U14</f>
        <v>1.5333333333333332</v>
      </c>
      <c r="AC14" s="201">
        <f aca="true" t="shared" si="4" ref="AC14:AC34">+T14*U14</f>
        <v>1.5833333333333333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-19</v>
      </c>
      <c r="N15" s="329"/>
      <c r="O15" s="175"/>
      <c r="P15" s="175"/>
      <c r="Q15" s="178"/>
      <c r="R15" s="178">
        <v>3</v>
      </c>
      <c r="S15" s="179">
        <v>16</v>
      </c>
      <c r="T15" s="200">
        <f>SUM(Q15:S15)</f>
        <v>19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2.4000000000000004</v>
      </c>
      <c r="Z15" s="201">
        <f>+S15*$Z$11</f>
        <v>16</v>
      </c>
      <c r="AA15" s="201">
        <f t="shared" si="2"/>
        <v>18.4</v>
      </c>
      <c r="AB15" s="201">
        <f t="shared" si="3"/>
        <v>1.5333333333333332</v>
      </c>
      <c r="AC15" s="201">
        <f t="shared" si="4"/>
        <v>1.5833333333333333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4.6</v>
      </c>
      <c r="AC16" s="203">
        <f>SUM(AC13:AC15)</f>
        <v>4.75</v>
      </c>
      <c r="AD16" s="204">
        <f>+AB16/AC16</f>
        <v>0.9684210526315788</v>
      </c>
      <c r="AE16" s="205">
        <f>+AD16*N13</f>
        <v>0.2421052631578947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-19</v>
      </c>
      <c r="N18" s="330">
        <v>0.25</v>
      </c>
      <c r="O18" s="175"/>
      <c r="P18" s="175"/>
      <c r="Q18" s="178"/>
      <c r="R18" s="178">
        <v>3</v>
      </c>
      <c r="S18" s="179">
        <v>16</v>
      </c>
      <c r="T18" s="200">
        <f>SUM(Q18:S18)</f>
        <v>19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2.4000000000000004</v>
      </c>
      <c r="Z18" s="201">
        <f>+S18*$Z$11</f>
        <v>16</v>
      </c>
      <c r="AA18" s="201">
        <f t="shared" si="2"/>
        <v>18.4</v>
      </c>
      <c r="AB18" s="201">
        <f t="shared" si="3"/>
        <v>2.3</v>
      </c>
      <c r="AC18" s="201">
        <f t="shared" si="4"/>
        <v>2.375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-19</v>
      </c>
      <c r="N19" s="330"/>
      <c r="O19" s="175"/>
      <c r="P19" s="175"/>
      <c r="Q19" s="178">
        <v>1</v>
      </c>
      <c r="R19" s="178">
        <v>2</v>
      </c>
      <c r="S19" s="179">
        <v>16</v>
      </c>
      <c r="T19" s="200">
        <f>SUM(Q19:S19)</f>
        <v>19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0.6</v>
      </c>
      <c r="Y19" s="201">
        <f>+R19*$Y$11</f>
        <v>1.6</v>
      </c>
      <c r="Z19" s="201">
        <f>+S19*$Z$11</f>
        <v>16</v>
      </c>
      <c r="AA19" s="201">
        <f t="shared" si="2"/>
        <v>18.2</v>
      </c>
      <c r="AB19" s="201">
        <f t="shared" si="3"/>
        <v>2.275</v>
      </c>
      <c r="AC19" s="201">
        <f t="shared" si="4"/>
        <v>2.375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4.574999999999999</v>
      </c>
      <c r="AC20" s="203">
        <f>SUM(AC18:AC19)</f>
        <v>4.75</v>
      </c>
      <c r="AD20" s="204">
        <f>+AB20/AC20</f>
        <v>0.963157894736842</v>
      </c>
      <c r="AE20" s="205">
        <f>+AD20*N18</f>
        <v>0.2407894736842105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-19</v>
      </c>
      <c r="N22" s="330">
        <v>0.25</v>
      </c>
      <c r="O22" s="175"/>
      <c r="P22" s="175"/>
      <c r="Q22" s="178"/>
      <c r="R22" s="178">
        <v>2</v>
      </c>
      <c r="S22" s="179">
        <v>17</v>
      </c>
      <c r="T22" s="200">
        <f>SUM(Q22:S22)</f>
        <v>19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1.6</v>
      </c>
      <c r="Z22" s="201">
        <f>+S22*$Z$11</f>
        <v>17</v>
      </c>
      <c r="AA22" s="201">
        <f t="shared" si="2"/>
        <v>18.6</v>
      </c>
      <c r="AB22" s="201">
        <f t="shared" si="3"/>
        <v>1.1625</v>
      </c>
      <c r="AC22" s="201">
        <f t="shared" si="4"/>
        <v>1.1875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-19</v>
      </c>
      <c r="N23" s="330"/>
      <c r="O23" s="175"/>
      <c r="P23" s="175"/>
      <c r="Q23" s="178"/>
      <c r="R23" s="178">
        <v>2</v>
      </c>
      <c r="S23" s="179">
        <v>17</v>
      </c>
      <c r="T23" s="200">
        <f>SUM(Q23:S23)</f>
        <v>19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1.6</v>
      </c>
      <c r="Z23" s="201">
        <f>+S23*$Z$11</f>
        <v>17</v>
      </c>
      <c r="AA23" s="201">
        <f t="shared" si="2"/>
        <v>18.6</v>
      </c>
      <c r="AB23" s="201">
        <f t="shared" si="3"/>
        <v>1.1625</v>
      </c>
      <c r="AC23" s="201">
        <f t="shared" si="4"/>
        <v>1.1875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-19</v>
      </c>
      <c r="N24" s="330"/>
      <c r="O24" s="175"/>
      <c r="P24" s="175"/>
      <c r="Q24" s="178"/>
      <c r="R24" s="178">
        <v>2</v>
      </c>
      <c r="S24" s="179">
        <v>17</v>
      </c>
      <c r="T24" s="200">
        <f>SUM(Q24:S24)</f>
        <v>19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1.6</v>
      </c>
      <c r="Z24" s="201">
        <f>+S24*$Z$11</f>
        <v>17</v>
      </c>
      <c r="AA24" s="201">
        <f t="shared" si="2"/>
        <v>18.6</v>
      </c>
      <c r="AB24" s="201">
        <f t="shared" si="3"/>
        <v>1.1625</v>
      </c>
      <c r="AC24" s="201">
        <f t="shared" si="4"/>
        <v>1.1875</v>
      </c>
      <c r="AD24" s="207"/>
      <c r="AE24" s="207"/>
      <c r="AF24" s="202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-19</v>
      </c>
      <c r="N25" s="330"/>
      <c r="O25" s="175"/>
      <c r="P25" s="175"/>
      <c r="Q25" s="178"/>
      <c r="R25" s="178">
        <v>2</v>
      </c>
      <c r="S25" s="179">
        <v>17</v>
      </c>
      <c r="T25" s="200">
        <f>SUM(Q25:S25)</f>
        <v>19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1.6</v>
      </c>
      <c r="Z25" s="201">
        <f>+S25*$Z$11</f>
        <v>17</v>
      </c>
      <c r="AA25" s="201">
        <f t="shared" si="2"/>
        <v>18.6</v>
      </c>
      <c r="AB25" s="201">
        <f t="shared" si="3"/>
        <v>1.1625</v>
      </c>
      <c r="AC25" s="201">
        <f t="shared" si="4"/>
        <v>1.1875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4.65</v>
      </c>
      <c r="AC26" s="203">
        <f>SUM(AC22:AC25)</f>
        <v>4.75</v>
      </c>
      <c r="AD26" s="204">
        <f>+AB26/AC26</f>
        <v>0.9789473684210527</v>
      </c>
      <c r="AE26" s="205">
        <f>+AD26*N22</f>
        <v>0.24473684210526317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-19</v>
      </c>
      <c r="N28" s="330">
        <v>0.25</v>
      </c>
      <c r="O28" s="174"/>
      <c r="P28" s="174"/>
      <c r="Q28" s="178"/>
      <c r="R28" s="178">
        <v>2</v>
      </c>
      <c r="S28" s="179">
        <v>17</v>
      </c>
      <c r="T28" s="200">
        <f aca="true" t="shared" si="5" ref="T28:T35">SUM(Q28:S28)</f>
        <v>19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5">+R28*$Y$11</f>
        <v>1.6</v>
      </c>
      <c r="Z28" s="201">
        <f aca="true" t="shared" si="10" ref="Z28:Z34">+S28*$Z$11</f>
        <v>17</v>
      </c>
      <c r="AA28" s="201">
        <f t="shared" si="2"/>
        <v>18.6</v>
      </c>
      <c r="AB28" s="201">
        <f t="shared" si="3"/>
        <v>0.6642857142857143</v>
      </c>
      <c r="AC28" s="201">
        <f t="shared" si="4"/>
        <v>0.6785714285714285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-19</v>
      </c>
      <c r="N29" s="330"/>
      <c r="O29" s="174"/>
      <c r="P29" s="174"/>
      <c r="Q29" s="178"/>
      <c r="R29" s="178">
        <v>2</v>
      </c>
      <c r="S29" s="179">
        <v>17</v>
      </c>
      <c r="T29" s="200">
        <f t="shared" si="5"/>
        <v>19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1.6</v>
      </c>
      <c r="Z29" s="201">
        <f t="shared" si="10"/>
        <v>17</v>
      </c>
      <c r="AA29" s="201">
        <f t="shared" si="2"/>
        <v>18.6</v>
      </c>
      <c r="AB29" s="201">
        <f t="shared" si="3"/>
        <v>0.6642857142857143</v>
      </c>
      <c r="AC29" s="201">
        <f t="shared" si="4"/>
        <v>0.6785714285714285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-19</v>
      </c>
      <c r="N30" s="330"/>
      <c r="O30" s="174"/>
      <c r="P30" s="174"/>
      <c r="Q30" s="178"/>
      <c r="R30" s="178">
        <v>2</v>
      </c>
      <c r="S30" s="179">
        <v>17</v>
      </c>
      <c r="T30" s="200">
        <f t="shared" si="5"/>
        <v>19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1.6</v>
      </c>
      <c r="Z30" s="201">
        <f t="shared" si="10"/>
        <v>17</v>
      </c>
      <c r="AA30" s="201">
        <f t="shared" si="2"/>
        <v>18.6</v>
      </c>
      <c r="AB30" s="201">
        <f t="shared" si="3"/>
        <v>0.6642857142857143</v>
      </c>
      <c r="AC30" s="201">
        <f t="shared" si="4"/>
        <v>0.6785714285714285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-19</v>
      </c>
      <c r="N31" s="330"/>
      <c r="O31" s="174"/>
      <c r="P31" s="174"/>
      <c r="Q31" s="178"/>
      <c r="R31" s="178">
        <v>2</v>
      </c>
      <c r="S31" s="179">
        <v>17</v>
      </c>
      <c r="T31" s="200">
        <f t="shared" si="5"/>
        <v>19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1.6</v>
      </c>
      <c r="Z31" s="201">
        <f t="shared" si="10"/>
        <v>17</v>
      </c>
      <c r="AA31" s="201">
        <f t="shared" si="2"/>
        <v>18.6</v>
      </c>
      <c r="AB31" s="201">
        <f t="shared" si="3"/>
        <v>0.6642857142857143</v>
      </c>
      <c r="AC31" s="201">
        <f t="shared" si="4"/>
        <v>0.6785714285714285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-19</v>
      </c>
      <c r="N32" s="330"/>
      <c r="O32" s="174"/>
      <c r="P32" s="174"/>
      <c r="Q32" s="178"/>
      <c r="R32" s="178">
        <v>2</v>
      </c>
      <c r="S32" s="179">
        <v>17</v>
      </c>
      <c r="T32" s="200">
        <f t="shared" si="5"/>
        <v>19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1.6</v>
      </c>
      <c r="Z32" s="201">
        <f t="shared" si="10"/>
        <v>17</v>
      </c>
      <c r="AA32" s="201">
        <f t="shared" si="2"/>
        <v>18.6</v>
      </c>
      <c r="AB32" s="201">
        <f t="shared" si="3"/>
        <v>0.6642857142857143</v>
      </c>
      <c r="AC32" s="201">
        <f t="shared" si="4"/>
        <v>0.6785714285714285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-19</v>
      </c>
      <c r="N33" s="330"/>
      <c r="O33" s="174"/>
      <c r="P33" s="174"/>
      <c r="Q33" s="178"/>
      <c r="R33" s="178">
        <v>2</v>
      </c>
      <c r="S33" s="179">
        <v>17</v>
      </c>
      <c r="T33" s="200">
        <f t="shared" si="5"/>
        <v>19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1.6</v>
      </c>
      <c r="Z33" s="201">
        <f t="shared" si="10"/>
        <v>17</v>
      </c>
      <c r="AA33" s="201">
        <f t="shared" si="2"/>
        <v>18.6</v>
      </c>
      <c r="AB33" s="201">
        <f t="shared" si="3"/>
        <v>0.6642857142857143</v>
      </c>
      <c r="AC33" s="201">
        <f t="shared" si="4"/>
        <v>0.6785714285714285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-19</v>
      </c>
      <c r="N34" s="330"/>
      <c r="O34" s="174"/>
      <c r="P34" s="174"/>
      <c r="Q34" s="178"/>
      <c r="R34" s="178">
        <v>2</v>
      </c>
      <c r="S34" s="179">
        <v>17</v>
      </c>
      <c r="T34" s="200">
        <f t="shared" si="5"/>
        <v>19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1.6</v>
      </c>
      <c r="Z34" s="201">
        <f t="shared" si="10"/>
        <v>17</v>
      </c>
      <c r="AA34" s="201">
        <f t="shared" si="2"/>
        <v>18.6</v>
      </c>
      <c r="AB34" s="201">
        <f t="shared" si="3"/>
        <v>0.6642857142857143</v>
      </c>
      <c r="AC34" s="201">
        <f t="shared" si="4"/>
        <v>0.6785714285714285</v>
      </c>
      <c r="AD34" s="207"/>
      <c r="AE34" s="207"/>
      <c r="AF34" s="202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195">
        <f t="shared" si="5"/>
        <v>0</v>
      </c>
      <c r="U35" s="195"/>
      <c r="V35" s="195"/>
      <c r="W35" s="195"/>
      <c r="X35" s="195"/>
      <c r="Y35" s="195">
        <f t="shared" si="9"/>
        <v>0</v>
      </c>
      <c r="Z35" s="195"/>
      <c r="AA35" s="195"/>
      <c r="AB35" s="203">
        <f>SUM(AB28:AB34)</f>
        <v>4.6499999999999995</v>
      </c>
      <c r="AC35" s="203">
        <f>SUM(AC28:AC34)</f>
        <v>4.75</v>
      </c>
      <c r="AD35" s="207">
        <f>+AB35/AC35</f>
        <v>0.9789473684210526</v>
      </c>
      <c r="AE35" s="208">
        <f>+AD35*N28</f>
        <v>0.24473684210526314</v>
      </c>
      <c r="AF35" s="209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7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210">
        <f>+AE16+AE20+AE26+AE35</f>
        <v>0.9723684210526315</v>
      </c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1"/>
  <sheetViews>
    <sheetView zoomScalePageLayoutView="0" workbookViewId="0" topLeftCell="T16">
      <selection activeCell="AE39" sqref="AE39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223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-8</v>
      </c>
      <c r="N13" s="329">
        <f>25/100</f>
        <v>0.25</v>
      </c>
      <c r="O13" s="175"/>
      <c r="P13" s="175"/>
      <c r="Q13" s="178"/>
      <c r="R13" s="178">
        <v>1</v>
      </c>
      <c r="S13" s="179">
        <v>7</v>
      </c>
      <c r="T13" s="200">
        <f>SUM(Q13:S13)</f>
        <v>8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0.8</v>
      </c>
      <c r="Z13" s="201">
        <f>+S13*$Z$11</f>
        <v>7</v>
      </c>
      <c r="AA13" s="201">
        <f>SUM(V13:Z13)</f>
        <v>7.8</v>
      </c>
      <c r="AB13" s="201">
        <f>+AA13*U13</f>
        <v>0.6499999999999999</v>
      </c>
      <c r="AC13" s="201">
        <f>+T13*U13</f>
        <v>0.6666666666666666</v>
      </c>
      <c r="AD13" s="201"/>
      <c r="AE13" s="201"/>
      <c r="AF13" s="202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-8</v>
      </c>
      <c r="N14" s="329"/>
      <c r="O14" s="175"/>
      <c r="P14" s="175"/>
      <c r="Q14" s="178"/>
      <c r="R14" s="178"/>
      <c r="S14" s="179">
        <v>8</v>
      </c>
      <c r="T14" s="200">
        <f>SUM(Q14:S14)</f>
        <v>8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0</v>
      </c>
      <c r="Z14" s="201">
        <f>+S14*$Z$11</f>
        <v>8</v>
      </c>
      <c r="AA14" s="201">
        <f aca="true" t="shared" si="2" ref="AA14:AA34">SUM(V14:Z14)</f>
        <v>8</v>
      </c>
      <c r="AB14" s="201">
        <f aca="true" t="shared" si="3" ref="AB14:AB34">+AA14*U14</f>
        <v>0.6666666666666666</v>
      </c>
      <c r="AC14" s="201">
        <f aca="true" t="shared" si="4" ref="AC14:AC34">+T14*U14</f>
        <v>0.6666666666666666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-8</v>
      </c>
      <c r="N15" s="329"/>
      <c r="O15" s="175"/>
      <c r="P15" s="175"/>
      <c r="Q15" s="178"/>
      <c r="R15" s="178"/>
      <c r="S15" s="179">
        <v>8</v>
      </c>
      <c r="T15" s="200">
        <f>SUM(Q15:S15)</f>
        <v>8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0</v>
      </c>
      <c r="Z15" s="201">
        <f>+S15*$Z$11</f>
        <v>8</v>
      </c>
      <c r="AA15" s="201">
        <f t="shared" si="2"/>
        <v>8</v>
      </c>
      <c r="AB15" s="201">
        <f t="shared" si="3"/>
        <v>0.6666666666666666</v>
      </c>
      <c r="AC15" s="201">
        <f t="shared" si="4"/>
        <v>0.6666666666666666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1.983333333333333</v>
      </c>
      <c r="AC16" s="203">
        <f>SUM(AC13:AC15)</f>
        <v>2</v>
      </c>
      <c r="AD16" s="204">
        <f>+AB16/AC16</f>
        <v>0.9916666666666665</v>
      </c>
      <c r="AE16" s="205">
        <f>+AD16*N13</f>
        <v>0.24791666666666662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-8</v>
      </c>
      <c r="N18" s="330">
        <v>0.25</v>
      </c>
      <c r="O18" s="175"/>
      <c r="P18" s="175"/>
      <c r="Q18" s="178"/>
      <c r="R18" s="178"/>
      <c r="S18" s="179">
        <v>8</v>
      </c>
      <c r="T18" s="200">
        <f>SUM(Q18:S18)</f>
        <v>8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0</v>
      </c>
      <c r="Z18" s="201">
        <f>+S18*$Z$11</f>
        <v>8</v>
      </c>
      <c r="AA18" s="201">
        <f t="shared" si="2"/>
        <v>8</v>
      </c>
      <c r="AB18" s="201">
        <f t="shared" si="3"/>
        <v>1</v>
      </c>
      <c r="AC18" s="201">
        <f t="shared" si="4"/>
        <v>1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-7</v>
      </c>
      <c r="N19" s="330"/>
      <c r="O19" s="175"/>
      <c r="P19" s="175"/>
      <c r="Q19" s="178"/>
      <c r="R19" s="178"/>
      <c r="S19" s="179">
        <v>7</v>
      </c>
      <c r="T19" s="200">
        <f>SUM(Q19:S19)</f>
        <v>7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</v>
      </c>
      <c r="Y19" s="201">
        <f>+R19*$Y$11</f>
        <v>0</v>
      </c>
      <c r="Z19" s="201">
        <f>+S19*$Z$11</f>
        <v>7</v>
      </c>
      <c r="AA19" s="201">
        <f t="shared" si="2"/>
        <v>7</v>
      </c>
      <c r="AB19" s="201">
        <f t="shared" si="3"/>
        <v>0.875</v>
      </c>
      <c r="AC19" s="201">
        <f t="shared" si="4"/>
        <v>0.875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1.875</v>
      </c>
      <c r="AC20" s="203">
        <f>SUM(AC18:AC19)</f>
        <v>1.875</v>
      </c>
      <c r="AD20" s="204">
        <f>+AB20/AC20</f>
        <v>1</v>
      </c>
      <c r="AE20" s="205">
        <f>+AD20*N18</f>
        <v>0.25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-8</v>
      </c>
      <c r="N22" s="330">
        <v>0.25</v>
      </c>
      <c r="O22" s="175"/>
      <c r="P22" s="175"/>
      <c r="Q22" s="178"/>
      <c r="R22" s="178"/>
      <c r="S22" s="179">
        <v>8</v>
      </c>
      <c r="T22" s="200">
        <f>SUM(Q22:S22)</f>
        <v>8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0</v>
      </c>
      <c r="Z22" s="201">
        <f>+S22*$Z$11</f>
        <v>8</v>
      </c>
      <c r="AA22" s="201">
        <f t="shared" si="2"/>
        <v>8</v>
      </c>
      <c r="AB22" s="201">
        <f t="shared" si="3"/>
        <v>0.5</v>
      </c>
      <c r="AC22" s="201">
        <f t="shared" si="4"/>
        <v>0.5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-8</v>
      </c>
      <c r="N23" s="330"/>
      <c r="O23" s="175"/>
      <c r="P23" s="175"/>
      <c r="Q23" s="178"/>
      <c r="R23" s="178">
        <v>1</v>
      </c>
      <c r="S23" s="179">
        <v>7</v>
      </c>
      <c r="T23" s="200">
        <f>SUM(Q23:S23)</f>
        <v>8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0.8</v>
      </c>
      <c r="Z23" s="201">
        <f>+S23*$Z$11</f>
        <v>7</v>
      </c>
      <c r="AA23" s="201">
        <f t="shared" si="2"/>
        <v>7.8</v>
      </c>
      <c r="AB23" s="201">
        <f t="shared" si="3"/>
        <v>0.4875</v>
      </c>
      <c r="AC23" s="201">
        <f t="shared" si="4"/>
        <v>0.5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-8</v>
      </c>
      <c r="N24" s="330"/>
      <c r="O24" s="175"/>
      <c r="P24" s="175"/>
      <c r="Q24" s="178"/>
      <c r="R24" s="178">
        <v>1</v>
      </c>
      <c r="S24" s="179">
        <v>7</v>
      </c>
      <c r="T24" s="200">
        <f>SUM(Q24:S24)</f>
        <v>8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0.8</v>
      </c>
      <c r="Z24" s="201">
        <f>+S24*$Z$11</f>
        <v>7</v>
      </c>
      <c r="AA24" s="201">
        <f t="shared" si="2"/>
        <v>7.8</v>
      </c>
      <c r="AB24" s="201">
        <f t="shared" si="3"/>
        <v>0.4875</v>
      </c>
      <c r="AC24" s="201">
        <f t="shared" si="4"/>
        <v>0.5</v>
      </c>
      <c r="AD24" s="207"/>
      <c r="AE24" s="207"/>
      <c r="AF24" s="202"/>
    </row>
    <row r="25" spans="1:32" s="168" customFormat="1" ht="17.25" customHeight="1">
      <c r="A25" s="338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0</v>
      </c>
      <c r="N25" s="330"/>
      <c r="O25" s="175"/>
      <c r="P25" s="175"/>
      <c r="Q25" s="178"/>
      <c r="R25" s="178"/>
      <c r="S25" s="179"/>
      <c r="T25" s="200">
        <f>SUM(Q25:S25)</f>
        <v>0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0</v>
      </c>
      <c r="Z25" s="201">
        <f>+S25*$Z$11</f>
        <v>0</v>
      </c>
      <c r="AA25" s="201">
        <f t="shared" si="2"/>
        <v>0</v>
      </c>
      <c r="AB25" s="201">
        <f t="shared" si="3"/>
        <v>0</v>
      </c>
      <c r="AC25" s="201">
        <f t="shared" si="4"/>
        <v>0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1.475</v>
      </c>
      <c r="AC26" s="203">
        <f>SUM(AC22:AC25)</f>
        <v>1.5</v>
      </c>
      <c r="AD26" s="204">
        <f>+AB26/AC26</f>
        <v>0.9833333333333334</v>
      </c>
      <c r="AE26" s="205">
        <f>+AD26*N22</f>
        <v>0.24583333333333335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-8</v>
      </c>
      <c r="N28" s="330">
        <v>0.25</v>
      </c>
      <c r="O28" s="174"/>
      <c r="P28" s="174"/>
      <c r="Q28" s="178"/>
      <c r="R28" s="178"/>
      <c r="S28" s="179">
        <v>8</v>
      </c>
      <c r="T28" s="200">
        <f aca="true" t="shared" si="5" ref="T28:T34">SUM(Q28:S28)</f>
        <v>8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4">+R28*$Y$11</f>
        <v>0</v>
      </c>
      <c r="Z28" s="201">
        <f aca="true" t="shared" si="10" ref="Z28:Z34">+S28*$Z$11</f>
        <v>8</v>
      </c>
      <c r="AA28" s="201">
        <f t="shared" si="2"/>
        <v>8</v>
      </c>
      <c r="AB28" s="201">
        <f t="shared" si="3"/>
        <v>0.2857142857142857</v>
      </c>
      <c r="AC28" s="201">
        <f t="shared" si="4"/>
        <v>0.2857142857142857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-8</v>
      </c>
      <c r="N29" s="330"/>
      <c r="O29" s="174"/>
      <c r="P29" s="174"/>
      <c r="Q29" s="178"/>
      <c r="R29" s="178"/>
      <c r="S29" s="179">
        <v>8</v>
      </c>
      <c r="T29" s="200">
        <f t="shared" si="5"/>
        <v>8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0</v>
      </c>
      <c r="Z29" s="201">
        <f t="shared" si="10"/>
        <v>8</v>
      </c>
      <c r="AA29" s="201">
        <f t="shared" si="2"/>
        <v>8</v>
      </c>
      <c r="AB29" s="201">
        <f t="shared" si="3"/>
        <v>0.2857142857142857</v>
      </c>
      <c r="AC29" s="201">
        <f t="shared" si="4"/>
        <v>0.2857142857142857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-8</v>
      </c>
      <c r="N30" s="330"/>
      <c r="O30" s="174"/>
      <c r="P30" s="174"/>
      <c r="Q30" s="178"/>
      <c r="R30" s="178"/>
      <c r="S30" s="179">
        <v>8</v>
      </c>
      <c r="T30" s="200">
        <f t="shared" si="5"/>
        <v>8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0</v>
      </c>
      <c r="Z30" s="201">
        <f t="shared" si="10"/>
        <v>8</v>
      </c>
      <c r="AA30" s="201">
        <f t="shared" si="2"/>
        <v>8</v>
      </c>
      <c r="AB30" s="201">
        <f t="shared" si="3"/>
        <v>0.2857142857142857</v>
      </c>
      <c r="AC30" s="201">
        <f t="shared" si="4"/>
        <v>0.2857142857142857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-8</v>
      </c>
      <c r="N31" s="330"/>
      <c r="O31" s="174"/>
      <c r="P31" s="174"/>
      <c r="Q31" s="178"/>
      <c r="R31" s="178"/>
      <c r="S31" s="179">
        <v>8</v>
      </c>
      <c r="T31" s="200">
        <f t="shared" si="5"/>
        <v>8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0</v>
      </c>
      <c r="Z31" s="201">
        <f t="shared" si="10"/>
        <v>8</v>
      </c>
      <c r="AA31" s="201">
        <f t="shared" si="2"/>
        <v>8</v>
      </c>
      <c r="AB31" s="201">
        <f t="shared" si="3"/>
        <v>0.2857142857142857</v>
      </c>
      <c r="AC31" s="201">
        <f t="shared" si="4"/>
        <v>0.2857142857142857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-8</v>
      </c>
      <c r="N32" s="330"/>
      <c r="O32" s="174"/>
      <c r="P32" s="174"/>
      <c r="Q32" s="178"/>
      <c r="R32" s="178"/>
      <c r="S32" s="179">
        <v>8</v>
      </c>
      <c r="T32" s="200">
        <f t="shared" si="5"/>
        <v>8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0</v>
      </c>
      <c r="Z32" s="201">
        <f t="shared" si="10"/>
        <v>8</v>
      </c>
      <c r="AA32" s="201">
        <f t="shared" si="2"/>
        <v>8</v>
      </c>
      <c r="AB32" s="201">
        <f t="shared" si="3"/>
        <v>0.2857142857142857</v>
      </c>
      <c r="AC32" s="201">
        <f t="shared" si="4"/>
        <v>0.2857142857142857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-8</v>
      </c>
      <c r="N33" s="330"/>
      <c r="O33" s="174"/>
      <c r="P33" s="174"/>
      <c r="Q33" s="178"/>
      <c r="R33" s="178"/>
      <c r="S33" s="179">
        <v>8</v>
      </c>
      <c r="T33" s="200">
        <f t="shared" si="5"/>
        <v>8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0</v>
      </c>
      <c r="Z33" s="201">
        <f t="shared" si="10"/>
        <v>8</v>
      </c>
      <c r="AA33" s="201">
        <f t="shared" si="2"/>
        <v>8</v>
      </c>
      <c r="AB33" s="201">
        <f t="shared" si="3"/>
        <v>0.2857142857142857</v>
      </c>
      <c r="AC33" s="201">
        <f t="shared" si="4"/>
        <v>0.2857142857142857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-8</v>
      </c>
      <c r="N34" s="330"/>
      <c r="O34" s="174"/>
      <c r="P34" s="174"/>
      <c r="Q34" s="178"/>
      <c r="R34" s="178"/>
      <c r="S34" s="179">
        <v>8</v>
      </c>
      <c r="T34" s="200">
        <f t="shared" si="5"/>
        <v>8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0</v>
      </c>
      <c r="Z34" s="201">
        <f t="shared" si="10"/>
        <v>8</v>
      </c>
      <c r="AA34" s="201">
        <f t="shared" si="2"/>
        <v>8</v>
      </c>
      <c r="AB34" s="201">
        <f t="shared" si="3"/>
        <v>0.2857142857142857</v>
      </c>
      <c r="AC34" s="201">
        <f t="shared" si="4"/>
        <v>0.2857142857142857</v>
      </c>
      <c r="AD34" s="207"/>
      <c r="AE34" s="207"/>
      <c r="AF34" s="202"/>
    </row>
    <row r="35" spans="1:32" s="168" customFormat="1" ht="15" customHeight="1">
      <c r="A35" s="185"/>
      <c r="B35" s="339" t="s">
        <v>206</v>
      </c>
      <c r="C35" s="340"/>
      <c r="D35" s="341"/>
      <c r="E35" s="181"/>
      <c r="F35" s="181"/>
      <c r="G35" s="185"/>
      <c r="H35" s="185"/>
      <c r="I35" s="185"/>
      <c r="J35" s="325"/>
      <c r="K35" s="153"/>
      <c r="L35" s="199"/>
      <c r="M35" s="199"/>
      <c r="N35" s="326"/>
      <c r="O35" s="174" t="s">
        <v>241</v>
      </c>
      <c r="P35" s="175">
        <v>7</v>
      </c>
      <c r="Q35" s="178" t="s">
        <v>242</v>
      </c>
      <c r="R35" s="178">
        <v>1</v>
      </c>
      <c r="S35" s="327"/>
      <c r="T35" s="305"/>
      <c r="U35" s="306"/>
      <c r="V35" s="306"/>
      <c r="W35" s="306"/>
      <c r="X35" s="306"/>
      <c r="Y35" s="306"/>
      <c r="Z35" s="306"/>
      <c r="AA35" s="306"/>
      <c r="AB35" s="306"/>
      <c r="AC35" s="306"/>
      <c r="AD35" s="312"/>
      <c r="AE35" s="312"/>
      <c r="AF35" s="307"/>
    </row>
    <row r="36" spans="11:32" s="168" customFormat="1" ht="12.75"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203">
        <f>SUM(AB28:AB34)</f>
        <v>1.9999999999999996</v>
      </c>
      <c r="AC36" s="203">
        <f>SUM(AC28:AC34)</f>
        <v>1.9999999999999996</v>
      </c>
      <c r="AD36" s="207">
        <f>+AB36/AC36</f>
        <v>1</v>
      </c>
      <c r="AE36" s="208">
        <f>+AD36*N28</f>
        <v>0.25</v>
      </c>
      <c r="AF36" s="209" t="str">
        <f>+B27</f>
        <v>SOBRE EL CONCILIADOR </v>
      </c>
    </row>
    <row r="37" spans="2:32" s="168" customFormat="1" ht="12.75">
      <c r="B37" s="331" t="s">
        <v>215</v>
      </c>
      <c r="C37" s="331"/>
      <c r="D37" s="331"/>
      <c r="E37" s="331"/>
      <c r="F37" s="331"/>
      <c r="G37" s="331"/>
      <c r="H37" s="331"/>
      <c r="I37" s="331"/>
      <c r="K37" s="153"/>
      <c r="L37" s="199"/>
      <c r="M37" s="199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210">
        <f>+AE16+AE20+AE26+AE36</f>
        <v>0.9937499999999999</v>
      </c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2:32" s="168" customFormat="1" ht="12.75">
      <c r="B41" s="334"/>
      <c r="C41" s="334"/>
      <c r="D41" s="334"/>
      <c r="E41" s="334"/>
      <c r="F41" s="334"/>
      <c r="G41" s="334"/>
      <c r="H41" s="334"/>
      <c r="I41" s="334"/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  <row r="51" spans="11:32" s="168" customFormat="1" ht="12.75">
      <c r="K51" s="153"/>
      <c r="L51" s="187"/>
      <c r="M51" s="187"/>
      <c r="N51" s="186"/>
      <c r="O51" s="153"/>
      <c r="P51" s="153"/>
      <c r="Q51" s="153"/>
      <c r="R51" s="153"/>
      <c r="S51" s="153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7"/>
    </row>
  </sheetData>
  <sheetProtection/>
  <mergeCells count="45">
    <mergeCell ref="B38:I38"/>
    <mergeCell ref="B39:I39"/>
    <mergeCell ref="B40:I40"/>
    <mergeCell ref="B41:I41"/>
    <mergeCell ref="B27:D27"/>
    <mergeCell ref="B30:D30"/>
    <mergeCell ref="B31:D31"/>
    <mergeCell ref="B32:D32"/>
    <mergeCell ref="B33:D33"/>
    <mergeCell ref="B34:D34"/>
    <mergeCell ref="B37:I37"/>
    <mergeCell ref="A22:A25"/>
    <mergeCell ref="B22:D22"/>
    <mergeCell ref="N22:N25"/>
    <mergeCell ref="B23:D23"/>
    <mergeCell ref="B24:D24"/>
    <mergeCell ref="B35:D35"/>
    <mergeCell ref="A28:A34"/>
    <mergeCell ref="B28:D28"/>
    <mergeCell ref="N28:N34"/>
    <mergeCell ref="B29:D29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W17">
      <selection activeCell="AI17" sqref="AI17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223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-5</v>
      </c>
      <c r="N13" s="329">
        <f>25/100</f>
        <v>0.25</v>
      </c>
      <c r="O13" s="175"/>
      <c r="P13" s="175"/>
      <c r="Q13" s="178"/>
      <c r="R13" s="178">
        <v>1</v>
      </c>
      <c r="S13" s="179">
        <v>4</v>
      </c>
      <c r="T13" s="200">
        <f>SUM(Q13:S13)</f>
        <v>5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0.8</v>
      </c>
      <c r="Z13" s="201">
        <f>+S13*$Z$11</f>
        <v>4</v>
      </c>
      <c r="AA13" s="201">
        <f>SUM(V13:Z13)</f>
        <v>4.8</v>
      </c>
      <c r="AB13" s="201">
        <f>+AA13*U13</f>
        <v>0.39999999999999997</v>
      </c>
      <c r="AC13" s="201">
        <f>+T13*U13</f>
        <v>0.41666666666666663</v>
      </c>
      <c r="AD13" s="201"/>
      <c r="AE13" s="201"/>
      <c r="AF13" s="202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-5</v>
      </c>
      <c r="N14" s="329"/>
      <c r="O14" s="175"/>
      <c r="P14" s="175"/>
      <c r="Q14" s="178"/>
      <c r="R14" s="178"/>
      <c r="S14" s="179">
        <v>5</v>
      </c>
      <c r="T14" s="200">
        <f>SUM(Q14:S14)</f>
        <v>5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0</v>
      </c>
      <c r="Z14" s="201">
        <f>+S14*$Z$11</f>
        <v>5</v>
      </c>
      <c r="AA14" s="201">
        <f aca="true" t="shared" si="2" ref="AA14:AA34">SUM(V14:Z14)</f>
        <v>5</v>
      </c>
      <c r="AB14" s="201">
        <f aca="true" t="shared" si="3" ref="AB14:AB34">+AA14*U14</f>
        <v>0.41666666666666663</v>
      </c>
      <c r="AC14" s="201">
        <f aca="true" t="shared" si="4" ref="AC14:AC34">+T14*U14</f>
        <v>0.41666666666666663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-5</v>
      </c>
      <c r="N15" s="329"/>
      <c r="O15" s="175"/>
      <c r="P15" s="175"/>
      <c r="Q15" s="178"/>
      <c r="R15" s="178">
        <v>1</v>
      </c>
      <c r="S15" s="179">
        <v>4</v>
      </c>
      <c r="T15" s="200">
        <f>SUM(Q15:S15)</f>
        <v>5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0.8</v>
      </c>
      <c r="Z15" s="201">
        <f>+S15*$Z$11</f>
        <v>4</v>
      </c>
      <c r="AA15" s="201">
        <f t="shared" si="2"/>
        <v>4.8</v>
      </c>
      <c r="AB15" s="201">
        <f t="shared" si="3"/>
        <v>0.39999999999999997</v>
      </c>
      <c r="AC15" s="201">
        <f t="shared" si="4"/>
        <v>0.41666666666666663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1.2166666666666666</v>
      </c>
      <c r="AC16" s="203">
        <f>SUM(AC13:AC15)</f>
        <v>1.25</v>
      </c>
      <c r="AD16" s="204">
        <f>+AB16/AC16</f>
        <v>0.9733333333333333</v>
      </c>
      <c r="AE16" s="205">
        <f>+AD16*N13</f>
        <v>0.24333333333333332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-5</v>
      </c>
      <c r="N18" s="330">
        <v>0.25</v>
      </c>
      <c r="O18" s="175"/>
      <c r="P18" s="175"/>
      <c r="Q18" s="178"/>
      <c r="R18" s="178"/>
      <c r="S18" s="179">
        <v>5</v>
      </c>
      <c r="T18" s="200">
        <f>SUM(Q18:S18)</f>
        <v>5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0</v>
      </c>
      <c r="Z18" s="201">
        <f>+S18*$Z$11</f>
        <v>5</v>
      </c>
      <c r="AA18" s="201">
        <f t="shared" si="2"/>
        <v>5</v>
      </c>
      <c r="AB18" s="201">
        <f t="shared" si="3"/>
        <v>0.625</v>
      </c>
      <c r="AC18" s="201">
        <f t="shared" si="4"/>
        <v>0.625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-5</v>
      </c>
      <c r="N19" s="330"/>
      <c r="O19" s="175"/>
      <c r="P19" s="175"/>
      <c r="Q19" s="178"/>
      <c r="R19" s="178">
        <v>1</v>
      </c>
      <c r="S19" s="179">
        <v>4</v>
      </c>
      <c r="T19" s="200">
        <f>SUM(Q19:S19)</f>
        <v>5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</v>
      </c>
      <c r="Y19" s="201">
        <f>+R19*$Y$11</f>
        <v>0.8</v>
      </c>
      <c r="Z19" s="201">
        <f>+S19*$Z$11</f>
        <v>4</v>
      </c>
      <c r="AA19" s="201">
        <f t="shared" si="2"/>
        <v>4.8</v>
      </c>
      <c r="AB19" s="201">
        <f t="shared" si="3"/>
        <v>0.6</v>
      </c>
      <c r="AC19" s="201">
        <f t="shared" si="4"/>
        <v>0.625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1.225</v>
      </c>
      <c r="AC20" s="203">
        <f>SUM(AC18:AC19)</f>
        <v>1.25</v>
      </c>
      <c r="AD20" s="204">
        <f>+AB20/AC20</f>
        <v>0.9800000000000001</v>
      </c>
      <c r="AE20" s="205">
        <f>+AD20*N18</f>
        <v>0.24500000000000002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-5</v>
      </c>
      <c r="N22" s="330">
        <v>0.25</v>
      </c>
      <c r="O22" s="175"/>
      <c r="P22" s="175"/>
      <c r="Q22" s="178"/>
      <c r="R22" s="178"/>
      <c r="S22" s="179">
        <v>5</v>
      </c>
      <c r="T22" s="200">
        <f>SUM(Q22:S22)</f>
        <v>5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0</v>
      </c>
      <c r="Z22" s="201">
        <f>+S22*$Z$11</f>
        <v>5</v>
      </c>
      <c r="AA22" s="201">
        <f t="shared" si="2"/>
        <v>5</v>
      </c>
      <c r="AB22" s="201">
        <f t="shared" si="3"/>
        <v>0.3125</v>
      </c>
      <c r="AC22" s="201">
        <f t="shared" si="4"/>
        <v>0.3125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-5</v>
      </c>
      <c r="N23" s="330"/>
      <c r="O23" s="175"/>
      <c r="P23" s="175"/>
      <c r="Q23" s="178"/>
      <c r="R23" s="178"/>
      <c r="S23" s="179">
        <v>5</v>
      </c>
      <c r="T23" s="200">
        <f>SUM(Q23:S23)</f>
        <v>5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0</v>
      </c>
      <c r="Z23" s="201">
        <f>+S23*$Z$11</f>
        <v>5</v>
      </c>
      <c r="AA23" s="201">
        <f t="shared" si="2"/>
        <v>5</v>
      </c>
      <c r="AB23" s="201">
        <f t="shared" si="3"/>
        <v>0.3125</v>
      </c>
      <c r="AC23" s="201">
        <f t="shared" si="4"/>
        <v>0.3125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-5</v>
      </c>
      <c r="N24" s="330"/>
      <c r="O24" s="175"/>
      <c r="P24" s="175"/>
      <c r="Q24" s="178"/>
      <c r="R24" s="178"/>
      <c r="S24" s="179">
        <v>5</v>
      </c>
      <c r="T24" s="200">
        <f>SUM(Q24:S24)</f>
        <v>5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0</v>
      </c>
      <c r="Z24" s="201">
        <f>+S24*$Z$11</f>
        <v>5</v>
      </c>
      <c r="AA24" s="201">
        <f t="shared" si="2"/>
        <v>5</v>
      </c>
      <c r="AB24" s="201">
        <f t="shared" si="3"/>
        <v>0.3125</v>
      </c>
      <c r="AC24" s="201">
        <f t="shared" si="4"/>
        <v>0.3125</v>
      </c>
      <c r="AD24" s="207"/>
      <c r="AE24" s="207"/>
      <c r="AF24" s="202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-5</v>
      </c>
      <c r="N25" s="330"/>
      <c r="O25" s="175"/>
      <c r="P25" s="175"/>
      <c r="Q25" s="178"/>
      <c r="R25" s="178"/>
      <c r="S25" s="179">
        <v>5</v>
      </c>
      <c r="T25" s="200">
        <f>SUM(Q25:S25)</f>
        <v>5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0</v>
      </c>
      <c r="Z25" s="201">
        <f>+S25*$Z$11</f>
        <v>5</v>
      </c>
      <c r="AA25" s="201">
        <f t="shared" si="2"/>
        <v>5</v>
      </c>
      <c r="AB25" s="201">
        <f t="shared" si="3"/>
        <v>0.3125</v>
      </c>
      <c r="AC25" s="201">
        <f t="shared" si="4"/>
        <v>0.3125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1.25</v>
      </c>
      <c r="AC26" s="203">
        <f>SUM(AC22:AC25)</f>
        <v>1.25</v>
      </c>
      <c r="AD26" s="204">
        <f>+AB26/AC26</f>
        <v>1</v>
      </c>
      <c r="AE26" s="205">
        <f>+AD26*N22</f>
        <v>0.25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-5</v>
      </c>
      <c r="N28" s="330">
        <v>0.25</v>
      </c>
      <c r="O28" s="174"/>
      <c r="P28" s="174"/>
      <c r="Q28" s="178"/>
      <c r="R28" s="178"/>
      <c r="S28" s="179">
        <v>5</v>
      </c>
      <c r="T28" s="200">
        <f aca="true" t="shared" si="5" ref="T28:T34">SUM(Q28:S28)</f>
        <v>5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4">+R28*$Y$11</f>
        <v>0</v>
      </c>
      <c r="Z28" s="201">
        <f aca="true" t="shared" si="10" ref="Z28:Z34">+S28*$Z$11</f>
        <v>5</v>
      </c>
      <c r="AA28" s="201">
        <f t="shared" si="2"/>
        <v>5</v>
      </c>
      <c r="AB28" s="201">
        <f t="shared" si="3"/>
        <v>0.17857142857142855</v>
      </c>
      <c r="AC28" s="201">
        <f t="shared" si="4"/>
        <v>0.17857142857142855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-5</v>
      </c>
      <c r="N29" s="330"/>
      <c r="O29" s="174"/>
      <c r="P29" s="174"/>
      <c r="Q29" s="178"/>
      <c r="R29" s="178"/>
      <c r="S29" s="179">
        <v>5</v>
      </c>
      <c r="T29" s="200">
        <f t="shared" si="5"/>
        <v>5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0</v>
      </c>
      <c r="Z29" s="201">
        <f t="shared" si="10"/>
        <v>5</v>
      </c>
      <c r="AA29" s="201">
        <f t="shared" si="2"/>
        <v>5</v>
      </c>
      <c r="AB29" s="201">
        <f t="shared" si="3"/>
        <v>0.17857142857142855</v>
      </c>
      <c r="AC29" s="201">
        <f t="shared" si="4"/>
        <v>0.17857142857142855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-5</v>
      </c>
      <c r="N30" s="330"/>
      <c r="O30" s="174"/>
      <c r="P30" s="174"/>
      <c r="Q30" s="178"/>
      <c r="R30" s="178"/>
      <c r="S30" s="179">
        <v>5</v>
      </c>
      <c r="T30" s="200">
        <f t="shared" si="5"/>
        <v>5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0</v>
      </c>
      <c r="Z30" s="201">
        <f t="shared" si="10"/>
        <v>5</v>
      </c>
      <c r="AA30" s="201">
        <f t="shared" si="2"/>
        <v>5</v>
      </c>
      <c r="AB30" s="201">
        <f t="shared" si="3"/>
        <v>0.17857142857142855</v>
      </c>
      <c r="AC30" s="201">
        <f t="shared" si="4"/>
        <v>0.17857142857142855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-5</v>
      </c>
      <c r="N31" s="330"/>
      <c r="O31" s="174"/>
      <c r="P31" s="174"/>
      <c r="Q31" s="178"/>
      <c r="R31" s="178"/>
      <c r="S31" s="179">
        <v>5</v>
      </c>
      <c r="T31" s="200">
        <f t="shared" si="5"/>
        <v>5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0</v>
      </c>
      <c r="Z31" s="201">
        <f t="shared" si="10"/>
        <v>5</v>
      </c>
      <c r="AA31" s="201">
        <f t="shared" si="2"/>
        <v>5</v>
      </c>
      <c r="AB31" s="201">
        <f t="shared" si="3"/>
        <v>0.17857142857142855</v>
      </c>
      <c r="AC31" s="201">
        <f t="shared" si="4"/>
        <v>0.17857142857142855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-5</v>
      </c>
      <c r="N32" s="330"/>
      <c r="O32" s="174"/>
      <c r="P32" s="174"/>
      <c r="Q32" s="178"/>
      <c r="R32" s="178"/>
      <c r="S32" s="179">
        <v>5</v>
      </c>
      <c r="T32" s="200">
        <f t="shared" si="5"/>
        <v>5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0</v>
      </c>
      <c r="Z32" s="201">
        <f t="shared" si="10"/>
        <v>5</v>
      </c>
      <c r="AA32" s="201">
        <f t="shared" si="2"/>
        <v>5</v>
      </c>
      <c r="AB32" s="201">
        <f t="shared" si="3"/>
        <v>0.17857142857142855</v>
      </c>
      <c r="AC32" s="201">
        <f t="shared" si="4"/>
        <v>0.17857142857142855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-5</v>
      </c>
      <c r="N33" s="330"/>
      <c r="O33" s="174"/>
      <c r="P33" s="174"/>
      <c r="Q33" s="178"/>
      <c r="R33" s="178"/>
      <c r="S33" s="179">
        <v>5</v>
      </c>
      <c r="T33" s="200">
        <f t="shared" si="5"/>
        <v>5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0</v>
      </c>
      <c r="Z33" s="201">
        <f t="shared" si="10"/>
        <v>5</v>
      </c>
      <c r="AA33" s="201">
        <f t="shared" si="2"/>
        <v>5</v>
      </c>
      <c r="AB33" s="201">
        <f t="shared" si="3"/>
        <v>0.17857142857142855</v>
      </c>
      <c r="AC33" s="201">
        <f t="shared" si="4"/>
        <v>0.17857142857142855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-5</v>
      </c>
      <c r="N34" s="330"/>
      <c r="O34" s="174"/>
      <c r="P34" s="174"/>
      <c r="Q34" s="178"/>
      <c r="R34" s="178"/>
      <c r="S34" s="179">
        <v>5</v>
      </c>
      <c r="T34" s="200">
        <f t="shared" si="5"/>
        <v>5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0</v>
      </c>
      <c r="Z34" s="201">
        <f t="shared" si="10"/>
        <v>5</v>
      </c>
      <c r="AA34" s="201">
        <f t="shared" si="2"/>
        <v>5</v>
      </c>
      <c r="AB34" s="201">
        <f t="shared" si="3"/>
        <v>0.17857142857142855</v>
      </c>
      <c r="AC34" s="201">
        <f t="shared" si="4"/>
        <v>0.17857142857142855</v>
      </c>
      <c r="AD34" s="207"/>
      <c r="AE34" s="207"/>
      <c r="AF34" s="202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195"/>
      <c r="U35" s="195"/>
      <c r="V35" s="195"/>
      <c r="W35" s="195"/>
      <c r="X35" s="195"/>
      <c r="Y35" s="195"/>
      <c r="Z35" s="195"/>
      <c r="AA35" s="195"/>
      <c r="AB35" s="203">
        <f>SUM(AB28:AB34)</f>
        <v>1.25</v>
      </c>
      <c r="AC35" s="203">
        <f>SUM(AC28:AC34)</f>
        <v>1.25</v>
      </c>
      <c r="AD35" s="207">
        <f>+AB35/AC35</f>
        <v>1</v>
      </c>
      <c r="AE35" s="208">
        <f>+AD35*N28</f>
        <v>0.25</v>
      </c>
      <c r="AF35" s="209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7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210">
        <f>+AE16+AE20+AE26+AE35</f>
        <v>0.9883333333333333</v>
      </c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2:Q166"/>
  <sheetViews>
    <sheetView showGridLines="0" zoomScale="89" zoomScaleNormal="89" zoomScalePageLayoutView="0" workbookViewId="0" topLeftCell="C31">
      <selection activeCell="R48" sqref="R48"/>
    </sheetView>
  </sheetViews>
  <sheetFormatPr defaultColWidth="11.421875" defaultRowHeight="12.75"/>
  <cols>
    <col min="1" max="1" width="3.00390625" style="12" customWidth="1"/>
    <col min="2" max="2" width="34.8515625" style="12" customWidth="1"/>
    <col min="3" max="3" width="34.7109375" style="12" customWidth="1"/>
    <col min="4" max="4" width="7.7109375" style="12" customWidth="1"/>
    <col min="5" max="5" width="9.57421875" style="12" customWidth="1"/>
    <col min="6" max="6" width="9.57421875" style="12" bestFit="1" customWidth="1"/>
    <col min="7" max="7" width="7.57421875" style="12" customWidth="1"/>
    <col min="8" max="8" width="9.7109375" style="12" bestFit="1" customWidth="1"/>
    <col min="9" max="9" width="9.57421875" style="12" bestFit="1" customWidth="1"/>
    <col min="10" max="10" width="8.8515625" style="12" customWidth="1"/>
    <col min="11" max="11" width="9.140625" style="12" customWidth="1"/>
    <col min="12" max="12" width="13.28125" style="12" customWidth="1"/>
    <col min="13" max="13" width="8.421875" style="12" customWidth="1"/>
    <col min="14" max="14" width="11.140625" style="12" customWidth="1"/>
    <col min="15" max="15" width="15.421875" style="12" customWidth="1"/>
    <col min="16" max="16" width="18.140625" style="12" customWidth="1"/>
    <col min="17" max="18" width="11.7109375" style="12" customWidth="1"/>
    <col min="19" max="16384" width="11.421875" style="12" customWidth="1"/>
  </cols>
  <sheetData>
    <row r="1" s="11" customFormat="1" ht="13.5" thickBot="1"/>
    <row r="2" spans="2:16" s="11" customFormat="1" ht="16.5" customHeight="1">
      <c r="B2" s="350"/>
      <c r="C2" s="353" t="s">
        <v>2</v>
      </c>
      <c r="D2" s="354"/>
      <c r="E2" s="354"/>
      <c r="F2" s="354"/>
      <c r="G2" s="354"/>
      <c r="H2" s="354"/>
      <c r="I2" s="354"/>
      <c r="J2" s="354"/>
      <c r="K2" s="354"/>
      <c r="L2" s="354"/>
      <c r="M2" s="355"/>
      <c r="N2" s="356" t="s">
        <v>9</v>
      </c>
      <c r="O2" s="357"/>
      <c r="P2" s="358"/>
    </row>
    <row r="3" spans="2:16" s="11" customFormat="1" ht="15.75" customHeight="1">
      <c r="B3" s="351"/>
      <c r="C3" s="359" t="s">
        <v>8</v>
      </c>
      <c r="D3" s="360"/>
      <c r="E3" s="360"/>
      <c r="F3" s="360"/>
      <c r="G3" s="360"/>
      <c r="H3" s="360"/>
      <c r="I3" s="360"/>
      <c r="J3" s="360"/>
      <c r="K3" s="360"/>
      <c r="L3" s="360"/>
      <c r="M3" s="361"/>
      <c r="N3" s="362" t="s">
        <v>95</v>
      </c>
      <c r="O3" s="363"/>
      <c r="P3" s="364"/>
    </row>
    <row r="4" spans="2:16" s="11" customFormat="1" ht="15.75" customHeight="1">
      <c r="B4" s="351"/>
      <c r="C4" s="359" t="s">
        <v>10</v>
      </c>
      <c r="D4" s="360"/>
      <c r="E4" s="360"/>
      <c r="F4" s="360"/>
      <c r="G4" s="360"/>
      <c r="H4" s="360"/>
      <c r="I4" s="360"/>
      <c r="J4" s="360"/>
      <c r="K4" s="360"/>
      <c r="L4" s="360"/>
      <c r="M4" s="361"/>
      <c r="N4" s="362" t="s">
        <v>94</v>
      </c>
      <c r="O4" s="363"/>
      <c r="P4" s="364"/>
    </row>
    <row r="5" spans="2:16" s="11" customFormat="1" ht="16.5" customHeight="1" thickBot="1">
      <c r="B5" s="352"/>
      <c r="C5" s="365" t="s">
        <v>11</v>
      </c>
      <c r="D5" s="366"/>
      <c r="E5" s="366"/>
      <c r="F5" s="366"/>
      <c r="G5" s="366"/>
      <c r="H5" s="366"/>
      <c r="I5" s="366"/>
      <c r="J5" s="366"/>
      <c r="K5" s="366"/>
      <c r="L5" s="366"/>
      <c r="M5" s="367"/>
      <c r="N5" s="368" t="s">
        <v>101</v>
      </c>
      <c r="O5" s="369"/>
      <c r="P5" s="370"/>
    </row>
    <row r="6" s="11" customFormat="1" ht="13.5" thickBot="1"/>
    <row r="7" spans="1:17" s="11" customFormat="1" ht="12.75">
      <c r="A7" s="12"/>
      <c r="B7" s="371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  <c r="Q7" s="12"/>
    </row>
    <row r="8" spans="1:17" s="11" customFormat="1" ht="13.5" thickBot="1">
      <c r="A8" s="12"/>
      <c r="B8" s="374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6"/>
      <c r="Q8" s="12"/>
    </row>
    <row r="9" spans="1:17" s="11" customFormat="1" ht="6.75" customHeight="1" thickBot="1">
      <c r="A9" s="12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12"/>
    </row>
    <row r="10" spans="1:17" s="11" customFormat="1" ht="26.25" customHeight="1" thickBot="1">
      <c r="A10" s="12"/>
      <c r="B10" s="13" t="s">
        <v>67</v>
      </c>
      <c r="C10" s="14">
        <v>2019</v>
      </c>
      <c r="D10" s="378" t="s">
        <v>13</v>
      </c>
      <c r="E10" s="379"/>
      <c r="F10" s="379"/>
      <c r="G10" s="379"/>
      <c r="H10" s="380" t="s">
        <v>40</v>
      </c>
      <c r="I10" s="380"/>
      <c r="J10" s="380"/>
      <c r="K10" s="379" t="s">
        <v>14</v>
      </c>
      <c r="L10" s="379"/>
      <c r="M10" s="379"/>
      <c r="N10" s="379"/>
      <c r="O10" s="380" t="s">
        <v>52</v>
      </c>
      <c r="P10" s="381"/>
      <c r="Q10" s="12"/>
    </row>
    <row r="11" spans="1:17" s="11" customFormat="1" ht="4.5" customHeight="1" thickBot="1">
      <c r="A11" s="12"/>
      <c r="B11" s="382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4"/>
      <c r="Q11" s="12"/>
    </row>
    <row r="12" spans="1:17" s="11" customFormat="1" ht="13.5" thickBot="1">
      <c r="A12" s="12"/>
      <c r="B12" s="15" t="s">
        <v>1</v>
      </c>
      <c r="C12" s="385" t="s">
        <v>87</v>
      </c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6"/>
      <c r="Q12" s="12"/>
    </row>
    <row r="13" spans="1:17" s="11" customFormat="1" ht="4.5" customHeight="1" thickBot="1">
      <c r="A13" s="12"/>
      <c r="B13" s="387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9"/>
      <c r="Q13" s="12"/>
    </row>
    <row r="14" spans="1:17" s="11" customFormat="1" ht="13.5" thickBot="1">
      <c r="A14" s="12"/>
      <c r="B14" s="15" t="s">
        <v>15</v>
      </c>
      <c r="C14" s="390" t="s">
        <v>107</v>
      </c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2"/>
      <c r="Q14" s="12"/>
    </row>
    <row r="15" spans="1:17" s="11" customFormat="1" ht="4.5" customHeight="1" thickBot="1">
      <c r="A15" s="12"/>
      <c r="B15" s="393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5"/>
      <c r="Q15" s="12"/>
    </row>
    <row r="16" spans="1:17" s="11" customFormat="1" ht="13.5" thickBot="1">
      <c r="A16" s="12"/>
      <c r="B16" s="15" t="s">
        <v>16</v>
      </c>
      <c r="C16" s="396" t="s">
        <v>108</v>
      </c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8"/>
      <c r="Q16" s="12"/>
    </row>
    <row r="17" spans="1:17" s="11" customFormat="1" ht="4.5" customHeight="1" thickBot="1">
      <c r="A17" s="12"/>
      <c r="B17" s="393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94"/>
      <c r="P17" s="395"/>
      <c r="Q17" s="12"/>
    </row>
    <row r="18" spans="1:17" s="11" customFormat="1" ht="26.25" customHeight="1" thickBot="1">
      <c r="A18" s="12"/>
      <c r="B18" s="15" t="s">
        <v>17</v>
      </c>
      <c r="C18" s="406" t="s">
        <v>159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10"/>
      <c r="Q18" s="12"/>
    </row>
    <row r="19" spans="1:17" s="11" customFormat="1" ht="4.5" customHeight="1" thickBot="1">
      <c r="A19" s="12"/>
      <c r="B19" s="399"/>
      <c r="C19" s="399"/>
      <c r="D19" s="399"/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12"/>
    </row>
    <row r="20" spans="1:17" s="11" customFormat="1" ht="17.25" customHeight="1" thickBot="1">
      <c r="A20" s="12"/>
      <c r="B20" s="400" t="s">
        <v>18</v>
      </c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2"/>
      <c r="Q20" s="12"/>
    </row>
    <row r="21" spans="1:17" s="11" customFormat="1" ht="4.5" customHeight="1" thickBot="1">
      <c r="A21" s="12"/>
      <c r="B21" s="403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5"/>
      <c r="Q21" s="12"/>
    </row>
    <row r="22" spans="1:17" s="11" customFormat="1" ht="53.25" customHeight="1" thickBot="1">
      <c r="A22" s="12"/>
      <c r="B22" s="15" t="s">
        <v>19</v>
      </c>
      <c r="C22" s="406" t="s">
        <v>109</v>
      </c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8"/>
      <c r="Q22" s="12"/>
    </row>
    <row r="23" spans="1:17" s="11" customFormat="1" ht="4.5" customHeight="1" thickBot="1">
      <c r="A23" s="12"/>
      <c r="B23" s="393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5"/>
      <c r="Q23" s="12"/>
    </row>
    <row r="24" spans="1:17" s="11" customFormat="1" ht="156" customHeight="1" thickBot="1">
      <c r="A24" s="12"/>
      <c r="B24" s="15" t="s">
        <v>20</v>
      </c>
      <c r="C24" s="406" t="s">
        <v>132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11"/>
      <c r="Q24" s="12"/>
    </row>
    <row r="25" spans="1:17" s="11" customFormat="1" ht="12" customHeight="1" thickBot="1">
      <c r="A25" s="12"/>
      <c r="B25" s="393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5"/>
      <c r="Q25" s="12"/>
    </row>
    <row r="26" spans="1:17" s="11" customFormat="1" ht="13.5" customHeight="1" thickBot="1">
      <c r="A26" s="12"/>
      <c r="B26" s="20" t="s">
        <v>21</v>
      </c>
      <c r="C26" s="412">
        <v>0.9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4"/>
      <c r="Q26" s="12"/>
    </row>
    <row r="27" spans="1:17" s="11" customFormat="1" ht="4.5" customHeight="1" thickBot="1">
      <c r="A27" s="12"/>
      <c r="B27" s="415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7"/>
      <c r="Q27" s="12"/>
    </row>
    <row r="28" spans="1:17" s="48" customFormat="1" ht="33" customHeight="1" thickBot="1">
      <c r="A28" s="25"/>
      <c r="B28" s="15" t="s">
        <v>22</v>
      </c>
      <c r="C28" s="65" t="s">
        <v>23</v>
      </c>
      <c r="D28" s="418" t="s">
        <v>167</v>
      </c>
      <c r="E28" s="419"/>
      <c r="F28" s="419"/>
      <c r="G28" s="420"/>
      <c r="H28" s="421" t="s">
        <v>24</v>
      </c>
      <c r="I28" s="421"/>
      <c r="J28" s="421"/>
      <c r="K28" s="418" t="s">
        <v>168</v>
      </c>
      <c r="L28" s="419"/>
      <c r="M28" s="420"/>
      <c r="N28" s="422" t="s">
        <v>25</v>
      </c>
      <c r="O28" s="423"/>
      <c r="P28" s="66" t="s">
        <v>169</v>
      </c>
      <c r="Q28" s="25"/>
    </row>
    <row r="29" spans="1:17" s="11" customFormat="1" ht="4.5" customHeight="1" thickBot="1">
      <c r="A29" s="12"/>
      <c r="B29" s="424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425"/>
      <c r="Q29" s="12"/>
    </row>
    <row r="30" spans="1:17" s="11" customFormat="1" ht="13.5" thickBot="1">
      <c r="A30" s="12"/>
      <c r="B30" s="20" t="s">
        <v>26</v>
      </c>
      <c r="C30" s="390" t="s">
        <v>80</v>
      </c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2"/>
      <c r="Q30" s="12"/>
    </row>
    <row r="31" spans="1:17" s="11" customFormat="1" ht="4.5" customHeight="1" thickBot="1">
      <c r="A31" s="12"/>
      <c r="B31" s="393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5"/>
      <c r="Q31" s="12"/>
    </row>
    <row r="32" spans="1:17" s="11" customFormat="1" ht="13.5" thickBot="1">
      <c r="A32" s="12"/>
      <c r="B32" s="20" t="s">
        <v>27</v>
      </c>
      <c r="C32" s="426" t="s">
        <v>184</v>
      </c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6"/>
      <c r="Q32" s="12"/>
    </row>
    <row r="33" spans="1:17" s="11" customFormat="1" ht="4.5" customHeight="1" thickBot="1">
      <c r="A33" s="12"/>
      <c r="B33" s="393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5"/>
      <c r="Q33" s="12"/>
    </row>
    <row r="34" spans="1:17" s="11" customFormat="1" ht="13.5" thickBot="1">
      <c r="A34" s="12"/>
      <c r="B34" s="20" t="s">
        <v>28</v>
      </c>
      <c r="C34" s="427" t="s">
        <v>184</v>
      </c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6"/>
      <c r="Q34" s="12"/>
    </row>
    <row r="35" spans="1:17" s="11" customFormat="1" ht="4.5" customHeight="1" thickBot="1">
      <c r="A35" s="12"/>
      <c r="B35" s="387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9"/>
      <c r="Q35" s="12"/>
    </row>
    <row r="36" spans="1:17" s="11" customFormat="1" ht="16.5" customHeight="1" thickBot="1">
      <c r="A36" s="12"/>
      <c r="B36" s="20" t="s">
        <v>29</v>
      </c>
      <c r="C36" s="427" t="s">
        <v>184</v>
      </c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6"/>
      <c r="Q36" s="12"/>
    </row>
    <row r="37" spans="1:17" s="11" customFormat="1" ht="4.5" customHeight="1" thickBot="1">
      <c r="A37" s="12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2"/>
    </row>
    <row r="38" spans="1:17" s="11" customFormat="1" ht="13.5" thickBot="1">
      <c r="A38" s="12"/>
      <c r="B38" s="428" t="s">
        <v>30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30"/>
      <c r="P38" s="431"/>
      <c r="Q38" s="12"/>
    </row>
    <row r="39" spans="1:17" s="11" customFormat="1" ht="13.5" thickBot="1">
      <c r="A39" s="12"/>
      <c r="B39" s="19" t="s">
        <v>31</v>
      </c>
      <c r="C39" s="432" t="s">
        <v>32</v>
      </c>
      <c r="D39" s="433"/>
      <c r="E39" s="433"/>
      <c r="F39" s="433"/>
      <c r="G39" s="434"/>
      <c r="H39" s="432" t="s">
        <v>26</v>
      </c>
      <c r="I39" s="433"/>
      <c r="J39" s="433"/>
      <c r="K39" s="433"/>
      <c r="L39" s="434"/>
      <c r="M39" s="432" t="s">
        <v>33</v>
      </c>
      <c r="N39" s="433"/>
      <c r="O39" s="435"/>
      <c r="P39" s="434"/>
      <c r="Q39" s="12"/>
    </row>
    <row r="40" spans="1:17" s="48" customFormat="1" ht="56.25" customHeight="1">
      <c r="A40" s="25"/>
      <c r="B40" s="73" t="s">
        <v>127</v>
      </c>
      <c r="C40" s="442" t="s">
        <v>133</v>
      </c>
      <c r="D40" s="443"/>
      <c r="E40" s="443"/>
      <c r="F40" s="443"/>
      <c r="G40" s="444"/>
      <c r="H40" s="445" t="s">
        <v>93</v>
      </c>
      <c r="I40" s="446"/>
      <c r="J40" s="446"/>
      <c r="K40" s="446"/>
      <c r="L40" s="447"/>
      <c r="M40" s="448" t="s">
        <v>135</v>
      </c>
      <c r="N40" s="449"/>
      <c r="O40" s="449"/>
      <c r="P40" s="450"/>
      <c r="Q40" s="25"/>
    </row>
    <row r="41" spans="1:17" s="48" customFormat="1" ht="42.75" customHeight="1">
      <c r="A41" s="25"/>
      <c r="B41" s="74" t="s">
        <v>131</v>
      </c>
      <c r="C41" s="442" t="s">
        <v>134</v>
      </c>
      <c r="D41" s="443"/>
      <c r="E41" s="443"/>
      <c r="F41" s="443"/>
      <c r="G41" s="444"/>
      <c r="H41" s="445" t="s">
        <v>93</v>
      </c>
      <c r="I41" s="446"/>
      <c r="J41" s="446"/>
      <c r="K41" s="446"/>
      <c r="L41" s="447"/>
      <c r="M41" s="451" t="s">
        <v>135</v>
      </c>
      <c r="N41" s="452"/>
      <c r="O41" s="452"/>
      <c r="P41" s="453"/>
      <c r="Q41" s="25"/>
    </row>
    <row r="42" spans="1:17" s="11" customFormat="1" ht="4.5" customHeight="1" thickBot="1">
      <c r="A42" s="12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2"/>
    </row>
    <row r="43" spans="1:17" s="11" customFormat="1" ht="13.5" customHeight="1" thickBot="1">
      <c r="A43" s="12"/>
      <c r="B43" s="400" t="s">
        <v>34</v>
      </c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2"/>
      <c r="Q43" s="12"/>
    </row>
    <row r="44" spans="1:17" s="11" customFormat="1" ht="4.5" customHeight="1" thickBot="1">
      <c r="A44" s="1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2"/>
    </row>
    <row r="45" spans="1:17" s="48" customFormat="1" ht="21" customHeight="1">
      <c r="A45" s="25"/>
      <c r="B45" s="436" t="s">
        <v>6</v>
      </c>
      <c r="C45" s="56" t="s">
        <v>137</v>
      </c>
      <c r="D45" s="56" t="s">
        <v>138</v>
      </c>
      <c r="E45" s="56" t="s">
        <v>139</v>
      </c>
      <c r="F45" s="56" t="s">
        <v>140</v>
      </c>
      <c r="G45" s="56" t="s">
        <v>141</v>
      </c>
      <c r="H45" s="56" t="s">
        <v>142</v>
      </c>
      <c r="I45" s="56" t="s">
        <v>143</v>
      </c>
      <c r="J45" s="56" t="s">
        <v>144</v>
      </c>
      <c r="K45" s="56" t="s">
        <v>145</v>
      </c>
      <c r="L45" s="56" t="s">
        <v>146</v>
      </c>
      <c r="M45" s="56" t="s">
        <v>147</v>
      </c>
      <c r="N45" s="56" t="s">
        <v>148</v>
      </c>
      <c r="O45" s="56" t="s">
        <v>149</v>
      </c>
      <c r="P45" s="57" t="s">
        <v>165</v>
      </c>
      <c r="Q45" s="25"/>
    </row>
    <row r="46" spans="1:17" s="48" customFormat="1" ht="30" customHeight="1">
      <c r="A46" s="25"/>
      <c r="B46" s="437"/>
      <c r="C46" s="49" t="s">
        <v>150</v>
      </c>
      <c r="D46" s="146">
        <f>+C26</f>
        <v>0.9</v>
      </c>
      <c r="E46" s="146">
        <f>+C26</f>
        <v>0.9</v>
      </c>
      <c r="F46" s="71">
        <f>+C26</f>
        <v>0.9</v>
      </c>
      <c r="G46" s="71">
        <f>+C26</f>
        <v>0.9</v>
      </c>
      <c r="H46" s="71">
        <f>+C26</f>
        <v>0.9</v>
      </c>
      <c r="I46" s="71">
        <f>+C26</f>
        <v>0.9</v>
      </c>
      <c r="J46" s="71">
        <f>+C26</f>
        <v>0.9</v>
      </c>
      <c r="K46" s="71">
        <f>+C26</f>
        <v>0.9</v>
      </c>
      <c r="L46" s="71">
        <f>+C26</f>
        <v>0.9</v>
      </c>
      <c r="M46" s="71">
        <f>+C26</f>
        <v>0.9</v>
      </c>
      <c r="N46" s="71">
        <f>+C26</f>
        <v>0.9</v>
      </c>
      <c r="O46" s="71">
        <f>+C26</f>
        <v>0.9</v>
      </c>
      <c r="P46" s="118">
        <f>+C26</f>
        <v>0.9</v>
      </c>
      <c r="Q46" s="25"/>
    </row>
    <row r="47" spans="1:17" s="48" customFormat="1" ht="26.25" customHeight="1" thickBot="1">
      <c r="A47" s="25"/>
      <c r="B47" s="438"/>
      <c r="C47" s="117" t="s">
        <v>136</v>
      </c>
      <c r="D47" s="95">
        <v>1</v>
      </c>
      <c r="E47" s="95">
        <v>1</v>
      </c>
      <c r="F47" s="119">
        <v>0.9938</v>
      </c>
      <c r="G47" s="119">
        <v>0.9902</v>
      </c>
      <c r="H47" s="119">
        <v>0.9879</v>
      </c>
      <c r="I47" s="119">
        <f>'junio '!AD35</f>
        <v>1</v>
      </c>
      <c r="J47" s="119">
        <f>'julio '!AE38</f>
        <v>0.9966666666666667</v>
      </c>
      <c r="K47" s="119">
        <f>agosto!AE38</f>
        <v>1</v>
      </c>
      <c r="L47" s="119">
        <f>'septiembre '!AE38</f>
        <v>1</v>
      </c>
      <c r="M47" s="119">
        <f>Octubre!AE39</f>
        <v>0.9937499999999999</v>
      </c>
      <c r="N47" s="119">
        <f>Noviembre!AE38</f>
        <v>0.9883333333333333</v>
      </c>
      <c r="O47" s="119">
        <f>'Diciembre '!AE38</f>
        <v>0.9723684210526315</v>
      </c>
      <c r="P47" s="119"/>
      <c r="Q47" s="25"/>
    </row>
    <row r="48" spans="1:17" s="11" customFormat="1" ht="18" customHeight="1" thickBot="1">
      <c r="A48" s="12"/>
      <c r="B48" s="439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1"/>
      <c r="Q48" s="12"/>
    </row>
    <row r="49" spans="1:17" s="11" customFormat="1" ht="15.75" customHeight="1" thickBot="1">
      <c r="A49" s="12"/>
      <c r="B49" s="400" t="s">
        <v>35</v>
      </c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2"/>
      <c r="Q49" s="12"/>
    </row>
    <row r="50" spans="1:17" s="11" customFormat="1" ht="21" customHeight="1">
      <c r="A50" s="12"/>
      <c r="B50" s="454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6"/>
      <c r="Q50" s="12"/>
    </row>
    <row r="51" spans="1:17" s="11" customFormat="1" ht="21" customHeight="1">
      <c r="A51" s="12"/>
      <c r="B51" s="382"/>
      <c r="C51" s="383"/>
      <c r="D51" s="383"/>
      <c r="E51" s="383"/>
      <c r="F51" s="383"/>
      <c r="G51" s="383"/>
      <c r="H51" s="383"/>
      <c r="I51" s="383"/>
      <c r="J51" s="383"/>
      <c r="K51" s="383"/>
      <c r="L51" s="383"/>
      <c r="M51" s="383"/>
      <c r="N51" s="383"/>
      <c r="O51" s="383"/>
      <c r="P51" s="384"/>
      <c r="Q51" s="12"/>
    </row>
    <row r="52" spans="1:17" s="11" customFormat="1" ht="21" customHeight="1">
      <c r="A52" s="12"/>
      <c r="B52" s="382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4"/>
      <c r="Q52" s="12"/>
    </row>
    <row r="53" spans="1:17" s="11" customFormat="1" ht="21" customHeight="1">
      <c r="A53" s="12"/>
      <c r="B53" s="382"/>
      <c r="C53" s="383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  <c r="O53" s="383"/>
      <c r="P53" s="384"/>
      <c r="Q53" s="12"/>
    </row>
    <row r="54" spans="1:17" s="11" customFormat="1" ht="21" customHeight="1">
      <c r="A54" s="12"/>
      <c r="B54" s="382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4"/>
      <c r="Q54" s="12"/>
    </row>
    <row r="55" spans="1:17" s="11" customFormat="1" ht="21" customHeight="1">
      <c r="A55" s="12"/>
      <c r="B55" s="382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4"/>
      <c r="Q55" s="12"/>
    </row>
    <row r="56" spans="1:17" s="11" customFormat="1" ht="21" customHeight="1">
      <c r="A56" s="12"/>
      <c r="B56" s="382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4"/>
      <c r="Q56" s="12"/>
    </row>
    <row r="57" spans="1:17" s="11" customFormat="1" ht="21" customHeight="1">
      <c r="A57" s="12"/>
      <c r="B57" s="382"/>
      <c r="C57" s="383"/>
      <c r="D57" s="383"/>
      <c r="E57" s="383"/>
      <c r="F57" s="383"/>
      <c r="G57" s="383"/>
      <c r="H57" s="383"/>
      <c r="I57" s="383"/>
      <c r="J57" s="383"/>
      <c r="K57" s="383"/>
      <c r="L57" s="383"/>
      <c r="M57" s="383"/>
      <c r="N57" s="383"/>
      <c r="O57" s="383"/>
      <c r="P57" s="384"/>
      <c r="Q57" s="12"/>
    </row>
    <row r="58" spans="1:17" s="11" customFormat="1" ht="21" customHeight="1">
      <c r="A58" s="12"/>
      <c r="B58" s="382"/>
      <c r="C58" s="383"/>
      <c r="D58" s="383"/>
      <c r="E58" s="383"/>
      <c r="F58" s="383"/>
      <c r="G58" s="383"/>
      <c r="H58" s="383"/>
      <c r="I58" s="383"/>
      <c r="J58" s="383"/>
      <c r="K58" s="383"/>
      <c r="L58" s="383"/>
      <c r="M58" s="383"/>
      <c r="N58" s="383"/>
      <c r="O58" s="383"/>
      <c r="P58" s="384"/>
      <c r="Q58" s="12"/>
    </row>
    <row r="59" spans="1:17" s="11" customFormat="1" ht="21" customHeight="1">
      <c r="A59" s="12"/>
      <c r="B59" s="382"/>
      <c r="C59" s="383"/>
      <c r="D59" s="383"/>
      <c r="E59" s="383"/>
      <c r="F59" s="383"/>
      <c r="G59" s="383"/>
      <c r="H59" s="383"/>
      <c r="I59" s="383"/>
      <c r="J59" s="383"/>
      <c r="K59" s="383"/>
      <c r="L59" s="383"/>
      <c r="M59" s="383"/>
      <c r="N59" s="383"/>
      <c r="O59" s="383"/>
      <c r="P59" s="384"/>
      <c r="Q59" s="12"/>
    </row>
    <row r="60" spans="1:17" s="11" customFormat="1" ht="21" customHeight="1">
      <c r="A60" s="12"/>
      <c r="B60" s="382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4"/>
      <c r="Q60" s="12"/>
    </row>
    <row r="61" spans="1:17" s="11" customFormat="1" ht="21" customHeight="1">
      <c r="A61" s="12"/>
      <c r="B61" s="382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3"/>
      <c r="O61" s="383"/>
      <c r="P61" s="384"/>
      <c r="Q61" s="12"/>
    </row>
    <row r="62" spans="1:17" s="11" customFormat="1" ht="21" customHeight="1">
      <c r="A62" s="12"/>
      <c r="B62" s="382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4"/>
      <c r="Q62" s="12"/>
    </row>
    <row r="63" spans="1:17" s="11" customFormat="1" ht="21" customHeight="1">
      <c r="A63" s="12"/>
      <c r="B63" s="382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4"/>
      <c r="Q63" s="12"/>
    </row>
    <row r="64" spans="1:17" s="11" customFormat="1" ht="21" customHeight="1">
      <c r="A64" s="12"/>
      <c r="B64" s="382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4"/>
      <c r="Q64" s="12"/>
    </row>
    <row r="65" spans="1:17" s="11" customFormat="1" ht="30.75" customHeight="1" thickBot="1">
      <c r="A65" s="12"/>
      <c r="B65" s="457"/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9"/>
      <c r="Q65" s="12"/>
    </row>
    <row r="66" spans="1:17" s="22" customFormat="1" ht="30.75" customHeight="1" thickBot="1">
      <c r="A66" s="460"/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</row>
    <row r="67" spans="1:17" s="11" customFormat="1" ht="154.5" customHeight="1" thickBot="1">
      <c r="A67" s="12"/>
      <c r="B67" s="23" t="s">
        <v>36</v>
      </c>
      <c r="C67" s="461" t="s">
        <v>244</v>
      </c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3"/>
      <c r="Q67" s="12"/>
    </row>
    <row r="68" spans="1:17" s="11" customFormat="1" ht="41.25" customHeight="1" thickBot="1">
      <c r="A68" s="12"/>
      <c r="B68" s="24" t="s">
        <v>37</v>
      </c>
      <c r="C68" s="464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6"/>
      <c r="Q68" s="12"/>
    </row>
    <row r="69" spans="1:17" s="11" customFormat="1" ht="27.75" customHeight="1" thickBot="1">
      <c r="A69" s="12"/>
      <c r="B69" s="469" t="s">
        <v>68</v>
      </c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8"/>
      <c r="Q69" s="12"/>
    </row>
    <row r="70" spans="2:16" s="11" customFormat="1" ht="13.5" thickBot="1">
      <c r="B70" s="470"/>
      <c r="C70" s="471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3"/>
    </row>
    <row r="71" s="11" customFormat="1" ht="42.75" customHeight="1"/>
    <row r="72" ht="12.75">
      <c r="C72" s="128"/>
    </row>
    <row r="75" s="129" customFormat="1" ht="12.75"/>
    <row r="76" s="129" customFormat="1" ht="8.25" customHeight="1"/>
    <row r="77" s="129" customFormat="1" ht="12.75"/>
    <row r="78" s="129" customFormat="1" ht="12.75"/>
    <row r="79" s="129" customFormat="1" ht="12.75"/>
    <row r="80" s="129" customFormat="1" ht="12.75"/>
    <row r="81" s="129" customFormat="1" ht="12.75"/>
    <row r="82" s="129" customFormat="1" ht="12.75"/>
    <row r="83" s="129" customFormat="1" ht="12.75"/>
    <row r="84" s="129" customFormat="1" ht="12.75"/>
    <row r="85" s="129" customFormat="1" ht="12.75"/>
    <row r="86" s="129" customFormat="1" ht="12.75"/>
    <row r="87" s="129" customFormat="1" ht="12.75"/>
    <row r="88" s="129" customFormat="1" ht="12.75"/>
    <row r="89" s="129" customFormat="1" ht="12.75"/>
    <row r="90" s="129" customFormat="1" ht="12.75"/>
    <row r="91" s="129" customFormat="1" ht="12.75"/>
    <row r="92" s="129" customFormat="1" ht="12.75"/>
    <row r="93" s="129" customFormat="1" ht="12.75" hidden="1"/>
    <row r="94" spans="2:17" s="129" customFormat="1" ht="12.75" hidden="1">
      <c r="B94" s="129" t="s">
        <v>38</v>
      </c>
      <c r="C94" s="129" t="s">
        <v>14</v>
      </c>
      <c r="D94" s="129" t="s">
        <v>39</v>
      </c>
      <c r="Q94" s="130" t="s">
        <v>69</v>
      </c>
    </row>
    <row r="95" spans="2:17" s="129" customFormat="1" ht="12.75" hidden="1">
      <c r="B95" s="130" t="s">
        <v>40</v>
      </c>
      <c r="C95" s="130" t="s">
        <v>41</v>
      </c>
      <c r="D95" s="131" t="s">
        <v>42</v>
      </c>
      <c r="M95" s="130" t="s">
        <v>70</v>
      </c>
      <c r="Q95" s="130" t="s">
        <v>71</v>
      </c>
    </row>
    <row r="96" spans="2:17" s="129" customFormat="1" ht="12.75" hidden="1">
      <c r="B96" s="130" t="s">
        <v>72</v>
      </c>
      <c r="C96" s="130" t="s">
        <v>43</v>
      </c>
      <c r="D96" s="131" t="s">
        <v>44</v>
      </c>
      <c r="M96" s="130" t="s">
        <v>73</v>
      </c>
      <c r="Q96" s="130" t="s">
        <v>74</v>
      </c>
    </row>
    <row r="97" spans="2:17" s="129" customFormat="1" ht="12.75" hidden="1">
      <c r="B97" s="130" t="s">
        <v>45</v>
      </c>
      <c r="C97" s="130" t="s">
        <v>46</v>
      </c>
      <c r="D97" s="131" t="s">
        <v>47</v>
      </c>
      <c r="M97" s="130" t="s">
        <v>75</v>
      </c>
      <c r="Q97" s="130" t="s">
        <v>76</v>
      </c>
    </row>
    <row r="98" spans="3:17" s="129" customFormat="1" ht="12.75" hidden="1">
      <c r="C98" s="130" t="s">
        <v>48</v>
      </c>
      <c r="D98" s="131" t="s">
        <v>49</v>
      </c>
      <c r="M98" s="130"/>
      <c r="Q98" s="130" t="s">
        <v>77</v>
      </c>
    </row>
    <row r="99" spans="3:17" s="129" customFormat="1" ht="12.75" hidden="1">
      <c r="C99" s="130" t="s">
        <v>50</v>
      </c>
      <c r="D99" s="131" t="s">
        <v>51</v>
      </c>
      <c r="N99" s="129" t="s">
        <v>78</v>
      </c>
      <c r="Q99" s="130" t="s">
        <v>79</v>
      </c>
    </row>
    <row r="100" spans="3:4" s="129" customFormat="1" ht="12.75" hidden="1">
      <c r="C100" s="130" t="s">
        <v>52</v>
      </c>
      <c r="D100" s="131" t="s">
        <v>53</v>
      </c>
    </row>
    <row r="101" spans="3:4" s="129" customFormat="1" ht="12.75" hidden="1">
      <c r="C101" s="130" t="s">
        <v>54</v>
      </c>
      <c r="D101" s="131" t="s">
        <v>55</v>
      </c>
    </row>
    <row r="102" s="129" customFormat="1" ht="12.75" hidden="1">
      <c r="D102" s="131" t="s">
        <v>56</v>
      </c>
    </row>
    <row r="103" s="129" customFormat="1" ht="12.75" hidden="1">
      <c r="D103" s="131" t="s">
        <v>57</v>
      </c>
    </row>
    <row r="104" s="129" customFormat="1" ht="12.75" hidden="1">
      <c r="D104" s="131" t="s">
        <v>58</v>
      </c>
    </row>
    <row r="105" s="129" customFormat="1" ht="12.75" customHeight="1" hidden="1">
      <c r="D105" s="131" t="s">
        <v>59</v>
      </c>
    </row>
    <row r="106" spans="2:4" s="129" customFormat="1" ht="12.75" hidden="1">
      <c r="B106" s="129" t="s">
        <v>158</v>
      </c>
      <c r="D106" s="131" t="s">
        <v>60</v>
      </c>
    </row>
    <row r="107" spans="2:4" s="129" customFormat="1" ht="51" hidden="1">
      <c r="B107" s="132" t="s">
        <v>159</v>
      </c>
      <c r="D107" s="131" t="s">
        <v>61</v>
      </c>
    </row>
    <row r="108" spans="2:4" s="129" customFormat="1" ht="51" hidden="1">
      <c r="B108" s="132" t="s">
        <v>160</v>
      </c>
      <c r="D108" s="131" t="s">
        <v>62</v>
      </c>
    </row>
    <row r="109" spans="2:4" s="129" customFormat="1" ht="63.75" hidden="1">
      <c r="B109" s="132" t="s">
        <v>161</v>
      </c>
      <c r="D109" s="131" t="s">
        <v>63</v>
      </c>
    </row>
    <row r="110" spans="2:4" s="129" customFormat="1" ht="51" hidden="1">
      <c r="B110" s="132" t="s">
        <v>162</v>
      </c>
      <c r="D110" s="131" t="s">
        <v>64</v>
      </c>
    </row>
    <row r="111" spans="2:4" s="129" customFormat="1" ht="51" hidden="1">
      <c r="B111" s="132" t="s">
        <v>163</v>
      </c>
      <c r="D111" s="131" t="s">
        <v>65</v>
      </c>
    </row>
    <row r="112" spans="2:4" s="129" customFormat="1" ht="25.5" hidden="1">
      <c r="B112" s="132" t="s">
        <v>164</v>
      </c>
      <c r="D112" s="131" t="s">
        <v>66</v>
      </c>
    </row>
    <row r="113" spans="2:12" s="129" customFormat="1" ht="12.75" hidden="1">
      <c r="B113" s="132"/>
      <c r="D113" s="130" t="s">
        <v>81</v>
      </c>
      <c r="E113" s="130"/>
      <c r="F113" s="130"/>
      <c r="G113" s="130"/>
      <c r="H113" s="130"/>
      <c r="I113" s="130"/>
      <c r="J113" s="130"/>
      <c r="K113" s="130"/>
      <c r="L113" s="130"/>
    </row>
    <row r="114" spans="2:12" s="129" customFormat="1" ht="15.75" customHeight="1" hidden="1">
      <c r="B114" s="127"/>
      <c r="D114" s="130" t="s">
        <v>82</v>
      </c>
      <c r="E114" s="130"/>
      <c r="F114" s="130"/>
      <c r="G114" s="130"/>
      <c r="H114" s="130"/>
      <c r="I114" s="130"/>
      <c r="J114" s="130"/>
      <c r="K114" s="130"/>
      <c r="L114" s="130"/>
    </row>
    <row r="115" spans="2:12" s="129" customFormat="1" ht="15.75" customHeight="1" hidden="1">
      <c r="B115" s="127"/>
      <c r="D115" s="130" t="s">
        <v>87</v>
      </c>
      <c r="E115" s="130"/>
      <c r="F115" s="130"/>
      <c r="G115" s="130"/>
      <c r="H115" s="130"/>
      <c r="I115" s="130"/>
      <c r="J115" s="130"/>
      <c r="K115" s="130"/>
      <c r="L115" s="130"/>
    </row>
    <row r="116" spans="2:4" s="129" customFormat="1" ht="12.75" hidden="1">
      <c r="B116" s="127"/>
      <c r="D116" s="129">
        <v>2017</v>
      </c>
    </row>
    <row r="117" spans="2:4" s="129" customFormat="1" ht="12.75" hidden="1">
      <c r="B117" s="127"/>
      <c r="D117" s="129">
        <v>2018</v>
      </c>
    </row>
    <row r="118" spans="2:4" s="129" customFormat="1" ht="12.75" hidden="1">
      <c r="B118" s="127"/>
      <c r="D118" s="129">
        <v>2019</v>
      </c>
    </row>
    <row r="119" spans="2:4" s="129" customFormat="1" ht="12.75" hidden="1">
      <c r="B119" s="127"/>
      <c r="D119" s="129">
        <v>2020</v>
      </c>
    </row>
    <row r="120" spans="2:4" s="129" customFormat="1" ht="12.75" hidden="1">
      <c r="B120" s="127"/>
      <c r="D120" s="129">
        <v>2021</v>
      </c>
    </row>
    <row r="121" s="129" customFormat="1" ht="12.75" hidden="1">
      <c r="B121" s="127"/>
    </row>
    <row r="122" s="129" customFormat="1" ht="12.75">
      <c r="B122" s="127"/>
    </row>
    <row r="123" s="129" customFormat="1" ht="12.75">
      <c r="B123" s="132"/>
    </row>
    <row r="124" s="129" customFormat="1" ht="12.75">
      <c r="B124" s="132"/>
    </row>
    <row r="125" s="129" customFormat="1" ht="12.75">
      <c r="B125" s="132"/>
    </row>
    <row r="126" s="129" customFormat="1" ht="12.75">
      <c r="B126" s="132"/>
    </row>
    <row r="127" s="129" customFormat="1" ht="12.75">
      <c r="B127" s="132"/>
    </row>
    <row r="128" s="129" customFormat="1" ht="12.75">
      <c r="B128" s="132"/>
    </row>
    <row r="129" s="129" customFormat="1" ht="12.75">
      <c r="B129" s="132"/>
    </row>
    <row r="130" s="129" customFormat="1" ht="12.75">
      <c r="B130" s="132"/>
    </row>
    <row r="131" s="129" customFormat="1" ht="12.75">
      <c r="B131" s="132"/>
    </row>
    <row r="132" s="129" customFormat="1" ht="12.75">
      <c r="B132" s="132"/>
    </row>
    <row r="133" s="129" customFormat="1" ht="12.75">
      <c r="B133" s="132"/>
    </row>
    <row r="134" s="129" customFormat="1" ht="12.75">
      <c r="B134" s="132"/>
    </row>
    <row r="135" s="129" customFormat="1" ht="12.75">
      <c r="B135" s="132"/>
    </row>
    <row r="136" s="129" customFormat="1" ht="12.75">
      <c r="B136" s="132"/>
    </row>
    <row r="137" s="129" customFormat="1" ht="12.75">
      <c r="B137" s="132"/>
    </row>
    <row r="138" s="129" customFormat="1" ht="12.75">
      <c r="B138" s="132"/>
    </row>
    <row r="139" s="129" customFormat="1" ht="12.75">
      <c r="B139" s="132"/>
    </row>
    <row r="140" s="129" customFormat="1" ht="12.75">
      <c r="B140" s="132"/>
    </row>
    <row r="141" s="129" customFormat="1" ht="12.75">
      <c r="B141" s="132"/>
    </row>
    <row r="142" s="129" customFormat="1" ht="12.75">
      <c r="B142" s="132"/>
    </row>
    <row r="143" s="129" customFormat="1" ht="12.75">
      <c r="B143" s="132"/>
    </row>
    <row r="144" s="129" customFormat="1" ht="12.75">
      <c r="B144" s="132"/>
    </row>
    <row r="145" s="129" customFormat="1" ht="12.75">
      <c r="B145" s="132"/>
    </row>
    <row r="146" s="129" customFormat="1" ht="12.75">
      <c r="B146" s="132"/>
    </row>
    <row r="147" s="129" customFormat="1" ht="12.75">
      <c r="B147" s="132"/>
    </row>
    <row r="148" s="129" customFormat="1" ht="12.75">
      <c r="B148" s="132"/>
    </row>
    <row r="149" s="129" customFormat="1" ht="12.75">
      <c r="B149" s="132"/>
    </row>
    <row r="150" s="129" customFormat="1" ht="12.75">
      <c r="B150" s="132"/>
    </row>
    <row r="151" s="129" customFormat="1" ht="12.75">
      <c r="B151" s="132"/>
    </row>
    <row r="152" s="129" customFormat="1" ht="12.75">
      <c r="B152" s="132"/>
    </row>
    <row r="153" s="129" customFormat="1" ht="12.75">
      <c r="B153" s="132"/>
    </row>
    <row r="154" s="129" customFormat="1" ht="12.75">
      <c r="B154" s="132"/>
    </row>
    <row r="155" s="129" customFormat="1" ht="12.75">
      <c r="B155" s="132"/>
    </row>
    <row r="156" s="129" customFormat="1" ht="12.75">
      <c r="B156" s="132"/>
    </row>
    <row r="157" s="129" customFormat="1" ht="12.75">
      <c r="B157" s="132"/>
    </row>
    <row r="158" s="129" customFormat="1" ht="12.75">
      <c r="B158" s="132"/>
    </row>
    <row r="159" s="129" customFormat="1" ht="12.75">
      <c r="B159" s="132"/>
    </row>
    <row r="160" s="129" customFormat="1" ht="12.75">
      <c r="B160" s="132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  <row r="166" ht="12.75">
      <c r="B166" s="25"/>
    </row>
  </sheetData>
  <sheetProtection/>
  <mergeCells count="65">
    <mergeCell ref="B49:P49"/>
    <mergeCell ref="B50:P65"/>
    <mergeCell ref="A66:Q66"/>
    <mergeCell ref="C67:P67"/>
    <mergeCell ref="C68:P68"/>
    <mergeCell ref="C69:P69"/>
    <mergeCell ref="B69:B70"/>
    <mergeCell ref="C70:P70"/>
    <mergeCell ref="B43:P43"/>
    <mergeCell ref="B45:B47"/>
    <mergeCell ref="B48:P48"/>
    <mergeCell ref="C40:G40"/>
    <mergeCell ref="H40:L40"/>
    <mergeCell ref="M40:P40"/>
    <mergeCell ref="C41:G41"/>
    <mergeCell ref="H41:L41"/>
    <mergeCell ref="M41:P41"/>
    <mergeCell ref="B35:P35"/>
    <mergeCell ref="C36:P36"/>
    <mergeCell ref="B38:P38"/>
    <mergeCell ref="C39:G39"/>
    <mergeCell ref="H39:L39"/>
    <mergeCell ref="M39:P39"/>
    <mergeCell ref="B29:P29"/>
    <mergeCell ref="C30:P30"/>
    <mergeCell ref="B31:P31"/>
    <mergeCell ref="C32:P32"/>
    <mergeCell ref="B33:P33"/>
    <mergeCell ref="C34:P34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17:P17"/>
    <mergeCell ref="B19:P19"/>
    <mergeCell ref="B20:P20"/>
    <mergeCell ref="B21:P21"/>
    <mergeCell ref="C22:P22"/>
    <mergeCell ref="C18:P18"/>
    <mergeCell ref="B11:P11"/>
    <mergeCell ref="C12:P12"/>
    <mergeCell ref="B13:P13"/>
    <mergeCell ref="C14:P14"/>
    <mergeCell ref="B15:P15"/>
    <mergeCell ref="C16:P16"/>
    <mergeCell ref="B7:P8"/>
    <mergeCell ref="B9:P9"/>
    <mergeCell ref="D10:G10"/>
    <mergeCell ref="H10:J10"/>
    <mergeCell ref="K10:N10"/>
    <mergeCell ref="O10:P10"/>
    <mergeCell ref="B2:B5"/>
    <mergeCell ref="C2:M2"/>
    <mergeCell ref="N2:P2"/>
    <mergeCell ref="C3:M3"/>
    <mergeCell ref="N3:P3"/>
    <mergeCell ref="C4:M4"/>
    <mergeCell ref="N4:P4"/>
    <mergeCell ref="C5:M5"/>
    <mergeCell ref="N5:P5"/>
  </mergeCells>
  <conditionalFormatting sqref="D47:P47">
    <cfRule type="cellIs" priority="13" dxfId="2" operator="lessThan" stopIfTrue="1">
      <formula>0.5</formula>
    </cfRule>
    <cfRule type="cellIs" priority="14" dxfId="1" operator="between" stopIfTrue="1">
      <formula>0.5</formula>
      <formula>0.599</formula>
    </cfRule>
    <cfRule type="cellIs" priority="15" dxfId="0" operator="greaterThanOrEqual" stopIfTrue="1">
      <formula>0.6</formula>
    </cfRule>
  </conditionalFormatting>
  <dataValidations count="7">
    <dataValidation type="list" allowBlank="1" showInputMessage="1" showErrorMessage="1" sqref="C10">
      <formula1>$D$116:$D$120</formula1>
    </dataValidation>
    <dataValidation type="list" allowBlank="1" showInputMessage="1" showErrorMessage="1" sqref="C32:P32 C34:P34 C36:P36">
      <formula1>$Q$94:$Q$99</formula1>
    </dataValidation>
    <dataValidation type="list" allowBlank="1" showInputMessage="1" showErrorMessage="1" sqref="C69:P69">
      <formula1>$M$95:$M$97</formula1>
    </dataValidation>
    <dataValidation type="list" allowBlank="1" showInputMessage="1" showErrorMessage="1" sqref="C12:P12">
      <formula1>$D$95:$D$115</formula1>
    </dataValidation>
    <dataValidation type="list" allowBlank="1" showInputMessage="1" showErrorMessage="1" sqref="O10:P10">
      <formula1>$C$95:$C$101</formula1>
    </dataValidation>
    <dataValidation type="list" allowBlank="1" showInputMessage="1" showErrorMessage="1" sqref="H10:J10">
      <formula1>$B$95:$B$97</formula1>
    </dataValidation>
    <dataValidation type="list" allowBlank="1" showInputMessage="1" showErrorMessage="1" sqref="C18:P18">
      <formula1>$B$106:$B$112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AJ174"/>
  <sheetViews>
    <sheetView showGridLines="0" zoomScale="85" zoomScaleNormal="85" zoomScalePageLayoutView="0" workbookViewId="0" topLeftCell="P1">
      <selection activeCell="Z12" sqref="Z12"/>
    </sheetView>
  </sheetViews>
  <sheetFormatPr defaultColWidth="11.421875" defaultRowHeight="12.75"/>
  <cols>
    <col min="1" max="1" width="28.57421875" style="9" bestFit="1" customWidth="1"/>
    <col min="2" max="2" width="34.8515625" style="0" customWidth="1"/>
    <col min="3" max="3" width="14.421875" style="0" bestFit="1" customWidth="1"/>
    <col min="4" max="4" width="15.28125" style="0" customWidth="1"/>
    <col min="5" max="5" width="14.421875" style="0" bestFit="1" customWidth="1"/>
    <col min="6" max="6" width="13.8515625" style="0" customWidth="1"/>
    <col min="7" max="7" width="14.28125" style="0" customWidth="1"/>
    <col min="8" max="8" width="15.00390625" style="0" customWidth="1"/>
    <col min="9" max="9" width="14.7109375" style="0" customWidth="1"/>
    <col min="10" max="18" width="12.8515625" style="0" customWidth="1"/>
    <col min="19" max="19" width="12.140625" style="0" bestFit="1" customWidth="1"/>
    <col min="20" max="20" width="14.57421875" style="0" customWidth="1"/>
    <col min="21" max="21" width="8.57421875" style="0" bestFit="1" customWidth="1"/>
  </cols>
  <sheetData>
    <row r="1" spans="1:36" ht="21" customHeight="1" thickTop="1">
      <c r="A1" s="510"/>
      <c r="B1" s="513" t="s">
        <v>2</v>
      </c>
      <c r="C1" s="513"/>
      <c r="D1" s="514"/>
      <c r="E1" s="514"/>
      <c r="F1" s="514"/>
      <c r="G1" s="514"/>
      <c r="H1" s="514"/>
      <c r="I1" s="514"/>
      <c r="J1" s="515"/>
      <c r="K1" s="488" t="s">
        <v>9</v>
      </c>
      <c r="L1" s="489"/>
      <c r="M1" s="490"/>
      <c r="N1" s="44"/>
      <c r="O1" s="44"/>
      <c r="P1" s="44"/>
      <c r="Q1" s="44"/>
      <c r="R1" s="44"/>
      <c r="S1" s="3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/>
    </row>
    <row r="2" spans="1:36" ht="18">
      <c r="A2" s="511"/>
      <c r="B2" s="483" t="s">
        <v>3</v>
      </c>
      <c r="C2" s="483"/>
      <c r="D2" s="484"/>
      <c r="E2" s="484"/>
      <c r="F2" s="484"/>
      <c r="G2" s="484"/>
      <c r="H2" s="484"/>
      <c r="I2" s="484"/>
      <c r="J2" s="485"/>
      <c r="K2" s="478" t="s">
        <v>94</v>
      </c>
      <c r="L2" s="479"/>
      <c r="M2" s="480"/>
      <c r="N2" s="44"/>
      <c r="O2" s="44"/>
      <c r="P2" s="44"/>
      <c r="Q2" s="44"/>
      <c r="R2" s="44"/>
      <c r="S2" s="3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4"/>
    </row>
    <row r="3" spans="1:36" ht="18">
      <c r="A3" s="511"/>
      <c r="B3" s="483" t="s">
        <v>7</v>
      </c>
      <c r="C3" s="483"/>
      <c r="D3" s="484"/>
      <c r="E3" s="484"/>
      <c r="F3" s="484"/>
      <c r="G3" s="484"/>
      <c r="H3" s="484"/>
      <c r="I3" s="484"/>
      <c r="J3" s="485"/>
      <c r="K3" s="478" t="s">
        <v>95</v>
      </c>
      <c r="L3" s="479"/>
      <c r="M3" s="480"/>
      <c r="N3" s="44"/>
      <c r="O3" s="44"/>
      <c r="P3" s="44"/>
      <c r="Q3" s="44"/>
      <c r="R3" s="44"/>
      <c r="S3" s="3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"/>
      <c r="AJ3" s="4"/>
    </row>
    <row r="4" spans="1:36" ht="21.75" customHeight="1" thickBot="1">
      <c r="A4" s="512"/>
      <c r="B4" s="524" t="s">
        <v>5</v>
      </c>
      <c r="C4" s="524"/>
      <c r="D4" s="525"/>
      <c r="E4" s="525"/>
      <c r="F4" s="525"/>
      <c r="G4" s="525"/>
      <c r="H4" s="525"/>
      <c r="I4" s="525"/>
      <c r="J4" s="526"/>
      <c r="K4" s="493" t="s">
        <v>102</v>
      </c>
      <c r="L4" s="494"/>
      <c r="M4" s="495"/>
      <c r="N4" s="6"/>
      <c r="O4" s="6"/>
      <c r="P4" s="6"/>
      <c r="Q4" s="6"/>
      <c r="R4" s="6"/>
      <c r="S4" s="3"/>
      <c r="T4" s="4"/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3"/>
      <c r="AJ4" s="4"/>
    </row>
    <row r="5" spans="1:3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3"/>
      <c r="AJ5" s="4"/>
    </row>
    <row r="6" spans="1:21" s="36" customFormat="1" ht="23.25" customHeight="1">
      <c r="A6" s="61" t="s">
        <v>1</v>
      </c>
      <c r="B6" s="518" t="s">
        <v>87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</row>
    <row r="7" ht="13.5" thickBot="1"/>
    <row r="8" spans="1:31" ht="31.5" customHeight="1" thickBot="1" thickTop="1">
      <c r="A8" s="519" t="s">
        <v>0</v>
      </c>
      <c r="B8" s="521" t="s">
        <v>6</v>
      </c>
      <c r="C8" s="498" t="str">
        <f>+'Calificación Servicio Conciliac'!C14:P14</f>
        <v>Calificación del servicio de conciliación</v>
      </c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500"/>
    </row>
    <row r="9" spans="1:31" ht="31.5" customHeight="1" thickBot="1">
      <c r="A9" s="520"/>
      <c r="B9" s="522"/>
      <c r="C9" s="72" t="s">
        <v>138</v>
      </c>
      <c r="D9" s="72" t="s">
        <v>170</v>
      </c>
      <c r="E9" s="72" t="s">
        <v>139</v>
      </c>
      <c r="F9" s="72" t="s">
        <v>171</v>
      </c>
      <c r="G9" s="72" t="s">
        <v>140</v>
      </c>
      <c r="H9" s="72" t="s">
        <v>172</v>
      </c>
      <c r="I9" s="72" t="s">
        <v>141</v>
      </c>
      <c r="J9" s="72" t="s">
        <v>173</v>
      </c>
      <c r="K9" s="141" t="s">
        <v>142</v>
      </c>
      <c r="L9" s="141" t="s">
        <v>174</v>
      </c>
      <c r="M9" s="141" t="s">
        <v>143</v>
      </c>
      <c r="N9" s="141" t="s">
        <v>175</v>
      </c>
      <c r="O9" s="141" t="s">
        <v>144</v>
      </c>
      <c r="P9" s="141" t="s">
        <v>176</v>
      </c>
      <c r="Q9" s="141" t="s">
        <v>145</v>
      </c>
      <c r="R9" s="141" t="s">
        <v>177</v>
      </c>
      <c r="S9" s="141" t="s">
        <v>146</v>
      </c>
      <c r="T9" s="141" t="s">
        <v>178</v>
      </c>
      <c r="U9" s="141" t="s">
        <v>147</v>
      </c>
      <c r="V9" s="141" t="s">
        <v>179</v>
      </c>
      <c r="W9" s="141" t="s">
        <v>148</v>
      </c>
      <c r="X9" s="141" t="s">
        <v>180</v>
      </c>
      <c r="Y9" s="141" t="s">
        <v>149</v>
      </c>
      <c r="Z9" s="141" t="s">
        <v>181</v>
      </c>
      <c r="AA9" s="147" t="s">
        <v>225</v>
      </c>
      <c r="AB9" s="147" t="s">
        <v>182</v>
      </c>
      <c r="AC9" s="501" t="s">
        <v>4</v>
      </c>
      <c r="AD9" s="502"/>
      <c r="AE9" s="503"/>
    </row>
    <row r="10" spans="1:31" s="46" customFormat="1" ht="76.5" customHeight="1" thickBot="1">
      <c r="A10" s="523" t="s">
        <v>130</v>
      </c>
      <c r="B10" s="142" t="str">
        <f>+'Calificación Servicio Conciliac'!B40</f>
        <v>Calificación obtenida</v>
      </c>
      <c r="C10" s="67"/>
      <c r="D10" s="481">
        <f>'Calificación Servicio Conciliac'!D47</f>
        <v>1</v>
      </c>
      <c r="E10" s="69"/>
      <c r="F10" s="496">
        <f>'Calificación Servicio Conciliac'!E47</f>
        <v>1</v>
      </c>
      <c r="G10" s="70"/>
      <c r="H10" s="516">
        <f>'Calificación Servicio Conciliac'!F47</f>
        <v>0.9938</v>
      </c>
      <c r="I10" s="151"/>
      <c r="J10" s="476">
        <f>'Calificación Servicio Conciliac'!G47</f>
        <v>0.9902</v>
      </c>
      <c r="K10" s="67"/>
      <c r="L10" s="491">
        <f>'Calificación Servicio Conciliac'!H47</f>
        <v>0.9879</v>
      </c>
      <c r="M10" s="69"/>
      <c r="N10" s="496">
        <f>'Calificación Servicio Conciliac'!I47</f>
        <v>1</v>
      </c>
      <c r="O10" s="70"/>
      <c r="P10" s="516">
        <f>'Calificación Servicio Conciliac'!J47</f>
        <v>0.9966666666666667</v>
      </c>
      <c r="Q10" s="151"/>
      <c r="R10" s="486">
        <f>'Calificación Servicio Conciliac'!L47</f>
        <v>1</v>
      </c>
      <c r="S10" s="67"/>
      <c r="T10" s="481">
        <f>'septiembre '!AE38</f>
        <v>1</v>
      </c>
      <c r="U10" s="69"/>
      <c r="V10" s="486">
        <f>Octubre!AE39</f>
        <v>0.9937499999999999</v>
      </c>
      <c r="W10" s="70"/>
      <c r="X10" s="474">
        <f>Noviembre!AE38</f>
        <v>0.9883333333333333</v>
      </c>
      <c r="Y10" s="151"/>
      <c r="Z10" s="476">
        <f>'Diciembre '!AE38</f>
        <v>0.9723684210526315</v>
      </c>
      <c r="AA10" s="140"/>
      <c r="AB10" s="476">
        <f>AA10</f>
        <v>0</v>
      </c>
      <c r="AC10" s="504"/>
      <c r="AD10" s="505"/>
      <c r="AE10" s="506"/>
    </row>
    <row r="11" spans="1:31" s="46" customFormat="1" ht="96.75" customHeight="1" thickBot="1">
      <c r="A11" s="522"/>
      <c r="B11" s="142" t="str">
        <f>+'Calificación Servicio Conciliac'!B41</f>
        <v>Calificación esperada</v>
      </c>
      <c r="C11" s="68">
        <v>1</v>
      </c>
      <c r="D11" s="482"/>
      <c r="E11" s="68">
        <v>1</v>
      </c>
      <c r="F11" s="497"/>
      <c r="G11" s="68">
        <v>1</v>
      </c>
      <c r="H11" s="517"/>
      <c r="I11" s="68">
        <v>1</v>
      </c>
      <c r="J11" s="477"/>
      <c r="K11" s="68">
        <v>1</v>
      </c>
      <c r="L11" s="492"/>
      <c r="M11" s="68">
        <v>1</v>
      </c>
      <c r="N11" s="497"/>
      <c r="O11" s="68">
        <v>1</v>
      </c>
      <c r="P11" s="517"/>
      <c r="Q11" s="68">
        <v>1</v>
      </c>
      <c r="R11" s="487"/>
      <c r="S11" s="68">
        <v>1</v>
      </c>
      <c r="T11" s="482"/>
      <c r="U11" s="68">
        <v>1</v>
      </c>
      <c r="V11" s="487"/>
      <c r="W11" s="68">
        <v>1</v>
      </c>
      <c r="X11" s="475"/>
      <c r="Y11" s="68">
        <v>1</v>
      </c>
      <c r="Z11" s="477"/>
      <c r="AA11" s="68">
        <v>1</v>
      </c>
      <c r="AB11" s="477"/>
      <c r="AC11" s="507"/>
      <c r="AD11" s="508"/>
      <c r="AE11" s="509"/>
    </row>
    <row r="12" spans="4:20" s="40" customFormat="1" ht="30" customHeight="1">
      <c r="D12" s="41"/>
      <c r="F12" s="41"/>
      <c r="H12" s="42">
        <f>+H10</f>
        <v>0.9938</v>
      </c>
      <c r="J12" s="42">
        <f>+J10</f>
        <v>0.9902</v>
      </c>
      <c r="K12" s="42"/>
      <c r="L12" s="42"/>
      <c r="M12" s="42"/>
      <c r="N12" s="42"/>
      <c r="O12" s="42"/>
      <c r="P12" s="42"/>
      <c r="Q12" s="42"/>
      <c r="R12" s="42"/>
      <c r="S12" s="41"/>
      <c r="T12" s="41"/>
    </row>
    <row r="13" spans="1:20" ht="13.5" customHeight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96.75" customHeight="1">
      <c r="A14" s="212">
        <f>A14:B33</f>
        <v>0</v>
      </c>
      <c r="B14" s="213" t="s">
        <v>227</v>
      </c>
      <c r="C14" s="63"/>
      <c r="D14" s="1"/>
      <c r="E14" s="1"/>
      <c r="F14" s="1"/>
      <c r="G14" s="1"/>
      <c r="H14" s="1"/>
      <c r="I14" s="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="36" customFormat="1" ht="66.75" customHeight="1" hidden="1">
      <c r="A15" s="10"/>
    </row>
    <row r="16" spans="1:15" s="76" customFormat="1" ht="31.5" customHeight="1" hidden="1">
      <c r="A16" s="75"/>
      <c r="C16" s="77" t="s">
        <v>138</v>
      </c>
      <c r="D16" s="77" t="s">
        <v>139</v>
      </c>
      <c r="E16" s="77" t="s">
        <v>140</v>
      </c>
      <c r="F16" s="77" t="s">
        <v>141</v>
      </c>
      <c r="G16" s="77" t="s">
        <v>142</v>
      </c>
      <c r="H16" s="77" t="s">
        <v>143</v>
      </c>
      <c r="I16" s="77" t="s">
        <v>144</v>
      </c>
      <c r="J16" s="77" t="s">
        <v>145</v>
      </c>
      <c r="K16" s="77" t="s">
        <v>146</v>
      </c>
      <c r="L16" s="77" t="s">
        <v>147</v>
      </c>
      <c r="M16" s="77" t="s">
        <v>148</v>
      </c>
      <c r="N16" s="77" t="s">
        <v>149</v>
      </c>
      <c r="O16" s="77" t="s">
        <v>183</v>
      </c>
    </row>
    <row r="17" spans="1:18" s="81" customFormat="1" ht="33" customHeight="1" hidden="1">
      <c r="A17" s="75"/>
      <c r="B17" s="78" t="s">
        <v>122</v>
      </c>
      <c r="C17" s="79" t="s">
        <v>127</v>
      </c>
      <c r="D17" s="79" t="s">
        <v>127</v>
      </c>
      <c r="E17" s="79" t="s">
        <v>127</v>
      </c>
      <c r="F17" s="79" t="s">
        <v>127</v>
      </c>
      <c r="G17" s="79" t="s">
        <v>127</v>
      </c>
      <c r="H17" s="79" t="s">
        <v>127</v>
      </c>
      <c r="I17" s="79" t="s">
        <v>127</v>
      </c>
      <c r="J17" s="79" t="s">
        <v>127</v>
      </c>
      <c r="K17" s="79" t="s">
        <v>127</v>
      </c>
      <c r="L17" s="79" t="s">
        <v>127</v>
      </c>
      <c r="M17" s="79" t="s">
        <v>127</v>
      </c>
      <c r="N17" s="79" t="s">
        <v>127</v>
      </c>
      <c r="O17" s="79" t="s">
        <v>127</v>
      </c>
      <c r="P17" s="80"/>
      <c r="Q17" s="80"/>
      <c r="R17" s="80"/>
    </row>
    <row r="18" spans="1:18" s="81" customFormat="1" ht="21" customHeight="1" hidden="1">
      <c r="A18" s="75"/>
      <c r="B18" s="82" t="s">
        <v>123</v>
      </c>
      <c r="C18" s="83">
        <v>0.25</v>
      </c>
      <c r="D18" s="83">
        <v>0.24772727272727274</v>
      </c>
      <c r="E18" s="214">
        <v>0.2416666666666666</v>
      </c>
      <c r="F18" s="214">
        <v>0.24444444444444444</v>
      </c>
      <c r="G18" s="217">
        <v>0.2431818181818182</v>
      </c>
      <c r="H18" s="220">
        <v>0.248</v>
      </c>
      <c r="I18" s="214">
        <f>'[1]julio'!$AE$16</f>
        <v>0.2387755102040816</v>
      </c>
      <c r="J18" s="214">
        <f>'[1]agosto '!$AE$16</f>
        <v>0.24313725490196075</v>
      </c>
      <c r="K18" s="214">
        <f>'[1]septiembre '!$AE$16</f>
        <v>0.24420289855072466</v>
      </c>
      <c r="L18" s="83"/>
      <c r="M18" s="83"/>
      <c r="N18" s="83"/>
      <c r="O18" s="83"/>
      <c r="P18" s="149"/>
      <c r="Q18" s="80"/>
      <c r="R18" s="80"/>
    </row>
    <row r="19" spans="1:18" s="81" customFormat="1" ht="21" customHeight="1" hidden="1">
      <c r="A19" s="75"/>
      <c r="B19" s="82" t="s">
        <v>124</v>
      </c>
      <c r="C19" s="215">
        <v>0.24583333333333335</v>
      </c>
      <c r="D19" s="214">
        <v>0.2465909090909091</v>
      </c>
      <c r="E19" s="83">
        <v>0.25</v>
      </c>
      <c r="F19" s="83">
        <v>0.25</v>
      </c>
      <c r="G19" s="218">
        <v>0.25</v>
      </c>
      <c r="H19" s="218">
        <v>0.25</v>
      </c>
      <c r="I19" s="83">
        <f>'[1]julio'!$AE$20</f>
        <v>0.2403225806451613</v>
      </c>
      <c r="J19" s="83">
        <f>'[1]agosto '!$AE$20</f>
        <v>0.25</v>
      </c>
      <c r="K19" s="83">
        <f>'[1]septiembre '!$AE$20</f>
        <v>0.2456521739130435</v>
      </c>
      <c r="L19" s="83"/>
      <c r="M19" s="83"/>
      <c r="N19" s="83"/>
      <c r="O19" s="83"/>
      <c r="P19" s="149"/>
      <c r="Q19" s="80"/>
      <c r="R19" s="80"/>
    </row>
    <row r="20" spans="1:16" s="81" customFormat="1" ht="21" customHeight="1" hidden="1">
      <c r="A20" s="84"/>
      <c r="B20" s="82" t="s">
        <v>125</v>
      </c>
      <c r="C20" s="83">
        <v>0.25104166666666666</v>
      </c>
      <c r="D20" s="83">
        <v>0.24829545454545457</v>
      </c>
      <c r="E20" s="83">
        <v>0.25</v>
      </c>
      <c r="F20" s="83">
        <v>0.25</v>
      </c>
      <c r="G20" s="219">
        <v>0.25</v>
      </c>
      <c r="H20" s="218">
        <v>0.25</v>
      </c>
      <c r="I20" s="83">
        <f>'[1]julio'!$AE$26</f>
        <v>0.24253731343283583</v>
      </c>
      <c r="J20" s="83">
        <f>'[1]agosto '!$AE$26</f>
        <v>0.24779411764705883</v>
      </c>
      <c r="K20" s="83">
        <f>'[1]septiembre '!$AE$26</f>
        <v>0.24619565217391307</v>
      </c>
      <c r="L20" s="83"/>
      <c r="M20" s="83"/>
      <c r="N20" s="83"/>
      <c r="O20" s="83"/>
      <c r="P20" s="150"/>
    </row>
    <row r="21" spans="1:16" s="81" customFormat="1" ht="21" customHeight="1" hidden="1">
      <c r="A21" s="84"/>
      <c r="B21" s="82" t="s">
        <v>126</v>
      </c>
      <c r="C21" s="214">
        <v>0.24523809523809523</v>
      </c>
      <c r="D21" s="83">
        <v>0.24772727272727274</v>
      </c>
      <c r="E21" s="83">
        <v>0.25</v>
      </c>
      <c r="F21" s="83">
        <v>0.24952830188679245</v>
      </c>
      <c r="G21" s="216">
        <v>0.25</v>
      </c>
      <c r="H21" s="218">
        <v>0.25</v>
      </c>
      <c r="I21" s="83">
        <f>'[1]julio'!$AE$35</f>
        <v>0.24316239316239313</v>
      </c>
      <c r="J21" s="83">
        <f>'[1]agosto '!$AE$35</f>
        <v>0.2495798319327731</v>
      </c>
      <c r="K21" s="83">
        <f>'[1]septiembre '!$AE$35</f>
        <v>0.2484375</v>
      </c>
      <c r="L21" s="83"/>
      <c r="M21" s="83"/>
      <c r="N21" s="83"/>
      <c r="O21" s="83"/>
      <c r="P21" s="150"/>
    </row>
    <row r="22" spans="1:15" s="81" customFormat="1" ht="44.25" customHeight="1" hidden="1">
      <c r="A22" s="84"/>
      <c r="B22" s="78" t="s">
        <v>128</v>
      </c>
      <c r="C22" s="148">
        <f>SUM(C18:C21)</f>
        <v>0.9921130952380952</v>
      </c>
      <c r="D22" s="148">
        <f aca="true" t="shared" si="0" ref="D22:O22">SUM(D18:D21)</f>
        <v>0.9903409090909092</v>
      </c>
      <c r="E22" s="148">
        <f t="shared" si="0"/>
        <v>0.9916666666666666</v>
      </c>
      <c r="F22" s="148">
        <f t="shared" si="0"/>
        <v>0.9939727463312369</v>
      </c>
      <c r="G22" s="148">
        <f>SUM(G18:G21)</f>
        <v>0.9931818181818182</v>
      </c>
      <c r="H22" s="148">
        <f t="shared" si="0"/>
        <v>0.998</v>
      </c>
      <c r="I22" s="148">
        <f t="shared" si="0"/>
        <v>0.9647977974444719</v>
      </c>
      <c r="J22" s="148">
        <f t="shared" si="0"/>
        <v>0.9905112044817928</v>
      </c>
      <c r="K22" s="148">
        <f t="shared" si="0"/>
        <v>0.9844882246376812</v>
      </c>
      <c r="L22" s="148">
        <f t="shared" si="0"/>
        <v>0</v>
      </c>
      <c r="M22" s="148">
        <f t="shared" si="0"/>
        <v>0</v>
      </c>
      <c r="N22" s="148">
        <f t="shared" si="0"/>
        <v>0</v>
      </c>
      <c r="O22" s="148">
        <f t="shared" si="0"/>
        <v>0</v>
      </c>
    </row>
    <row r="23" spans="1:15" s="81" customFormat="1" ht="21" customHeight="1" hidden="1">
      <c r="A23" s="84"/>
      <c r="B23" s="85" t="s">
        <v>129</v>
      </c>
      <c r="C23" s="86">
        <v>12</v>
      </c>
      <c r="D23" s="86">
        <v>22</v>
      </c>
      <c r="E23" s="86">
        <v>12</v>
      </c>
      <c r="F23" s="86">
        <v>15</v>
      </c>
      <c r="G23" s="86">
        <v>10</v>
      </c>
      <c r="H23" s="86">
        <v>10</v>
      </c>
      <c r="I23" s="86">
        <v>18</v>
      </c>
      <c r="J23" s="86">
        <v>17</v>
      </c>
      <c r="K23" s="86">
        <v>23</v>
      </c>
      <c r="L23" s="86"/>
      <c r="M23" s="86"/>
      <c r="N23" s="86"/>
      <c r="O23" s="86"/>
    </row>
    <row r="24" spans="2:6" ht="21" customHeight="1" hidden="1">
      <c r="B24" s="36"/>
      <c r="C24" s="62"/>
      <c r="D24" s="62"/>
      <c r="E24" s="62"/>
      <c r="F24" s="62"/>
    </row>
    <row r="25" spans="2:6" ht="21" customHeight="1" hidden="1">
      <c r="B25" s="36"/>
      <c r="C25" s="62"/>
      <c r="D25" s="64"/>
      <c r="E25" s="64"/>
      <c r="F25" s="64"/>
    </row>
    <row r="26" spans="3:6" ht="12.75" hidden="1">
      <c r="C26" s="62"/>
      <c r="D26" s="62"/>
      <c r="E26" s="62"/>
      <c r="F26" s="62"/>
    </row>
    <row r="27" spans="3:6" ht="12.75" hidden="1">
      <c r="C27" s="62"/>
      <c r="D27" s="62"/>
      <c r="E27" s="62"/>
      <c r="F27" s="62"/>
    </row>
    <row r="28" spans="1:6" s="36" customFormat="1" ht="60.75" customHeight="1" hidden="1">
      <c r="A28" s="212" t="s">
        <v>217</v>
      </c>
      <c r="B28" s="213" t="s">
        <v>218</v>
      </c>
      <c r="C28" s="211"/>
      <c r="D28" s="211"/>
      <c r="E28" s="211"/>
      <c r="F28" s="211"/>
    </row>
    <row r="29" spans="1:6" s="36" customFormat="1" ht="96.75" customHeight="1">
      <c r="A29" s="212" t="s">
        <v>139</v>
      </c>
      <c r="B29" s="213" t="s">
        <v>228</v>
      </c>
      <c r="C29" s="211"/>
      <c r="D29" s="211"/>
      <c r="E29" s="211"/>
      <c r="F29" s="211"/>
    </row>
    <row r="30" spans="1:6" s="36" customFormat="1" ht="78.75" customHeight="1">
      <c r="A30" s="212" t="s">
        <v>140</v>
      </c>
      <c r="B30" s="213" t="s">
        <v>229</v>
      </c>
      <c r="C30" s="211"/>
      <c r="D30" s="211"/>
      <c r="E30" s="211"/>
      <c r="F30" s="211"/>
    </row>
    <row r="31" spans="1:6" s="36" customFormat="1" ht="87" customHeight="1">
      <c r="A31" s="212" t="s">
        <v>141</v>
      </c>
      <c r="B31" s="221" t="s">
        <v>230</v>
      </c>
      <c r="C31" s="211"/>
      <c r="D31" s="211"/>
      <c r="E31" s="211"/>
      <c r="F31" s="211"/>
    </row>
    <row r="32" spans="1:6" s="36" customFormat="1" ht="87" customHeight="1">
      <c r="A32" s="212" t="s">
        <v>142</v>
      </c>
      <c r="B32" s="221" t="s">
        <v>231</v>
      </c>
      <c r="C32" s="211"/>
      <c r="D32" s="211"/>
      <c r="E32" s="211"/>
      <c r="F32" s="211"/>
    </row>
    <row r="33" spans="1:6" s="36" customFormat="1" ht="81.75" customHeight="1">
      <c r="A33" s="212" t="s">
        <v>143</v>
      </c>
      <c r="B33" s="221" t="s">
        <v>226</v>
      </c>
      <c r="C33" s="211"/>
      <c r="D33" s="211"/>
      <c r="E33" s="211"/>
      <c r="F33" s="211"/>
    </row>
    <row r="34" spans="1:6" s="36" customFormat="1" ht="87" customHeight="1">
      <c r="A34" s="212" t="s">
        <v>144</v>
      </c>
      <c r="B34" s="221" t="s">
        <v>232</v>
      </c>
      <c r="C34" s="211"/>
      <c r="D34" s="211"/>
      <c r="E34" s="211"/>
      <c r="F34" s="211"/>
    </row>
    <row r="35" spans="1:2" s="36" customFormat="1" ht="88.5" customHeight="1">
      <c r="A35" s="212" t="s">
        <v>145</v>
      </c>
      <c r="B35" s="221" t="s">
        <v>234</v>
      </c>
    </row>
    <row r="36" spans="1:2" s="36" customFormat="1" ht="51">
      <c r="A36" s="212" t="s">
        <v>146</v>
      </c>
      <c r="B36" s="221" t="s">
        <v>236</v>
      </c>
    </row>
    <row r="37" spans="1:2" s="36" customFormat="1" ht="51">
      <c r="A37" s="212" t="s">
        <v>147</v>
      </c>
      <c r="B37" s="213" t="s">
        <v>245</v>
      </c>
    </row>
    <row r="38" spans="1:2" s="36" customFormat="1" ht="63.75">
      <c r="A38" s="212" t="s">
        <v>148</v>
      </c>
      <c r="B38" s="213" t="s">
        <v>246</v>
      </c>
    </row>
    <row r="39" spans="1:2" s="36" customFormat="1" ht="63.75">
      <c r="A39" s="212" t="s">
        <v>149</v>
      </c>
      <c r="B39" s="213" t="s">
        <v>247</v>
      </c>
    </row>
    <row r="40" spans="1:2" s="36" customFormat="1" ht="12.75">
      <c r="A40" s="212"/>
      <c r="B40" s="212"/>
    </row>
    <row r="41" s="36" customFormat="1" ht="12.75"/>
    <row r="42" s="36" customFormat="1" ht="12.75"/>
    <row r="43" s="36" customFormat="1" ht="12.75"/>
    <row r="156" ht="13.5" customHeight="1"/>
    <row r="157" ht="6.75" customHeight="1"/>
    <row r="174" ht="12.75">
      <c r="U174">
        <v>0</v>
      </c>
    </row>
  </sheetData>
  <sheetProtection/>
  <mergeCells count="29">
    <mergeCell ref="A1:A4"/>
    <mergeCell ref="B1:J1"/>
    <mergeCell ref="P10:P11"/>
    <mergeCell ref="R10:R11"/>
    <mergeCell ref="B6:U6"/>
    <mergeCell ref="A8:A9"/>
    <mergeCell ref="B8:B9"/>
    <mergeCell ref="A10:A11"/>
    <mergeCell ref="B4:J4"/>
    <mergeCell ref="H10:H11"/>
    <mergeCell ref="K1:M1"/>
    <mergeCell ref="L10:L11"/>
    <mergeCell ref="D10:D11"/>
    <mergeCell ref="K4:M4"/>
    <mergeCell ref="N10:N11"/>
    <mergeCell ref="F10:F11"/>
    <mergeCell ref="C8:AE8"/>
    <mergeCell ref="AC9:AE9"/>
    <mergeCell ref="AC10:AE11"/>
    <mergeCell ref="K2:M2"/>
    <mergeCell ref="X10:X11"/>
    <mergeCell ref="Z10:Z11"/>
    <mergeCell ref="AB10:AB11"/>
    <mergeCell ref="K3:M3"/>
    <mergeCell ref="T10:T11"/>
    <mergeCell ref="B2:J2"/>
    <mergeCell ref="B3:J3"/>
    <mergeCell ref="V10:V11"/>
    <mergeCell ref="J10:J11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paperSize="163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R166"/>
  <sheetViews>
    <sheetView showGridLines="0" zoomScalePageLayoutView="0" workbookViewId="0" topLeftCell="A19">
      <selection activeCell="Q56" sqref="Q56"/>
    </sheetView>
  </sheetViews>
  <sheetFormatPr defaultColWidth="11.421875" defaultRowHeight="12.75"/>
  <cols>
    <col min="1" max="1" width="3.00390625" style="11" customWidth="1"/>
    <col min="2" max="2" width="30.00390625" style="11" customWidth="1"/>
    <col min="3" max="3" width="21.28125" style="11" customWidth="1"/>
    <col min="4" max="4" width="7.00390625" style="11" customWidth="1"/>
    <col min="5" max="5" width="10.00390625" style="11" customWidth="1"/>
    <col min="6" max="6" width="9.57421875" style="11" bestFit="1" customWidth="1"/>
    <col min="7" max="7" width="8.140625" style="11" customWidth="1"/>
    <col min="8" max="8" width="8.00390625" style="11" customWidth="1"/>
    <col min="9" max="9" width="9.57421875" style="11" bestFit="1" customWidth="1"/>
    <col min="10" max="10" width="6.8515625" style="11" customWidth="1"/>
    <col min="11" max="11" width="9.140625" style="11" customWidth="1"/>
    <col min="12" max="12" width="12.140625" style="11" customWidth="1"/>
    <col min="13" max="13" width="8.421875" style="11" customWidth="1"/>
    <col min="14" max="14" width="13.00390625" style="11" customWidth="1"/>
    <col min="15" max="15" width="13.57421875" style="11" customWidth="1"/>
    <col min="16" max="16" width="11.00390625" style="11" bestFit="1" customWidth="1"/>
    <col min="17" max="18" width="11.7109375" style="11" customWidth="1"/>
    <col min="19" max="16384" width="11.421875" style="11" customWidth="1"/>
  </cols>
  <sheetData>
    <row r="1" ht="13.5" thickBot="1"/>
    <row r="2" spans="2:16" ht="16.5" customHeight="1">
      <c r="B2" s="350"/>
      <c r="C2" s="353" t="s">
        <v>2</v>
      </c>
      <c r="D2" s="354"/>
      <c r="E2" s="354"/>
      <c r="F2" s="354"/>
      <c r="G2" s="354"/>
      <c r="H2" s="354"/>
      <c r="I2" s="354"/>
      <c r="J2" s="354"/>
      <c r="K2" s="354"/>
      <c r="L2" s="354"/>
      <c r="M2" s="355"/>
      <c r="N2" s="356" t="s">
        <v>9</v>
      </c>
      <c r="O2" s="357"/>
      <c r="P2" s="358"/>
    </row>
    <row r="3" spans="2:16" ht="15.75" customHeight="1">
      <c r="B3" s="351"/>
      <c r="C3" s="359" t="s">
        <v>8</v>
      </c>
      <c r="D3" s="360"/>
      <c r="E3" s="360"/>
      <c r="F3" s="360"/>
      <c r="G3" s="360"/>
      <c r="H3" s="360"/>
      <c r="I3" s="360"/>
      <c r="J3" s="360"/>
      <c r="K3" s="360"/>
      <c r="L3" s="360"/>
      <c r="M3" s="361"/>
      <c r="N3" s="362" t="s">
        <v>95</v>
      </c>
      <c r="O3" s="363"/>
      <c r="P3" s="364"/>
    </row>
    <row r="4" spans="2:16" ht="15.75" customHeight="1">
      <c r="B4" s="351"/>
      <c r="C4" s="359" t="s">
        <v>10</v>
      </c>
      <c r="D4" s="360"/>
      <c r="E4" s="360"/>
      <c r="F4" s="360"/>
      <c r="G4" s="360"/>
      <c r="H4" s="360"/>
      <c r="I4" s="360"/>
      <c r="J4" s="360"/>
      <c r="K4" s="360"/>
      <c r="L4" s="360"/>
      <c r="M4" s="361"/>
      <c r="N4" s="362" t="s">
        <v>94</v>
      </c>
      <c r="O4" s="363"/>
      <c r="P4" s="364"/>
    </row>
    <row r="5" spans="2:16" ht="16.5" customHeight="1" thickBot="1">
      <c r="B5" s="352"/>
      <c r="C5" s="365" t="s">
        <v>11</v>
      </c>
      <c r="D5" s="366"/>
      <c r="E5" s="366"/>
      <c r="F5" s="366"/>
      <c r="G5" s="366"/>
      <c r="H5" s="366"/>
      <c r="I5" s="366"/>
      <c r="J5" s="366"/>
      <c r="K5" s="366"/>
      <c r="L5" s="366"/>
      <c r="M5" s="367"/>
      <c r="N5" s="368" t="s">
        <v>103</v>
      </c>
      <c r="O5" s="369"/>
      <c r="P5" s="370"/>
    </row>
    <row r="6" ht="13.5" thickBot="1"/>
    <row r="7" spans="1:17" s="48" customFormat="1" ht="12.75">
      <c r="A7" s="25"/>
      <c r="B7" s="371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  <c r="Q7" s="25"/>
    </row>
    <row r="8" spans="1:17" s="48" customFormat="1" ht="13.5" thickBot="1">
      <c r="A8" s="25"/>
      <c r="B8" s="374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6"/>
      <c r="Q8" s="25"/>
    </row>
    <row r="9" spans="1:17" s="48" customFormat="1" ht="6.75" customHeight="1" thickBot="1">
      <c r="A9" s="25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25"/>
    </row>
    <row r="10" spans="1:17" s="48" customFormat="1" ht="26.25" customHeight="1" thickBot="1">
      <c r="A10" s="25"/>
      <c r="B10" s="87" t="s">
        <v>67</v>
      </c>
      <c r="C10" s="88">
        <v>2019</v>
      </c>
      <c r="D10" s="533" t="s">
        <v>13</v>
      </c>
      <c r="E10" s="534"/>
      <c r="F10" s="534"/>
      <c r="G10" s="534"/>
      <c r="H10" s="578" t="s">
        <v>45</v>
      </c>
      <c r="I10" s="578"/>
      <c r="J10" s="578"/>
      <c r="K10" s="534" t="s">
        <v>14</v>
      </c>
      <c r="L10" s="534"/>
      <c r="M10" s="534"/>
      <c r="N10" s="534"/>
      <c r="O10" s="578" t="s">
        <v>48</v>
      </c>
      <c r="P10" s="579"/>
      <c r="Q10" s="25"/>
    </row>
    <row r="11" spans="1:17" s="48" customFormat="1" ht="4.5" customHeight="1" thickBot="1">
      <c r="A11" s="25"/>
      <c r="B11" s="543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5"/>
      <c r="Q11" s="25"/>
    </row>
    <row r="12" spans="1:17" s="48" customFormat="1" ht="13.5" thickBot="1">
      <c r="A12" s="25"/>
      <c r="B12" s="15" t="s">
        <v>1</v>
      </c>
      <c r="C12" s="555" t="s">
        <v>87</v>
      </c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6"/>
      <c r="Q12" s="25"/>
    </row>
    <row r="13" spans="1:17" s="48" customFormat="1" ht="4.5" customHeight="1" thickBot="1">
      <c r="A13" s="25"/>
      <c r="B13" s="551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3"/>
      <c r="Q13" s="25"/>
    </row>
    <row r="14" spans="1:17" s="48" customFormat="1" ht="13.5" thickBot="1">
      <c r="A14" s="25"/>
      <c r="B14" s="15" t="s">
        <v>15</v>
      </c>
      <c r="C14" s="418" t="s">
        <v>110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0"/>
      <c r="Q14" s="25"/>
    </row>
    <row r="15" spans="1:17" s="48" customFormat="1" ht="4.5" customHeight="1" thickBot="1">
      <c r="A15" s="25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70"/>
      <c r="Q15" s="25"/>
    </row>
    <row r="16" spans="1:17" s="48" customFormat="1" ht="13.5" thickBot="1">
      <c r="A16" s="25"/>
      <c r="B16" s="15" t="s">
        <v>16</v>
      </c>
      <c r="C16" s="419" t="s">
        <v>151</v>
      </c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20"/>
      <c r="Q16" s="25"/>
    </row>
    <row r="17" spans="1:17" s="48" customFormat="1" ht="4.5" customHeight="1" thickBot="1">
      <c r="A17" s="25"/>
      <c r="B17" s="568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70"/>
      <c r="Q17" s="25"/>
    </row>
    <row r="18" spans="1:17" s="48" customFormat="1" ht="26.25" customHeight="1" thickBot="1">
      <c r="A18" s="25"/>
      <c r="B18" s="15" t="s">
        <v>17</v>
      </c>
      <c r="C18" s="406" t="s">
        <v>159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11"/>
      <c r="Q18" s="25"/>
    </row>
    <row r="19" spans="1:17" s="48" customFormat="1" ht="4.5" customHeight="1" thickBot="1">
      <c r="A19" s="25"/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25"/>
    </row>
    <row r="20" spans="1:17" s="48" customFormat="1" ht="17.25" customHeight="1" thickBot="1">
      <c r="A20" s="25"/>
      <c r="B20" s="533" t="s">
        <v>18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5"/>
      <c r="Q20" s="25"/>
    </row>
    <row r="21" spans="1:17" s="48" customFormat="1" ht="4.5" customHeight="1" thickBot="1">
      <c r="A21" s="25"/>
      <c r="B21" s="575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7"/>
      <c r="Q21" s="25"/>
    </row>
    <row r="22" spans="1:18" s="48" customFormat="1" ht="65.25" customHeight="1" thickBot="1">
      <c r="A22" s="25"/>
      <c r="B22" s="15" t="s">
        <v>19</v>
      </c>
      <c r="C22" s="406" t="s">
        <v>111</v>
      </c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11"/>
      <c r="Q22" s="25"/>
      <c r="R22" s="93"/>
    </row>
    <row r="23" spans="1:17" s="48" customFormat="1" ht="4.5" customHeight="1" thickBot="1">
      <c r="A23" s="25"/>
      <c r="B23" s="568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70"/>
      <c r="Q23" s="25"/>
    </row>
    <row r="24" spans="1:17" s="48" customFormat="1" ht="36.75" customHeight="1" thickBot="1">
      <c r="A24" s="25"/>
      <c r="B24" s="15" t="s">
        <v>20</v>
      </c>
      <c r="C24" s="406" t="s">
        <v>152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11"/>
      <c r="Q24" s="25"/>
    </row>
    <row r="25" spans="1:17" s="48" customFormat="1" ht="4.5" customHeight="1" thickBot="1">
      <c r="A25" s="25"/>
      <c r="B25" s="568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70"/>
      <c r="Q25" s="25"/>
    </row>
    <row r="26" spans="1:17" s="48" customFormat="1" ht="13.5" customHeight="1" thickBot="1">
      <c r="A26" s="25"/>
      <c r="B26" s="15" t="s">
        <v>21</v>
      </c>
      <c r="C26" s="571">
        <v>0.15</v>
      </c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6"/>
      <c r="Q26" s="25"/>
    </row>
    <row r="27" spans="1:17" s="48" customFormat="1" ht="4.5" customHeight="1" thickBot="1">
      <c r="A27" s="25"/>
      <c r="B27" s="572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4"/>
      <c r="Q27" s="25"/>
    </row>
    <row r="28" spans="1:17" s="48" customFormat="1" ht="27" customHeight="1" thickBot="1">
      <c r="A28" s="25"/>
      <c r="B28" s="15" t="s">
        <v>22</v>
      </c>
      <c r="C28" s="65" t="s">
        <v>23</v>
      </c>
      <c r="D28" s="418" t="s">
        <v>220</v>
      </c>
      <c r="E28" s="419"/>
      <c r="F28" s="419"/>
      <c r="G28" s="420"/>
      <c r="H28" s="421" t="s">
        <v>24</v>
      </c>
      <c r="I28" s="421"/>
      <c r="J28" s="421"/>
      <c r="K28" s="418" t="s">
        <v>221</v>
      </c>
      <c r="L28" s="419"/>
      <c r="M28" s="420"/>
      <c r="N28" s="422" t="s">
        <v>25</v>
      </c>
      <c r="O28" s="423"/>
      <c r="P28" s="66" t="s">
        <v>222</v>
      </c>
      <c r="Q28" s="25"/>
    </row>
    <row r="29" spans="1:17" s="48" customFormat="1" ht="4.5" customHeight="1" thickBot="1">
      <c r="A29" s="25"/>
      <c r="B29" s="565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7"/>
      <c r="Q29" s="25"/>
    </row>
    <row r="30" spans="1:17" s="48" customFormat="1" ht="13.5" thickBot="1">
      <c r="A30" s="25"/>
      <c r="B30" s="15" t="s">
        <v>26</v>
      </c>
      <c r="C30" s="418" t="s">
        <v>80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20"/>
      <c r="Q30" s="25"/>
    </row>
    <row r="31" spans="1:17" s="48" customFormat="1" ht="4.5" customHeight="1" thickBot="1">
      <c r="A31" s="25"/>
      <c r="B31" s="568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70"/>
      <c r="Q31" s="25"/>
    </row>
    <row r="32" spans="1:17" s="48" customFormat="1" ht="13.5" thickBot="1">
      <c r="A32" s="25"/>
      <c r="B32" s="15" t="s">
        <v>27</v>
      </c>
      <c r="C32" s="554" t="s">
        <v>76</v>
      </c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6"/>
      <c r="Q32" s="25"/>
    </row>
    <row r="33" spans="1:17" s="48" customFormat="1" ht="4.5" customHeight="1" thickBot="1">
      <c r="A33" s="25"/>
      <c r="B33" s="568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70"/>
      <c r="Q33" s="25"/>
    </row>
    <row r="34" spans="1:18" s="48" customFormat="1" ht="13.5" thickBot="1">
      <c r="A34" s="25"/>
      <c r="B34" s="15" t="s">
        <v>28</v>
      </c>
      <c r="C34" s="554" t="s">
        <v>76</v>
      </c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6"/>
      <c r="Q34" s="25"/>
      <c r="R34" s="104"/>
    </row>
    <row r="35" spans="1:17" s="48" customFormat="1" ht="4.5" customHeight="1" thickBot="1">
      <c r="A35" s="25"/>
      <c r="B35" s="551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3"/>
      <c r="Q35" s="25"/>
    </row>
    <row r="36" spans="1:17" s="48" customFormat="1" ht="16.5" customHeight="1" thickBot="1">
      <c r="A36" s="25"/>
      <c r="B36" s="15" t="s">
        <v>29</v>
      </c>
      <c r="C36" s="554" t="s">
        <v>76</v>
      </c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6"/>
      <c r="Q36" s="25"/>
    </row>
    <row r="37" spans="1:17" s="48" customFormat="1" ht="4.5" customHeight="1" thickBot="1">
      <c r="A37" s="2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5"/>
    </row>
    <row r="38" spans="1:17" s="48" customFormat="1" ht="13.5" thickBot="1">
      <c r="A38" s="25"/>
      <c r="B38" s="557" t="s">
        <v>30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9"/>
      <c r="P38" s="560"/>
      <c r="Q38" s="25"/>
    </row>
    <row r="39" spans="1:17" s="48" customFormat="1" ht="20.25" customHeight="1" thickBot="1">
      <c r="A39" s="25"/>
      <c r="B39" s="89" t="s">
        <v>31</v>
      </c>
      <c r="C39" s="561" t="s">
        <v>32</v>
      </c>
      <c r="D39" s="562"/>
      <c r="E39" s="562"/>
      <c r="F39" s="562"/>
      <c r="G39" s="563"/>
      <c r="H39" s="561" t="s">
        <v>26</v>
      </c>
      <c r="I39" s="562"/>
      <c r="J39" s="562"/>
      <c r="K39" s="562"/>
      <c r="L39" s="563"/>
      <c r="M39" s="561" t="s">
        <v>33</v>
      </c>
      <c r="N39" s="562"/>
      <c r="O39" s="564"/>
      <c r="P39" s="563"/>
      <c r="Q39" s="25"/>
    </row>
    <row r="40" spans="1:17" s="48" customFormat="1" ht="33.75" customHeight="1">
      <c r="A40" s="25"/>
      <c r="B40" s="50" t="s">
        <v>119</v>
      </c>
      <c r="C40" s="445" t="s">
        <v>92</v>
      </c>
      <c r="D40" s="446"/>
      <c r="E40" s="446"/>
      <c r="F40" s="446"/>
      <c r="G40" s="447"/>
      <c r="H40" s="445" t="s">
        <v>84</v>
      </c>
      <c r="I40" s="446"/>
      <c r="J40" s="446"/>
      <c r="K40" s="446"/>
      <c r="L40" s="447"/>
      <c r="M40" s="442" t="s">
        <v>135</v>
      </c>
      <c r="N40" s="443"/>
      <c r="O40" s="443"/>
      <c r="P40" s="550"/>
      <c r="Q40" s="25"/>
    </row>
    <row r="41" spans="1:17" s="48" customFormat="1" ht="30.75" customHeight="1">
      <c r="A41" s="25"/>
      <c r="B41" s="51" t="s">
        <v>120</v>
      </c>
      <c r="C41" s="445" t="s">
        <v>92</v>
      </c>
      <c r="D41" s="446"/>
      <c r="E41" s="446"/>
      <c r="F41" s="446"/>
      <c r="G41" s="447"/>
      <c r="H41" s="445" t="s">
        <v>84</v>
      </c>
      <c r="I41" s="446"/>
      <c r="J41" s="446"/>
      <c r="K41" s="446"/>
      <c r="L41" s="447"/>
      <c r="M41" s="442" t="s">
        <v>135</v>
      </c>
      <c r="N41" s="443"/>
      <c r="O41" s="443"/>
      <c r="P41" s="550"/>
      <c r="Q41" s="25"/>
    </row>
    <row r="42" spans="1:17" s="48" customFormat="1" ht="4.5" customHeight="1" thickBot="1">
      <c r="A42" s="25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5"/>
    </row>
    <row r="43" spans="1:17" s="48" customFormat="1" ht="13.5" customHeight="1" thickBot="1">
      <c r="A43" s="25"/>
      <c r="B43" s="533" t="s">
        <v>34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5"/>
      <c r="Q43" s="25"/>
    </row>
    <row r="44" spans="1:17" s="48" customFormat="1" ht="4.5" customHeight="1">
      <c r="A44" s="25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25"/>
    </row>
    <row r="45" spans="1:17" s="48" customFormat="1" ht="12.75">
      <c r="A45" s="25"/>
      <c r="B45" s="536" t="s">
        <v>6</v>
      </c>
      <c r="C45" s="47" t="s">
        <v>137</v>
      </c>
      <c r="D45" s="47" t="s">
        <v>138</v>
      </c>
      <c r="E45" s="47" t="s">
        <v>139</v>
      </c>
      <c r="F45" s="47" t="s">
        <v>140</v>
      </c>
      <c r="G45" s="47" t="s">
        <v>141</v>
      </c>
      <c r="H45" s="47" t="s">
        <v>142</v>
      </c>
      <c r="I45" s="47" t="s">
        <v>143</v>
      </c>
      <c r="J45" s="47" t="s">
        <v>144</v>
      </c>
      <c r="K45" s="47" t="s">
        <v>145</v>
      </c>
      <c r="L45" s="47" t="s">
        <v>146</v>
      </c>
      <c r="M45" s="47" t="s">
        <v>147</v>
      </c>
      <c r="N45" s="47" t="s">
        <v>148</v>
      </c>
      <c r="O45" s="47" t="s">
        <v>149</v>
      </c>
      <c r="P45" s="47" t="s">
        <v>224</v>
      </c>
      <c r="Q45" s="25"/>
    </row>
    <row r="46" spans="1:17" s="48" customFormat="1" ht="12.75">
      <c r="A46" s="25"/>
      <c r="B46" s="536"/>
      <c r="C46" s="97" t="s">
        <v>96</v>
      </c>
      <c r="D46" s="47"/>
      <c r="E46" s="47"/>
      <c r="F46" s="98">
        <f>+C26</f>
        <v>0.15</v>
      </c>
      <c r="G46" s="99"/>
      <c r="H46" s="99"/>
      <c r="I46" s="98">
        <f>+C26</f>
        <v>0.15</v>
      </c>
      <c r="J46" s="99"/>
      <c r="K46" s="99"/>
      <c r="L46" s="98">
        <f>+C26</f>
        <v>0.15</v>
      </c>
      <c r="M46" s="99"/>
      <c r="N46" s="99"/>
      <c r="O46" s="98">
        <f>+C26</f>
        <v>0.15</v>
      </c>
      <c r="P46" s="98">
        <f>+C26</f>
        <v>0.15</v>
      </c>
      <c r="Q46" s="25"/>
    </row>
    <row r="47" spans="1:17" s="48" customFormat="1" ht="12.75">
      <c r="A47" s="25"/>
      <c r="B47" s="536"/>
      <c r="C47" s="49" t="s">
        <v>112</v>
      </c>
      <c r="D47" s="47"/>
      <c r="E47" s="47"/>
      <c r="F47" s="321">
        <f>'registro logro acuerdos concili'!D10</f>
        <v>0.11510791366906475</v>
      </c>
      <c r="G47" s="99"/>
      <c r="H47" s="99"/>
      <c r="I47" s="321">
        <f>'registro logro acuerdos concili'!F10</f>
        <v>0.112</v>
      </c>
      <c r="J47" s="99"/>
      <c r="K47" s="99"/>
      <c r="L47" s="321">
        <f>+'registro logro acuerdos concili'!H10</f>
        <v>0.1554054054054054</v>
      </c>
      <c r="M47" s="99"/>
      <c r="N47" s="99"/>
      <c r="O47" s="321"/>
      <c r="P47" s="322"/>
      <c r="Q47" s="25"/>
    </row>
    <row r="48" spans="1:17" s="48" customFormat="1" ht="25.5">
      <c r="A48" s="25"/>
      <c r="B48" s="536"/>
      <c r="C48" s="323" t="s">
        <v>233</v>
      </c>
      <c r="D48" s="323"/>
      <c r="E48" s="323"/>
      <c r="F48" s="324">
        <f>F47/F46</f>
        <v>0.7673860911270984</v>
      </c>
      <c r="G48" s="323"/>
      <c r="H48" s="323"/>
      <c r="I48" s="324">
        <f>I47/I46</f>
        <v>0.7466666666666667</v>
      </c>
      <c r="J48" s="323"/>
      <c r="K48" s="323"/>
      <c r="L48" s="324">
        <f>L47/L46</f>
        <v>1.0360360360360361</v>
      </c>
      <c r="M48" s="323"/>
      <c r="N48" s="323"/>
      <c r="O48" s="323"/>
      <c r="P48" s="323"/>
      <c r="Q48" s="25"/>
    </row>
    <row r="49" spans="1:17" s="48" customFormat="1" ht="4.5" customHeight="1" thickBot="1">
      <c r="A49" s="25"/>
      <c r="B49" s="537">
        <v>0.9</v>
      </c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9"/>
      <c r="Q49" s="25"/>
    </row>
    <row r="50" spans="1:17" s="48" customFormat="1" ht="13.5" thickBot="1">
      <c r="A50" s="25"/>
      <c r="B50" s="533" t="s">
        <v>35</v>
      </c>
      <c r="C50" s="534"/>
      <c r="D50" s="534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5"/>
      <c r="Q50" s="25"/>
    </row>
    <row r="51" spans="1:17" s="48" customFormat="1" ht="21" customHeight="1">
      <c r="A51" s="25"/>
      <c r="B51" s="540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2"/>
      <c r="Q51" s="25"/>
    </row>
    <row r="52" spans="1:17" s="48" customFormat="1" ht="21" customHeight="1">
      <c r="A52" s="25"/>
      <c r="B52" s="543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5"/>
      <c r="Q52" s="25"/>
    </row>
    <row r="53" spans="1:17" s="48" customFormat="1" ht="21" customHeight="1">
      <c r="A53" s="25"/>
      <c r="B53" s="543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5"/>
      <c r="Q53" s="25"/>
    </row>
    <row r="54" spans="1:17" s="48" customFormat="1" ht="21" customHeight="1">
      <c r="A54" s="25"/>
      <c r="B54" s="543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5"/>
      <c r="Q54" s="25"/>
    </row>
    <row r="55" spans="1:17" s="48" customFormat="1" ht="21" customHeight="1">
      <c r="A55" s="25"/>
      <c r="B55" s="543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5"/>
      <c r="Q55" s="25"/>
    </row>
    <row r="56" spans="1:17" s="48" customFormat="1" ht="21" customHeight="1">
      <c r="A56" s="25"/>
      <c r="B56" s="543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5"/>
      <c r="Q56" s="25"/>
    </row>
    <row r="57" spans="1:17" s="48" customFormat="1" ht="21" customHeight="1">
      <c r="A57" s="25"/>
      <c r="B57" s="543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5"/>
      <c r="Q57" s="25"/>
    </row>
    <row r="58" spans="1:17" s="48" customFormat="1" ht="21" customHeight="1">
      <c r="A58" s="25"/>
      <c r="B58" s="543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5"/>
      <c r="Q58" s="25"/>
    </row>
    <row r="59" spans="1:17" s="48" customFormat="1" ht="21" customHeight="1">
      <c r="A59" s="25"/>
      <c r="B59" s="543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5"/>
      <c r="Q59" s="25"/>
    </row>
    <row r="60" spans="1:17" s="48" customFormat="1" ht="21" customHeight="1">
      <c r="A60" s="25"/>
      <c r="B60" s="543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5"/>
      <c r="Q60" s="25"/>
    </row>
    <row r="61" spans="1:17" s="48" customFormat="1" ht="21" customHeight="1">
      <c r="A61" s="25"/>
      <c r="B61" s="543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5"/>
      <c r="Q61" s="25"/>
    </row>
    <row r="62" spans="1:17" s="48" customFormat="1" ht="21" customHeight="1">
      <c r="A62" s="25"/>
      <c r="B62" s="543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5"/>
      <c r="Q62" s="25"/>
    </row>
    <row r="63" spans="1:17" s="48" customFormat="1" ht="21" customHeight="1">
      <c r="A63" s="25"/>
      <c r="B63" s="543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5"/>
      <c r="Q63" s="25"/>
    </row>
    <row r="64" spans="1:17" s="48" customFormat="1" ht="21" customHeight="1">
      <c r="A64" s="25"/>
      <c r="B64" s="543"/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5"/>
      <c r="Q64" s="25"/>
    </row>
    <row r="65" spans="1:17" s="48" customFormat="1" ht="21" customHeight="1">
      <c r="A65" s="25"/>
      <c r="B65" s="543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5"/>
      <c r="Q65" s="25"/>
    </row>
    <row r="66" spans="1:17" s="48" customFormat="1" ht="21" customHeight="1" thickBot="1">
      <c r="A66" s="2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8"/>
      <c r="Q66" s="25"/>
    </row>
    <row r="67" spans="1:17" s="96" customFormat="1" ht="4.5" customHeight="1" thickBot="1">
      <c r="A67" s="549"/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549"/>
    </row>
    <row r="68" spans="1:17" s="48" customFormat="1" ht="105" customHeight="1" thickBot="1">
      <c r="A68" s="25"/>
      <c r="B68" s="23" t="s">
        <v>36</v>
      </c>
      <c r="C68" s="461" t="s">
        <v>243</v>
      </c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3"/>
      <c r="Q68" s="25"/>
    </row>
    <row r="69" spans="1:17" s="48" customFormat="1" ht="41.25" customHeight="1" thickBot="1">
      <c r="A69" s="25"/>
      <c r="B69" s="24" t="s">
        <v>37</v>
      </c>
      <c r="C69" s="527" t="s">
        <v>85</v>
      </c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9"/>
      <c r="Q69" s="25"/>
    </row>
    <row r="70" spans="1:17" s="48" customFormat="1" ht="27.75" customHeight="1" thickBot="1">
      <c r="A70" s="25"/>
      <c r="B70" s="59" t="s">
        <v>68</v>
      </c>
      <c r="C70" s="530"/>
      <c r="D70" s="531"/>
      <c r="E70" s="531"/>
      <c r="F70" s="531"/>
      <c r="G70" s="531"/>
      <c r="H70" s="531"/>
      <c r="I70" s="531"/>
      <c r="J70" s="531"/>
      <c r="K70" s="531"/>
      <c r="L70" s="531"/>
      <c r="M70" s="531"/>
      <c r="N70" s="531"/>
      <c r="O70" s="531"/>
      <c r="P70" s="532"/>
      <c r="Q70" s="25"/>
    </row>
    <row r="71" s="48" customFormat="1" ht="12.75"/>
    <row r="72" s="28" customFormat="1" ht="12.75"/>
    <row r="73" s="28" customFormat="1" ht="12.75"/>
    <row r="74" s="133" customFormat="1" ht="12.75"/>
    <row r="75" s="133" customFormat="1" ht="12.75"/>
    <row r="76" s="133" customFormat="1" ht="12.75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3" s="133" customFormat="1" ht="12.75"/>
    <row r="84" s="133" customFormat="1" ht="12.75"/>
    <row r="85" s="133" customFormat="1" ht="12.75"/>
    <row r="86" s="133" customFormat="1" ht="12.75"/>
    <row r="87" s="133" customFormat="1" ht="12.75"/>
    <row r="88" s="133" customFormat="1" ht="12.75"/>
    <row r="89" s="133" customFormat="1" ht="12.75"/>
    <row r="90" s="133" customFormat="1" ht="12.75"/>
    <row r="91" s="133" customFormat="1" ht="12.75"/>
    <row r="92" s="133" customFormat="1" ht="12.75"/>
    <row r="93" s="134" customFormat="1" ht="12.75"/>
    <row r="94" spans="2:17" s="134" customFormat="1" ht="12.75" hidden="1">
      <c r="B94" s="134" t="s">
        <v>38</v>
      </c>
      <c r="C94" s="134" t="s">
        <v>14</v>
      </c>
      <c r="D94" s="134" t="s">
        <v>39</v>
      </c>
      <c r="Q94" s="135" t="s">
        <v>69</v>
      </c>
    </row>
    <row r="95" spans="2:17" s="134" customFormat="1" ht="12.75" hidden="1">
      <c r="B95" s="135" t="s">
        <v>40</v>
      </c>
      <c r="C95" s="135" t="s">
        <v>41</v>
      </c>
      <c r="D95" s="136" t="s">
        <v>42</v>
      </c>
      <c r="M95" s="135" t="s">
        <v>70</v>
      </c>
      <c r="Q95" s="135" t="s">
        <v>71</v>
      </c>
    </row>
    <row r="96" spans="2:17" s="134" customFormat="1" ht="12.75" hidden="1">
      <c r="B96" s="135" t="s">
        <v>72</v>
      </c>
      <c r="C96" s="135" t="s">
        <v>43</v>
      </c>
      <c r="D96" s="136" t="s">
        <v>44</v>
      </c>
      <c r="M96" s="135" t="s">
        <v>73</v>
      </c>
      <c r="Q96" s="135" t="s">
        <v>74</v>
      </c>
    </row>
    <row r="97" spans="2:17" s="134" customFormat="1" ht="12.75" hidden="1">
      <c r="B97" s="135" t="s">
        <v>45</v>
      </c>
      <c r="C97" s="135" t="s">
        <v>46</v>
      </c>
      <c r="D97" s="136" t="s">
        <v>47</v>
      </c>
      <c r="M97" s="135" t="s">
        <v>75</v>
      </c>
      <c r="Q97" s="135" t="s">
        <v>76</v>
      </c>
    </row>
    <row r="98" spans="3:17" s="134" customFormat="1" ht="12.75" hidden="1">
      <c r="C98" s="135" t="s">
        <v>48</v>
      </c>
      <c r="D98" s="136" t="s">
        <v>49</v>
      </c>
      <c r="M98" s="135"/>
      <c r="Q98" s="135" t="s">
        <v>77</v>
      </c>
    </row>
    <row r="99" spans="3:17" s="134" customFormat="1" ht="12.75" hidden="1">
      <c r="C99" s="135" t="s">
        <v>50</v>
      </c>
      <c r="D99" s="136" t="s">
        <v>51</v>
      </c>
      <c r="N99" s="134" t="s">
        <v>78</v>
      </c>
      <c r="Q99" s="135" t="s">
        <v>79</v>
      </c>
    </row>
    <row r="100" spans="3:4" s="134" customFormat="1" ht="12.75" hidden="1">
      <c r="C100" s="135" t="s">
        <v>52</v>
      </c>
      <c r="D100" s="136" t="s">
        <v>53</v>
      </c>
    </row>
    <row r="101" spans="3:4" s="134" customFormat="1" ht="12.75" hidden="1">
      <c r="C101" s="135" t="s">
        <v>54</v>
      </c>
      <c r="D101" s="136" t="s">
        <v>55</v>
      </c>
    </row>
    <row r="102" s="134" customFormat="1" ht="12.75" hidden="1">
      <c r="D102" s="136" t="s">
        <v>56</v>
      </c>
    </row>
    <row r="103" s="134" customFormat="1" ht="12.75" hidden="1">
      <c r="D103" s="136" t="s">
        <v>57</v>
      </c>
    </row>
    <row r="104" s="134" customFormat="1" ht="12.75" hidden="1">
      <c r="D104" s="136" t="s">
        <v>58</v>
      </c>
    </row>
    <row r="105" spans="2:4" s="134" customFormat="1" ht="12.75" customHeight="1" hidden="1">
      <c r="B105" s="129" t="s">
        <v>158</v>
      </c>
      <c r="D105" s="136" t="s">
        <v>59</v>
      </c>
    </row>
    <row r="106" spans="2:4" s="134" customFormat="1" ht="51" hidden="1">
      <c r="B106" s="132" t="s">
        <v>159</v>
      </c>
      <c r="D106" s="136" t="s">
        <v>60</v>
      </c>
    </row>
    <row r="107" spans="2:4" s="134" customFormat="1" ht="63.75" hidden="1">
      <c r="B107" s="132" t="s">
        <v>160</v>
      </c>
      <c r="D107" s="136" t="s">
        <v>61</v>
      </c>
    </row>
    <row r="108" spans="2:4" s="134" customFormat="1" ht="76.5" hidden="1">
      <c r="B108" s="132" t="s">
        <v>161</v>
      </c>
      <c r="D108" s="136" t="s">
        <v>62</v>
      </c>
    </row>
    <row r="109" spans="2:4" s="134" customFormat="1" ht="51" hidden="1">
      <c r="B109" s="132" t="s">
        <v>162</v>
      </c>
      <c r="D109" s="136" t="s">
        <v>63</v>
      </c>
    </row>
    <row r="110" spans="2:4" s="134" customFormat="1" ht="51" hidden="1">
      <c r="B110" s="132" t="s">
        <v>163</v>
      </c>
      <c r="D110" s="136" t="s">
        <v>64</v>
      </c>
    </row>
    <row r="111" spans="2:4" s="134" customFormat="1" ht="38.25" hidden="1">
      <c r="B111" s="132" t="s">
        <v>164</v>
      </c>
      <c r="D111" s="136" t="s">
        <v>65</v>
      </c>
    </row>
    <row r="112" spans="2:4" s="134" customFormat="1" ht="12.75" hidden="1">
      <c r="B112" s="133"/>
      <c r="D112" s="136" t="s">
        <v>66</v>
      </c>
    </row>
    <row r="113" spans="2:12" s="134" customFormat="1" ht="12.75" hidden="1">
      <c r="B113" s="133"/>
      <c r="D113" s="135" t="s">
        <v>81</v>
      </c>
      <c r="E113" s="135"/>
      <c r="F113" s="135"/>
      <c r="G113" s="135"/>
      <c r="H113" s="135"/>
      <c r="I113" s="135"/>
      <c r="J113" s="135"/>
      <c r="K113" s="135"/>
      <c r="L113" s="135"/>
    </row>
    <row r="114" spans="2:12" s="134" customFormat="1" ht="15.75" customHeight="1" hidden="1">
      <c r="B114" s="137"/>
      <c r="D114" s="135" t="s">
        <v>82</v>
      </c>
      <c r="E114" s="135"/>
      <c r="F114" s="135"/>
      <c r="G114" s="135"/>
      <c r="H114" s="135"/>
      <c r="I114" s="135"/>
      <c r="J114" s="135"/>
      <c r="K114" s="135"/>
      <c r="L114" s="135"/>
    </row>
    <row r="115" spans="2:12" s="134" customFormat="1" ht="15.75" customHeight="1" hidden="1">
      <c r="B115" s="137"/>
      <c r="D115" s="135" t="s">
        <v>87</v>
      </c>
      <c r="E115" s="135"/>
      <c r="F115" s="135"/>
      <c r="G115" s="135"/>
      <c r="H115" s="135"/>
      <c r="I115" s="135"/>
      <c r="J115" s="135"/>
      <c r="K115" s="135"/>
      <c r="L115" s="135"/>
    </row>
    <row r="116" spans="2:4" s="134" customFormat="1" ht="12.75" hidden="1">
      <c r="B116" s="137"/>
      <c r="D116" s="134">
        <v>2017</v>
      </c>
    </row>
    <row r="117" spans="2:4" s="134" customFormat="1" ht="12.75" hidden="1">
      <c r="B117" s="137"/>
      <c r="D117" s="134">
        <v>2018</v>
      </c>
    </row>
    <row r="118" spans="2:4" s="134" customFormat="1" ht="12.75" hidden="1">
      <c r="B118" s="137"/>
      <c r="D118" s="134">
        <v>2019</v>
      </c>
    </row>
    <row r="119" spans="2:4" s="134" customFormat="1" ht="12.75" hidden="1">
      <c r="B119" s="137"/>
      <c r="D119" s="134">
        <v>2020</v>
      </c>
    </row>
    <row r="120" spans="2:4" s="134" customFormat="1" ht="12.75" hidden="1">
      <c r="B120" s="137"/>
      <c r="D120" s="134">
        <v>2021</v>
      </c>
    </row>
    <row r="121" s="134" customFormat="1" ht="12.75">
      <c r="B121" s="137"/>
    </row>
    <row r="122" s="134" customFormat="1" ht="12.75">
      <c r="B122" s="137"/>
    </row>
    <row r="123" s="134" customFormat="1" ht="12.75">
      <c r="B123" s="133"/>
    </row>
    <row r="124" s="134" customFormat="1" ht="12.75">
      <c r="B124" s="133"/>
    </row>
    <row r="125" s="134" customFormat="1" ht="12.75">
      <c r="B125" s="133"/>
    </row>
    <row r="126" s="134" customFormat="1" ht="12.75">
      <c r="B126" s="133"/>
    </row>
    <row r="127" s="134" customFormat="1" ht="12.75">
      <c r="B127" s="133"/>
    </row>
    <row r="128" s="134" customFormat="1" ht="12.75">
      <c r="B128" s="133"/>
    </row>
    <row r="129" s="134" customFormat="1" ht="12.75">
      <c r="B129" s="133"/>
    </row>
    <row r="130" s="134" customFormat="1" ht="12.75">
      <c r="B130" s="133"/>
    </row>
    <row r="131" s="134" customFormat="1" ht="12.75">
      <c r="B131" s="133"/>
    </row>
    <row r="132" s="134" customFormat="1" ht="12.75">
      <c r="B132" s="133"/>
    </row>
    <row r="133" s="134" customFormat="1" ht="12.75">
      <c r="B133" s="133"/>
    </row>
    <row r="134" s="134" customFormat="1" ht="12.75">
      <c r="B134" s="133"/>
    </row>
    <row r="135" s="134" customFormat="1" ht="12.75">
      <c r="B135" s="133"/>
    </row>
    <row r="136" s="134" customFormat="1" ht="12.75">
      <c r="B136" s="133"/>
    </row>
    <row r="137" s="134" customFormat="1" ht="12.75">
      <c r="B137" s="133"/>
    </row>
    <row r="138" s="134" customFormat="1" ht="12.75">
      <c r="B138" s="133"/>
    </row>
    <row r="139" s="134" customFormat="1" ht="12.75">
      <c r="B139" s="133"/>
    </row>
    <row r="140" s="134" customFormat="1" ht="12.75">
      <c r="B140" s="133"/>
    </row>
    <row r="141" s="134" customFormat="1" ht="12.75">
      <c r="B141" s="133"/>
    </row>
    <row r="142" s="134" customFormat="1" ht="12.75">
      <c r="B142" s="133"/>
    </row>
    <row r="143" s="134" customFormat="1" ht="12.75">
      <c r="B143" s="133"/>
    </row>
    <row r="144" s="134" customFormat="1" ht="12.75">
      <c r="B144" s="133"/>
    </row>
    <row r="145" s="134" customFormat="1" ht="12.75">
      <c r="B145" s="133"/>
    </row>
    <row r="146" s="134" customFormat="1" ht="12.75">
      <c r="B146" s="133"/>
    </row>
    <row r="147" s="134" customFormat="1" ht="12.75">
      <c r="B147" s="133"/>
    </row>
    <row r="148" s="134" customFormat="1" ht="12.75">
      <c r="B148" s="133"/>
    </row>
    <row r="149" s="134" customFormat="1" ht="12.75">
      <c r="B149" s="133"/>
    </row>
    <row r="150" s="134" customFormat="1" ht="12.75">
      <c r="B150" s="133"/>
    </row>
    <row r="151" s="134" customFormat="1" ht="12.75">
      <c r="B151" s="133"/>
    </row>
    <row r="152" s="134" customFormat="1" ht="12.75">
      <c r="B152" s="133"/>
    </row>
    <row r="153" s="134" customFormat="1" ht="12.75">
      <c r="B153" s="133"/>
    </row>
    <row r="154" s="134" customFormat="1" ht="12.75">
      <c r="B154" s="133"/>
    </row>
    <row r="155" s="134" customFormat="1" ht="12.75">
      <c r="B155" s="133"/>
    </row>
    <row r="156" s="134" customFormat="1" ht="12.75">
      <c r="B156" s="133"/>
    </row>
    <row r="157" s="134" customFormat="1" ht="12.75">
      <c r="B157" s="133"/>
    </row>
    <row r="158" s="134" customFormat="1" ht="12.75">
      <c r="B158" s="133"/>
    </row>
    <row r="159" s="134" customFormat="1" ht="12.75">
      <c r="B159" s="133"/>
    </row>
    <row r="160" s="134" customFormat="1" ht="12.75">
      <c r="B160" s="133"/>
    </row>
    <row r="161" s="134" customFormat="1" ht="12.75">
      <c r="B161" s="133"/>
    </row>
    <row r="162" s="134" customFormat="1" ht="12.75">
      <c r="B162" s="133"/>
    </row>
    <row r="163" s="27" customFormat="1" ht="12.75">
      <c r="B163" s="28"/>
    </row>
    <row r="164" s="27" customFormat="1" ht="12.75">
      <c r="B164" s="28"/>
    </row>
    <row r="165" ht="12.75">
      <c r="B165" s="25"/>
    </row>
    <row r="166" ht="12.75">
      <c r="B166" s="25"/>
    </row>
  </sheetData>
  <sheetProtection/>
  <mergeCells count="63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68:P68"/>
    <mergeCell ref="C69:P69"/>
    <mergeCell ref="C70:P70"/>
    <mergeCell ref="B43:P43"/>
    <mergeCell ref="B45:B48"/>
    <mergeCell ref="B49:P49"/>
    <mergeCell ref="B50:P50"/>
    <mergeCell ref="B51:P66"/>
    <mergeCell ref="A67:Q67"/>
  </mergeCells>
  <conditionalFormatting sqref="F47 I47 L47">
    <cfRule type="cellIs" priority="13" dxfId="2" operator="lessThan" stopIfTrue="1">
      <formula>0.1</formula>
    </cfRule>
    <cfRule type="cellIs" priority="14" dxfId="1" operator="between" stopIfTrue="1">
      <formula>0.1</formula>
      <formula>0.1499</formula>
    </cfRule>
    <cfRule type="cellIs" priority="15" dxfId="0" operator="greaterThanOrEqual" stopIfTrue="1">
      <formula>0.15</formula>
    </cfRule>
  </conditionalFormatting>
  <conditionalFormatting sqref="O47">
    <cfRule type="cellIs" priority="1" dxfId="2" operator="lessThan" stopIfTrue="1">
      <formula>0.1</formula>
    </cfRule>
    <cfRule type="cellIs" priority="2" dxfId="1" operator="between" stopIfTrue="1">
      <formula>0.1</formula>
      <formula>0.1499</formula>
    </cfRule>
    <cfRule type="cellIs" priority="3" dxfId="0" operator="greaterThanOrEqual" stopIfTrue="1">
      <formula>0.15</formula>
    </cfRule>
  </conditionalFormatting>
  <dataValidations count="7">
    <dataValidation type="list" allowBlank="1" showInputMessage="1" showErrorMessage="1" sqref="H10:J10">
      <formula1>$B$95:$B$97</formula1>
    </dataValidation>
    <dataValidation type="list" allowBlank="1" showInputMessage="1" showErrorMessage="1" sqref="O10:P10">
      <formula1>$C$95:$C$101</formula1>
    </dataValidation>
    <dataValidation type="list" allowBlank="1" showInputMessage="1" showErrorMessage="1" sqref="C12:P12">
      <formula1>$D$95:$D$115</formula1>
    </dataValidation>
    <dataValidation type="list" allowBlank="1" showInputMessage="1" showErrorMessage="1" sqref="C70">
      <formula1>$M$95:$M$97</formula1>
    </dataValidation>
    <dataValidation type="list" allowBlank="1" showInputMessage="1" showErrorMessage="1" sqref="C32:P32 C36:P36 C34:P34">
      <formula1>$Q$94:$Q$99</formula1>
    </dataValidation>
    <dataValidation type="list" allowBlank="1" showInputMessage="1" showErrorMessage="1" sqref="C18:P18">
      <formula1>$B$105:$B$111</formula1>
    </dataValidation>
    <dataValidation type="list" allowBlank="1" showInputMessage="1" showErrorMessage="1" sqref="C10">
      <formula1>$D$116:$D$120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Z19"/>
  <sheetViews>
    <sheetView showGridLines="0" zoomScale="85" zoomScaleNormal="85" zoomScalePageLayoutView="0" workbookViewId="0" topLeftCell="A4">
      <selection activeCell="I12" sqref="I12"/>
    </sheetView>
  </sheetViews>
  <sheetFormatPr defaultColWidth="11.421875" defaultRowHeight="12.75"/>
  <cols>
    <col min="1" max="1" width="27.140625" style="9" customWidth="1"/>
    <col min="2" max="2" width="27.140625" style="0" customWidth="1"/>
    <col min="3" max="3" width="18.7109375" style="0" customWidth="1"/>
    <col min="4" max="4" width="15.421875" style="0" customWidth="1"/>
    <col min="5" max="5" width="22.57421875" style="0" customWidth="1"/>
    <col min="6" max="6" width="15.8515625" style="0" customWidth="1"/>
    <col min="7" max="7" width="25.8515625" style="0" customWidth="1"/>
    <col min="8" max="8" width="19.140625" style="0" customWidth="1"/>
    <col min="9" max="9" width="17.57421875" style="0" customWidth="1"/>
    <col min="10" max="10" width="15.140625" style="0" customWidth="1"/>
    <col min="11" max="11" width="17.00390625" style="0" customWidth="1"/>
    <col min="12" max="12" width="15.28125" style="0" customWidth="1"/>
    <col min="13" max="13" width="17.421875" style="0" customWidth="1"/>
    <col min="14" max="15" width="0" style="46" hidden="1" customWidth="1"/>
  </cols>
  <sheetData>
    <row r="1" spans="1:26" ht="21" customHeight="1" thickTop="1">
      <c r="A1" s="510"/>
      <c r="B1" s="513" t="s">
        <v>2</v>
      </c>
      <c r="C1" s="513"/>
      <c r="D1" s="514"/>
      <c r="E1" s="514"/>
      <c r="F1" s="514"/>
      <c r="G1" s="514"/>
      <c r="H1" s="514"/>
      <c r="I1" s="514"/>
      <c r="J1" s="515"/>
      <c r="K1" s="598" t="s">
        <v>9</v>
      </c>
      <c r="L1" s="599"/>
      <c r="M1" s="600"/>
      <c r="N1" s="43"/>
      <c r="O1" s="44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ht="18">
      <c r="A2" s="511"/>
      <c r="B2" s="483" t="s">
        <v>3</v>
      </c>
      <c r="C2" s="483"/>
      <c r="D2" s="484"/>
      <c r="E2" s="484"/>
      <c r="F2" s="484"/>
      <c r="G2" s="484"/>
      <c r="H2" s="484"/>
      <c r="I2" s="484"/>
      <c r="J2" s="485"/>
      <c r="K2" s="590" t="s">
        <v>94</v>
      </c>
      <c r="L2" s="591"/>
      <c r="M2" s="592"/>
      <c r="N2" s="43"/>
      <c r="O2" s="44"/>
      <c r="P2" s="2"/>
      <c r="Q2" s="2"/>
      <c r="R2" s="2"/>
      <c r="S2" s="2"/>
      <c r="T2" s="2"/>
      <c r="U2" s="2"/>
      <c r="V2" s="2"/>
      <c r="W2" s="2"/>
      <c r="X2" s="2"/>
      <c r="Y2" s="3"/>
      <c r="Z2" s="4"/>
    </row>
    <row r="3" spans="1:26" ht="18">
      <c r="A3" s="511"/>
      <c r="B3" s="483" t="s">
        <v>7</v>
      </c>
      <c r="C3" s="483"/>
      <c r="D3" s="484"/>
      <c r="E3" s="484"/>
      <c r="F3" s="484"/>
      <c r="G3" s="484"/>
      <c r="H3" s="484"/>
      <c r="I3" s="484"/>
      <c r="J3" s="485"/>
      <c r="K3" s="590" t="s">
        <v>95</v>
      </c>
      <c r="L3" s="591"/>
      <c r="M3" s="592"/>
      <c r="N3" s="43"/>
      <c r="O3" s="44"/>
      <c r="P3" s="2"/>
      <c r="Q3" s="2"/>
      <c r="R3" s="2"/>
      <c r="S3" s="2"/>
      <c r="T3" s="2"/>
      <c r="U3" s="2"/>
      <c r="V3" s="2"/>
      <c r="W3" s="2"/>
      <c r="X3" s="2"/>
      <c r="Y3" s="3"/>
      <c r="Z3" s="4"/>
    </row>
    <row r="4" spans="1:26" ht="21.75" customHeight="1" thickBot="1">
      <c r="A4" s="512"/>
      <c r="B4" s="524" t="s">
        <v>5</v>
      </c>
      <c r="C4" s="524"/>
      <c r="D4" s="525"/>
      <c r="E4" s="525"/>
      <c r="F4" s="525"/>
      <c r="G4" s="525"/>
      <c r="H4" s="525"/>
      <c r="I4" s="525"/>
      <c r="J4" s="526"/>
      <c r="K4" s="593" t="s">
        <v>104</v>
      </c>
      <c r="L4" s="594"/>
      <c r="M4" s="595"/>
      <c r="N4" s="45"/>
      <c r="O4" s="6"/>
      <c r="P4" s="5"/>
      <c r="Q4" s="5"/>
      <c r="R4" s="5"/>
      <c r="S4" s="5"/>
      <c r="T4" s="5"/>
      <c r="U4" s="5"/>
      <c r="V4" s="5"/>
      <c r="W4" s="5"/>
      <c r="X4" s="5"/>
      <c r="Y4" s="3"/>
      <c r="Z4" s="4"/>
    </row>
    <row r="5" spans="1:26" ht="21.75" customHeight="1" thickTop="1">
      <c r="A5" s="8"/>
      <c r="B5" s="4"/>
      <c r="C5" s="6"/>
      <c r="D5" s="6"/>
      <c r="E5" s="6"/>
      <c r="F5" s="6"/>
      <c r="G5" s="6"/>
      <c r="H5" s="6"/>
      <c r="I5" s="6"/>
      <c r="J5" s="6"/>
      <c r="K5" s="7"/>
      <c r="L5" s="7"/>
      <c r="M5" s="7"/>
      <c r="N5" s="6"/>
      <c r="O5" s="6"/>
      <c r="P5" s="5"/>
      <c r="Q5" s="5"/>
      <c r="R5" s="5"/>
      <c r="S5" s="5"/>
      <c r="T5" s="5"/>
      <c r="U5" s="5"/>
      <c r="V5" s="5"/>
      <c r="W5" s="5"/>
      <c r="X5" s="5"/>
      <c r="Y5" s="3"/>
      <c r="Z5" s="4"/>
    </row>
    <row r="6" spans="1:15" s="36" customFormat="1" ht="23.25" customHeight="1">
      <c r="A6" s="35"/>
      <c r="B6" s="518" t="s">
        <v>87</v>
      </c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  <c r="N6" s="10"/>
      <c r="O6" s="10"/>
    </row>
    <row r="7" spans="1:15" s="39" customFormat="1" ht="13.5" thickBot="1">
      <c r="A7" s="38"/>
      <c r="N7" s="38"/>
      <c r="O7" s="38"/>
    </row>
    <row r="8" spans="1:15" s="100" customFormat="1" ht="31.5" customHeight="1" thickBot="1" thickTop="1">
      <c r="A8" s="588" t="s">
        <v>0</v>
      </c>
      <c r="B8" s="523" t="s">
        <v>6</v>
      </c>
      <c r="C8" s="596" t="str">
        <f>+'Logro acuerdos conciliación'!C14:P14</f>
        <v>Logro de acuerdos de conciliación</v>
      </c>
      <c r="D8" s="596"/>
      <c r="E8" s="596"/>
      <c r="F8" s="596"/>
      <c r="G8" s="596"/>
      <c r="H8" s="596"/>
      <c r="I8" s="596"/>
      <c r="J8" s="596"/>
      <c r="K8" s="596"/>
      <c r="L8" s="596"/>
      <c r="M8" s="597"/>
      <c r="N8" s="35"/>
      <c r="O8" s="35"/>
    </row>
    <row r="9" spans="1:15" s="100" customFormat="1" ht="45" customHeight="1" thickBot="1">
      <c r="A9" s="588"/>
      <c r="B9" s="522"/>
      <c r="C9" s="101" t="s">
        <v>88</v>
      </c>
      <c r="D9" s="101" t="s">
        <v>97</v>
      </c>
      <c r="E9" s="101" t="s">
        <v>89</v>
      </c>
      <c r="F9" s="101" t="s">
        <v>98</v>
      </c>
      <c r="G9" s="101" t="s">
        <v>90</v>
      </c>
      <c r="H9" s="101" t="s">
        <v>99</v>
      </c>
      <c r="I9" s="101" t="s">
        <v>91</v>
      </c>
      <c r="J9" s="101" t="s">
        <v>100</v>
      </c>
      <c r="K9" s="588" t="s">
        <v>4</v>
      </c>
      <c r="L9" s="588"/>
      <c r="M9" s="589"/>
      <c r="N9" s="35"/>
      <c r="O9" s="35"/>
    </row>
    <row r="10" spans="1:15" s="100" customFormat="1" ht="72.75" customHeight="1" thickBot="1">
      <c r="A10" s="523" t="s">
        <v>86</v>
      </c>
      <c r="B10" s="103" t="s">
        <v>119</v>
      </c>
      <c r="C10" s="29">
        <v>16</v>
      </c>
      <c r="D10" s="586">
        <f>C10/C11</f>
        <v>0.11510791366906475</v>
      </c>
      <c r="E10" s="30">
        <v>14</v>
      </c>
      <c r="F10" s="586">
        <f>E10/E11</f>
        <v>0.112</v>
      </c>
      <c r="G10" s="30">
        <v>23</v>
      </c>
      <c r="H10" s="586">
        <f>+G10/G11</f>
        <v>0.1554054054054054</v>
      </c>
      <c r="I10" s="30">
        <v>23</v>
      </c>
      <c r="J10" s="222">
        <f>+I10/I11</f>
        <v>0.16546762589928057</v>
      </c>
      <c r="K10" s="580"/>
      <c r="L10" s="581"/>
      <c r="M10" s="582"/>
      <c r="N10" s="35">
        <f>+C10+E10+G10+I10</f>
        <v>76</v>
      </c>
      <c r="O10" s="35"/>
    </row>
    <row r="11" spans="1:15" s="100" customFormat="1" ht="75.75" customHeight="1" thickBot="1">
      <c r="A11" s="522"/>
      <c r="B11" s="103" t="s">
        <v>120</v>
      </c>
      <c r="C11" s="29">
        <v>139</v>
      </c>
      <c r="D11" s="587"/>
      <c r="E11" s="32">
        <v>125</v>
      </c>
      <c r="F11" s="587"/>
      <c r="G11" s="31">
        <v>148</v>
      </c>
      <c r="H11" s="587"/>
      <c r="I11" s="31">
        <v>139</v>
      </c>
      <c r="J11" s="223"/>
      <c r="K11" s="583"/>
      <c r="L11" s="584"/>
      <c r="M11" s="585"/>
      <c r="N11" s="35">
        <f>+C11+E11+G11+I11</f>
        <v>551</v>
      </c>
      <c r="O11" s="102">
        <f>+N10/N11</f>
        <v>0.13793103448275862</v>
      </c>
    </row>
    <row r="12" spans="1:12" ht="13.5" customHeight="1">
      <c r="A12" s="10"/>
      <c r="B12" s="1"/>
      <c r="C12" s="1"/>
      <c r="D12" s="33"/>
      <c r="E12" s="1"/>
      <c r="F12" s="33"/>
      <c r="G12" s="1"/>
      <c r="H12" s="1"/>
      <c r="I12" s="1"/>
      <c r="J12" s="33"/>
      <c r="K12" s="33"/>
      <c r="L12" s="33"/>
    </row>
    <row r="13" spans="1:12" ht="13.5" customHeight="1">
      <c r="A13" s="10"/>
      <c r="B13" s="1"/>
      <c r="C13" s="1"/>
      <c r="D13" s="1"/>
      <c r="E13" s="1"/>
      <c r="F13" s="1"/>
      <c r="G13" s="1"/>
      <c r="H13" s="1"/>
      <c r="I13" s="1"/>
      <c r="J13" s="33"/>
      <c r="K13" s="33"/>
      <c r="L13" s="33"/>
    </row>
    <row r="14" spans="1:12" ht="13.5" customHeight="1">
      <c r="A14" s="10"/>
      <c r="B14" s="1"/>
      <c r="C14" s="1"/>
      <c r="D14" s="1"/>
      <c r="E14" s="1"/>
      <c r="F14" s="1"/>
      <c r="G14" s="1"/>
      <c r="H14" s="1"/>
      <c r="I14" s="1"/>
      <c r="J14" s="33"/>
      <c r="K14" s="33"/>
      <c r="L14" s="33"/>
    </row>
    <row r="15" spans="1:10" ht="12.75">
      <c r="A15" s="10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0"/>
      <c r="B16" s="1"/>
      <c r="C16" s="1"/>
      <c r="D16" s="34"/>
      <c r="E16" s="1"/>
      <c r="F16" s="1"/>
      <c r="G16" s="1"/>
      <c r="H16" s="1"/>
      <c r="I16" s="1"/>
      <c r="J16" s="1"/>
    </row>
    <row r="17" spans="1:10" ht="12.75">
      <c r="A17" s="10"/>
      <c r="B17" s="1"/>
      <c r="C17" s="1"/>
      <c r="D17" s="34"/>
      <c r="E17" s="1"/>
      <c r="F17" s="1"/>
      <c r="G17" s="1"/>
      <c r="H17" s="1"/>
      <c r="I17" s="1"/>
      <c r="J17" s="1"/>
    </row>
    <row r="18" spans="1:10" ht="12.75">
      <c r="A18" s="10"/>
      <c r="B18" s="1"/>
      <c r="C18" s="1"/>
      <c r="D18" s="34"/>
      <c r="E18" s="1"/>
      <c r="F18" s="1"/>
      <c r="G18" s="1"/>
      <c r="H18" s="1"/>
      <c r="I18" s="1"/>
      <c r="J18" s="1"/>
    </row>
    <row r="19" spans="1:10" ht="12.75">
      <c r="A19" s="10"/>
      <c r="B19" s="1"/>
      <c r="C19" s="1"/>
      <c r="D19" s="1"/>
      <c r="E19" s="1"/>
      <c r="F19" s="1"/>
      <c r="G19" s="1"/>
      <c r="H19" s="1"/>
      <c r="I19" s="1"/>
      <c r="J19" s="1"/>
    </row>
  </sheetData>
  <sheetProtection/>
  <mergeCells count="19">
    <mergeCell ref="A10:A11"/>
    <mergeCell ref="A8:A9"/>
    <mergeCell ref="B8:B9"/>
    <mergeCell ref="C8:M8"/>
    <mergeCell ref="K1:M1"/>
    <mergeCell ref="K2:M2"/>
    <mergeCell ref="B6:M6"/>
    <mergeCell ref="A1:A4"/>
    <mergeCell ref="B1:J1"/>
    <mergeCell ref="B2:J2"/>
    <mergeCell ref="B3:J3"/>
    <mergeCell ref="B4:J4"/>
    <mergeCell ref="K10:M11"/>
    <mergeCell ref="H10:H11"/>
    <mergeCell ref="K9:M9"/>
    <mergeCell ref="K3:M3"/>
    <mergeCell ref="K4:M4"/>
    <mergeCell ref="F10:F11"/>
    <mergeCell ref="D10:D11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2:AA165"/>
  <sheetViews>
    <sheetView showGridLines="0" zoomScalePageLayoutView="0" workbookViewId="0" topLeftCell="A49">
      <selection activeCell="C74" sqref="C74"/>
    </sheetView>
  </sheetViews>
  <sheetFormatPr defaultColWidth="11.421875" defaultRowHeight="12.75"/>
  <cols>
    <col min="1" max="1" width="3.00390625" style="48" customWidth="1"/>
    <col min="2" max="2" width="29.7109375" style="48" customWidth="1"/>
    <col min="3" max="3" width="30.140625" style="48" bestFit="1" customWidth="1"/>
    <col min="4" max="4" width="6.8515625" style="48" customWidth="1"/>
    <col min="5" max="5" width="9.8515625" style="48" customWidth="1"/>
    <col min="6" max="6" width="9.57421875" style="48" bestFit="1" customWidth="1"/>
    <col min="7" max="7" width="7.8515625" style="48" customWidth="1"/>
    <col min="8" max="8" width="7.421875" style="48" customWidth="1"/>
    <col min="9" max="9" width="7.8515625" style="48" bestFit="1" customWidth="1"/>
    <col min="10" max="10" width="7.421875" style="48" customWidth="1"/>
    <col min="11" max="11" width="9.421875" style="48" customWidth="1"/>
    <col min="12" max="12" width="14.421875" style="48" customWidth="1"/>
    <col min="13" max="13" width="8.421875" style="48" customWidth="1"/>
    <col min="14" max="15" width="11.00390625" style="48" customWidth="1"/>
    <col min="16" max="16" width="13.57421875" style="48" customWidth="1"/>
    <col min="17" max="18" width="11.7109375" style="48" customWidth="1"/>
    <col min="19" max="16384" width="11.421875" style="48" customWidth="1"/>
  </cols>
  <sheetData>
    <row r="1" ht="13.5" thickBot="1"/>
    <row r="2" spans="2:16" ht="16.5" customHeight="1">
      <c r="B2" s="607"/>
      <c r="C2" s="610" t="s">
        <v>2</v>
      </c>
      <c r="D2" s="611"/>
      <c r="E2" s="611"/>
      <c r="F2" s="611"/>
      <c r="G2" s="611"/>
      <c r="H2" s="611"/>
      <c r="I2" s="611"/>
      <c r="J2" s="611"/>
      <c r="K2" s="611"/>
      <c r="L2" s="611"/>
      <c r="M2" s="612"/>
      <c r="N2" s="613" t="s">
        <v>9</v>
      </c>
      <c r="O2" s="614"/>
      <c r="P2" s="615"/>
    </row>
    <row r="3" spans="2:16" ht="15.75" customHeight="1">
      <c r="B3" s="608"/>
      <c r="C3" s="616" t="s">
        <v>8</v>
      </c>
      <c r="D3" s="617"/>
      <c r="E3" s="617"/>
      <c r="F3" s="617"/>
      <c r="G3" s="617"/>
      <c r="H3" s="617"/>
      <c r="I3" s="617"/>
      <c r="J3" s="617"/>
      <c r="K3" s="617"/>
      <c r="L3" s="617"/>
      <c r="M3" s="618"/>
      <c r="N3" s="619" t="s">
        <v>95</v>
      </c>
      <c r="O3" s="620"/>
      <c r="P3" s="621"/>
    </row>
    <row r="4" spans="2:16" ht="15.75" customHeight="1">
      <c r="B4" s="608"/>
      <c r="C4" s="616" t="s">
        <v>10</v>
      </c>
      <c r="D4" s="617"/>
      <c r="E4" s="617"/>
      <c r="F4" s="617"/>
      <c r="G4" s="617"/>
      <c r="H4" s="617"/>
      <c r="I4" s="617"/>
      <c r="J4" s="617"/>
      <c r="K4" s="617"/>
      <c r="L4" s="617"/>
      <c r="M4" s="618"/>
      <c r="N4" s="619" t="s">
        <v>94</v>
      </c>
      <c r="O4" s="620"/>
      <c r="P4" s="621"/>
    </row>
    <row r="5" spans="2:16" ht="16.5" customHeight="1" thickBot="1">
      <c r="B5" s="609"/>
      <c r="C5" s="622" t="s">
        <v>11</v>
      </c>
      <c r="D5" s="623"/>
      <c r="E5" s="623"/>
      <c r="F5" s="623"/>
      <c r="G5" s="623"/>
      <c r="H5" s="623"/>
      <c r="I5" s="623"/>
      <c r="J5" s="623"/>
      <c r="K5" s="623"/>
      <c r="L5" s="623"/>
      <c r="M5" s="624"/>
      <c r="N5" s="625" t="s">
        <v>105</v>
      </c>
      <c r="O5" s="626"/>
      <c r="P5" s="627"/>
    </row>
    <row r="6" ht="13.5" thickBot="1"/>
    <row r="7" spans="1:17" ht="12.75">
      <c r="A7" s="25"/>
      <c r="B7" s="371" t="s">
        <v>12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3"/>
      <c r="Q7" s="25"/>
    </row>
    <row r="8" spans="1:17" ht="13.5" thickBot="1">
      <c r="A8" s="25"/>
      <c r="B8" s="374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6"/>
      <c r="Q8" s="25"/>
    </row>
    <row r="9" spans="1:17" ht="6.75" customHeight="1" thickBot="1">
      <c r="A9" s="25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25"/>
    </row>
    <row r="10" spans="1:17" ht="26.25" customHeight="1" thickBot="1">
      <c r="A10" s="25"/>
      <c r="B10" s="87" t="s">
        <v>67</v>
      </c>
      <c r="C10" s="88">
        <v>2019</v>
      </c>
      <c r="D10" s="533" t="s">
        <v>13</v>
      </c>
      <c r="E10" s="534"/>
      <c r="F10" s="534"/>
      <c r="G10" s="534"/>
      <c r="H10" s="578" t="s">
        <v>40</v>
      </c>
      <c r="I10" s="578"/>
      <c r="J10" s="578"/>
      <c r="K10" s="534" t="s">
        <v>14</v>
      </c>
      <c r="L10" s="534"/>
      <c r="M10" s="534"/>
      <c r="N10" s="534"/>
      <c r="O10" s="578" t="s">
        <v>54</v>
      </c>
      <c r="P10" s="579"/>
      <c r="Q10" s="25"/>
    </row>
    <row r="11" spans="1:17" ht="4.5" customHeight="1" thickBot="1">
      <c r="A11" s="25"/>
      <c r="B11" s="543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5"/>
      <c r="Q11" s="25"/>
    </row>
    <row r="12" spans="1:17" ht="13.5" thickBot="1">
      <c r="A12" s="25"/>
      <c r="B12" s="15" t="s">
        <v>1</v>
      </c>
      <c r="C12" s="555" t="s">
        <v>87</v>
      </c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6"/>
      <c r="Q12" s="25"/>
    </row>
    <row r="13" spans="1:17" ht="4.5" customHeight="1" thickBot="1">
      <c r="A13" s="25"/>
      <c r="B13" s="551"/>
      <c r="C13" s="552"/>
      <c r="D13" s="552"/>
      <c r="E13" s="552"/>
      <c r="F13" s="552"/>
      <c r="G13" s="552"/>
      <c r="H13" s="552"/>
      <c r="I13" s="552"/>
      <c r="J13" s="552"/>
      <c r="K13" s="552"/>
      <c r="L13" s="552"/>
      <c r="M13" s="552"/>
      <c r="N13" s="552"/>
      <c r="O13" s="552"/>
      <c r="P13" s="553"/>
      <c r="Q13" s="25"/>
    </row>
    <row r="14" spans="1:17" ht="25.5" customHeight="1" thickBot="1">
      <c r="A14" s="25"/>
      <c r="B14" s="15" t="s">
        <v>15</v>
      </c>
      <c r="C14" s="418" t="s">
        <v>113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0"/>
      <c r="Q14" s="25"/>
    </row>
    <row r="15" spans="1:17" ht="4.5" customHeight="1" thickBot="1">
      <c r="A15" s="25"/>
      <c r="B15" s="568"/>
      <c r="C15" s="569"/>
      <c r="D15" s="569"/>
      <c r="E15" s="569"/>
      <c r="F15" s="569"/>
      <c r="G15" s="569"/>
      <c r="H15" s="569"/>
      <c r="I15" s="569"/>
      <c r="J15" s="569"/>
      <c r="K15" s="569"/>
      <c r="L15" s="569"/>
      <c r="M15" s="569"/>
      <c r="N15" s="569"/>
      <c r="O15" s="569"/>
      <c r="P15" s="570"/>
      <c r="Q15" s="25"/>
    </row>
    <row r="16" spans="1:17" ht="27" customHeight="1" thickBot="1">
      <c r="A16" s="25"/>
      <c r="B16" s="15" t="s">
        <v>16</v>
      </c>
      <c r="C16" s="406" t="s">
        <v>115</v>
      </c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11"/>
      <c r="Q16" s="25"/>
    </row>
    <row r="17" spans="1:17" ht="4.5" customHeight="1" thickBot="1">
      <c r="A17" s="25"/>
      <c r="B17" s="568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70"/>
      <c r="Q17" s="25"/>
    </row>
    <row r="18" spans="1:17" ht="26.25" customHeight="1" thickBot="1">
      <c r="A18" s="25"/>
      <c r="B18" s="15" t="s">
        <v>17</v>
      </c>
      <c r="C18" s="406" t="s">
        <v>159</v>
      </c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11"/>
      <c r="Q18" s="25"/>
    </row>
    <row r="19" spans="1:17" ht="4.5" customHeight="1" thickBot="1">
      <c r="A19" s="25"/>
      <c r="B19" s="566"/>
      <c r="C19" s="566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25"/>
    </row>
    <row r="20" spans="1:17" ht="17.25" customHeight="1" thickBot="1">
      <c r="A20" s="25"/>
      <c r="B20" s="533" t="s">
        <v>18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5"/>
      <c r="Q20" s="25"/>
    </row>
    <row r="21" spans="1:17" ht="4.5" customHeight="1" thickBot="1">
      <c r="A21" s="25"/>
      <c r="B21" s="575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7"/>
      <c r="Q21" s="25"/>
    </row>
    <row r="22" spans="1:17" ht="78.75" customHeight="1" thickBot="1">
      <c r="A22" s="25"/>
      <c r="B22" s="15" t="s">
        <v>19</v>
      </c>
      <c r="C22" s="406" t="s">
        <v>116</v>
      </c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11"/>
      <c r="Q22" s="25"/>
    </row>
    <row r="23" spans="1:17" ht="4.5" customHeight="1" thickBot="1">
      <c r="A23" s="25"/>
      <c r="B23" s="568"/>
      <c r="C23" s="569"/>
      <c r="D23" s="569"/>
      <c r="E23" s="569"/>
      <c r="F23" s="569"/>
      <c r="G23" s="569"/>
      <c r="H23" s="569"/>
      <c r="I23" s="569"/>
      <c r="J23" s="569"/>
      <c r="K23" s="569"/>
      <c r="L23" s="569"/>
      <c r="M23" s="569"/>
      <c r="N23" s="569"/>
      <c r="O23" s="569"/>
      <c r="P23" s="570"/>
      <c r="Q23" s="25"/>
    </row>
    <row r="24" spans="1:17" ht="41.25" customHeight="1" thickBot="1">
      <c r="A24" s="25"/>
      <c r="B24" s="15" t="s">
        <v>20</v>
      </c>
      <c r="C24" s="406" t="s">
        <v>154</v>
      </c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11"/>
      <c r="Q24" s="25"/>
    </row>
    <row r="25" spans="1:17" ht="4.5" customHeight="1" thickBot="1">
      <c r="A25" s="25"/>
      <c r="B25" s="568"/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70"/>
      <c r="Q25" s="25"/>
    </row>
    <row r="26" spans="1:17" ht="21.75" customHeight="1" thickBot="1">
      <c r="A26" s="25"/>
      <c r="B26" s="15" t="s">
        <v>21</v>
      </c>
      <c r="C26" s="554">
        <v>50</v>
      </c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6"/>
      <c r="Q26" s="25"/>
    </row>
    <row r="27" spans="1:17" ht="4.5" customHeight="1" thickBot="1">
      <c r="A27" s="25"/>
      <c r="B27" s="572"/>
      <c r="C27" s="573"/>
      <c r="D27" s="573"/>
      <c r="E27" s="573"/>
      <c r="F27" s="573"/>
      <c r="G27" s="573"/>
      <c r="H27" s="573"/>
      <c r="I27" s="573"/>
      <c r="J27" s="573"/>
      <c r="K27" s="573"/>
      <c r="L27" s="573"/>
      <c r="M27" s="573"/>
      <c r="N27" s="573"/>
      <c r="O27" s="573"/>
      <c r="P27" s="574"/>
      <c r="Q27" s="25"/>
    </row>
    <row r="28" spans="1:17" ht="19.5" customHeight="1" thickBot="1">
      <c r="A28" s="25"/>
      <c r="B28" s="15" t="s">
        <v>22</v>
      </c>
      <c r="C28" s="65" t="s">
        <v>23</v>
      </c>
      <c r="D28" s="418" t="s">
        <v>155</v>
      </c>
      <c r="E28" s="419"/>
      <c r="F28" s="419"/>
      <c r="G28" s="420"/>
      <c r="H28" s="421" t="s">
        <v>24</v>
      </c>
      <c r="I28" s="421"/>
      <c r="J28" s="421"/>
      <c r="K28" s="418" t="s">
        <v>156</v>
      </c>
      <c r="L28" s="419"/>
      <c r="M28" s="420"/>
      <c r="N28" s="422" t="s">
        <v>25</v>
      </c>
      <c r="O28" s="423"/>
      <c r="P28" s="66" t="s">
        <v>157</v>
      </c>
      <c r="Q28" s="25"/>
    </row>
    <row r="29" spans="1:17" ht="4.5" customHeight="1" thickBot="1">
      <c r="A29" s="25"/>
      <c r="B29" s="565"/>
      <c r="C29" s="566"/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7"/>
      <c r="Q29" s="25"/>
    </row>
    <row r="30" spans="1:17" ht="13.5" thickBot="1">
      <c r="A30" s="25"/>
      <c r="B30" s="15" t="s">
        <v>26</v>
      </c>
      <c r="C30" s="418" t="s">
        <v>114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20"/>
      <c r="Q30" s="25"/>
    </row>
    <row r="31" spans="1:17" ht="4.5" customHeight="1" thickBot="1">
      <c r="A31" s="25"/>
      <c r="B31" s="568"/>
      <c r="C31" s="569"/>
      <c r="D31" s="569"/>
      <c r="E31" s="569"/>
      <c r="F31" s="569"/>
      <c r="G31" s="569"/>
      <c r="H31" s="569"/>
      <c r="I31" s="569"/>
      <c r="J31" s="569"/>
      <c r="K31" s="569"/>
      <c r="L31" s="569"/>
      <c r="M31" s="569"/>
      <c r="N31" s="569"/>
      <c r="O31" s="569"/>
      <c r="P31" s="570"/>
      <c r="Q31" s="25"/>
    </row>
    <row r="32" spans="1:17" ht="13.5" thickBot="1">
      <c r="A32" s="25"/>
      <c r="B32" s="15" t="s">
        <v>27</v>
      </c>
      <c r="C32" s="554" t="s">
        <v>76</v>
      </c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6"/>
      <c r="Q32" s="25"/>
    </row>
    <row r="33" spans="1:17" ht="4.5" customHeight="1" thickBot="1">
      <c r="A33" s="25"/>
      <c r="B33" s="568"/>
      <c r="C33" s="569"/>
      <c r="D33" s="569"/>
      <c r="E33" s="569"/>
      <c r="F33" s="569"/>
      <c r="G33" s="569"/>
      <c r="H33" s="569"/>
      <c r="I33" s="569"/>
      <c r="J33" s="569"/>
      <c r="K33" s="569"/>
      <c r="L33" s="569"/>
      <c r="M33" s="569"/>
      <c r="N33" s="569"/>
      <c r="O33" s="569"/>
      <c r="P33" s="570"/>
      <c r="Q33" s="25"/>
    </row>
    <row r="34" spans="1:17" ht="13.5" thickBot="1">
      <c r="A34" s="25"/>
      <c r="B34" s="15" t="s">
        <v>28</v>
      </c>
      <c r="C34" s="554" t="s">
        <v>76</v>
      </c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6"/>
      <c r="Q34" s="25"/>
    </row>
    <row r="35" spans="1:17" ht="4.5" customHeight="1" thickBot="1">
      <c r="A35" s="25"/>
      <c r="B35" s="551"/>
      <c r="C35" s="552"/>
      <c r="D35" s="552"/>
      <c r="E35" s="552"/>
      <c r="F35" s="552"/>
      <c r="G35" s="552"/>
      <c r="H35" s="552"/>
      <c r="I35" s="552"/>
      <c r="J35" s="552"/>
      <c r="K35" s="552"/>
      <c r="L35" s="552"/>
      <c r="M35" s="552"/>
      <c r="N35" s="552"/>
      <c r="O35" s="552"/>
      <c r="P35" s="553"/>
      <c r="Q35" s="25"/>
    </row>
    <row r="36" spans="1:17" ht="16.5" customHeight="1" thickBot="1">
      <c r="A36" s="25"/>
      <c r="B36" s="15" t="s">
        <v>29</v>
      </c>
      <c r="C36" s="554" t="s">
        <v>76</v>
      </c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6"/>
      <c r="Q36" s="25"/>
    </row>
    <row r="37" spans="1:17" ht="4.5" customHeight="1" thickBot="1">
      <c r="A37" s="25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25"/>
    </row>
    <row r="38" spans="1:17" ht="13.5" thickBot="1">
      <c r="A38" s="25"/>
      <c r="B38" s="557" t="s">
        <v>30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9"/>
      <c r="P38" s="560"/>
      <c r="Q38" s="25"/>
    </row>
    <row r="39" spans="1:17" ht="13.5" thickBot="1">
      <c r="A39" s="25"/>
      <c r="B39" s="89" t="s">
        <v>31</v>
      </c>
      <c r="C39" s="561" t="s">
        <v>32</v>
      </c>
      <c r="D39" s="562"/>
      <c r="E39" s="562"/>
      <c r="F39" s="562"/>
      <c r="G39" s="563"/>
      <c r="H39" s="561" t="s">
        <v>26</v>
      </c>
      <c r="I39" s="562"/>
      <c r="J39" s="562"/>
      <c r="K39" s="562"/>
      <c r="L39" s="563"/>
      <c r="M39" s="561" t="s">
        <v>33</v>
      </c>
      <c r="N39" s="562"/>
      <c r="O39" s="564"/>
      <c r="P39" s="563"/>
      <c r="Q39" s="25"/>
    </row>
    <row r="40" spans="2:16" s="25" customFormat="1" ht="26.25" customHeight="1">
      <c r="B40" s="50" t="s">
        <v>117</v>
      </c>
      <c r="C40" s="445" t="s">
        <v>83</v>
      </c>
      <c r="D40" s="446"/>
      <c r="E40" s="446"/>
      <c r="F40" s="446"/>
      <c r="G40" s="447"/>
      <c r="H40" s="445" t="s">
        <v>84</v>
      </c>
      <c r="I40" s="446"/>
      <c r="J40" s="446"/>
      <c r="K40" s="446"/>
      <c r="L40" s="447"/>
      <c r="M40" s="448" t="s">
        <v>135</v>
      </c>
      <c r="N40" s="449"/>
      <c r="O40" s="449"/>
      <c r="P40" s="450"/>
    </row>
    <row r="41" spans="2:16" s="25" customFormat="1" ht="27.75" customHeight="1">
      <c r="B41" s="51" t="s">
        <v>118</v>
      </c>
      <c r="C41" s="445" t="s">
        <v>83</v>
      </c>
      <c r="D41" s="446"/>
      <c r="E41" s="446"/>
      <c r="F41" s="446"/>
      <c r="G41" s="447"/>
      <c r="H41" s="445" t="s">
        <v>84</v>
      </c>
      <c r="I41" s="446"/>
      <c r="J41" s="446"/>
      <c r="K41" s="446"/>
      <c r="L41" s="447"/>
      <c r="M41" s="604" t="s">
        <v>135</v>
      </c>
      <c r="N41" s="605"/>
      <c r="O41" s="605"/>
      <c r="P41" s="606"/>
    </row>
    <row r="42" spans="1:17" ht="4.5" customHeight="1" thickBot="1">
      <c r="A42" s="25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25"/>
    </row>
    <row r="43" spans="1:17" ht="13.5" customHeight="1" thickBot="1">
      <c r="A43" s="25"/>
      <c r="B43" s="533" t="s">
        <v>34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5"/>
      <c r="Q43" s="25"/>
    </row>
    <row r="44" spans="1:17" ht="4.5" customHeight="1" thickBot="1">
      <c r="A44" s="25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25"/>
    </row>
    <row r="45" spans="1:17" s="53" customFormat="1" ht="28.5" customHeight="1">
      <c r="A45" s="52"/>
      <c r="B45" s="601" t="s">
        <v>6</v>
      </c>
      <c r="C45" s="55" t="s">
        <v>137</v>
      </c>
      <c r="D45" s="56" t="s">
        <v>138</v>
      </c>
      <c r="E45" s="56" t="s">
        <v>139</v>
      </c>
      <c r="F45" s="56" t="s">
        <v>140</v>
      </c>
      <c r="G45" s="56" t="s">
        <v>141</v>
      </c>
      <c r="H45" s="56" t="s">
        <v>142</v>
      </c>
      <c r="I45" s="56" t="s">
        <v>143</v>
      </c>
      <c r="J45" s="56" t="s">
        <v>144</v>
      </c>
      <c r="K45" s="56" t="s">
        <v>145</v>
      </c>
      <c r="L45" s="56" t="s">
        <v>146</v>
      </c>
      <c r="M45" s="56" t="s">
        <v>147</v>
      </c>
      <c r="N45" s="56" t="s">
        <v>148</v>
      </c>
      <c r="O45" s="56" t="s">
        <v>149</v>
      </c>
      <c r="P45" s="57" t="s">
        <v>166</v>
      </c>
      <c r="Q45" s="52"/>
    </row>
    <row r="46" spans="1:17" s="53" customFormat="1" ht="23.25" customHeight="1">
      <c r="A46" s="52"/>
      <c r="B46" s="602"/>
      <c r="C46" s="58" t="s">
        <v>121</v>
      </c>
      <c r="D46" s="120"/>
      <c r="E46" s="120"/>
      <c r="F46" s="121">
        <f>+C26</f>
        <v>50</v>
      </c>
      <c r="G46" s="122"/>
      <c r="H46" s="122"/>
      <c r="I46" s="121">
        <f>+C26</f>
        <v>50</v>
      </c>
      <c r="J46" s="122"/>
      <c r="K46" s="122"/>
      <c r="L46" s="121">
        <f>+C26</f>
        <v>50</v>
      </c>
      <c r="M46" s="122"/>
      <c r="N46" s="122"/>
      <c r="O46" s="121">
        <f>+C26</f>
        <v>50</v>
      </c>
      <c r="P46" s="123">
        <f>+C26</f>
        <v>50</v>
      </c>
      <c r="Q46" s="52"/>
    </row>
    <row r="47" spans="1:17" s="53" customFormat="1" ht="28.5" customHeight="1" thickBot="1">
      <c r="A47" s="52"/>
      <c r="B47" s="603"/>
      <c r="C47" s="54" t="s">
        <v>153</v>
      </c>
      <c r="D47" s="124"/>
      <c r="E47" s="124"/>
      <c r="F47" s="125">
        <f>+'registro productividad CA'!D10</f>
        <v>39</v>
      </c>
      <c r="G47" s="126"/>
      <c r="H47" s="126"/>
      <c r="I47" s="125">
        <f>+'registro productividad CA'!F10</f>
        <v>52.5</v>
      </c>
      <c r="J47" s="126"/>
      <c r="K47" s="126"/>
      <c r="L47" s="125">
        <f>+'registro productividad CA'!H10</f>
        <v>49</v>
      </c>
      <c r="M47" s="126"/>
      <c r="N47" s="126"/>
      <c r="O47" s="125">
        <f>+'registro productividad CA'!J10</f>
        <v>37.333333333333336</v>
      </c>
      <c r="P47" s="125">
        <f>AVERAGE(F47,I47,L47,O47)</f>
        <v>44.458333333333336</v>
      </c>
      <c r="Q47" s="52"/>
    </row>
    <row r="48" spans="1:17" ht="4.5" customHeight="1" thickBot="1">
      <c r="A48" s="25"/>
      <c r="B48" s="537">
        <v>0.9</v>
      </c>
      <c r="C48" s="538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9"/>
      <c r="Q48" s="25"/>
    </row>
    <row r="49" spans="1:17" ht="13.5" thickBot="1">
      <c r="A49" s="25"/>
      <c r="B49" s="533" t="s">
        <v>35</v>
      </c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5"/>
      <c r="Q49" s="25"/>
    </row>
    <row r="50" spans="1:17" ht="21" customHeight="1">
      <c r="A50" s="25"/>
      <c r="B50" s="540"/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2"/>
      <c r="Q50" s="25"/>
    </row>
    <row r="51" spans="1:17" ht="21" customHeight="1">
      <c r="A51" s="25"/>
      <c r="B51" s="543"/>
      <c r="C51" s="544"/>
      <c r="D51" s="544"/>
      <c r="E51" s="544"/>
      <c r="F51" s="544"/>
      <c r="G51" s="544"/>
      <c r="H51" s="544"/>
      <c r="I51" s="544"/>
      <c r="J51" s="544"/>
      <c r="K51" s="544"/>
      <c r="L51" s="544"/>
      <c r="M51" s="544"/>
      <c r="N51" s="544"/>
      <c r="O51" s="544"/>
      <c r="P51" s="545"/>
      <c r="Q51" s="25"/>
    </row>
    <row r="52" spans="1:17" ht="21" customHeight="1">
      <c r="A52" s="25"/>
      <c r="B52" s="543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5"/>
      <c r="Q52" s="25"/>
    </row>
    <row r="53" spans="1:17" ht="21" customHeight="1">
      <c r="A53" s="25"/>
      <c r="B53" s="543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5"/>
      <c r="Q53" s="25"/>
    </row>
    <row r="54" spans="1:17" ht="21" customHeight="1">
      <c r="A54" s="25"/>
      <c r="B54" s="543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4"/>
      <c r="O54" s="544"/>
      <c r="P54" s="545"/>
      <c r="Q54" s="25"/>
    </row>
    <row r="55" spans="1:17" ht="21" customHeight="1">
      <c r="A55" s="25"/>
      <c r="B55" s="543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5"/>
      <c r="Q55" s="25"/>
    </row>
    <row r="56" spans="1:17" ht="21" customHeight="1">
      <c r="A56" s="25"/>
      <c r="B56" s="543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5"/>
      <c r="Q56" s="25"/>
    </row>
    <row r="57" spans="1:17" ht="21" customHeight="1">
      <c r="A57" s="25"/>
      <c r="B57" s="543"/>
      <c r="C57" s="544"/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O57" s="544"/>
      <c r="P57" s="545"/>
      <c r="Q57" s="25"/>
    </row>
    <row r="58" spans="1:17" ht="21" customHeight="1">
      <c r="A58" s="25"/>
      <c r="B58" s="543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5"/>
      <c r="Q58" s="25"/>
    </row>
    <row r="59" spans="1:17" ht="21" customHeight="1">
      <c r="A59" s="25"/>
      <c r="B59" s="543"/>
      <c r="C59" s="544"/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5"/>
      <c r="Q59" s="25"/>
    </row>
    <row r="60" spans="1:17" ht="21" customHeight="1">
      <c r="A60" s="25"/>
      <c r="B60" s="543"/>
      <c r="C60" s="544"/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5"/>
      <c r="Q60" s="25"/>
    </row>
    <row r="61" spans="1:17" ht="21" customHeight="1">
      <c r="A61" s="25"/>
      <c r="B61" s="543"/>
      <c r="C61" s="544"/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5"/>
      <c r="Q61" s="25"/>
    </row>
    <row r="62" spans="1:17" ht="21" customHeight="1">
      <c r="A62" s="25"/>
      <c r="B62" s="543"/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5"/>
      <c r="Q62" s="25"/>
    </row>
    <row r="63" spans="1:17" ht="21" customHeight="1">
      <c r="A63" s="25"/>
      <c r="B63" s="543"/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5"/>
      <c r="Q63" s="25"/>
    </row>
    <row r="64" spans="1:17" ht="21" customHeight="1">
      <c r="A64" s="25"/>
      <c r="B64" s="543"/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5"/>
      <c r="Q64" s="25"/>
    </row>
    <row r="65" spans="1:17" ht="21" customHeight="1" thickBot="1">
      <c r="A65" s="2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8"/>
      <c r="Q65" s="25"/>
    </row>
    <row r="66" spans="1:17" s="96" customFormat="1" ht="4.5" customHeight="1" thickBot="1">
      <c r="A66" s="549"/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</row>
    <row r="67" spans="1:17" ht="75" customHeight="1" thickBot="1">
      <c r="A67" s="25"/>
      <c r="B67" s="23" t="s">
        <v>36</v>
      </c>
      <c r="C67" s="461" t="s">
        <v>219</v>
      </c>
      <c r="D67" s="462"/>
      <c r="E67" s="462"/>
      <c r="F67" s="462"/>
      <c r="G67" s="462"/>
      <c r="H67" s="462"/>
      <c r="I67" s="462"/>
      <c r="J67" s="462"/>
      <c r="K67" s="462"/>
      <c r="L67" s="462"/>
      <c r="M67" s="462"/>
      <c r="N67" s="462"/>
      <c r="O67" s="462"/>
      <c r="P67" s="463"/>
      <c r="Q67" s="25"/>
    </row>
    <row r="68" spans="1:17" ht="41.25" customHeight="1" thickBot="1">
      <c r="A68" s="25"/>
      <c r="B68" s="24" t="s">
        <v>37</v>
      </c>
      <c r="C68" s="527" t="s">
        <v>85</v>
      </c>
      <c r="D68" s="528"/>
      <c r="E68" s="528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9"/>
      <c r="Q68" s="25"/>
    </row>
    <row r="69" spans="1:17" ht="27.75" customHeight="1" thickBot="1">
      <c r="A69" s="25"/>
      <c r="B69" s="59" t="s">
        <v>68</v>
      </c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8"/>
      <c r="Q69" s="25"/>
    </row>
    <row r="73" s="133" customFormat="1" ht="12.75"/>
    <row r="74" s="133" customFormat="1" ht="12.75"/>
    <row r="75" s="133" customFormat="1" ht="12.75"/>
    <row r="76" s="133" customFormat="1" ht="12.75"/>
    <row r="77" s="133" customFormat="1" ht="12.75"/>
    <row r="78" s="133" customFormat="1" ht="12.75"/>
    <row r="79" s="133" customFormat="1" ht="12.75"/>
    <row r="80" s="133" customFormat="1" ht="12.75"/>
    <row r="81" s="133" customFormat="1" ht="12.75"/>
    <row r="82" s="133" customFormat="1" ht="12.75"/>
    <row r="83" s="133" customFormat="1" ht="12.75"/>
    <row r="84" s="133" customFormat="1" ht="12.75"/>
    <row r="85" s="133" customFormat="1" ht="12.75"/>
    <row r="86" s="133" customFormat="1" ht="12.75"/>
    <row r="87" s="133" customFormat="1" ht="12.75"/>
    <row r="88" s="133" customFormat="1" ht="12.75"/>
    <row r="89" s="133" customFormat="1" ht="12.75"/>
    <row r="90" s="133" customFormat="1" ht="12.75"/>
    <row r="91" s="133" customFormat="1" ht="12.75"/>
    <row r="92" s="133" customFormat="1" ht="12.75"/>
    <row r="93" spans="2:17" s="133" customFormat="1" ht="25.5" hidden="1">
      <c r="B93" s="133" t="s">
        <v>38</v>
      </c>
      <c r="C93" s="133" t="s">
        <v>14</v>
      </c>
      <c r="D93" s="133" t="s">
        <v>39</v>
      </c>
      <c r="Q93" s="138" t="s">
        <v>69</v>
      </c>
    </row>
    <row r="94" spans="2:17" s="133" customFormat="1" ht="63.75" hidden="1">
      <c r="B94" s="138" t="s">
        <v>40</v>
      </c>
      <c r="C94" s="138" t="s">
        <v>41</v>
      </c>
      <c r="D94" s="139" t="s">
        <v>42</v>
      </c>
      <c r="M94" s="138" t="s">
        <v>70</v>
      </c>
      <c r="Q94" s="138" t="s">
        <v>71</v>
      </c>
    </row>
    <row r="95" spans="2:17" s="133" customFormat="1" ht="63.75" hidden="1">
      <c r="B95" s="138" t="s">
        <v>72</v>
      </c>
      <c r="C95" s="138" t="s">
        <v>43</v>
      </c>
      <c r="D95" s="139" t="s">
        <v>44</v>
      </c>
      <c r="M95" s="138" t="s">
        <v>73</v>
      </c>
      <c r="Q95" s="138" t="s">
        <v>74</v>
      </c>
    </row>
    <row r="96" spans="2:17" s="133" customFormat="1" ht="51" hidden="1">
      <c r="B96" s="138" t="s">
        <v>45</v>
      </c>
      <c r="C96" s="138" t="s">
        <v>46</v>
      </c>
      <c r="D96" s="139" t="s">
        <v>47</v>
      </c>
      <c r="M96" s="138" t="s">
        <v>75</v>
      </c>
      <c r="Q96" s="138" t="s">
        <v>76</v>
      </c>
    </row>
    <row r="97" spans="3:17" s="133" customFormat="1" ht="51" hidden="1">
      <c r="C97" s="138" t="s">
        <v>48</v>
      </c>
      <c r="D97" s="139" t="s">
        <v>49</v>
      </c>
      <c r="M97" s="138"/>
      <c r="Q97" s="138" t="s">
        <v>77</v>
      </c>
    </row>
    <row r="98" spans="3:17" s="133" customFormat="1" ht="89.25" hidden="1">
      <c r="C98" s="138" t="s">
        <v>50</v>
      </c>
      <c r="D98" s="139" t="s">
        <v>51</v>
      </c>
      <c r="N98" s="133" t="s">
        <v>78</v>
      </c>
      <c r="Q98" s="138" t="s">
        <v>79</v>
      </c>
    </row>
    <row r="99" spans="3:4" s="133" customFormat="1" ht="89.25" hidden="1">
      <c r="C99" s="138" t="s">
        <v>52</v>
      </c>
      <c r="D99" s="139" t="s">
        <v>53</v>
      </c>
    </row>
    <row r="100" spans="3:4" s="133" customFormat="1" ht="127.5" hidden="1">
      <c r="C100" s="138" t="s">
        <v>54</v>
      </c>
      <c r="D100" s="139" t="s">
        <v>55</v>
      </c>
    </row>
    <row r="101" spans="2:4" s="133" customFormat="1" ht="51" hidden="1">
      <c r="B101" s="129" t="s">
        <v>158</v>
      </c>
      <c r="D101" s="139" t="s">
        <v>56</v>
      </c>
    </row>
    <row r="102" spans="2:4" s="133" customFormat="1" ht="63.75" hidden="1">
      <c r="B102" s="132" t="s">
        <v>159</v>
      </c>
      <c r="D102" s="139" t="s">
        <v>57</v>
      </c>
    </row>
    <row r="103" spans="2:4" s="133" customFormat="1" ht="76.5" hidden="1">
      <c r="B103" s="132" t="s">
        <v>160</v>
      </c>
      <c r="D103" s="139" t="s">
        <v>58</v>
      </c>
    </row>
    <row r="104" spans="2:4" s="133" customFormat="1" ht="12.75" customHeight="1" hidden="1">
      <c r="B104" s="132" t="s">
        <v>161</v>
      </c>
      <c r="D104" s="139" t="s">
        <v>59</v>
      </c>
    </row>
    <row r="105" spans="2:4" s="133" customFormat="1" ht="63.75" hidden="1">
      <c r="B105" s="132" t="s">
        <v>162</v>
      </c>
      <c r="D105" s="139" t="s">
        <v>60</v>
      </c>
    </row>
    <row r="106" spans="2:4" s="133" customFormat="1" ht="63.75" hidden="1">
      <c r="B106" s="132" t="s">
        <v>163</v>
      </c>
      <c r="D106" s="139" t="s">
        <v>61</v>
      </c>
    </row>
    <row r="107" spans="2:4" s="133" customFormat="1" ht="89.25" hidden="1">
      <c r="B107" s="132" t="s">
        <v>164</v>
      </c>
      <c r="D107" s="139" t="s">
        <v>62</v>
      </c>
    </row>
    <row r="108" s="133" customFormat="1" ht="63.75" hidden="1">
      <c r="D108" s="139" t="s">
        <v>63</v>
      </c>
    </row>
    <row r="109" s="133" customFormat="1" ht="76.5" hidden="1">
      <c r="D109" s="139" t="s">
        <v>64</v>
      </c>
    </row>
    <row r="110" s="133" customFormat="1" ht="102" hidden="1">
      <c r="D110" s="139" t="s">
        <v>65</v>
      </c>
    </row>
    <row r="111" s="133" customFormat="1" ht="63.75" hidden="1">
      <c r="D111" s="139" t="s">
        <v>66</v>
      </c>
    </row>
    <row r="112" spans="4:12" s="133" customFormat="1" ht="114.75" hidden="1">
      <c r="D112" s="138" t="s">
        <v>81</v>
      </c>
      <c r="E112" s="138"/>
      <c r="F112" s="138"/>
      <c r="G112" s="138"/>
      <c r="H112" s="138"/>
      <c r="I112" s="138"/>
      <c r="J112" s="138"/>
      <c r="K112" s="138"/>
      <c r="L112" s="138"/>
    </row>
    <row r="113" spans="2:12" s="133" customFormat="1" ht="15.75" customHeight="1" hidden="1">
      <c r="B113" s="137"/>
      <c r="D113" s="138" t="s">
        <v>82</v>
      </c>
      <c r="E113" s="138"/>
      <c r="F113" s="138"/>
      <c r="G113" s="138"/>
      <c r="H113" s="138"/>
      <c r="I113" s="138"/>
      <c r="J113" s="138"/>
      <c r="K113" s="138"/>
      <c r="L113" s="138"/>
    </row>
    <row r="114" spans="2:12" s="133" customFormat="1" ht="15.75" customHeight="1" hidden="1">
      <c r="B114" s="137"/>
      <c r="D114" s="138" t="s">
        <v>87</v>
      </c>
      <c r="E114" s="138"/>
      <c r="F114" s="138"/>
      <c r="G114" s="138"/>
      <c r="H114" s="138"/>
      <c r="I114" s="138"/>
      <c r="J114" s="138"/>
      <c r="K114" s="138"/>
      <c r="L114" s="138"/>
    </row>
    <row r="115" spans="2:4" s="133" customFormat="1" ht="12.75" hidden="1">
      <c r="B115" s="137"/>
      <c r="D115" s="133">
        <v>2018</v>
      </c>
    </row>
    <row r="116" spans="2:4" s="133" customFormat="1" ht="12.75" hidden="1">
      <c r="B116" s="137"/>
      <c r="D116" s="133">
        <v>2019</v>
      </c>
    </row>
    <row r="117" spans="2:4" s="133" customFormat="1" ht="12.75" hidden="1">
      <c r="B117" s="137"/>
      <c r="D117" s="133">
        <v>2020</v>
      </c>
    </row>
    <row r="118" spans="2:4" s="133" customFormat="1" ht="12.75" hidden="1">
      <c r="B118" s="137"/>
      <c r="D118" s="133">
        <v>2021</v>
      </c>
    </row>
    <row r="119" spans="2:4" s="133" customFormat="1" ht="12.75" hidden="1">
      <c r="B119" s="137"/>
      <c r="D119" s="133">
        <v>2022</v>
      </c>
    </row>
    <row r="120" s="133" customFormat="1" ht="12.75" hidden="1">
      <c r="B120" s="137"/>
    </row>
    <row r="121" s="133" customFormat="1" ht="12" customHeight="1" hidden="1">
      <c r="B121" s="137"/>
    </row>
    <row r="122" s="133" customFormat="1" ht="12.75"/>
    <row r="123" s="133" customFormat="1" ht="12.75"/>
    <row r="124" s="133" customFormat="1" ht="12.75"/>
    <row r="125" s="133" customFormat="1" ht="12.75"/>
    <row r="126" s="133" customFormat="1" ht="12.75"/>
    <row r="127" s="133" customFormat="1" ht="12.75"/>
    <row r="128" s="133" customFormat="1" ht="12.75"/>
    <row r="129" s="133" customFormat="1" ht="12.75"/>
    <row r="130" s="133" customFormat="1" ht="12.75"/>
    <row r="131" s="133" customFormat="1" ht="12.75"/>
    <row r="132" s="133" customFormat="1" ht="12.75"/>
    <row r="133" s="133" customFormat="1" ht="12.75"/>
    <row r="134" s="133" customFormat="1" ht="12.75"/>
    <row r="135" s="133" customFormat="1" ht="12.75"/>
    <row r="136" s="133" customFormat="1" ht="12.75"/>
    <row r="137" s="133" customFormat="1" ht="12.75"/>
    <row r="138" s="133" customFormat="1" ht="12.75"/>
    <row r="139" s="133" customFormat="1" ht="12.75"/>
    <row r="140" spans="2:27" ht="12.7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2:27" ht="12.7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2:27" ht="12.7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2:27" ht="12.7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2:27" ht="12.7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2:27" ht="12.7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2:27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2:27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2:27" ht="12.7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:27" ht="12.7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2:27" ht="12.7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2:27" ht="12.7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2:27" ht="12.7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2:27" ht="12.7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2:27" ht="12.7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2:27" ht="12.7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2:27" ht="12.7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2:27" ht="12.7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2:27" ht="12.7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2:27" ht="12.7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ht="12.75">
      <c r="B160" s="25"/>
    </row>
    <row r="161" ht="12.75">
      <c r="B161" s="25"/>
    </row>
    <row r="162" ht="12.75">
      <c r="B162" s="25"/>
    </row>
    <row r="163" ht="12.75">
      <c r="B163" s="25"/>
    </row>
    <row r="164" ht="12.75">
      <c r="B164" s="25"/>
    </row>
    <row r="165" ht="12.75">
      <c r="B165" s="25"/>
    </row>
  </sheetData>
  <sheetProtection/>
  <mergeCells count="63">
    <mergeCell ref="B2:B5"/>
    <mergeCell ref="C2:M2"/>
    <mergeCell ref="N2:P2"/>
    <mergeCell ref="C3:M3"/>
    <mergeCell ref="N3:P3"/>
    <mergeCell ref="C4:M4"/>
    <mergeCell ref="N4:P4"/>
    <mergeCell ref="C5:M5"/>
    <mergeCell ref="N5:P5"/>
    <mergeCell ref="B7:P8"/>
    <mergeCell ref="B9:P9"/>
    <mergeCell ref="D10:G10"/>
    <mergeCell ref="H10:J10"/>
    <mergeCell ref="K10:N10"/>
    <mergeCell ref="O10:P10"/>
    <mergeCell ref="B11:P11"/>
    <mergeCell ref="C12:P12"/>
    <mergeCell ref="B13:P13"/>
    <mergeCell ref="C14:P14"/>
    <mergeCell ref="B15:P15"/>
    <mergeCell ref="C16:P16"/>
    <mergeCell ref="B17:P17"/>
    <mergeCell ref="C18:P18"/>
    <mergeCell ref="B19:P19"/>
    <mergeCell ref="B20:P20"/>
    <mergeCell ref="B21:P21"/>
    <mergeCell ref="C22:P22"/>
    <mergeCell ref="B23:P23"/>
    <mergeCell ref="C24:P24"/>
    <mergeCell ref="B25:P25"/>
    <mergeCell ref="C26:P26"/>
    <mergeCell ref="B27:P27"/>
    <mergeCell ref="D28:G28"/>
    <mergeCell ref="H28:J28"/>
    <mergeCell ref="K28:M28"/>
    <mergeCell ref="N28:O28"/>
    <mergeCell ref="B29:P29"/>
    <mergeCell ref="C30:P30"/>
    <mergeCell ref="B31:P31"/>
    <mergeCell ref="C32:P32"/>
    <mergeCell ref="B33:P33"/>
    <mergeCell ref="C34:P34"/>
    <mergeCell ref="B35:P35"/>
    <mergeCell ref="C36:P36"/>
    <mergeCell ref="B38:P38"/>
    <mergeCell ref="C39:G39"/>
    <mergeCell ref="H39:L39"/>
    <mergeCell ref="M39:P39"/>
    <mergeCell ref="C40:G40"/>
    <mergeCell ref="H40:L40"/>
    <mergeCell ref="M40:P40"/>
    <mergeCell ref="C41:G41"/>
    <mergeCell ref="H41:L41"/>
    <mergeCell ref="M41:P41"/>
    <mergeCell ref="C69:P69"/>
    <mergeCell ref="B43:P43"/>
    <mergeCell ref="B45:B47"/>
    <mergeCell ref="B48:P48"/>
    <mergeCell ref="B49:P49"/>
    <mergeCell ref="B50:P65"/>
    <mergeCell ref="A66:Q66"/>
    <mergeCell ref="C67:P67"/>
    <mergeCell ref="C68:P68"/>
  </mergeCells>
  <conditionalFormatting sqref="F47 I47 L47 O47:P47">
    <cfRule type="cellIs" priority="22" dxfId="2" operator="lessThan" stopIfTrue="1">
      <formula>40</formula>
    </cfRule>
    <cfRule type="cellIs" priority="23" dxfId="1" operator="between" stopIfTrue="1">
      <formula>40</formula>
      <formula>49</formula>
    </cfRule>
    <cfRule type="cellIs" priority="24" dxfId="0" operator="greaterThanOrEqual" stopIfTrue="1">
      <formula>50</formula>
    </cfRule>
  </conditionalFormatting>
  <dataValidations count="9">
    <dataValidation type="list" allowBlank="1" showInputMessage="1" showErrorMessage="1" sqref="H10:J10">
      <formula1>$B$94:$B$96</formula1>
    </dataValidation>
    <dataValidation type="list" allowBlank="1" showInputMessage="1" showErrorMessage="1" sqref="O10:P10">
      <formula1>$C$94:$C$100</formula1>
    </dataValidation>
    <dataValidation type="list" allowBlank="1" showInputMessage="1" showErrorMessage="1" sqref="C12:P12">
      <formula1>$D$94:$D$114</formula1>
    </dataValidation>
    <dataValidation type="list" allowBlank="1" showInputMessage="1" showErrorMessage="1" sqref="C69:P69">
      <formula1>$M$94:$M$96</formula1>
    </dataValidation>
    <dataValidation type="list" allowBlank="1" showInputMessage="1" showErrorMessage="1" sqref="C32:P32">
      <formula1>$Q$93:$Q$98</formula1>
    </dataValidation>
    <dataValidation type="list" allowBlank="1" showInputMessage="1" showErrorMessage="1" sqref="C34:P34">
      <formula1>$Q$93:$Q$98</formula1>
    </dataValidation>
    <dataValidation type="list" allowBlank="1" showInputMessage="1" showErrorMessage="1" sqref="C36:P36">
      <formula1>$Q$93:$Q$98</formula1>
    </dataValidation>
    <dataValidation type="list" allowBlank="1" showInputMessage="1" showErrorMessage="1" sqref="C18:P18">
      <formula1>$B$101:$B$107</formula1>
    </dataValidation>
    <dataValidation type="list" allowBlank="1" showInputMessage="1" showErrorMessage="1" sqref="C10">
      <formula1>$D$115:$D$119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orientation="portrait" scale="2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66FFFF"/>
  </sheetPr>
  <dimension ref="A1:T17"/>
  <sheetViews>
    <sheetView showGridLines="0" tabSelected="1" zoomScale="85" zoomScaleNormal="85" zoomScalePageLayoutView="0" workbookViewId="0" topLeftCell="A1">
      <selection activeCell="C20" sqref="C20"/>
    </sheetView>
  </sheetViews>
  <sheetFormatPr defaultColWidth="11.421875" defaultRowHeight="12.75"/>
  <cols>
    <col min="1" max="1" width="27.140625" style="10" customWidth="1"/>
    <col min="2" max="2" width="30.57421875" style="36" customWidth="1"/>
    <col min="3" max="3" width="23.8515625" style="36" customWidth="1"/>
    <col min="4" max="4" width="21.140625" style="36" customWidth="1"/>
    <col min="5" max="5" width="22.57421875" style="36" customWidth="1"/>
    <col min="6" max="6" width="15.28125" style="36" bestFit="1" customWidth="1"/>
    <col min="7" max="7" width="19.28125" style="36" customWidth="1"/>
    <col min="8" max="8" width="11.421875" style="36" customWidth="1"/>
    <col min="9" max="9" width="18.8515625" style="36" customWidth="1"/>
    <col min="10" max="10" width="11.421875" style="36" customWidth="1"/>
    <col min="11" max="11" width="15.57421875" style="36" customWidth="1"/>
    <col min="12" max="12" width="13.7109375" style="36" customWidth="1"/>
    <col min="13" max="13" width="22.28125" style="36" customWidth="1"/>
    <col min="14" max="14" width="11.421875" style="36" customWidth="1"/>
    <col min="15" max="15" width="11.421875" style="10" customWidth="1"/>
    <col min="16" max="16" width="11.421875" style="36" customWidth="1"/>
    <col min="17" max="16384" width="11.421875" style="36" customWidth="1"/>
  </cols>
  <sheetData>
    <row r="1" spans="1:20" ht="21" customHeight="1">
      <c r="A1" s="658"/>
      <c r="B1" s="663" t="s">
        <v>2</v>
      </c>
      <c r="C1" s="663"/>
      <c r="D1" s="663"/>
      <c r="E1" s="663"/>
      <c r="F1" s="663"/>
      <c r="G1" s="663"/>
      <c r="H1" s="663"/>
      <c r="I1" s="663"/>
      <c r="J1" s="663"/>
      <c r="K1" s="640" t="s">
        <v>9</v>
      </c>
      <c r="L1" s="641"/>
      <c r="M1" s="642"/>
      <c r="N1" s="106"/>
      <c r="O1" s="107"/>
      <c r="P1" s="106"/>
      <c r="Q1" s="106"/>
      <c r="R1" s="106"/>
      <c r="S1" s="108"/>
      <c r="T1" s="108"/>
    </row>
    <row r="2" spans="1:20" ht="18" customHeight="1">
      <c r="A2" s="659"/>
      <c r="B2" s="628" t="s">
        <v>3</v>
      </c>
      <c r="C2" s="628"/>
      <c r="D2" s="628"/>
      <c r="E2" s="628"/>
      <c r="F2" s="628"/>
      <c r="G2" s="628"/>
      <c r="H2" s="628"/>
      <c r="I2" s="628"/>
      <c r="J2" s="628"/>
      <c r="K2" s="638" t="s">
        <v>94</v>
      </c>
      <c r="L2" s="638"/>
      <c r="M2" s="639"/>
      <c r="N2" s="106"/>
      <c r="O2" s="107"/>
      <c r="P2" s="106"/>
      <c r="Q2" s="106"/>
      <c r="R2" s="106"/>
      <c r="S2" s="108"/>
      <c r="T2" s="108"/>
    </row>
    <row r="3" spans="1:20" ht="18" customHeight="1">
      <c r="A3" s="659"/>
      <c r="B3" s="628" t="s">
        <v>7</v>
      </c>
      <c r="C3" s="628"/>
      <c r="D3" s="628"/>
      <c r="E3" s="628"/>
      <c r="F3" s="628"/>
      <c r="G3" s="628"/>
      <c r="H3" s="628"/>
      <c r="I3" s="628"/>
      <c r="J3" s="628"/>
      <c r="K3" s="638" t="s">
        <v>95</v>
      </c>
      <c r="L3" s="638"/>
      <c r="M3" s="639"/>
      <c r="N3" s="106"/>
      <c r="O3" s="107"/>
      <c r="P3" s="106"/>
      <c r="Q3" s="106"/>
      <c r="R3" s="106"/>
      <c r="S3" s="108"/>
      <c r="T3" s="108"/>
    </row>
    <row r="4" spans="1:20" ht="21.75" customHeight="1" thickBot="1">
      <c r="A4" s="660"/>
      <c r="B4" s="629" t="s">
        <v>5</v>
      </c>
      <c r="C4" s="629"/>
      <c r="D4" s="629"/>
      <c r="E4" s="629"/>
      <c r="F4" s="629"/>
      <c r="G4" s="629"/>
      <c r="H4" s="629"/>
      <c r="I4" s="629"/>
      <c r="J4" s="629"/>
      <c r="K4" s="650" t="s">
        <v>106</v>
      </c>
      <c r="L4" s="651"/>
      <c r="M4" s="652"/>
      <c r="N4" s="109"/>
      <c r="O4" s="110"/>
      <c r="P4" s="109"/>
      <c r="Q4" s="109"/>
      <c r="R4" s="109"/>
      <c r="S4" s="108"/>
      <c r="T4" s="108"/>
    </row>
    <row r="5" spans="1:20" ht="21.75" customHeight="1">
      <c r="A5" s="111"/>
      <c r="B5" s="108"/>
      <c r="C5" s="110"/>
      <c r="D5" s="110"/>
      <c r="E5" s="112"/>
      <c r="F5" s="112"/>
      <c r="G5" s="112"/>
      <c r="H5" s="109"/>
      <c r="I5" s="109"/>
      <c r="J5" s="109"/>
      <c r="K5" s="109"/>
      <c r="L5" s="109"/>
      <c r="M5" s="109"/>
      <c r="N5" s="109"/>
      <c r="O5" s="110"/>
      <c r="P5" s="109"/>
      <c r="Q5" s="109"/>
      <c r="R5" s="109"/>
      <c r="S5" s="108"/>
      <c r="T5" s="108"/>
    </row>
    <row r="6" spans="1:15" s="145" customFormat="1" ht="23.25" customHeight="1">
      <c r="A6" s="144" t="s">
        <v>1</v>
      </c>
      <c r="B6" s="655" t="s">
        <v>87</v>
      </c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O6" s="144"/>
    </row>
    <row r="7" ht="13.5" thickBot="1"/>
    <row r="8" spans="1:13" ht="31.5" customHeight="1" thickBot="1" thickTop="1">
      <c r="A8" s="661" t="s">
        <v>0</v>
      </c>
      <c r="B8" s="643" t="s">
        <v>6</v>
      </c>
      <c r="C8" s="656" t="str">
        <f>+'Productividad CA'!C14:P14</f>
        <v>Productividad del centro de conciliación y arbitraje</v>
      </c>
      <c r="D8" s="656"/>
      <c r="E8" s="656"/>
      <c r="F8" s="656"/>
      <c r="G8" s="656"/>
      <c r="H8" s="656"/>
      <c r="I8" s="656"/>
      <c r="J8" s="656"/>
      <c r="K8" s="656"/>
      <c r="L8" s="656"/>
      <c r="M8" s="657"/>
    </row>
    <row r="9" spans="1:13" ht="48" customHeight="1" thickBot="1">
      <c r="A9" s="662"/>
      <c r="B9" s="644"/>
      <c r="C9" s="143" t="s">
        <v>88</v>
      </c>
      <c r="D9" s="143" t="s">
        <v>97</v>
      </c>
      <c r="E9" s="143" t="s">
        <v>89</v>
      </c>
      <c r="F9" s="143" t="s">
        <v>98</v>
      </c>
      <c r="G9" s="143" t="s">
        <v>90</v>
      </c>
      <c r="H9" s="143" t="s">
        <v>99</v>
      </c>
      <c r="I9" s="143" t="s">
        <v>91</v>
      </c>
      <c r="J9" s="143" t="s">
        <v>100</v>
      </c>
      <c r="K9" s="630" t="s">
        <v>4</v>
      </c>
      <c r="L9" s="630"/>
      <c r="M9" s="631"/>
    </row>
    <row r="10" spans="1:16" ht="97.5" customHeight="1" thickBot="1">
      <c r="A10" s="653" t="s">
        <v>86</v>
      </c>
      <c r="B10" s="37" t="s">
        <v>117</v>
      </c>
      <c r="C10" s="317">
        <v>117</v>
      </c>
      <c r="D10" s="645">
        <f>+C10/C11</f>
        <v>39</v>
      </c>
      <c r="E10" s="318">
        <v>105</v>
      </c>
      <c r="F10" s="647">
        <f>+E10/E11</f>
        <v>52.5</v>
      </c>
      <c r="G10" s="318">
        <v>98</v>
      </c>
      <c r="H10" s="647">
        <f>+G10/G11</f>
        <v>49</v>
      </c>
      <c r="I10" s="318">
        <v>112</v>
      </c>
      <c r="J10" s="316">
        <f>+I10/I11</f>
        <v>37.333333333333336</v>
      </c>
      <c r="K10" s="632"/>
      <c r="L10" s="633"/>
      <c r="M10" s="634"/>
      <c r="P10" s="60"/>
    </row>
    <row r="11" spans="1:13" ht="139.5" customHeight="1" thickBot="1">
      <c r="A11" s="654"/>
      <c r="B11" s="37" t="s">
        <v>118</v>
      </c>
      <c r="C11" s="317">
        <v>3</v>
      </c>
      <c r="D11" s="646"/>
      <c r="E11" s="319">
        <v>2</v>
      </c>
      <c r="F11" s="648"/>
      <c r="G11" s="320">
        <v>2</v>
      </c>
      <c r="H11" s="648"/>
      <c r="I11" s="320">
        <v>3</v>
      </c>
      <c r="J11" s="105"/>
      <c r="K11" s="635"/>
      <c r="L11" s="636"/>
      <c r="M11" s="637"/>
    </row>
    <row r="12" spans="4:10" ht="12.75">
      <c r="D12" s="113"/>
      <c r="F12" s="113"/>
      <c r="H12" s="113"/>
      <c r="J12" s="113"/>
    </row>
    <row r="14" ht="12.75">
      <c r="D14" s="114"/>
    </row>
    <row r="15" ht="12.75">
      <c r="D15" s="115"/>
    </row>
    <row r="16" spans="3:9" ht="12.75">
      <c r="C16" s="116"/>
      <c r="D16" s="649"/>
      <c r="I16" s="60"/>
    </row>
    <row r="17" ht="12.75">
      <c r="D17" s="649"/>
    </row>
  </sheetData>
  <sheetProtection/>
  <mergeCells count="20">
    <mergeCell ref="D16:D17"/>
    <mergeCell ref="K4:M4"/>
    <mergeCell ref="K2:M2"/>
    <mergeCell ref="A10:A11"/>
    <mergeCell ref="B6:M6"/>
    <mergeCell ref="C8:M8"/>
    <mergeCell ref="A1:A4"/>
    <mergeCell ref="A8:A9"/>
    <mergeCell ref="B1:J1"/>
    <mergeCell ref="B2:J2"/>
    <mergeCell ref="B3:J3"/>
    <mergeCell ref="B4:J4"/>
    <mergeCell ref="K9:M9"/>
    <mergeCell ref="K10:M11"/>
    <mergeCell ref="K3:M3"/>
    <mergeCell ref="K1:M1"/>
    <mergeCell ref="B8:B9"/>
    <mergeCell ref="D10:D11"/>
    <mergeCell ref="F10:F11"/>
    <mergeCell ref="H10:H11"/>
  </mergeCells>
  <printOptions/>
  <pageMargins left="0.75" right="0.75" top="1" bottom="1" header="0" footer="0"/>
  <pageSetup horizontalDpi="600" verticalDpi="600" orientation="landscape" paperSize="163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SheetLayoutView="100" zoomScalePageLayoutView="0" workbookViewId="0" topLeftCell="A1">
      <selection activeCell="B8" sqref="B8:T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1:32" ht="9" customHeight="1">
      <c r="A1"/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0.5" customHeight="1">
      <c r="A2"/>
      <c r="B2" s="344"/>
      <c r="C2" s="345"/>
      <c r="D2" s="345"/>
      <c r="E2" s="345"/>
      <c r="F2" s="345"/>
      <c r="G2" s="345"/>
      <c r="H2" s="346"/>
      <c r="I2" s="34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6.5" customHeight="1">
      <c r="A3"/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24.75" customHeight="1">
      <c r="A4"/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30.75" customHeight="1">
      <c r="A5"/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customHeight="1">
      <c r="A6"/>
      <c r="B6" s="156"/>
      <c r="C6" s="156"/>
      <c r="D6" s="157"/>
      <c r="E6" s="157"/>
      <c r="F6" s="157"/>
      <c r="G6" s="157"/>
      <c r="H6" s="15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29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22.5" customHeight="1">
      <c r="A8"/>
      <c r="B8" s="342" t="s">
        <v>237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/>
      <c r="V8"/>
      <c r="W8"/>
      <c r="X8"/>
      <c r="Y8"/>
      <c r="Z8"/>
      <c r="AA8"/>
      <c r="AB8"/>
      <c r="AC8"/>
      <c r="AD8"/>
      <c r="AE8"/>
      <c r="AF8"/>
    </row>
    <row r="9" spans="1:32" ht="21.75" customHeight="1">
      <c r="A9"/>
      <c r="B9" s="162"/>
      <c r="C9"/>
      <c r="D9"/>
      <c r="E9"/>
      <c r="F9"/>
      <c r="G9"/>
      <c r="H9"/>
      <c r="I9"/>
      <c r="J9" s="159"/>
      <c r="K9" s="160"/>
      <c r="L9" s="190"/>
      <c r="M9" s="190"/>
      <c r="N9" s="22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225"/>
      <c r="O10" s="165"/>
      <c r="P10" s="165"/>
      <c r="Q10" s="165"/>
      <c r="R10" s="165"/>
      <c r="S10" s="16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6"/>
    </row>
    <row r="11" spans="1:32" ht="18.75" customHeight="1">
      <c r="A11"/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224"/>
      <c r="O11" s="328"/>
      <c r="P11" s="328"/>
      <c r="Q11" s="328"/>
      <c r="R11" s="328"/>
      <c r="S11" s="328"/>
      <c r="T11"/>
      <c r="U11"/>
      <c r="V11" s="254">
        <v>0.2</v>
      </c>
      <c r="W11" s="254">
        <v>0.4</v>
      </c>
      <c r="X11" s="254">
        <v>0.6</v>
      </c>
      <c r="Y11" s="254">
        <v>0.8</v>
      </c>
      <c r="Z11" s="254">
        <v>1</v>
      </c>
      <c r="AA11"/>
      <c r="AB11"/>
      <c r="AC11"/>
      <c r="AD11"/>
      <c r="AE11"/>
      <c r="AF11"/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257" t="s">
        <v>216</v>
      </c>
      <c r="M12" s="194"/>
      <c r="N12" s="226"/>
      <c r="O12" s="252">
        <v>1</v>
      </c>
      <c r="P12" s="252">
        <v>2</v>
      </c>
      <c r="Q12" s="252">
        <v>3</v>
      </c>
      <c r="R12" s="252">
        <v>4</v>
      </c>
      <c r="S12" s="252">
        <v>5</v>
      </c>
      <c r="T12" s="258"/>
      <c r="U12" s="258"/>
      <c r="V12" s="259">
        <v>1</v>
      </c>
      <c r="W12" s="259">
        <v>2</v>
      </c>
      <c r="X12" s="259">
        <v>3</v>
      </c>
      <c r="Y12" s="259">
        <v>4</v>
      </c>
      <c r="Z12" s="259">
        <v>5</v>
      </c>
      <c r="AA12" s="258"/>
      <c r="AB12" s="258" t="s">
        <v>193</v>
      </c>
      <c r="AC12" s="258" t="s">
        <v>194</v>
      </c>
      <c r="AD12" s="258"/>
      <c r="AE12" s="258" t="s">
        <v>193</v>
      </c>
      <c r="AF12" s="260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v>85</v>
      </c>
      <c r="K13" s="228"/>
      <c r="L13" s="261"/>
      <c r="M13" s="240">
        <v>-18</v>
      </c>
      <c r="N13" s="348">
        <v>0.25</v>
      </c>
      <c r="O13" s="175"/>
      <c r="P13" s="175"/>
      <c r="Q13" s="178"/>
      <c r="R13" s="178"/>
      <c r="S13" s="179">
        <v>18</v>
      </c>
      <c r="T13" s="262">
        <v>18</v>
      </c>
      <c r="U13" s="263">
        <v>0.08333333333333333</v>
      </c>
      <c r="V13" s="263">
        <v>0</v>
      </c>
      <c r="W13" s="263">
        <v>0</v>
      </c>
      <c r="X13" s="263">
        <v>0</v>
      </c>
      <c r="Y13" s="263">
        <v>0</v>
      </c>
      <c r="Z13" s="263">
        <v>18</v>
      </c>
      <c r="AA13" s="263">
        <v>18</v>
      </c>
      <c r="AB13" s="263">
        <v>1.5</v>
      </c>
      <c r="AC13" s="263">
        <v>1.5</v>
      </c>
      <c r="AD13" s="263"/>
      <c r="AE13" s="263"/>
      <c r="AF13" s="264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v>85</v>
      </c>
      <c r="K14" s="153"/>
      <c r="L14" s="240">
        <v>0</v>
      </c>
      <c r="M14" s="240">
        <v>-18</v>
      </c>
      <c r="N14" s="348"/>
      <c r="O14" s="175"/>
      <c r="P14" s="175"/>
      <c r="Q14" s="178"/>
      <c r="R14" s="178"/>
      <c r="S14" s="179">
        <v>18</v>
      </c>
      <c r="T14" s="262">
        <v>18</v>
      </c>
      <c r="U14" s="263">
        <v>0.08333333333333333</v>
      </c>
      <c r="V14" s="263">
        <v>0</v>
      </c>
      <c r="W14" s="263">
        <v>0</v>
      </c>
      <c r="X14" s="263">
        <v>0</v>
      </c>
      <c r="Y14" s="263">
        <v>0</v>
      </c>
      <c r="Z14" s="263">
        <v>18</v>
      </c>
      <c r="AA14" s="263">
        <v>18</v>
      </c>
      <c r="AB14" s="263">
        <v>1.5</v>
      </c>
      <c r="AC14" s="263">
        <v>1.5</v>
      </c>
      <c r="AD14" s="263"/>
      <c r="AE14" s="263"/>
      <c r="AF14" s="264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v>85</v>
      </c>
      <c r="K15" s="153"/>
      <c r="L15" s="240">
        <v>0</v>
      </c>
      <c r="M15" s="240">
        <v>-18</v>
      </c>
      <c r="N15" s="348"/>
      <c r="O15" s="175"/>
      <c r="P15" s="175"/>
      <c r="Q15" s="178"/>
      <c r="R15" s="178"/>
      <c r="S15" s="179">
        <v>18</v>
      </c>
      <c r="T15" s="262">
        <v>18</v>
      </c>
      <c r="U15" s="263">
        <v>0.08333333333333333</v>
      </c>
      <c r="V15" s="263">
        <v>0</v>
      </c>
      <c r="W15" s="263">
        <v>0</v>
      </c>
      <c r="X15" s="263">
        <v>0</v>
      </c>
      <c r="Y15" s="263">
        <v>0</v>
      </c>
      <c r="Z15" s="263">
        <v>18</v>
      </c>
      <c r="AA15" s="263">
        <v>18</v>
      </c>
      <c r="AB15" s="263">
        <v>1.5</v>
      </c>
      <c r="AC15" s="263">
        <v>1.5</v>
      </c>
      <c r="AD15" s="263"/>
      <c r="AE15" s="263"/>
      <c r="AF15" s="264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240"/>
      <c r="M16" s="240"/>
      <c r="N16" s="226"/>
      <c r="O16" s="153"/>
      <c r="P16" s="153"/>
      <c r="Q16" s="179"/>
      <c r="R16" s="179"/>
      <c r="S16" s="179"/>
      <c r="T16" s="262"/>
      <c r="U16" s="263"/>
      <c r="V16" s="263"/>
      <c r="W16" s="263"/>
      <c r="X16" s="263"/>
      <c r="Y16" s="263"/>
      <c r="Z16" s="263"/>
      <c r="AA16" s="263"/>
      <c r="AB16" s="265">
        <v>4.5</v>
      </c>
      <c r="AC16" s="265">
        <v>4.5</v>
      </c>
      <c r="AD16" s="266">
        <v>1</v>
      </c>
      <c r="AE16" s="267">
        <v>0.25</v>
      </c>
      <c r="AF16" s="268" t="s">
        <v>192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240">
        <v>0</v>
      </c>
      <c r="M17" s="240"/>
      <c r="N17" s="229"/>
      <c r="O17" s="252">
        <v>1</v>
      </c>
      <c r="P17" s="252">
        <v>2</v>
      </c>
      <c r="Q17" s="252">
        <v>3</v>
      </c>
      <c r="R17" s="252">
        <v>4</v>
      </c>
      <c r="S17" s="253">
        <v>5</v>
      </c>
      <c r="T17" s="262"/>
      <c r="U17" s="263"/>
      <c r="V17" s="263"/>
      <c r="W17" s="263"/>
      <c r="X17" s="263"/>
      <c r="Y17" s="263"/>
      <c r="Z17" s="263"/>
      <c r="AA17" s="263"/>
      <c r="AB17" s="263"/>
      <c r="AC17" s="263"/>
      <c r="AD17" s="269"/>
      <c r="AE17" s="269"/>
      <c r="AF17" s="264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v>85</v>
      </c>
      <c r="K18" s="160"/>
      <c r="L18" s="240">
        <v>0</v>
      </c>
      <c r="M18" s="240">
        <v>-18</v>
      </c>
      <c r="N18" s="349">
        <v>0.25</v>
      </c>
      <c r="O18" s="175"/>
      <c r="P18" s="175"/>
      <c r="Q18" s="178"/>
      <c r="R18" s="178"/>
      <c r="S18" s="179">
        <v>18</v>
      </c>
      <c r="T18" s="262">
        <v>18</v>
      </c>
      <c r="U18" s="263">
        <v>0.125</v>
      </c>
      <c r="V18" s="263">
        <v>0</v>
      </c>
      <c r="W18" s="263">
        <v>0</v>
      </c>
      <c r="X18" s="263">
        <v>0</v>
      </c>
      <c r="Y18" s="263">
        <v>0</v>
      </c>
      <c r="Z18" s="263">
        <v>18</v>
      </c>
      <c r="AA18" s="263">
        <v>18</v>
      </c>
      <c r="AB18" s="263">
        <v>2.25</v>
      </c>
      <c r="AC18" s="263">
        <v>2.25</v>
      </c>
      <c r="AD18" s="269"/>
      <c r="AE18" s="269"/>
      <c r="AF18" s="264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v>85</v>
      </c>
      <c r="K19" s="160"/>
      <c r="L19" s="240">
        <v>0</v>
      </c>
      <c r="M19" s="240">
        <v>-18</v>
      </c>
      <c r="N19" s="349"/>
      <c r="O19" s="175"/>
      <c r="P19" s="175"/>
      <c r="Q19" s="178"/>
      <c r="R19" s="178"/>
      <c r="S19" s="179">
        <v>18</v>
      </c>
      <c r="T19" s="262">
        <v>18</v>
      </c>
      <c r="U19" s="263">
        <v>0.125</v>
      </c>
      <c r="V19" s="263">
        <v>0</v>
      </c>
      <c r="W19" s="263">
        <v>0</v>
      </c>
      <c r="X19" s="263">
        <v>0</v>
      </c>
      <c r="Y19" s="263">
        <v>0</v>
      </c>
      <c r="Z19" s="263">
        <v>18</v>
      </c>
      <c r="AA19" s="263">
        <v>18</v>
      </c>
      <c r="AB19" s="263">
        <v>2.25</v>
      </c>
      <c r="AC19" s="263">
        <v>2.25</v>
      </c>
      <c r="AD19" s="269"/>
      <c r="AE19" s="269"/>
      <c r="AF19" s="264"/>
    </row>
    <row r="20" spans="2:32" s="168" customFormat="1" ht="18" customHeight="1">
      <c r="B20" s="180"/>
      <c r="C20" s="180"/>
      <c r="J20" s="170"/>
      <c r="K20" s="160"/>
      <c r="L20" s="240"/>
      <c r="M20" s="240"/>
      <c r="N20" s="229"/>
      <c r="O20" s="153"/>
      <c r="P20" s="153"/>
      <c r="Q20" s="179"/>
      <c r="R20" s="179"/>
      <c r="S20" s="179"/>
      <c r="T20" s="262"/>
      <c r="U20" s="263"/>
      <c r="V20" s="263"/>
      <c r="W20" s="263"/>
      <c r="X20" s="263"/>
      <c r="Y20" s="263"/>
      <c r="Z20" s="263"/>
      <c r="AA20" s="263"/>
      <c r="AB20" s="265">
        <v>4.5</v>
      </c>
      <c r="AC20" s="265">
        <v>4.5</v>
      </c>
      <c r="AD20" s="266">
        <v>1</v>
      </c>
      <c r="AE20" s="267">
        <v>0.25</v>
      </c>
      <c r="AF20" s="268" t="s">
        <v>199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240"/>
      <c r="M21" s="240"/>
      <c r="N21" s="229"/>
      <c r="O21" s="252">
        <v>1</v>
      </c>
      <c r="P21" s="252">
        <v>2</v>
      </c>
      <c r="Q21" s="252">
        <v>3</v>
      </c>
      <c r="R21" s="252">
        <v>4</v>
      </c>
      <c r="S21" s="253">
        <v>5</v>
      </c>
      <c r="T21" s="262"/>
      <c r="U21" s="263"/>
      <c r="V21" s="263"/>
      <c r="W21" s="263"/>
      <c r="X21" s="263"/>
      <c r="Y21" s="263"/>
      <c r="Z21" s="263"/>
      <c r="AA21" s="263"/>
      <c r="AB21" s="263"/>
      <c r="AC21" s="263"/>
      <c r="AD21" s="269"/>
      <c r="AE21" s="269"/>
      <c r="AF21" s="264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v>85</v>
      </c>
      <c r="K22" s="160"/>
      <c r="L22" s="240">
        <v>0</v>
      </c>
      <c r="M22" s="240">
        <v>-18</v>
      </c>
      <c r="N22" s="349">
        <v>0.25</v>
      </c>
      <c r="O22" s="175"/>
      <c r="P22" s="175"/>
      <c r="Q22" s="178"/>
      <c r="R22" s="178"/>
      <c r="S22" s="179">
        <v>18</v>
      </c>
      <c r="T22" s="262">
        <v>18</v>
      </c>
      <c r="U22" s="263">
        <v>0.0625</v>
      </c>
      <c r="V22" s="263">
        <v>0</v>
      </c>
      <c r="W22" s="263">
        <v>0</v>
      </c>
      <c r="X22" s="263">
        <v>0</v>
      </c>
      <c r="Y22" s="263">
        <v>0</v>
      </c>
      <c r="Z22" s="263">
        <v>18</v>
      </c>
      <c r="AA22" s="263">
        <v>18</v>
      </c>
      <c r="AB22" s="263">
        <v>1.125</v>
      </c>
      <c r="AC22" s="263">
        <v>1.125</v>
      </c>
      <c r="AD22" s="269"/>
      <c r="AE22" s="269"/>
      <c r="AF22" s="264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v>85</v>
      </c>
      <c r="K23" s="160"/>
      <c r="L23" s="240">
        <v>0</v>
      </c>
      <c r="M23" s="240">
        <v>-18</v>
      </c>
      <c r="N23" s="349"/>
      <c r="O23" s="175"/>
      <c r="P23" s="175"/>
      <c r="Q23" s="178"/>
      <c r="R23" s="178"/>
      <c r="S23" s="179">
        <v>18</v>
      </c>
      <c r="T23" s="262">
        <v>18</v>
      </c>
      <c r="U23" s="263">
        <v>0.0625</v>
      </c>
      <c r="V23" s="263">
        <v>0</v>
      </c>
      <c r="W23" s="263">
        <v>0</v>
      </c>
      <c r="X23" s="263">
        <v>0</v>
      </c>
      <c r="Y23" s="263">
        <v>0</v>
      </c>
      <c r="Z23" s="263">
        <v>18</v>
      </c>
      <c r="AA23" s="263">
        <v>18</v>
      </c>
      <c r="AB23" s="263">
        <v>1.125</v>
      </c>
      <c r="AC23" s="263">
        <v>1.125</v>
      </c>
      <c r="AD23" s="269"/>
      <c r="AE23" s="269"/>
      <c r="AF23" s="264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v>85</v>
      </c>
      <c r="K24" s="160"/>
      <c r="L24" s="240">
        <v>0</v>
      </c>
      <c r="M24" s="240">
        <v>-18</v>
      </c>
      <c r="N24" s="349"/>
      <c r="O24" s="175"/>
      <c r="P24" s="175"/>
      <c r="Q24" s="178"/>
      <c r="R24" s="178"/>
      <c r="S24" s="179">
        <v>18</v>
      </c>
      <c r="T24" s="262">
        <v>18</v>
      </c>
      <c r="U24" s="263">
        <v>0.0625</v>
      </c>
      <c r="V24" s="263">
        <v>0</v>
      </c>
      <c r="W24" s="263">
        <v>0</v>
      </c>
      <c r="X24" s="263">
        <v>0</v>
      </c>
      <c r="Y24" s="263">
        <v>0</v>
      </c>
      <c r="Z24" s="263">
        <v>18</v>
      </c>
      <c r="AA24" s="263">
        <v>18</v>
      </c>
      <c r="AB24" s="263">
        <v>1.125</v>
      </c>
      <c r="AC24" s="263">
        <v>1.125</v>
      </c>
      <c r="AD24" s="269"/>
      <c r="AE24" s="269"/>
      <c r="AF24" s="264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v>85</v>
      </c>
      <c r="K25" s="160"/>
      <c r="L25" s="240">
        <v>0</v>
      </c>
      <c r="M25" s="240">
        <v>-18</v>
      </c>
      <c r="N25" s="349"/>
      <c r="O25" s="175"/>
      <c r="P25" s="175"/>
      <c r="Q25" s="178"/>
      <c r="R25" s="178"/>
      <c r="S25" s="179">
        <v>18</v>
      </c>
      <c r="T25" s="262">
        <v>18</v>
      </c>
      <c r="U25" s="263">
        <v>0.0625</v>
      </c>
      <c r="V25" s="263">
        <v>0</v>
      </c>
      <c r="W25" s="263">
        <v>0</v>
      </c>
      <c r="X25" s="263">
        <v>0</v>
      </c>
      <c r="Y25" s="263">
        <v>0</v>
      </c>
      <c r="Z25" s="263">
        <v>18</v>
      </c>
      <c r="AA25" s="263">
        <v>18</v>
      </c>
      <c r="AB25" s="263">
        <v>1.125</v>
      </c>
      <c r="AC25" s="263">
        <v>1.125</v>
      </c>
      <c r="AD25" s="269"/>
      <c r="AE25" s="269"/>
      <c r="AF25" s="264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240"/>
      <c r="M26" s="240"/>
      <c r="N26" s="229"/>
      <c r="O26" s="185"/>
      <c r="P26" s="185"/>
      <c r="Q26" s="179"/>
      <c r="R26" s="179"/>
      <c r="S26" s="179"/>
      <c r="T26" s="262"/>
      <c r="U26" s="263"/>
      <c r="V26" s="263"/>
      <c r="W26" s="263"/>
      <c r="X26" s="263"/>
      <c r="Y26" s="263"/>
      <c r="Z26" s="263"/>
      <c r="AA26" s="263"/>
      <c r="AB26" s="265">
        <v>4.5</v>
      </c>
      <c r="AC26" s="265">
        <v>4.5</v>
      </c>
      <c r="AD26" s="266">
        <v>1</v>
      </c>
      <c r="AE26" s="267">
        <v>0.25</v>
      </c>
      <c r="AF26" s="268" t="s">
        <v>202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240"/>
      <c r="M27" s="240"/>
      <c r="N27" s="229"/>
      <c r="O27" s="252">
        <v>1</v>
      </c>
      <c r="P27" s="252">
        <v>2</v>
      </c>
      <c r="Q27" s="252">
        <v>3</v>
      </c>
      <c r="R27" s="252">
        <v>4</v>
      </c>
      <c r="S27" s="253">
        <v>5</v>
      </c>
      <c r="T27" s="262"/>
      <c r="U27" s="263"/>
      <c r="V27" s="263"/>
      <c r="W27" s="263"/>
      <c r="X27" s="263"/>
      <c r="Y27" s="263"/>
      <c r="Z27" s="263"/>
      <c r="AA27" s="263"/>
      <c r="AB27" s="263"/>
      <c r="AC27" s="263"/>
      <c r="AD27" s="269"/>
      <c r="AE27" s="269"/>
      <c r="AF27" s="264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v>85</v>
      </c>
      <c r="K28" s="160"/>
      <c r="L28" s="240">
        <v>0</v>
      </c>
      <c r="M28" s="240">
        <v>-18</v>
      </c>
      <c r="N28" s="349">
        <v>0.25</v>
      </c>
      <c r="O28" s="174"/>
      <c r="P28" s="174"/>
      <c r="Q28" s="178"/>
      <c r="R28" s="178"/>
      <c r="S28" s="179">
        <v>18</v>
      </c>
      <c r="T28" s="262">
        <v>18</v>
      </c>
      <c r="U28" s="263">
        <v>0.03571428571428571</v>
      </c>
      <c r="V28" s="263">
        <v>0</v>
      </c>
      <c r="W28" s="263">
        <v>0</v>
      </c>
      <c r="X28" s="263">
        <v>0</v>
      </c>
      <c r="Y28" s="263">
        <v>0</v>
      </c>
      <c r="Z28" s="263">
        <v>18</v>
      </c>
      <c r="AA28" s="263">
        <v>18</v>
      </c>
      <c r="AB28" s="263">
        <v>0.6428571428571428</v>
      </c>
      <c r="AC28" s="263">
        <v>0.6428571428571428</v>
      </c>
      <c r="AD28" s="269"/>
      <c r="AE28" s="269"/>
      <c r="AF28" s="264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v>85</v>
      </c>
      <c r="K29" s="160"/>
      <c r="L29" s="240">
        <v>0</v>
      </c>
      <c r="M29" s="240">
        <v>-18</v>
      </c>
      <c r="N29" s="349"/>
      <c r="O29" s="174"/>
      <c r="P29" s="174"/>
      <c r="Q29" s="178"/>
      <c r="R29" s="178"/>
      <c r="S29" s="179">
        <v>18</v>
      </c>
      <c r="T29" s="262">
        <v>18</v>
      </c>
      <c r="U29" s="263">
        <v>0.03571428571428571</v>
      </c>
      <c r="V29" s="263">
        <v>0</v>
      </c>
      <c r="W29" s="263">
        <v>0</v>
      </c>
      <c r="X29" s="263">
        <v>0</v>
      </c>
      <c r="Y29" s="263">
        <v>0</v>
      </c>
      <c r="Z29" s="263">
        <v>18</v>
      </c>
      <c r="AA29" s="263">
        <v>18</v>
      </c>
      <c r="AB29" s="263">
        <v>0.6428571428571428</v>
      </c>
      <c r="AC29" s="263">
        <v>0.6428571428571428</v>
      </c>
      <c r="AD29" s="269"/>
      <c r="AE29" s="269"/>
      <c r="AF29" s="264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v>85</v>
      </c>
      <c r="K30" s="153"/>
      <c r="L30" s="240">
        <v>0</v>
      </c>
      <c r="M30" s="240">
        <v>-18</v>
      </c>
      <c r="N30" s="349"/>
      <c r="O30" s="174"/>
      <c r="P30" s="174"/>
      <c r="Q30" s="178"/>
      <c r="R30" s="178"/>
      <c r="S30" s="179">
        <v>18</v>
      </c>
      <c r="T30" s="262">
        <v>18</v>
      </c>
      <c r="U30" s="263">
        <v>0.03571428571428571</v>
      </c>
      <c r="V30" s="263">
        <v>0</v>
      </c>
      <c r="W30" s="263">
        <v>0</v>
      </c>
      <c r="X30" s="263">
        <v>0</v>
      </c>
      <c r="Y30" s="263">
        <v>0</v>
      </c>
      <c r="Z30" s="263">
        <v>18</v>
      </c>
      <c r="AA30" s="263">
        <v>18</v>
      </c>
      <c r="AB30" s="263">
        <v>0.6428571428571428</v>
      </c>
      <c r="AC30" s="263">
        <v>0.6428571428571428</v>
      </c>
      <c r="AD30" s="269"/>
      <c r="AE30" s="269"/>
      <c r="AF30" s="264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v>85</v>
      </c>
      <c r="K31" s="153"/>
      <c r="L31" s="240">
        <v>0</v>
      </c>
      <c r="M31" s="240">
        <v>-18</v>
      </c>
      <c r="N31" s="349"/>
      <c r="O31" s="174"/>
      <c r="P31" s="174"/>
      <c r="Q31" s="178"/>
      <c r="R31" s="178"/>
      <c r="S31" s="179">
        <v>18</v>
      </c>
      <c r="T31" s="262">
        <v>18</v>
      </c>
      <c r="U31" s="263">
        <v>0.03571428571428571</v>
      </c>
      <c r="V31" s="263">
        <v>0</v>
      </c>
      <c r="W31" s="263">
        <v>0</v>
      </c>
      <c r="X31" s="263">
        <v>0</v>
      </c>
      <c r="Y31" s="263">
        <v>0</v>
      </c>
      <c r="Z31" s="263">
        <v>18</v>
      </c>
      <c r="AA31" s="263">
        <v>18</v>
      </c>
      <c r="AB31" s="263">
        <v>0.6428571428571428</v>
      </c>
      <c r="AC31" s="263">
        <v>0.6428571428571428</v>
      </c>
      <c r="AD31" s="269"/>
      <c r="AE31" s="269"/>
      <c r="AF31" s="264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v>85</v>
      </c>
      <c r="K32" s="153"/>
      <c r="L32" s="240">
        <v>0</v>
      </c>
      <c r="M32" s="240">
        <v>-18</v>
      </c>
      <c r="N32" s="349"/>
      <c r="O32" s="174"/>
      <c r="P32" s="174"/>
      <c r="Q32" s="178"/>
      <c r="R32" s="178"/>
      <c r="S32" s="179">
        <v>18</v>
      </c>
      <c r="T32" s="262">
        <v>18</v>
      </c>
      <c r="U32" s="263">
        <v>0.03571428571428571</v>
      </c>
      <c r="V32" s="263">
        <v>0</v>
      </c>
      <c r="W32" s="263">
        <v>0</v>
      </c>
      <c r="X32" s="263">
        <v>0</v>
      </c>
      <c r="Y32" s="263">
        <v>0</v>
      </c>
      <c r="Z32" s="263">
        <v>18</v>
      </c>
      <c r="AA32" s="263">
        <v>18</v>
      </c>
      <c r="AB32" s="263">
        <v>0.6428571428571428</v>
      </c>
      <c r="AC32" s="263">
        <v>0.6428571428571428</v>
      </c>
      <c r="AD32" s="269"/>
      <c r="AE32" s="269"/>
      <c r="AF32" s="264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v>85</v>
      </c>
      <c r="K33" s="153"/>
      <c r="L33" s="240">
        <v>0</v>
      </c>
      <c r="M33" s="240">
        <v>-18</v>
      </c>
      <c r="N33" s="349"/>
      <c r="O33" s="174"/>
      <c r="P33" s="174"/>
      <c r="Q33" s="178"/>
      <c r="R33" s="178"/>
      <c r="S33" s="179">
        <v>18</v>
      </c>
      <c r="T33" s="262">
        <v>18</v>
      </c>
      <c r="U33" s="263">
        <v>0.03571428571428571</v>
      </c>
      <c r="V33" s="263">
        <v>0</v>
      </c>
      <c r="W33" s="263">
        <v>0</v>
      </c>
      <c r="X33" s="263">
        <v>0</v>
      </c>
      <c r="Y33" s="263">
        <v>0</v>
      </c>
      <c r="Z33" s="263">
        <v>18</v>
      </c>
      <c r="AA33" s="263">
        <v>18</v>
      </c>
      <c r="AB33" s="263">
        <v>0.6428571428571428</v>
      </c>
      <c r="AC33" s="263">
        <v>0.6428571428571428</v>
      </c>
      <c r="AD33" s="269"/>
      <c r="AE33" s="269"/>
      <c r="AF33" s="264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v>85</v>
      </c>
      <c r="K34" s="153"/>
      <c r="L34" s="240">
        <v>0</v>
      </c>
      <c r="M34" s="240">
        <v>-18</v>
      </c>
      <c r="N34" s="349"/>
      <c r="O34" s="174"/>
      <c r="P34" s="174"/>
      <c r="Q34" s="178"/>
      <c r="R34" s="178"/>
      <c r="S34" s="179">
        <v>18</v>
      </c>
      <c r="T34" s="262">
        <v>18</v>
      </c>
      <c r="U34" s="263">
        <v>0.03571428571428571</v>
      </c>
      <c r="V34" s="263">
        <v>0</v>
      </c>
      <c r="W34" s="263">
        <v>0</v>
      </c>
      <c r="X34" s="263">
        <v>0</v>
      </c>
      <c r="Y34" s="263">
        <v>0</v>
      </c>
      <c r="Z34" s="263">
        <v>18</v>
      </c>
      <c r="AA34" s="263">
        <v>18</v>
      </c>
      <c r="AB34" s="263">
        <v>0.6428571428571428</v>
      </c>
      <c r="AC34" s="263">
        <v>0.6428571428571428</v>
      </c>
      <c r="AD34" s="269"/>
      <c r="AE34" s="269"/>
      <c r="AF34" s="264"/>
    </row>
    <row r="35" spans="11:32" s="168" customFormat="1" ht="12.75">
      <c r="K35" s="153"/>
      <c r="L35" s="240"/>
      <c r="M35" s="240"/>
      <c r="N35" s="231"/>
      <c r="O35" s="153"/>
      <c r="P35" s="153"/>
      <c r="Q35" s="153"/>
      <c r="R35" s="153"/>
      <c r="S35" s="153"/>
      <c r="T35" s="258"/>
      <c r="U35" s="258"/>
      <c r="V35" s="258"/>
      <c r="W35" s="258"/>
      <c r="X35" s="258"/>
      <c r="Y35" s="258"/>
      <c r="Z35" s="258"/>
      <c r="AA35" s="258"/>
      <c r="AB35" s="265">
        <v>4.5</v>
      </c>
      <c r="AC35" s="265">
        <v>4.5</v>
      </c>
      <c r="AD35" s="269">
        <v>1</v>
      </c>
      <c r="AE35" s="270">
        <v>0.25</v>
      </c>
      <c r="AF35" s="271" t="s">
        <v>207</v>
      </c>
    </row>
    <row r="36" spans="2:32" s="168" customFormat="1" ht="12.75" customHeight="1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240"/>
      <c r="M36" s="240"/>
      <c r="N36" s="231"/>
      <c r="O36" s="153"/>
      <c r="P36" s="153"/>
      <c r="Q36" s="153"/>
      <c r="R36" s="153"/>
      <c r="S36" s="153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60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231"/>
      <c r="O37" s="153"/>
      <c r="P37" s="153"/>
      <c r="Q37" s="153"/>
      <c r="R37" s="153"/>
      <c r="S37" s="153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60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231"/>
      <c r="O38" s="153"/>
      <c r="P38" s="153"/>
      <c r="Q38" s="153"/>
      <c r="R38" s="153"/>
      <c r="S38" s="153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72">
        <v>1</v>
      </c>
      <c r="AF38" s="260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231"/>
      <c r="O39" s="153"/>
      <c r="P39" s="153"/>
      <c r="Q39" s="153"/>
      <c r="R39" s="153"/>
      <c r="S39" s="153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60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231"/>
      <c r="O40" s="153"/>
      <c r="P40" s="153"/>
      <c r="Q40" s="153"/>
      <c r="R40" s="153"/>
      <c r="S40" s="153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60"/>
    </row>
    <row r="41" spans="11:32" s="168" customFormat="1" ht="12.75">
      <c r="K41" s="153"/>
      <c r="L41" s="187"/>
      <c r="M41" s="187"/>
      <c r="N41" s="231"/>
      <c r="O41" s="153"/>
      <c r="P41" s="153"/>
      <c r="Q41" s="153"/>
      <c r="R41" s="153"/>
      <c r="S41" s="153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60"/>
    </row>
    <row r="42" spans="11:32" s="168" customFormat="1" ht="12.75">
      <c r="K42" s="153"/>
      <c r="L42" s="187"/>
      <c r="M42" s="187"/>
      <c r="N42" s="231"/>
      <c r="O42" s="153"/>
      <c r="P42" s="153"/>
      <c r="Q42" s="153"/>
      <c r="R42" s="153"/>
      <c r="S42" s="153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60"/>
    </row>
    <row r="43" spans="11:32" s="168" customFormat="1" ht="12.75">
      <c r="K43" s="153"/>
      <c r="L43" s="187"/>
      <c r="M43" s="187"/>
      <c r="N43" s="231"/>
      <c r="O43" s="153"/>
      <c r="P43" s="153"/>
      <c r="Q43" s="153"/>
      <c r="R43" s="153"/>
      <c r="S43" s="153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60"/>
    </row>
    <row r="44" spans="11:32" s="168" customFormat="1" ht="12.75">
      <c r="K44" s="153"/>
      <c r="L44" s="187"/>
      <c r="M44" s="187"/>
      <c r="N44" s="231"/>
      <c r="O44" s="153"/>
      <c r="P44" s="153"/>
      <c r="Q44" s="153"/>
      <c r="R44" s="153"/>
      <c r="S44" s="153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60"/>
    </row>
    <row r="45" spans="11:32" s="168" customFormat="1" ht="12.75">
      <c r="K45" s="153"/>
      <c r="L45" s="187"/>
      <c r="M45" s="187"/>
      <c r="N45" s="231"/>
      <c r="O45" s="153"/>
      <c r="P45" s="153"/>
      <c r="Q45" s="153"/>
      <c r="R45" s="153"/>
      <c r="S45" s="153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60"/>
    </row>
    <row r="46" spans="11:32" s="168" customFormat="1" ht="12.75">
      <c r="K46" s="153"/>
      <c r="L46" s="187"/>
      <c r="M46" s="187"/>
      <c r="N46" s="231"/>
      <c r="O46" s="153"/>
      <c r="P46" s="153"/>
      <c r="Q46" s="153"/>
      <c r="R46" s="153"/>
      <c r="S46" s="153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60"/>
    </row>
    <row r="47" spans="11:32" s="168" customFormat="1" ht="12.75">
      <c r="K47" s="153"/>
      <c r="L47" s="187"/>
      <c r="M47" s="187"/>
      <c r="N47" s="231"/>
      <c r="O47" s="153"/>
      <c r="P47" s="153"/>
      <c r="Q47" s="153"/>
      <c r="R47" s="153"/>
      <c r="S47" s="153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60"/>
    </row>
    <row r="48" spans="11:32" s="168" customFormat="1" ht="12.75">
      <c r="K48" s="153"/>
      <c r="L48" s="187"/>
      <c r="M48" s="187"/>
      <c r="N48" s="231"/>
      <c r="O48" s="153"/>
      <c r="P48" s="153"/>
      <c r="Q48" s="153"/>
      <c r="R48" s="153"/>
      <c r="S48" s="153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60"/>
    </row>
    <row r="49" spans="11:32" s="168" customFormat="1" ht="12.75">
      <c r="K49" s="153"/>
      <c r="L49" s="187"/>
      <c r="M49" s="187"/>
      <c r="N49" s="231"/>
      <c r="O49" s="153"/>
      <c r="P49" s="153"/>
      <c r="Q49" s="153"/>
      <c r="R49" s="153"/>
      <c r="S49" s="153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60"/>
    </row>
    <row r="50" spans="11:32" s="168" customFormat="1" ht="12.75">
      <c r="K50" s="153"/>
      <c r="L50" s="187"/>
      <c r="M50" s="187"/>
      <c r="N50" s="231"/>
      <c r="O50" s="153"/>
      <c r="P50" s="153"/>
      <c r="Q50" s="153"/>
      <c r="R50" s="153"/>
      <c r="S50" s="153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60"/>
    </row>
  </sheetData>
  <sheetProtection/>
  <mergeCells count="45">
    <mergeCell ref="N28:N34"/>
    <mergeCell ref="B17:D17"/>
    <mergeCell ref="B36:I36"/>
    <mergeCell ref="B32:D32"/>
    <mergeCell ref="B33:D33"/>
    <mergeCell ref="B34:D34"/>
    <mergeCell ref="B28:D28"/>
    <mergeCell ref="B29:D29"/>
    <mergeCell ref="B30:D30"/>
    <mergeCell ref="B31:D31"/>
    <mergeCell ref="O11:S11"/>
    <mergeCell ref="N13:N15"/>
    <mergeCell ref="N18:N19"/>
    <mergeCell ref="N22:N25"/>
    <mergeCell ref="B14:D14"/>
    <mergeCell ref="B15:D15"/>
    <mergeCell ref="H1:I2"/>
    <mergeCell ref="A18:A19"/>
    <mergeCell ref="B18:D18"/>
    <mergeCell ref="B19:D19"/>
    <mergeCell ref="B21:D21"/>
    <mergeCell ref="A22:A25"/>
    <mergeCell ref="B22:D22"/>
    <mergeCell ref="B23:D23"/>
    <mergeCell ref="B24:D24"/>
    <mergeCell ref="B25:D25"/>
    <mergeCell ref="C4:G4"/>
    <mergeCell ref="H4:I4"/>
    <mergeCell ref="C5:G5"/>
    <mergeCell ref="H5:I5"/>
    <mergeCell ref="B10:I10"/>
    <mergeCell ref="C3:G3"/>
    <mergeCell ref="H3:I3"/>
    <mergeCell ref="B8:T8"/>
    <mergeCell ref="B1:B5"/>
    <mergeCell ref="C1:G2"/>
    <mergeCell ref="B39:I39"/>
    <mergeCell ref="B40:I40"/>
    <mergeCell ref="B27:D27"/>
    <mergeCell ref="A28:A34"/>
    <mergeCell ref="B38:I38"/>
    <mergeCell ref="B12:D12"/>
    <mergeCell ref="A13:A15"/>
    <mergeCell ref="B13:D13"/>
    <mergeCell ref="B37:I37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SheetLayoutView="100" zoomScalePageLayoutView="0" workbookViewId="0" topLeftCell="A1">
      <selection activeCell="B8" sqref="B8:T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1:32" ht="9" customHeight="1">
      <c r="A1"/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0.5" customHeight="1">
      <c r="A2"/>
      <c r="B2" s="344"/>
      <c r="C2" s="345"/>
      <c r="D2" s="345"/>
      <c r="E2" s="345"/>
      <c r="F2" s="345"/>
      <c r="G2" s="345"/>
      <c r="H2" s="346"/>
      <c r="I2" s="34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6.5" customHeight="1">
      <c r="A3"/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24.75" customHeight="1">
      <c r="A4"/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30.75" customHeight="1">
      <c r="A5"/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customHeight="1">
      <c r="A6"/>
      <c r="B6" s="156"/>
      <c r="C6" s="156"/>
      <c r="D6" s="157"/>
      <c r="E6" s="157"/>
      <c r="F6" s="157"/>
      <c r="G6" s="157"/>
      <c r="H6" s="15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29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22.5" customHeight="1">
      <c r="A8"/>
      <c r="B8" s="342" t="s">
        <v>237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/>
      <c r="V8"/>
      <c r="W8"/>
      <c r="X8"/>
      <c r="Y8"/>
      <c r="Z8"/>
      <c r="AA8"/>
      <c r="AB8"/>
      <c r="AC8"/>
      <c r="AD8"/>
      <c r="AE8"/>
      <c r="AF8"/>
    </row>
    <row r="9" spans="1:32" ht="21.75" customHeight="1">
      <c r="A9"/>
      <c r="B9" s="162"/>
      <c r="C9"/>
      <c r="D9"/>
      <c r="E9"/>
      <c r="F9"/>
      <c r="G9"/>
      <c r="H9"/>
      <c r="I9"/>
      <c r="J9" s="159"/>
      <c r="K9" s="160"/>
      <c r="L9" s="190"/>
      <c r="M9" s="190"/>
      <c r="N9" s="22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225"/>
      <c r="O10" s="165"/>
      <c r="P10" s="165"/>
      <c r="Q10" s="165"/>
      <c r="R10" s="165"/>
      <c r="S10" s="165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8"/>
    </row>
    <row r="11" spans="1:32" ht="18.75" customHeight="1">
      <c r="A11"/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224"/>
      <c r="O11" s="328"/>
      <c r="P11" s="328"/>
      <c r="Q11" s="328"/>
      <c r="R11" s="328"/>
      <c r="S11" s="328"/>
      <c r="T11"/>
      <c r="U11"/>
      <c r="V11" s="275">
        <v>0.2</v>
      </c>
      <c r="W11" s="275">
        <v>0.4</v>
      </c>
      <c r="X11" s="275">
        <v>0.6</v>
      </c>
      <c r="Y11" s="275">
        <v>0.8</v>
      </c>
      <c r="Z11" s="275">
        <v>1</v>
      </c>
      <c r="AA11"/>
      <c r="AB11"/>
      <c r="AC11"/>
      <c r="AD11"/>
      <c r="AE11"/>
      <c r="AF11"/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279" t="s">
        <v>216</v>
      </c>
      <c r="M12" s="194"/>
      <c r="N12" s="226"/>
      <c r="O12" s="273">
        <v>1</v>
      </c>
      <c r="P12" s="273">
        <v>2</v>
      </c>
      <c r="Q12" s="273">
        <v>3</v>
      </c>
      <c r="R12" s="273">
        <v>4</v>
      </c>
      <c r="S12" s="273">
        <v>5</v>
      </c>
      <c r="T12" s="280"/>
      <c r="U12" s="280"/>
      <c r="V12" s="281">
        <v>1</v>
      </c>
      <c r="W12" s="281">
        <v>2</v>
      </c>
      <c r="X12" s="281">
        <v>3</v>
      </c>
      <c r="Y12" s="281">
        <v>4</v>
      </c>
      <c r="Z12" s="281">
        <v>5</v>
      </c>
      <c r="AA12" s="280"/>
      <c r="AB12" s="280" t="s">
        <v>193</v>
      </c>
      <c r="AC12" s="280" t="s">
        <v>194</v>
      </c>
      <c r="AD12" s="280"/>
      <c r="AE12" s="280" t="s">
        <v>193</v>
      </c>
      <c r="AF12" s="282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v>85</v>
      </c>
      <c r="K13" s="228"/>
      <c r="L13" s="283"/>
      <c r="M13" s="240">
        <v>-12</v>
      </c>
      <c r="N13" s="348">
        <v>0.25</v>
      </c>
      <c r="O13" s="175"/>
      <c r="P13" s="175"/>
      <c r="Q13" s="178"/>
      <c r="R13" s="178">
        <v>1</v>
      </c>
      <c r="S13" s="179">
        <v>11</v>
      </c>
      <c r="T13" s="284">
        <v>12</v>
      </c>
      <c r="U13" s="285">
        <v>0.08333333333333333</v>
      </c>
      <c r="V13" s="285">
        <v>0</v>
      </c>
      <c r="W13" s="285">
        <v>0</v>
      </c>
      <c r="X13" s="285">
        <v>0</v>
      </c>
      <c r="Y13" s="285">
        <v>0.8</v>
      </c>
      <c r="Z13" s="285">
        <v>11</v>
      </c>
      <c r="AA13" s="285">
        <v>11.8</v>
      </c>
      <c r="AB13" s="285">
        <v>0.9833333333333334</v>
      </c>
      <c r="AC13" s="285">
        <v>1</v>
      </c>
      <c r="AD13" s="285"/>
      <c r="AE13" s="285"/>
      <c r="AF13" s="286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v>85</v>
      </c>
      <c r="K14" s="153"/>
      <c r="L14" s="240">
        <v>0</v>
      </c>
      <c r="M14" s="240">
        <v>-12</v>
      </c>
      <c r="N14" s="348"/>
      <c r="O14" s="175"/>
      <c r="P14" s="175"/>
      <c r="Q14" s="178"/>
      <c r="R14" s="178">
        <v>1</v>
      </c>
      <c r="S14" s="179">
        <v>11</v>
      </c>
      <c r="T14" s="284">
        <v>12</v>
      </c>
      <c r="U14" s="285">
        <v>0.08333333333333333</v>
      </c>
      <c r="V14" s="285">
        <v>0</v>
      </c>
      <c r="W14" s="285">
        <v>0</v>
      </c>
      <c r="X14" s="285">
        <v>0</v>
      </c>
      <c r="Y14" s="285">
        <v>0.8</v>
      </c>
      <c r="Z14" s="285">
        <v>11</v>
      </c>
      <c r="AA14" s="285">
        <v>11.8</v>
      </c>
      <c r="AB14" s="285">
        <v>0.9833333333333334</v>
      </c>
      <c r="AC14" s="285">
        <v>1</v>
      </c>
      <c r="AD14" s="285"/>
      <c r="AE14" s="285"/>
      <c r="AF14" s="286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v>85</v>
      </c>
      <c r="K15" s="153"/>
      <c r="L15" s="240">
        <v>0</v>
      </c>
      <c r="M15" s="240">
        <v>-12</v>
      </c>
      <c r="N15" s="348"/>
      <c r="O15" s="175"/>
      <c r="P15" s="175"/>
      <c r="Q15" s="178"/>
      <c r="R15" s="178">
        <v>1</v>
      </c>
      <c r="S15" s="179">
        <v>11</v>
      </c>
      <c r="T15" s="284">
        <v>12</v>
      </c>
      <c r="U15" s="285">
        <v>0.08333333333333333</v>
      </c>
      <c r="V15" s="285">
        <v>0</v>
      </c>
      <c r="W15" s="285">
        <v>0</v>
      </c>
      <c r="X15" s="285">
        <v>0</v>
      </c>
      <c r="Y15" s="285">
        <v>0.8</v>
      </c>
      <c r="Z15" s="285">
        <v>11</v>
      </c>
      <c r="AA15" s="285">
        <v>11.8</v>
      </c>
      <c r="AB15" s="285">
        <v>0.9833333333333334</v>
      </c>
      <c r="AC15" s="285">
        <v>1</v>
      </c>
      <c r="AD15" s="285"/>
      <c r="AE15" s="285"/>
      <c r="AF15" s="286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240"/>
      <c r="M16" s="240"/>
      <c r="N16" s="226"/>
      <c r="O16" s="153"/>
      <c r="P16" s="153"/>
      <c r="Q16" s="179"/>
      <c r="R16" s="179"/>
      <c r="S16" s="179"/>
      <c r="T16" s="284"/>
      <c r="U16" s="285"/>
      <c r="V16" s="285"/>
      <c r="W16" s="285"/>
      <c r="X16" s="285"/>
      <c r="Y16" s="285"/>
      <c r="Z16" s="285"/>
      <c r="AA16" s="285"/>
      <c r="AB16" s="287">
        <v>2.95</v>
      </c>
      <c r="AC16" s="287">
        <v>3</v>
      </c>
      <c r="AD16" s="288">
        <v>0.9833333333333334</v>
      </c>
      <c r="AE16" s="289">
        <v>0.24583333333333335</v>
      </c>
      <c r="AF16" s="290" t="s">
        <v>192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240">
        <v>0</v>
      </c>
      <c r="M17" s="240"/>
      <c r="N17" s="229"/>
      <c r="O17" s="273">
        <v>1</v>
      </c>
      <c r="P17" s="273">
        <v>2</v>
      </c>
      <c r="Q17" s="273">
        <v>3</v>
      </c>
      <c r="R17" s="273">
        <v>4</v>
      </c>
      <c r="S17" s="274">
        <v>5</v>
      </c>
      <c r="T17" s="284"/>
      <c r="U17" s="285"/>
      <c r="V17" s="285"/>
      <c r="W17" s="285"/>
      <c r="X17" s="285"/>
      <c r="Y17" s="285"/>
      <c r="Z17" s="285"/>
      <c r="AA17" s="285"/>
      <c r="AB17" s="285"/>
      <c r="AC17" s="285"/>
      <c r="AD17" s="291"/>
      <c r="AE17" s="291"/>
      <c r="AF17" s="286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v>85</v>
      </c>
      <c r="K18" s="160"/>
      <c r="L18" s="240">
        <v>0</v>
      </c>
      <c r="M18" s="240">
        <v>-12</v>
      </c>
      <c r="N18" s="349">
        <v>0.25</v>
      </c>
      <c r="O18" s="175"/>
      <c r="P18" s="175"/>
      <c r="Q18" s="178"/>
      <c r="R18" s="178">
        <v>1</v>
      </c>
      <c r="S18" s="179">
        <v>11</v>
      </c>
      <c r="T18" s="284">
        <v>12</v>
      </c>
      <c r="U18" s="285">
        <v>0.125</v>
      </c>
      <c r="V18" s="285">
        <v>0</v>
      </c>
      <c r="W18" s="285">
        <v>0</v>
      </c>
      <c r="X18" s="285">
        <v>0</v>
      </c>
      <c r="Y18" s="285">
        <v>0.8</v>
      </c>
      <c r="Z18" s="285">
        <v>11</v>
      </c>
      <c r="AA18" s="285">
        <v>11.8</v>
      </c>
      <c r="AB18" s="285">
        <v>1.475</v>
      </c>
      <c r="AC18" s="285">
        <v>1.5</v>
      </c>
      <c r="AD18" s="291"/>
      <c r="AE18" s="291"/>
      <c r="AF18" s="286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v>85</v>
      </c>
      <c r="K19" s="160"/>
      <c r="L19" s="240">
        <v>0</v>
      </c>
      <c r="M19" s="240">
        <v>-12</v>
      </c>
      <c r="N19" s="349"/>
      <c r="O19" s="175"/>
      <c r="P19" s="175"/>
      <c r="Q19" s="178"/>
      <c r="R19" s="178"/>
      <c r="S19" s="179">
        <v>12</v>
      </c>
      <c r="T19" s="284">
        <v>12</v>
      </c>
      <c r="U19" s="285">
        <v>0.125</v>
      </c>
      <c r="V19" s="285">
        <v>0</v>
      </c>
      <c r="W19" s="285">
        <v>0</v>
      </c>
      <c r="X19" s="285">
        <v>0</v>
      </c>
      <c r="Y19" s="285">
        <v>0</v>
      </c>
      <c r="Z19" s="285">
        <v>12</v>
      </c>
      <c r="AA19" s="285">
        <v>12</v>
      </c>
      <c r="AB19" s="285">
        <v>1.5</v>
      </c>
      <c r="AC19" s="285">
        <v>1.5</v>
      </c>
      <c r="AD19" s="291"/>
      <c r="AE19" s="291"/>
      <c r="AF19" s="286"/>
    </row>
    <row r="20" spans="2:32" s="168" customFormat="1" ht="18" customHeight="1">
      <c r="B20" s="180"/>
      <c r="C20" s="180"/>
      <c r="J20" s="170"/>
      <c r="K20" s="160"/>
      <c r="L20" s="240"/>
      <c r="M20" s="240"/>
      <c r="N20" s="229"/>
      <c r="O20" s="153"/>
      <c r="P20" s="153"/>
      <c r="Q20" s="179"/>
      <c r="R20" s="179"/>
      <c r="S20" s="179"/>
      <c r="T20" s="284"/>
      <c r="U20" s="285"/>
      <c r="V20" s="285"/>
      <c r="W20" s="285"/>
      <c r="X20" s="285"/>
      <c r="Y20" s="285"/>
      <c r="Z20" s="285"/>
      <c r="AA20" s="285"/>
      <c r="AB20" s="287">
        <v>2.975</v>
      </c>
      <c r="AC20" s="287">
        <v>3</v>
      </c>
      <c r="AD20" s="288">
        <v>0.9916666666666667</v>
      </c>
      <c r="AE20" s="289">
        <v>0.24791666666666667</v>
      </c>
      <c r="AF20" s="290" t="s">
        <v>199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240"/>
      <c r="M21" s="240"/>
      <c r="N21" s="229"/>
      <c r="O21" s="273">
        <v>1</v>
      </c>
      <c r="P21" s="273">
        <v>2</v>
      </c>
      <c r="Q21" s="273">
        <v>3</v>
      </c>
      <c r="R21" s="273">
        <v>4</v>
      </c>
      <c r="S21" s="274">
        <v>5</v>
      </c>
      <c r="T21" s="284"/>
      <c r="U21" s="285"/>
      <c r="V21" s="285"/>
      <c r="W21" s="285"/>
      <c r="X21" s="285"/>
      <c r="Y21" s="285"/>
      <c r="Z21" s="285"/>
      <c r="AA21" s="285"/>
      <c r="AB21" s="285"/>
      <c r="AC21" s="285"/>
      <c r="AD21" s="291"/>
      <c r="AE21" s="291"/>
      <c r="AF21" s="286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v>85</v>
      </c>
      <c r="K22" s="160"/>
      <c r="L22" s="240">
        <v>0</v>
      </c>
      <c r="M22" s="240">
        <v>-12</v>
      </c>
      <c r="N22" s="349">
        <v>0.25</v>
      </c>
      <c r="O22" s="175"/>
      <c r="P22" s="175"/>
      <c r="Q22" s="178"/>
      <c r="R22" s="178"/>
      <c r="S22" s="179">
        <v>12</v>
      </c>
      <c r="T22" s="284">
        <v>12</v>
      </c>
      <c r="U22" s="285">
        <v>0.0625</v>
      </c>
      <c r="V22" s="285">
        <v>0</v>
      </c>
      <c r="W22" s="285">
        <v>0</v>
      </c>
      <c r="X22" s="285">
        <v>0</v>
      </c>
      <c r="Y22" s="285">
        <v>0</v>
      </c>
      <c r="Z22" s="285">
        <v>12</v>
      </c>
      <c r="AA22" s="285">
        <v>12</v>
      </c>
      <c r="AB22" s="285">
        <v>0.75</v>
      </c>
      <c r="AC22" s="285">
        <v>0.75</v>
      </c>
      <c r="AD22" s="291"/>
      <c r="AE22" s="291"/>
      <c r="AF22" s="286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v>85</v>
      </c>
      <c r="K23" s="160"/>
      <c r="L23" s="240">
        <v>0</v>
      </c>
      <c r="M23" s="240">
        <v>-12</v>
      </c>
      <c r="N23" s="349"/>
      <c r="O23" s="175"/>
      <c r="P23" s="175"/>
      <c r="Q23" s="178"/>
      <c r="R23" s="178"/>
      <c r="S23" s="179">
        <v>12</v>
      </c>
      <c r="T23" s="284">
        <v>12</v>
      </c>
      <c r="U23" s="285">
        <v>0.0625</v>
      </c>
      <c r="V23" s="285">
        <v>0</v>
      </c>
      <c r="W23" s="285">
        <v>0</v>
      </c>
      <c r="X23" s="285">
        <v>0</v>
      </c>
      <c r="Y23" s="285">
        <v>0</v>
      </c>
      <c r="Z23" s="285">
        <v>12</v>
      </c>
      <c r="AA23" s="285">
        <v>12</v>
      </c>
      <c r="AB23" s="285">
        <v>0.75</v>
      </c>
      <c r="AC23" s="285">
        <v>0.75</v>
      </c>
      <c r="AD23" s="291"/>
      <c r="AE23" s="291"/>
      <c r="AF23" s="286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v>85</v>
      </c>
      <c r="K24" s="160"/>
      <c r="L24" s="240">
        <v>0</v>
      </c>
      <c r="M24" s="240">
        <v>-12</v>
      </c>
      <c r="N24" s="349"/>
      <c r="O24" s="175"/>
      <c r="P24" s="175"/>
      <c r="Q24" s="178"/>
      <c r="R24" s="178"/>
      <c r="S24" s="179">
        <v>12</v>
      </c>
      <c r="T24" s="284">
        <v>12</v>
      </c>
      <c r="U24" s="285">
        <v>0.0625</v>
      </c>
      <c r="V24" s="285">
        <v>0</v>
      </c>
      <c r="W24" s="285">
        <v>0</v>
      </c>
      <c r="X24" s="285">
        <v>0</v>
      </c>
      <c r="Y24" s="285">
        <v>0</v>
      </c>
      <c r="Z24" s="285">
        <v>12</v>
      </c>
      <c r="AA24" s="285">
        <v>12</v>
      </c>
      <c r="AB24" s="285">
        <v>0.75</v>
      </c>
      <c r="AC24" s="285">
        <v>0.75</v>
      </c>
      <c r="AD24" s="291"/>
      <c r="AE24" s="291"/>
      <c r="AF24" s="286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v>85</v>
      </c>
      <c r="K25" s="160"/>
      <c r="L25" s="240">
        <v>0</v>
      </c>
      <c r="M25" s="240">
        <v>-12</v>
      </c>
      <c r="N25" s="349"/>
      <c r="O25" s="175"/>
      <c r="P25" s="175"/>
      <c r="Q25" s="178"/>
      <c r="R25" s="178"/>
      <c r="S25" s="179">
        <v>12</v>
      </c>
      <c r="T25" s="284">
        <v>12</v>
      </c>
      <c r="U25" s="285">
        <v>0.0625</v>
      </c>
      <c r="V25" s="285">
        <v>0</v>
      </c>
      <c r="W25" s="285">
        <v>0</v>
      </c>
      <c r="X25" s="285">
        <v>0</v>
      </c>
      <c r="Y25" s="285">
        <v>0</v>
      </c>
      <c r="Z25" s="285">
        <v>12</v>
      </c>
      <c r="AA25" s="285">
        <v>12</v>
      </c>
      <c r="AB25" s="285">
        <v>0.75</v>
      </c>
      <c r="AC25" s="285">
        <v>0.75</v>
      </c>
      <c r="AD25" s="291"/>
      <c r="AE25" s="291"/>
      <c r="AF25" s="286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240"/>
      <c r="M26" s="240"/>
      <c r="N26" s="229"/>
      <c r="O26" s="185"/>
      <c r="P26" s="185"/>
      <c r="Q26" s="179"/>
      <c r="R26" s="179"/>
      <c r="S26" s="179"/>
      <c r="T26" s="284"/>
      <c r="U26" s="285"/>
      <c r="V26" s="285"/>
      <c r="W26" s="285"/>
      <c r="X26" s="285"/>
      <c r="Y26" s="285"/>
      <c r="Z26" s="285"/>
      <c r="AA26" s="285"/>
      <c r="AB26" s="287">
        <v>3</v>
      </c>
      <c r="AC26" s="287">
        <v>3</v>
      </c>
      <c r="AD26" s="288">
        <v>1</v>
      </c>
      <c r="AE26" s="289">
        <v>0.25</v>
      </c>
      <c r="AF26" s="290" t="s">
        <v>202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240"/>
      <c r="M27" s="240"/>
      <c r="N27" s="229"/>
      <c r="O27" s="273">
        <v>1</v>
      </c>
      <c r="P27" s="273">
        <v>2</v>
      </c>
      <c r="Q27" s="273">
        <v>3</v>
      </c>
      <c r="R27" s="273">
        <v>4</v>
      </c>
      <c r="S27" s="274">
        <v>5</v>
      </c>
      <c r="T27" s="284"/>
      <c r="U27" s="285"/>
      <c r="V27" s="285"/>
      <c r="W27" s="285"/>
      <c r="X27" s="285"/>
      <c r="Y27" s="285"/>
      <c r="Z27" s="285"/>
      <c r="AA27" s="285"/>
      <c r="AB27" s="285"/>
      <c r="AC27" s="285"/>
      <c r="AD27" s="291"/>
      <c r="AE27" s="291"/>
      <c r="AF27" s="286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v>85</v>
      </c>
      <c r="K28" s="160"/>
      <c r="L28" s="240">
        <v>0</v>
      </c>
      <c r="M28" s="240">
        <v>-12</v>
      </c>
      <c r="N28" s="349">
        <v>0.25</v>
      </c>
      <c r="O28" s="174"/>
      <c r="P28" s="174"/>
      <c r="Q28" s="178"/>
      <c r="R28" s="178"/>
      <c r="S28" s="179">
        <v>12</v>
      </c>
      <c r="T28" s="284">
        <v>12</v>
      </c>
      <c r="U28" s="285">
        <v>0.03571428571428571</v>
      </c>
      <c r="V28" s="285">
        <v>0</v>
      </c>
      <c r="W28" s="285">
        <v>0</v>
      </c>
      <c r="X28" s="285">
        <v>0</v>
      </c>
      <c r="Y28" s="285">
        <v>0</v>
      </c>
      <c r="Z28" s="285">
        <v>12</v>
      </c>
      <c r="AA28" s="285">
        <v>12</v>
      </c>
      <c r="AB28" s="285">
        <v>0.42857142857142855</v>
      </c>
      <c r="AC28" s="285">
        <v>0.42857142857142855</v>
      </c>
      <c r="AD28" s="291"/>
      <c r="AE28" s="291"/>
      <c r="AF28" s="286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v>85</v>
      </c>
      <c r="K29" s="160"/>
      <c r="L29" s="240">
        <v>0</v>
      </c>
      <c r="M29" s="240">
        <v>-12</v>
      </c>
      <c r="N29" s="349"/>
      <c r="O29" s="174"/>
      <c r="P29" s="174"/>
      <c r="Q29" s="178"/>
      <c r="R29" s="178"/>
      <c r="S29" s="179">
        <v>12</v>
      </c>
      <c r="T29" s="284">
        <v>12</v>
      </c>
      <c r="U29" s="285">
        <v>0.03571428571428571</v>
      </c>
      <c r="V29" s="285">
        <v>0</v>
      </c>
      <c r="W29" s="285">
        <v>0</v>
      </c>
      <c r="X29" s="285">
        <v>0</v>
      </c>
      <c r="Y29" s="285">
        <v>0</v>
      </c>
      <c r="Z29" s="285">
        <v>12</v>
      </c>
      <c r="AA29" s="285">
        <v>12</v>
      </c>
      <c r="AB29" s="285">
        <v>0.42857142857142855</v>
      </c>
      <c r="AC29" s="285">
        <v>0.42857142857142855</v>
      </c>
      <c r="AD29" s="291"/>
      <c r="AE29" s="291"/>
      <c r="AF29" s="286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v>85</v>
      </c>
      <c r="K30" s="153"/>
      <c r="L30" s="240">
        <v>0</v>
      </c>
      <c r="M30" s="240">
        <v>-12</v>
      </c>
      <c r="N30" s="349"/>
      <c r="O30" s="174"/>
      <c r="P30" s="174"/>
      <c r="Q30" s="178"/>
      <c r="R30" s="178"/>
      <c r="S30" s="179">
        <v>12</v>
      </c>
      <c r="T30" s="284">
        <v>12</v>
      </c>
      <c r="U30" s="285">
        <v>0.03571428571428571</v>
      </c>
      <c r="V30" s="285">
        <v>0</v>
      </c>
      <c r="W30" s="285">
        <v>0</v>
      </c>
      <c r="X30" s="285">
        <v>0</v>
      </c>
      <c r="Y30" s="285">
        <v>0</v>
      </c>
      <c r="Z30" s="285">
        <v>12</v>
      </c>
      <c r="AA30" s="285">
        <v>12</v>
      </c>
      <c r="AB30" s="285">
        <v>0.42857142857142855</v>
      </c>
      <c r="AC30" s="285">
        <v>0.42857142857142855</v>
      </c>
      <c r="AD30" s="291"/>
      <c r="AE30" s="291"/>
      <c r="AF30" s="286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v>85</v>
      </c>
      <c r="K31" s="153"/>
      <c r="L31" s="240">
        <v>0</v>
      </c>
      <c r="M31" s="240">
        <v>-12</v>
      </c>
      <c r="N31" s="349"/>
      <c r="O31" s="174"/>
      <c r="P31" s="174"/>
      <c r="Q31" s="178"/>
      <c r="R31" s="178"/>
      <c r="S31" s="179">
        <v>12</v>
      </c>
      <c r="T31" s="284">
        <v>12</v>
      </c>
      <c r="U31" s="285">
        <v>0.03571428571428571</v>
      </c>
      <c r="V31" s="285">
        <v>0</v>
      </c>
      <c r="W31" s="285">
        <v>0</v>
      </c>
      <c r="X31" s="285">
        <v>0</v>
      </c>
      <c r="Y31" s="285">
        <v>0</v>
      </c>
      <c r="Z31" s="285">
        <v>12</v>
      </c>
      <c r="AA31" s="285">
        <v>12</v>
      </c>
      <c r="AB31" s="285">
        <v>0.42857142857142855</v>
      </c>
      <c r="AC31" s="285">
        <v>0.42857142857142855</v>
      </c>
      <c r="AD31" s="291"/>
      <c r="AE31" s="291"/>
      <c r="AF31" s="286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v>85</v>
      </c>
      <c r="K32" s="153"/>
      <c r="L32" s="240">
        <v>0</v>
      </c>
      <c r="M32" s="240">
        <v>-12</v>
      </c>
      <c r="N32" s="349"/>
      <c r="O32" s="174"/>
      <c r="P32" s="174"/>
      <c r="Q32" s="178"/>
      <c r="R32" s="178"/>
      <c r="S32" s="179">
        <v>12</v>
      </c>
      <c r="T32" s="284">
        <v>12</v>
      </c>
      <c r="U32" s="285">
        <v>0.03571428571428571</v>
      </c>
      <c r="V32" s="285">
        <v>0</v>
      </c>
      <c r="W32" s="285">
        <v>0</v>
      </c>
      <c r="X32" s="285">
        <v>0</v>
      </c>
      <c r="Y32" s="285">
        <v>0</v>
      </c>
      <c r="Z32" s="285">
        <v>12</v>
      </c>
      <c r="AA32" s="285">
        <v>12</v>
      </c>
      <c r="AB32" s="285">
        <v>0.42857142857142855</v>
      </c>
      <c r="AC32" s="285">
        <v>0.42857142857142855</v>
      </c>
      <c r="AD32" s="291"/>
      <c r="AE32" s="291"/>
      <c r="AF32" s="286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v>85</v>
      </c>
      <c r="K33" s="153"/>
      <c r="L33" s="240">
        <v>0</v>
      </c>
      <c r="M33" s="240">
        <v>-12</v>
      </c>
      <c r="N33" s="349"/>
      <c r="O33" s="174"/>
      <c r="P33" s="174"/>
      <c r="Q33" s="178"/>
      <c r="R33" s="178"/>
      <c r="S33" s="179">
        <v>12</v>
      </c>
      <c r="T33" s="284">
        <v>12</v>
      </c>
      <c r="U33" s="285">
        <v>0.03571428571428571</v>
      </c>
      <c r="V33" s="285">
        <v>0</v>
      </c>
      <c r="W33" s="285">
        <v>0</v>
      </c>
      <c r="X33" s="285">
        <v>0</v>
      </c>
      <c r="Y33" s="285">
        <v>0</v>
      </c>
      <c r="Z33" s="285">
        <v>12</v>
      </c>
      <c r="AA33" s="285">
        <v>12</v>
      </c>
      <c r="AB33" s="285">
        <v>0.42857142857142855</v>
      </c>
      <c r="AC33" s="285">
        <v>0.42857142857142855</v>
      </c>
      <c r="AD33" s="291"/>
      <c r="AE33" s="291"/>
      <c r="AF33" s="286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v>85</v>
      </c>
      <c r="K34" s="153"/>
      <c r="L34" s="240">
        <v>0</v>
      </c>
      <c r="M34" s="240">
        <v>-12</v>
      </c>
      <c r="N34" s="349"/>
      <c r="O34" s="174"/>
      <c r="P34" s="174"/>
      <c r="Q34" s="178"/>
      <c r="R34" s="178"/>
      <c r="S34" s="179">
        <v>12</v>
      </c>
      <c r="T34" s="284">
        <v>12</v>
      </c>
      <c r="U34" s="285">
        <v>0.03571428571428571</v>
      </c>
      <c r="V34" s="285">
        <v>0</v>
      </c>
      <c r="W34" s="285">
        <v>0</v>
      </c>
      <c r="X34" s="285">
        <v>0</v>
      </c>
      <c r="Y34" s="285">
        <v>0</v>
      </c>
      <c r="Z34" s="285">
        <v>12</v>
      </c>
      <c r="AA34" s="285">
        <v>12</v>
      </c>
      <c r="AB34" s="285">
        <v>0.42857142857142855</v>
      </c>
      <c r="AC34" s="285">
        <v>0.42857142857142855</v>
      </c>
      <c r="AD34" s="291"/>
      <c r="AE34" s="291"/>
      <c r="AF34" s="286"/>
    </row>
    <row r="35" spans="11:32" s="168" customFormat="1" ht="12.75">
      <c r="K35" s="153"/>
      <c r="L35" s="240"/>
      <c r="M35" s="240"/>
      <c r="N35" s="231"/>
      <c r="O35" s="153"/>
      <c r="P35" s="153"/>
      <c r="Q35" s="153"/>
      <c r="R35" s="153"/>
      <c r="S35" s="153"/>
      <c r="T35" s="280"/>
      <c r="U35" s="280"/>
      <c r="V35" s="280"/>
      <c r="W35" s="280"/>
      <c r="X35" s="280"/>
      <c r="Y35" s="280"/>
      <c r="Z35" s="280"/>
      <c r="AA35" s="280"/>
      <c r="AB35" s="287">
        <v>2.9999999999999996</v>
      </c>
      <c r="AC35" s="287">
        <v>2.9999999999999996</v>
      </c>
      <c r="AD35" s="291">
        <v>1</v>
      </c>
      <c r="AE35" s="292">
        <v>0.25</v>
      </c>
      <c r="AF35" s="293" t="s">
        <v>207</v>
      </c>
    </row>
    <row r="36" spans="2:32" s="168" customFormat="1" ht="12.75" customHeight="1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240"/>
      <c r="M36" s="240"/>
      <c r="N36" s="231"/>
      <c r="O36" s="153"/>
      <c r="P36" s="153"/>
      <c r="Q36" s="153"/>
      <c r="R36" s="153"/>
      <c r="S36" s="153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2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231"/>
      <c r="O37" s="153"/>
      <c r="P37" s="153"/>
      <c r="Q37" s="153"/>
      <c r="R37" s="153"/>
      <c r="S37" s="153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2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231"/>
      <c r="O38" s="153"/>
      <c r="P38" s="153"/>
      <c r="Q38" s="153"/>
      <c r="R38" s="153"/>
      <c r="S38" s="153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94">
        <v>0.99375</v>
      </c>
      <c r="AF38" s="282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231"/>
      <c r="O39" s="153"/>
      <c r="P39" s="153"/>
      <c r="Q39" s="153"/>
      <c r="R39" s="153"/>
      <c r="S39" s="153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2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231"/>
      <c r="O40" s="153"/>
      <c r="P40" s="153"/>
      <c r="Q40" s="153"/>
      <c r="R40" s="153"/>
      <c r="S40" s="153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2"/>
    </row>
    <row r="41" spans="11:32" s="168" customFormat="1" ht="12.75">
      <c r="K41" s="153"/>
      <c r="L41" s="187"/>
      <c r="M41" s="187"/>
      <c r="N41" s="231"/>
      <c r="O41" s="153"/>
      <c r="P41" s="153"/>
      <c r="Q41" s="153"/>
      <c r="R41" s="153"/>
      <c r="S41" s="153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2"/>
    </row>
    <row r="42" spans="11:32" s="168" customFormat="1" ht="12.75">
      <c r="K42" s="153"/>
      <c r="L42" s="187"/>
      <c r="M42" s="187"/>
      <c r="N42" s="231"/>
      <c r="O42" s="153"/>
      <c r="P42" s="153"/>
      <c r="Q42" s="153"/>
      <c r="R42" s="153"/>
      <c r="S42" s="153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2"/>
    </row>
    <row r="43" spans="11:32" s="168" customFormat="1" ht="12.75">
      <c r="K43" s="153"/>
      <c r="L43" s="187"/>
      <c r="M43" s="187"/>
      <c r="N43" s="231"/>
      <c r="O43" s="153"/>
      <c r="P43" s="153"/>
      <c r="Q43" s="153"/>
      <c r="R43" s="153"/>
      <c r="S43" s="153"/>
      <c r="T43" s="280"/>
      <c r="U43" s="280"/>
      <c r="V43" s="280"/>
      <c r="W43" s="280"/>
      <c r="X43" s="280"/>
      <c r="Y43" s="280"/>
      <c r="Z43" s="280"/>
      <c r="AA43" s="280"/>
      <c r="AB43" s="280"/>
      <c r="AC43" s="280"/>
      <c r="AD43" s="280"/>
      <c r="AE43" s="280"/>
      <c r="AF43" s="282"/>
    </row>
    <row r="44" spans="11:32" s="168" customFormat="1" ht="12.75">
      <c r="K44" s="153"/>
      <c r="L44" s="187"/>
      <c r="M44" s="187"/>
      <c r="N44" s="231"/>
      <c r="O44" s="153"/>
      <c r="P44" s="153"/>
      <c r="Q44" s="153"/>
      <c r="R44" s="153"/>
      <c r="S44" s="153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2"/>
    </row>
    <row r="45" spans="11:32" s="168" customFormat="1" ht="12.75">
      <c r="K45" s="153"/>
      <c r="L45" s="187"/>
      <c r="M45" s="187"/>
      <c r="N45" s="231"/>
      <c r="O45" s="153"/>
      <c r="P45" s="153"/>
      <c r="Q45" s="153"/>
      <c r="R45" s="153"/>
      <c r="S45" s="153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2"/>
    </row>
    <row r="46" spans="11:32" s="168" customFormat="1" ht="12.75">
      <c r="K46" s="153"/>
      <c r="L46" s="187"/>
      <c r="M46" s="187"/>
      <c r="N46" s="231"/>
      <c r="O46" s="153"/>
      <c r="P46" s="153"/>
      <c r="Q46" s="153"/>
      <c r="R46" s="153"/>
      <c r="S46" s="153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2"/>
    </row>
    <row r="47" spans="11:32" s="168" customFormat="1" ht="12.75">
      <c r="K47" s="153"/>
      <c r="L47" s="187"/>
      <c r="M47" s="187"/>
      <c r="N47" s="231"/>
      <c r="O47" s="153"/>
      <c r="P47" s="153"/>
      <c r="Q47" s="153"/>
      <c r="R47" s="153"/>
      <c r="S47" s="153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2"/>
    </row>
    <row r="48" spans="11:32" s="168" customFormat="1" ht="12.75">
      <c r="K48" s="153"/>
      <c r="L48" s="187"/>
      <c r="M48" s="187"/>
      <c r="N48" s="231"/>
      <c r="O48" s="153"/>
      <c r="P48" s="153"/>
      <c r="Q48" s="153"/>
      <c r="R48" s="153"/>
      <c r="S48" s="153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2"/>
    </row>
    <row r="49" spans="11:32" s="168" customFormat="1" ht="12.75">
      <c r="K49" s="153"/>
      <c r="L49" s="187"/>
      <c r="M49" s="187"/>
      <c r="N49" s="231"/>
      <c r="O49" s="153"/>
      <c r="P49" s="153"/>
      <c r="Q49" s="153"/>
      <c r="R49" s="153"/>
      <c r="S49" s="153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2"/>
    </row>
    <row r="50" spans="11:32" s="168" customFormat="1" ht="12.75">
      <c r="K50" s="153"/>
      <c r="L50" s="187"/>
      <c r="M50" s="187"/>
      <c r="N50" s="231"/>
      <c r="O50" s="153"/>
      <c r="P50" s="153"/>
      <c r="Q50" s="153"/>
      <c r="R50" s="153"/>
      <c r="S50" s="153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2"/>
    </row>
  </sheetData>
  <sheetProtection/>
  <mergeCells count="45">
    <mergeCell ref="B37:I37"/>
    <mergeCell ref="B38:I38"/>
    <mergeCell ref="B39:I39"/>
    <mergeCell ref="B40:I40"/>
    <mergeCell ref="B27:D27"/>
    <mergeCell ref="B28:D28"/>
    <mergeCell ref="B29:D29"/>
    <mergeCell ref="B30:D30"/>
    <mergeCell ref="B31:D31"/>
    <mergeCell ref="B36:I36"/>
    <mergeCell ref="B32:D32"/>
    <mergeCell ref="B33:D33"/>
    <mergeCell ref="B34:D34"/>
    <mergeCell ref="B10:I10"/>
    <mergeCell ref="B12:D12"/>
    <mergeCell ref="B17:D17"/>
    <mergeCell ref="B18:D18"/>
    <mergeCell ref="B19:D19"/>
    <mergeCell ref="B21:D21"/>
    <mergeCell ref="A13:A15"/>
    <mergeCell ref="B13:D13"/>
    <mergeCell ref="B14:D14"/>
    <mergeCell ref="B15:D15"/>
    <mergeCell ref="B8:T8"/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O11:S11"/>
    <mergeCell ref="N13:N15"/>
    <mergeCell ref="N18:N19"/>
    <mergeCell ref="N22:N25"/>
    <mergeCell ref="N28:N34"/>
    <mergeCell ref="A28:A34"/>
    <mergeCell ref="A22:A25"/>
    <mergeCell ref="B22:D22"/>
    <mergeCell ref="B23:D23"/>
    <mergeCell ref="B24:D24"/>
    <mergeCell ref="B25:D25"/>
    <mergeCell ref="A18:A19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zoomScaleSheetLayoutView="100" zoomScalePageLayoutView="0" workbookViewId="0" topLeftCell="A1">
      <selection activeCell="B8" sqref="B8:T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1:32" ht="9" customHeight="1">
      <c r="A1"/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0.5" customHeight="1">
      <c r="A2"/>
      <c r="B2" s="344"/>
      <c r="C2" s="345"/>
      <c r="D2" s="345"/>
      <c r="E2" s="345"/>
      <c r="F2" s="345"/>
      <c r="G2" s="345"/>
      <c r="H2" s="346"/>
      <c r="I2" s="34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6.5" customHeight="1">
      <c r="A3"/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24.75" customHeight="1">
      <c r="A4"/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30.75" customHeight="1">
      <c r="A5"/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customHeight="1">
      <c r="A6"/>
      <c r="B6" s="156"/>
      <c r="C6" s="156"/>
      <c r="D6" s="157"/>
      <c r="E6" s="157"/>
      <c r="F6" s="157"/>
      <c r="G6" s="157"/>
      <c r="H6" s="15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29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22.5" customHeight="1">
      <c r="A8"/>
      <c r="B8" s="342" t="s">
        <v>239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/>
      <c r="V8"/>
      <c r="W8"/>
      <c r="X8"/>
      <c r="Y8"/>
      <c r="Z8"/>
      <c r="AA8"/>
      <c r="AB8"/>
      <c r="AC8"/>
      <c r="AD8"/>
      <c r="AE8"/>
      <c r="AF8"/>
    </row>
    <row r="9" spans="1:32" ht="21.75" customHeight="1">
      <c r="A9"/>
      <c r="B9" s="162"/>
      <c r="C9"/>
      <c r="D9"/>
      <c r="E9"/>
      <c r="F9"/>
      <c r="G9"/>
      <c r="H9"/>
      <c r="I9"/>
      <c r="J9" s="159"/>
      <c r="K9" s="160"/>
      <c r="L9" s="190"/>
      <c r="M9" s="190"/>
      <c r="N9" s="22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225"/>
      <c r="O10" s="165"/>
      <c r="P10" s="165"/>
      <c r="Q10" s="165"/>
      <c r="R10" s="165"/>
      <c r="S10" s="165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4"/>
    </row>
    <row r="11" spans="1:32" ht="18.75" customHeight="1">
      <c r="A11"/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224"/>
      <c r="O11" s="328"/>
      <c r="P11" s="328"/>
      <c r="Q11" s="328"/>
      <c r="R11" s="328"/>
      <c r="S11" s="328"/>
      <c r="T11"/>
      <c r="U11"/>
      <c r="V11" s="232">
        <v>0.2</v>
      </c>
      <c r="W11" s="232">
        <v>0.4</v>
      </c>
      <c r="X11" s="232">
        <v>0.6</v>
      </c>
      <c r="Y11" s="232">
        <v>0.8</v>
      </c>
      <c r="Z11" s="232">
        <v>1</v>
      </c>
      <c r="AA11"/>
      <c r="AB11"/>
      <c r="AC11"/>
      <c r="AD11"/>
      <c r="AE11"/>
      <c r="AF11"/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235" t="s">
        <v>216</v>
      </c>
      <c r="M12" s="194"/>
      <c r="N12" s="226"/>
      <c r="O12" s="227">
        <v>1</v>
      </c>
      <c r="P12" s="227">
        <v>2</v>
      </c>
      <c r="Q12" s="227">
        <v>3</v>
      </c>
      <c r="R12" s="227">
        <v>4</v>
      </c>
      <c r="S12" s="227">
        <v>5</v>
      </c>
      <c r="T12" s="236"/>
      <c r="U12" s="236"/>
      <c r="V12" s="237">
        <v>1</v>
      </c>
      <c r="W12" s="237">
        <v>2</v>
      </c>
      <c r="X12" s="237">
        <v>3</v>
      </c>
      <c r="Y12" s="237">
        <v>4</v>
      </c>
      <c r="Z12" s="237">
        <v>5</v>
      </c>
      <c r="AA12" s="236"/>
      <c r="AB12" s="236" t="s">
        <v>193</v>
      </c>
      <c r="AC12" s="236" t="s">
        <v>194</v>
      </c>
      <c r="AD12" s="236"/>
      <c r="AE12" s="236" t="s">
        <v>193</v>
      </c>
      <c r="AF12" s="238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v>85</v>
      </c>
      <c r="K13" s="228"/>
      <c r="L13" s="239"/>
      <c r="M13" s="240">
        <v>-17</v>
      </c>
      <c r="N13" s="348">
        <v>0.25</v>
      </c>
      <c r="O13" s="175"/>
      <c r="P13" s="175"/>
      <c r="Q13" s="178"/>
      <c r="R13" s="178">
        <v>1</v>
      </c>
      <c r="S13" s="179">
        <v>16</v>
      </c>
      <c r="T13" s="241">
        <v>17</v>
      </c>
      <c r="U13" s="242">
        <v>0.08333333333333333</v>
      </c>
      <c r="V13" s="242">
        <v>0</v>
      </c>
      <c r="W13" s="242">
        <v>0</v>
      </c>
      <c r="X13" s="242">
        <v>0</v>
      </c>
      <c r="Y13" s="242">
        <v>0.8</v>
      </c>
      <c r="Z13" s="242">
        <v>16</v>
      </c>
      <c r="AA13" s="242">
        <v>16.8</v>
      </c>
      <c r="AB13" s="242">
        <v>1.4</v>
      </c>
      <c r="AC13" s="242">
        <v>1.4166666666666665</v>
      </c>
      <c r="AD13" s="242"/>
      <c r="AE13" s="242"/>
      <c r="AF13" s="243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v>85</v>
      </c>
      <c r="K14" s="153"/>
      <c r="L14" s="240">
        <v>0</v>
      </c>
      <c r="M14" s="240">
        <v>-16</v>
      </c>
      <c r="N14" s="348"/>
      <c r="O14" s="175"/>
      <c r="P14" s="175"/>
      <c r="Q14" s="178"/>
      <c r="R14" s="178">
        <v>2</v>
      </c>
      <c r="S14" s="179">
        <v>14</v>
      </c>
      <c r="T14" s="241">
        <v>16</v>
      </c>
      <c r="U14" s="242">
        <v>0.08333333333333333</v>
      </c>
      <c r="V14" s="242">
        <v>0</v>
      </c>
      <c r="W14" s="242">
        <v>0</v>
      </c>
      <c r="X14" s="242">
        <v>0</v>
      </c>
      <c r="Y14" s="242">
        <v>1.6</v>
      </c>
      <c r="Z14" s="242">
        <v>14</v>
      </c>
      <c r="AA14" s="242">
        <v>15.6</v>
      </c>
      <c r="AB14" s="242">
        <v>1.2999999999999998</v>
      </c>
      <c r="AC14" s="242">
        <v>1.3333333333333333</v>
      </c>
      <c r="AD14" s="242"/>
      <c r="AE14" s="242"/>
      <c r="AF14" s="243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v>85</v>
      </c>
      <c r="K15" s="153"/>
      <c r="L15" s="240">
        <v>0</v>
      </c>
      <c r="M15" s="240">
        <v>-16</v>
      </c>
      <c r="N15" s="348"/>
      <c r="O15" s="175"/>
      <c r="P15" s="175"/>
      <c r="Q15" s="178"/>
      <c r="R15" s="178">
        <v>3</v>
      </c>
      <c r="S15" s="179">
        <v>13</v>
      </c>
      <c r="T15" s="241">
        <v>16</v>
      </c>
      <c r="U15" s="242">
        <v>0.08333333333333333</v>
      </c>
      <c r="V15" s="242">
        <v>0</v>
      </c>
      <c r="W15" s="242">
        <v>0</v>
      </c>
      <c r="X15" s="242">
        <v>0</v>
      </c>
      <c r="Y15" s="242">
        <v>2.4000000000000004</v>
      </c>
      <c r="Z15" s="242">
        <v>13</v>
      </c>
      <c r="AA15" s="242">
        <v>15.4</v>
      </c>
      <c r="AB15" s="242">
        <v>1.2833333333333332</v>
      </c>
      <c r="AC15" s="242">
        <v>1.3333333333333333</v>
      </c>
      <c r="AD15" s="242"/>
      <c r="AE15" s="242"/>
      <c r="AF15" s="243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240"/>
      <c r="M16" s="240"/>
      <c r="N16" s="226"/>
      <c r="O16" s="153"/>
      <c r="P16" s="153"/>
      <c r="Q16" s="179"/>
      <c r="R16" s="179"/>
      <c r="S16" s="179"/>
      <c r="T16" s="241"/>
      <c r="U16" s="242"/>
      <c r="V16" s="242"/>
      <c r="W16" s="242"/>
      <c r="X16" s="242"/>
      <c r="Y16" s="242"/>
      <c r="Z16" s="242"/>
      <c r="AA16" s="242"/>
      <c r="AB16" s="244">
        <v>3.983333333333333</v>
      </c>
      <c r="AC16" s="244">
        <v>4.083333333333333</v>
      </c>
      <c r="AD16" s="245">
        <v>0.9755102040816326</v>
      </c>
      <c r="AE16" s="246">
        <v>0.24387755102040815</v>
      </c>
      <c r="AF16" s="247" t="s">
        <v>192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240">
        <v>0</v>
      </c>
      <c r="M17" s="240"/>
      <c r="N17" s="229"/>
      <c r="O17" s="227">
        <v>1</v>
      </c>
      <c r="P17" s="227">
        <v>2</v>
      </c>
      <c r="Q17" s="227">
        <v>3</v>
      </c>
      <c r="R17" s="227">
        <v>4</v>
      </c>
      <c r="S17" s="230">
        <v>5</v>
      </c>
      <c r="T17" s="241"/>
      <c r="U17" s="242"/>
      <c r="V17" s="242"/>
      <c r="W17" s="242"/>
      <c r="X17" s="242"/>
      <c r="Y17" s="242"/>
      <c r="Z17" s="242"/>
      <c r="AA17" s="242"/>
      <c r="AB17" s="242"/>
      <c r="AC17" s="242"/>
      <c r="AD17" s="248"/>
      <c r="AE17" s="248"/>
      <c r="AF17" s="243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v>85</v>
      </c>
      <c r="K18" s="160"/>
      <c r="L18" s="240">
        <v>0</v>
      </c>
      <c r="M18" s="240">
        <v>-16</v>
      </c>
      <c r="N18" s="349">
        <v>0.25</v>
      </c>
      <c r="O18" s="175"/>
      <c r="P18" s="175"/>
      <c r="Q18" s="178"/>
      <c r="R18" s="178">
        <v>1</v>
      </c>
      <c r="S18" s="179">
        <v>15</v>
      </c>
      <c r="T18" s="241">
        <v>16</v>
      </c>
      <c r="U18" s="242">
        <v>0.125</v>
      </c>
      <c r="V18" s="242">
        <v>0</v>
      </c>
      <c r="W18" s="242">
        <v>0</v>
      </c>
      <c r="X18" s="242">
        <v>0</v>
      </c>
      <c r="Y18" s="242">
        <v>0.8</v>
      </c>
      <c r="Z18" s="242">
        <v>15</v>
      </c>
      <c r="AA18" s="242">
        <v>15.8</v>
      </c>
      <c r="AB18" s="242">
        <v>1.975</v>
      </c>
      <c r="AC18" s="242">
        <v>2</v>
      </c>
      <c r="AD18" s="248"/>
      <c r="AE18" s="248"/>
      <c r="AF18" s="243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v>85</v>
      </c>
      <c r="K19" s="160"/>
      <c r="L19" s="240">
        <v>0</v>
      </c>
      <c r="M19" s="240">
        <v>-16</v>
      </c>
      <c r="N19" s="349"/>
      <c r="O19" s="175"/>
      <c r="P19" s="175"/>
      <c r="Q19" s="178"/>
      <c r="R19" s="178"/>
      <c r="S19" s="179">
        <v>16</v>
      </c>
      <c r="T19" s="241">
        <v>16</v>
      </c>
      <c r="U19" s="242">
        <v>0.125</v>
      </c>
      <c r="V19" s="242">
        <v>0</v>
      </c>
      <c r="W19" s="242">
        <v>0</v>
      </c>
      <c r="X19" s="242">
        <v>0</v>
      </c>
      <c r="Y19" s="242">
        <v>0</v>
      </c>
      <c r="Z19" s="242">
        <v>16</v>
      </c>
      <c r="AA19" s="242">
        <v>16</v>
      </c>
      <c r="AB19" s="242">
        <v>2</v>
      </c>
      <c r="AC19" s="242">
        <v>2</v>
      </c>
      <c r="AD19" s="248"/>
      <c r="AE19" s="248"/>
      <c r="AF19" s="243"/>
    </row>
    <row r="20" spans="2:32" s="168" customFormat="1" ht="18" customHeight="1">
      <c r="B20" s="180"/>
      <c r="C20" s="180"/>
      <c r="J20" s="170"/>
      <c r="K20" s="160"/>
      <c r="L20" s="240"/>
      <c r="M20" s="240"/>
      <c r="N20" s="229"/>
      <c r="O20" s="153"/>
      <c r="P20" s="153"/>
      <c r="Q20" s="179"/>
      <c r="R20" s="179"/>
      <c r="S20" s="179"/>
      <c r="T20" s="241"/>
      <c r="U20" s="242"/>
      <c r="V20" s="242"/>
      <c r="W20" s="242"/>
      <c r="X20" s="242"/>
      <c r="Y20" s="242"/>
      <c r="Z20" s="242"/>
      <c r="AA20" s="242"/>
      <c r="AB20" s="244">
        <v>3.975</v>
      </c>
      <c r="AC20" s="244">
        <v>4</v>
      </c>
      <c r="AD20" s="245">
        <v>0.99375</v>
      </c>
      <c r="AE20" s="246">
        <v>0.2484375</v>
      </c>
      <c r="AF20" s="247" t="s">
        <v>199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240"/>
      <c r="M21" s="240"/>
      <c r="N21" s="229"/>
      <c r="O21" s="227">
        <v>1</v>
      </c>
      <c r="P21" s="227">
        <v>2</v>
      </c>
      <c r="Q21" s="227">
        <v>3</v>
      </c>
      <c r="R21" s="227">
        <v>4</v>
      </c>
      <c r="S21" s="230">
        <v>5</v>
      </c>
      <c r="T21" s="241"/>
      <c r="U21" s="242"/>
      <c r="V21" s="242"/>
      <c r="W21" s="242"/>
      <c r="X21" s="242"/>
      <c r="Y21" s="242"/>
      <c r="Z21" s="242"/>
      <c r="AA21" s="242"/>
      <c r="AB21" s="242"/>
      <c r="AC21" s="242"/>
      <c r="AD21" s="248"/>
      <c r="AE21" s="248"/>
      <c r="AF21" s="243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v>85</v>
      </c>
      <c r="K22" s="160"/>
      <c r="L22" s="240">
        <v>0</v>
      </c>
      <c r="M22" s="240">
        <v>-16</v>
      </c>
      <c r="N22" s="349">
        <v>0.25</v>
      </c>
      <c r="O22" s="175"/>
      <c r="P22" s="175"/>
      <c r="Q22" s="178"/>
      <c r="R22" s="178"/>
      <c r="S22" s="179">
        <v>16</v>
      </c>
      <c r="T22" s="241">
        <v>16</v>
      </c>
      <c r="U22" s="242">
        <v>0.0625</v>
      </c>
      <c r="V22" s="242">
        <v>0</v>
      </c>
      <c r="W22" s="242">
        <v>0</v>
      </c>
      <c r="X22" s="242">
        <v>0</v>
      </c>
      <c r="Y22" s="242">
        <v>0</v>
      </c>
      <c r="Z22" s="242">
        <v>16</v>
      </c>
      <c r="AA22" s="242">
        <v>16</v>
      </c>
      <c r="AB22" s="242">
        <v>1</v>
      </c>
      <c r="AC22" s="242">
        <v>1</v>
      </c>
      <c r="AD22" s="248"/>
      <c r="AE22" s="248"/>
      <c r="AF22" s="243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v>85</v>
      </c>
      <c r="K23" s="160"/>
      <c r="L23" s="240">
        <v>0</v>
      </c>
      <c r="M23" s="240">
        <v>-16</v>
      </c>
      <c r="N23" s="349"/>
      <c r="O23" s="175"/>
      <c r="P23" s="175"/>
      <c r="Q23" s="178"/>
      <c r="R23" s="178">
        <v>1</v>
      </c>
      <c r="S23" s="179">
        <v>15</v>
      </c>
      <c r="T23" s="241">
        <v>16</v>
      </c>
      <c r="U23" s="242">
        <v>0.0625</v>
      </c>
      <c r="V23" s="242">
        <v>0</v>
      </c>
      <c r="W23" s="242">
        <v>0</v>
      </c>
      <c r="X23" s="242">
        <v>0</v>
      </c>
      <c r="Y23" s="242">
        <v>0.8</v>
      </c>
      <c r="Z23" s="242">
        <v>15</v>
      </c>
      <c r="AA23" s="242">
        <v>15.8</v>
      </c>
      <c r="AB23" s="242">
        <v>0.9875</v>
      </c>
      <c r="AC23" s="242">
        <v>1</v>
      </c>
      <c r="AD23" s="248"/>
      <c r="AE23" s="248"/>
      <c r="AF23" s="243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v>85</v>
      </c>
      <c r="K24" s="160"/>
      <c r="L24" s="240">
        <v>0</v>
      </c>
      <c r="M24" s="240">
        <v>-16</v>
      </c>
      <c r="N24" s="349"/>
      <c r="O24" s="175"/>
      <c r="P24" s="175"/>
      <c r="Q24" s="178"/>
      <c r="R24" s="178"/>
      <c r="S24" s="179">
        <v>16</v>
      </c>
      <c r="T24" s="241">
        <v>16</v>
      </c>
      <c r="U24" s="242">
        <v>0.0625</v>
      </c>
      <c r="V24" s="242">
        <v>0</v>
      </c>
      <c r="W24" s="242">
        <v>0</v>
      </c>
      <c r="X24" s="242">
        <v>0</v>
      </c>
      <c r="Y24" s="242">
        <v>0</v>
      </c>
      <c r="Z24" s="242">
        <v>16</v>
      </c>
      <c r="AA24" s="242">
        <v>16</v>
      </c>
      <c r="AB24" s="242">
        <v>1</v>
      </c>
      <c r="AC24" s="242">
        <v>1</v>
      </c>
      <c r="AD24" s="248"/>
      <c r="AE24" s="248"/>
      <c r="AF24" s="243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v>85</v>
      </c>
      <c r="K25" s="160"/>
      <c r="L25" s="240">
        <v>0</v>
      </c>
      <c r="M25" s="240">
        <v>-16</v>
      </c>
      <c r="N25" s="349"/>
      <c r="O25" s="175"/>
      <c r="P25" s="175"/>
      <c r="Q25" s="178"/>
      <c r="R25" s="178"/>
      <c r="S25" s="179">
        <v>16</v>
      </c>
      <c r="T25" s="241">
        <v>16</v>
      </c>
      <c r="U25" s="242">
        <v>0.0625</v>
      </c>
      <c r="V25" s="242">
        <v>0</v>
      </c>
      <c r="W25" s="242">
        <v>0</v>
      </c>
      <c r="X25" s="242">
        <v>0</v>
      </c>
      <c r="Y25" s="242">
        <v>0</v>
      </c>
      <c r="Z25" s="242">
        <v>16</v>
      </c>
      <c r="AA25" s="242">
        <v>16</v>
      </c>
      <c r="AB25" s="242">
        <v>1</v>
      </c>
      <c r="AC25" s="242">
        <v>1</v>
      </c>
      <c r="AD25" s="248"/>
      <c r="AE25" s="248"/>
      <c r="AF25" s="243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240"/>
      <c r="M26" s="240"/>
      <c r="N26" s="229"/>
      <c r="O26" s="185"/>
      <c r="P26" s="185"/>
      <c r="Q26" s="179"/>
      <c r="R26" s="179"/>
      <c r="S26" s="179"/>
      <c r="T26" s="241"/>
      <c r="U26" s="242"/>
      <c r="V26" s="242"/>
      <c r="W26" s="242"/>
      <c r="X26" s="242"/>
      <c r="Y26" s="242"/>
      <c r="Z26" s="242"/>
      <c r="AA26" s="242"/>
      <c r="AB26" s="244">
        <v>3.9875</v>
      </c>
      <c r="AC26" s="244">
        <v>4</v>
      </c>
      <c r="AD26" s="245">
        <v>0.996875</v>
      </c>
      <c r="AE26" s="246">
        <v>0.24921875</v>
      </c>
      <c r="AF26" s="247" t="s">
        <v>202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240"/>
      <c r="M27" s="240"/>
      <c r="N27" s="229"/>
      <c r="O27" s="227">
        <v>1</v>
      </c>
      <c r="P27" s="227">
        <v>2</v>
      </c>
      <c r="Q27" s="227">
        <v>3</v>
      </c>
      <c r="R27" s="227">
        <v>4</v>
      </c>
      <c r="S27" s="230">
        <v>5</v>
      </c>
      <c r="T27" s="241"/>
      <c r="U27" s="242"/>
      <c r="V27" s="242"/>
      <c r="W27" s="242"/>
      <c r="X27" s="242"/>
      <c r="Y27" s="242"/>
      <c r="Z27" s="242"/>
      <c r="AA27" s="242"/>
      <c r="AB27" s="242"/>
      <c r="AC27" s="242"/>
      <c r="AD27" s="248"/>
      <c r="AE27" s="248"/>
      <c r="AF27" s="243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v>85</v>
      </c>
      <c r="K28" s="160"/>
      <c r="L28" s="240">
        <v>0</v>
      </c>
      <c r="M28" s="240">
        <v>-16</v>
      </c>
      <c r="N28" s="349">
        <v>0.25</v>
      </c>
      <c r="O28" s="174"/>
      <c r="P28" s="174"/>
      <c r="Q28" s="178"/>
      <c r="R28" s="178"/>
      <c r="S28" s="179">
        <v>16</v>
      </c>
      <c r="T28" s="241">
        <v>16</v>
      </c>
      <c r="U28" s="242">
        <v>0.03571428571428571</v>
      </c>
      <c r="V28" s="242">
        <v>0</v>
      </c>
      <c r="W28" s="242">
        <v>0</v>
      </c>
      <c r="X28" s="242">
        <v>0</v>
      </c>
      <c r="Y28" s="242">
        <v>0</v>
      </c>
      <c r="Z28" s="242">
        <v>16</v>
      </c>
      <c r="AA28" s="242">
        <v>16</v>
      </c>
      <c r="AB28" s="242">
        <v>0.5714285714285714</v>
      </c>
      <c r="AC28" s="242">
        <v>0.5714285714285714</v>
      </c>
      <c r="AD28" s="248"/>
      <c r="AE28" s="248"/>
      <c r="AF28" s="243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v>85</v>
      </c>
      <c r="K29" s="160"/>
      <c r="L29" s="240">
        <v>0</v>
      </c>
      <c r="M29" s="240">
        <v>-16</v>
      </c>
      <c r="N29" s="349"/>
      <c r="O29" s="174"/>
      <c r="P29" s="174"/>
      <c r="Q29" s="178"/>
      <c r="R29" s="178">
        <v>1</v>
      </c>
      <c r="S29" s="179">
        <v>15</v>
      </c>
      <c r="T29" s="241">
        <v>16</v>
      </c>
      <c r="U29" s="242">
        <v>0.03571428571428571</v>
      </c>
      <c r="V29" s="242">
        <v>0</v>
      </c>
      <c r="W29" s="242">
        <v>0</v>
      </c>
      <c r="X29" s="242">
        <v>0</v>
      </c>
      <c r="Y29" s="242">
        <v>0.8</v>
      </c>
      <c r="Z29" s="242">
        <v>15</v>
      </c>
      <c r="AA29" s="242">
        <v>15.8</v>
      </c>
      <c r="AB29" s="242">
        <v>0.5642857142857143</v>
      </c>
      <c r="AC29" s="242">
        <v>0.5714285714285714</v>
      </c>
      <c r="AD29" s="248"/>
      <c r="AE29" s="248"/>
      <c r="AF29" s="243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v>85</v>
      </c>
      <c r="K30" s="153"/>
      <c r="L30" s="240">
        <v>0</v>
      </c>
      <c r="M30" s="240">
        <v>-16</v>
      </c>
      <c r="N30" s="349"/>
      <c r="O30" s="174"/>
      <c r="P30" s="174"/>
      <c r="Q30" s="178"/>
      <c r="R30" s="178">
        <v>1</v>
      </c>
      <c r="S30" s="179">
        <v>15</v>
      </c>
      <c r="T30" s="241">
        <v>16</v>
      </c>
      <c r="U30" s="242">
        <v>0.03571428571428571</v>
      </c>
      <c r="V30" s="242">
        <v>0</v>
      </c>
      <c r="W30" s="242">
        <v>0</v>
      </c>
      <c r="X30" s="242">
        <v>0</v>
      </c>
      <c r="Y30" s="242">
        <v>0.8</v>
      </c>
      <c r="Z30" s="242">
        <v>15</v>
      </c>
      <c r="AA30" s="242">
        <v>15.8</v>
      </c>
      <c r="AB30" s="242">
        <v>0.5642857142857143</v>
      </c>
      <c r="AC30" s="242">
        <v>0.5714285714285714</v>
      </c>
      <c r="AD30" s="248"/>
      <c r="AE30" s="248"/>
      <c r="AF30" s="243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v>85</v>
      </c>
      <c r="K31" s="153"/>
      <c r="L31" s="240">
        <v>0</v>
      </c>
      <c r="M31" s="240">
        <v>-16</v>
      </c>
      <c r="N31" s="349"/>
      <c r="O31" s="174"/>
      <c r="P31" s="174"/>
      <c r="Q31" s="178"/>
      <c r="R31" s="178"/>
      <c r="S31" s="179">
        <v>16</v>
      </c>
      <c r="T31" s="241">
        <v>16</v>
      </c>
      <c r="U31" s="242">
        <v>0.03571428571428571</v>
      </c>
      <c r="V31" s="242">
        <v>0</v>
      </c>
      <c r="W31" s="242">
        <v>0</v>
      </c>
      <c r="X31" s="242">
        <v>0</v>
      </c>
      <c r="Y31" s="242">
        <v>0</v>
      </c>
      <c r="Z31" s="242">
        <v>16</v>
      </c>
      <c r="AA31" s="242">
        <v>16</v>
      </c>
      <c r="AB31" s="242">
        <v>0.5714285714285714</v>
      </c>
      <c r="AC31" s="242">
        <v>0.5714285714285714</v>
      </c>
      <c r="AD31" s="248"/>
      <c r="AE31" s="248"/>
      <c r="AF31" s="243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v>85</v>
      </c>
      <c r="K32" s="153"/>
      <c r="L32" s="240">
        <v>0</v>
      </c>
      <c r="M32" s="240">
        <v>-16</v>
      </c>
      <c r="N32" s="349"/>
      <c r="O32" s="174"/>
      <c r="P32" s="174"/>
      <c r="Q32" s="178"/>
      <c r="R32" s="178">
        <v>1</v>
      </c>
      <c r="S32" s="179">
        <v>15</v>
      </c>
      <c r="T32" s="241">
        <v>16</v>
      </c>
      <c r="U32" s="242">
        <v>0.03571428571428571</v>
      </c>
      <c r="V32" s="242">
        <v>0</v>
      </c>
      <c r="W32" s="242">
        <v>0</v>
      </c>
      <c r="X32" s="242">
        <v>0</v>
      </c>
      <c r="Y32" s="242">
        <v>0.8</v>
      </c>
      <c r="Z32" s="242">
        <v>15</v>
      </c>
      <c r="AA32" s="242">
        <v>15.8</v>
      </c>
      <c r="AB32" s="242">
        <v>0.5642857142857143</v>
      </c>
      <c r="AC32" s="242">
        <v>0.5714285714285714</v>
      </c>
      <c r="AD32" s="248"/>
      <c r="AE32" s="248"/>
      <c r="AF32" s="243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v>85</v>
      </c>
      <c r="K33" s="153"/>
      <c r="L33" s="240">
        <v>0</v>
      </c>
      <c r="M33" s="240">
        <v>-16</v>
      </c>
      <c r="N33" s="349"/>
      <c r="O33" s="174"/>
      <c r="P33" s="174"/>
      <c r="Q33" s="178"/>
      <c r="R33" s="178"/>
      <c r="S33" s="179">
        <v>16</v>
      </c>
      <c r="T33" s="241">
        <v>16</v>
      </c>
      <c r="U33" s="242">
        <v>0.03571428571428571</v>
      </c>
      <c r="V33" s="242">
        <v>0</v>
      </c>
      <c r="W33" s="242">
        <v>0</v>
      </c>
      <c r="X33" s="242">
        <v>0</v>
      </c>
      <c r="Y33" s="242">
        <v>0</v>
      </c>
      <c r="Z33" s="242">
        <v>16</v>
      </c>
      <c r="AA33" s="242">
        <v>16</v>
      </c>
      <c r="AB33" s="242">
        <v>0.5714285714285714</v>
      </c>
      <c r="AC33" s="242">
        <v>0.5714285714285714</v>
      </c>
      <c r="AD33" s="248"/>
      <c r="AE33" s="248"/>
      <c r="AF33" s="243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v>85</v>
      </c>
      <c r="K34" s="153"/>
      <c r="L34" s="240">
        <v>0</v>
      </c>
      <c r="M34" s="240">
        <v>-16</v>
      </c>
      <c r="N34" s="349"/>
      <c r="O34" s="174"/>
      <c r="P34" s="174"/>
      <c r="Q34" s="178"/>
      <c r="R34" s="178"/>
      <c r="S34" s="179">
        <v>16</v>
      </c>
      <c r="T34" s="241">
        <v>16</v>
      </c>
      <c r="U34" s="242">
        <v>0.03571428571428571</v>
      </c>
      <c r="V34" s="242">
        <v>0</v>
      </c>
      <c r="W34" s="242">
        <v>0</v>
      </c>
      <c r="X34" s="242">
        <v>0</v>
      </c>
      <c r="Y34" s="242">
        <v>0</v>
      </c>
      <c r="Z34" s="242">
        <v>16</v>
      </c>
      <c r="AA34" s="242">
        <v>16</v>
      </c>
      <c r="AB34" s="242">
        <v>0.5714285714285714</v>
      </c>
      <c r="AC34" s="242">
        <v>0.5714285714285714</v>
      </c>
      <c r="AD34" s="248"/>
      <c r="AE34" s="248"/>
      <c r="AF34" s="243"/>
    </row>
    <row r="35" spans="11:32" s="168" customFormat="1" ht="12.75">
      <c r="K35" s="153"/>
      <c r="L35" s="240"/>
      <c r="M35" s="240"/>
      <c r="N35" s="231"/>
      <c r="O35" s="153"/>
      <c r="P35" s="153"/>
      <c r="Q35" s="153"/>
      <c r="R35" s="153"/>
      <c r="S35" s="153"/>
      <c r="T35" s="236"/>
      <c r="U35" s="236"/>
      <c r="V35" s="236"/>
      <c r="W35" s="236"/>
      <c r="X35" s="236"/>
      <c r="Y35" s="236"/>
      <c r="Z35" s="236"/>
      <c r="AA35" s="236"/>
      <c r="AB35" s="244">
        <v>3.9785714285714278</v>
      </c>
      <c r="AC35" s="244">
        <v>3.999999999999999</v>
      </c>
      <c r="AD35" s="248">
        <v>0.994642857142857</v>
      </c>
      <c r="AE35" s="249">
        <v>0.2486607142857143</v>
      </c>
      <c r="AF35" s="250" t="s">
        <v>207</v>
      </c>
    </row>
    <row r="36" spans="2:32" s="168" customFormat="1" ht="12.75" customHeight="1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240"/>
      <c r="M36" s="240"/>
      <c r="N36" s="231"/>
      <c r="O36" s="153"/>
      <c r="P36" s="153"/>
      <c r="Q36" s="153"/>
      <c r="R36" s="153"/>
      <c r="S36" s="153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8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231"/>
      <c r="O37" s="153"/>
      <c r="P37" s="153"/>
      <c r="Q37" s="153"/>
      <c r="R37" s="153"/>
      <c r="S37" s="153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8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231"/>
      <c r="O38" s="153"/>
      <c r="P38" s="153"/>
      <c r="Q38" s="153"/>
      <c r="R38" s="153"/>
      <c r="S38" s="153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51">
        <v>0.9901945153061225</v>
      </c>
      <c r="AF38" s="238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231"/>
      <c r="O39" s="153"/>
      <c r="P39" s="153"/>
      <c r="Q39" s="153"/>
      <c r="R39" s="153"/>
      <c r="S39" s="153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8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231"/>
      <c r="O40" s="153"/>
      <c r="P40" s="153"/>
      <c r="Q40" s="153"/>
      <c r="R40" s="153"/>
      <c r="S40" s="153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8"/>
    </row>
    <row r="41" spans="11:32" s="168" customFormat="1" ht="12.75">
      <c r="K41" s="153"/>
      <c r="L41" s="187"/>
      <c r="M41" s="187"/>
      <c r="N41" s="231"/>
      <c r="O41" s="153"/>
      <c r="P41" s="153"/>
      <c r="Q41" s="153"/>
      <c r="R41" s="153"/>
      <c r="S41" s="153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8"/>
    </row>
    <row r="42" spans="11:32" s="168" customFormat="1" ht="12.75">
      <c r="K42" s="153"/>
      <c r="L42" s="187"/>
      <c r="M42" s="187"/>
      <c r="N42" s="231"/>
      <c r="O42" s="153"/>
      <c r="P42" s="153"/>
      <c r="Q42" s="153"/>
      <c r="R42" s="153"/>
      <c r="S42" s="153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8"/>
    </row>
    <row r="43" spans="11:32" s="168" customFormat="1" ht="12.75">
      <c r="K43" s="153"/>
      <c r="L43" s="187"/>
      <c r="M43" s="187"/>
      <c r="N43" s="231"/>
      <c r="O43" s="153"/>
      <c r="P43" s="153"/>
      <c r="Q43" s="153"/>
      <c r="R43" s="153"/>
      <c r="S43" s="153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8"/>
    </row>
    <row r="44" spans="11:32" s="168" customFormat="1" ht="12.75">
      <c r="K44" s="153"/>
      <c r="L44" s="187"/>
      <c r="M44" s="187"/>
      <c r="N44" s="231"/>
      <c r="O44" s="153"/>
      <c r="P44" s="153"/>
      <c r="Q44" s="153"/>
      <c r="R44" s="153"/>
      <c r="S44" s="153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8"/>
    </row>
    <row r="45" spans="11:32" s="168" customFormat="1" ht="12.75">
      <c r="K45" s="153"/>
      <c r="L45" s="187"/>
      <c r="M45" s="187"/>
      <c r="N45" s="231"/>
      <c r="O45" s="153"/>
      <c r="P45" s="153"/>
      <c r="Q45" s="153"/>
      <c r="R45" s="153"/>
      <c r="S45" s="153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8"/>
    </row>
    <row r="46" spans="11:32" s="168" customFormat="1" ht="12.75">
      <c r="K46" s="153"/>
      <c r="L46" s="187"/>
      <c r="M46" s="187"/>
      <c r="N46" s="231"/>
      <c r="O46" s="153"/>
      <c r="P46" s="153"/>
      <c r="Q46" s="153"/>
      <c r="R46" s="153"/>
      <c r="S46" s="153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8"/>
    </row>
    <row r="47" spans="11:32" s="168" customFormat="1" ht="12.75">
      <c r="K47" s="153"/>
      <c r="L47" s="187"/>
      <c r="M47" s="187"/>
      <c r="N47" s="231"/>
      <c r="O47" s="153"/>
      <c r="P47" s="153"/>
      <c r="Q47" s="153"/>
      <c r="R47" s="153"/>
      <c r="S47" s="153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8"/>
    </row>
    <row r="48" spans="11:32" s="168" customFormat="1" ht="12.75">
      <c r="K48" s="153"/>
      <c r="L48" s="187"/>
      <c r="M48" s="187"/>
      <c r="N48" s="231"/>
      <c r="O48" s="153"/>
      <c r="P48" s="153"/>
      <c r="Q48" s="153"/>
      <c r="R48" s="153"/>
      <c r="S48" s="153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8"/>
    </row>
    <row r="49" spans="11:32" s="168" customFormat="1" ht="12.75">
      <c r="K49" s="153"/>
      <c r="L49" s="187"/>
      <c r="M49" s="187"/>
      <c r="N49" s="231"/>
      <c r="O49" s="153"/>
      <c r="P49" s="153"/>
      <c r="Q49" s="153"/>
      <c r="R49" s="153"/>
      <c r="S49" s="153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8"/>
    </row>
    <row r="50" spans="11:32" s="168" customFormat="1" ht="12.75">
      <c r="K50" s="153"/>
      <c r="L50" s="187"/>
      <c r="M50" s="187"/>
      <c r="N50" s="231"/>
      <c r="O50" s="153"/>
      <c r="P50" s="153"/>
      <c r="Q50" s="153"/>
      <c r="R50" s="153"/>
      <c r="S50" s="153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8"/>
    </row>
  </sheetData>
  <sheetProtection/>
  <mergeCells count="45">
    <mergeCell ref="B37:I37"/>
    <mergeCell ref="B27:D27"/>
    <mergeCell ref="A28:A34"/>
    <mergeCell ref="B28:D28"/>
    <mergeCell ref="B29:D29"/>
    <mergeCell ref="B30:D30"/>
    <mergeCell ref="B31:D31"/>
    <mergeCell ref="B36:I36"/>
    <mergeCell ref="B32:D32"/>
    <mergeCell ref="B33:D33"/>
    <mergeCell ref="B34:D34"/>
    <mergeCell ref="C4:G4"/>
    <mergeCell ref="H4:I4"/>
    <mergeCell ref="C5:G5"/>
    <mergeCell ref="H5:I5"/>
    <mergeCell ref="B10:I10"/>
    <mergeCell ref="B8:T8"/>
    <mergeCell ref="B1:B5"/>
    <mergeCell ref="C1:G2"/>
    <mergeCell ref="H1:I2"/>
    <mergeCell ref="C3:G3"/>
    <mergeCell ref="H3:I3"/>
    <mergeCell ref="A13:A15"/>
    <mergeCell ref="B13:D13"/>
    <mergeCell ref="B14:D14"/>
    <mergeCell ref="B15:D15"/>
    <mergeCell ref="A22:A25"/>
    <mergeCell ref="B22:D22"/>
    <mergeCell ref="B23:D23"/>
    <mergeCell ref="B24:D24"/>
    <mergeCell ref="B25:D25"/>
    <mergeCell ref="A18:A19"/>
    <mergeCell ref="B18:D18"/>
    <mergeCell ref="B19:D19"/>
    <mergeCell ref="B21:D21"/>
    <mergeCell ref="B17:D17"/>
    <mergeCell ref="B38:I38"/>
    <mergeCell ref="B39:I39"/>
    <mergeCell ref="B40:I40"/>
    <mergeCell ref="O11:S11"/>
    <mergeCell ref="N13:N15"/>
    <mergeCell ref="N18:N19"/>
    <mergeCell ref="N22:N25"/>
    <mergeCell ref="N28:N34"/>
    <mergeCell ref="B12:D12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B8" sqref="B8:T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275" customWidth="1"/>
    <col min="21" max="22" width="10.00390625" style="275" customWidth="1"/>
    <col min="23" max="23" width="9.57421875" style="275" customWidth="1"/>
    <col min="24" max="24" width="10.00390625" style="275" customWidth="1"/>
    <col min="25" max="25" width="8.140625" style="275" customWidth="1"/>
    <col min="26" max="31" width="10.00390625" style="275" customWidth="1"/>
    <col min="32" max="32" width="49.28125" style="276" customWidth="1"/>
    <col min="33" max="16384" width="11.421875" style="152" customWidth="1"/>
  </cols>
  <sheetData>
    <row r="1" spans="1:32" ht="9" customHeight="1">
      <c r="A1"/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0.5" customHeight="1">
      <c r="A2"/>
      <c r="B2" s="344"/>
      <c r="C2" s="345"/>
      <c r="D2" s="345"/>
      <c r="E2" s="345"/>
      <c r="F2" s="345"/>
      <c r="G2" s="345"/>
      <c r="H2" s="346"/>
      <c r="I2" s="34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6.5" customHeight="1">
      <c r="A3"/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24.75" customHeight="1">
      <c r="A4"/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30.75" customHeight="1">
      <c r="A5"/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 customHeight="1">
      <c r="A6"/>
      <c r="B6" s="156"/>
      <c r="C6" s="156"/>
      <c r="D6" s="157"/>
      <c r="E6" s="157"/>
      <c r="F6" s="157"/>
      <c r="G6" s="157"/>
      <c r="H6" s="15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29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22.5" customHeight="1">
      <c r="A8"/>
      <c r="B8" s="342" t="s">
        <v>235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/>
      <c r="V8"/>
      <c r="W8"/>
      <c r="X8"/>
      <c r="Y8"/>
      <c r="Z8"/>
      <c r="AA8"/>
      <c r="AB8"/>
      <c r="AC8"/>
      <c r="AD8"/>
      <c r="AE8"/>
      <c r="AF8"/>
    </row>
    <row r="9" spans="1:32" ht="21.75" customHeight="1">
      <c r="A9"/>
      <c r="B9" s="162"/>
      <c r="C9"/>
      <c r="D9"/>
      <c r="E9"/>
      <c r="F9"/>
      <c r="G9"/>
      <c r="H9"/>
      <c r="I9"/>
      <c r="J9" s="159"/>
      <c r="K9" s="160"/>
      <c r="L9" s="190"/>
      <c r="M9" s="190"/>
      <c r="N9" s="22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225"/>
      <c r="O10" s="165"/>
      <c r="P10" s="165"/>
      <c r="Q10" s="165"/>
      <c r="R10" s="165"/>
      <c r="S10" s="165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9"/>
    </row>
    <row r="11" spans="1:32" ht="18.75" customHeight="1">
      <c r="A11"/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224"/>
      <c r="O11" s="328"/>
      <c r="P11" s="328"/>
      <c r="Q11" s="328"/>
      <c r="R11" s="328"/>
      <c r="S11" s="328"/>
      <c r="T11"/>
      <c r="U11"/>
      <c r="V11" s="297">
        <v>0.2</v>
      </c>
      <c r="W11" s="297">
        <v>0.4</v>
      </c>
      <c r="X11" s="297">
        <v>0.6</v>
      </c>
      <c r="Y11" s="297">
        <v>0.8</v>
      </c>
      <c r="Z11" s="297">
        <v>1</v>
      </c>
      <c r="AA11"/>
      <c r="AB11"/>
      <c r="AC11"/>
      <c r="AD11"/>
      <c r="AE11"/>
      <c r="AF11"/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300" t="s">
        <v>216</v>
      </c>
      <c r="M12" s="194"/>
      <c r="N12" s="226"/>
      <c r="O12" s="295">
        <v>1</v>
      </c>
      <c r="P12" s="295">
        <v>2</v>
      </c>
      <c r="Q12" s="295">
        <v>3</v>
      </c>
      <c r="R12" s="295">
        <v>4</v>
      </c>
      <c r="S12" s="295">
        <v>5</v>
      </c>
      <c r="T12" s="301"/>
      <c r="U12" s="301"/>
      <c r="V12" s="302">
        <v>1</v>
      </c>
      <c r="W12" s="302">
        <v>2</v>
      </c>
      <c r="X12" s="302">
        <v>3</v>
      </c>
      <c r="Y12" s="302">
        <v>4</v>
      </c>
      <c r="Z12" s="302">
        <v>5</v>
      </c>
      <c r="AA12" s="301"/>
      <c r="AB12" s="301" t="s">
        <v>193</v>
      </c>
      <c r="AC12" s="301" t="s">
        <v>194</v>
      </c>
      <c r="AD12" s="301"/>
      <c r="AE12" s="301" t="s">
        <v>193</v>
      </c>
      <c r="AF12" s="303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v>85</v>
      </c>
      <c r="K13" s="228"/>
      <c r="L13" s="304"/>
      <c r="M13" s="240">
        <v>-26</v>
      </c>
      <c r="N13" s="348">
        <v>0.25</v>
      </c>
      <c r="O13" s="175"/>
      <c r="P13" s="175"/>
      <c r="Q13" s="178"/>
      <c r="R13" s="178"/>
      <c r="S13" s="179">
        <v>26</v>
      </c>
      <c r="T13" s="305">
        <v>26</v>
      </c>
      <c r="U13" s="306">
        <v>0.08333333333333333</v>
      </c>
      <c r="V13" s="306">
        <v>0</v>
      </c>
      <c r="W13" s="306">
        <v>0</v>
      </c>
      <c r="X13" s="306">
        <v>0</v>
      </c>
      <c r="Y13" s="306">
        <v>0</v>
      </c>
      <c r="Z13" s="306">
        <v>14</v>
      </c>
      <c r="AA13" s="306">
        <v>14</v>
      </c>
      <c r="AB13" s="306">
        <v>1.1666666666666665</v>
      </c>
      <c r="AC13" s="306">
        <v>1.1666666666666665</v>
      </c>
      <c r="AD13" s="306"/>
      <c r="AE13" s="306"/>
      <c r="AF13" s="307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v>85</v>
      </c>
      <c r="K14" s="153"/>
      <c r="L14" s="240">
        <v>0</v>
      </c>
      <c r="M14" s="240">
        <v>-26</v>
      </c>
      <c r="N14" s="348"/>
      <c r="O14" s="175"/>
      <c r="P14" s="175"/>
      <c r="Q14" s="178"/>
      <c r="R14" s="178"/>
      <c r="S14" s="179">
        <v>26</v>
      </c>
      <c r="T14" s="305">
        <v>26</v>
      </c>
      <c r="U14" s="306">
        <v>0.08333333333333333</v>
      </c>
      <c r="V14" s="306">
        <v>0</v>
      </c>
      <c r="W14" s="306">
        <v>0</v>
      </c>
      <c r="X14" s="306">
        <v>0</v>
      </c>
      <c r="Y14" s="306">
        <v>0</v>
      </c>
      <c r="Z14" s="306">
        <v>14</v>
      </c>
      <c r="AA14" s="306">
        <v>14</v>
      </c>
      <c r="AB14" s="306">
        <v>1.1666666666666665</v>
      </c>
      <c r="AC14" s="306">
        <v>1.1666666666666665</v>
      </c>
      <c r="AD14" s="306"/>
      <c r="AE14" s="306"/>
      <c r="AF14" s="307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v>85</v>
      </c>
      <c r="K15" s="153"/>
      <c r="L15" s="240">
        <v>0</v>
      </c>
      <c r="M15" s="240">
        <v>-26</v>
      </c>
      <c r="N15" s="348"/>
      <c r="O15" s="175"/>
      <c r="P15" s="175"/>
      <c r="Q15" s="178"/>
      <c r="R15" s="178"/>
      <c r="S15" s="179">
        <v>26</v>
      </c>
      <c r="T15" s="305">
        <v>26</v>
      </c>
      <c r="U15" s="306">
        <v>0.08333333333333333</v>
      </c>
      <c r="V15" s="306">
        <v>0</v>
      </c>
      <c r="W15" s="306">
        <v>0</v>
      </c>
      <c r="X15" s="306">
        <v>0</v>
      </c>
      <c r="Y15" s="306">
        <v>0</v>
      </c>
      <c r="Z15" s="306">
        <v>14</v>
      </c>
      <c r="AA15" s="306">
        <v>14</v>
      </c>
      <c r="AB15" s="306">
        <v>1.1666666666666665</v>
      </c>
      <c r="AC15" s="306">
        <v>1.1666666666666665</v>
      </c>
      <c r="AD15" s="306"/>
      <c r="AE15" s="306"/>
      <c r="AF15" s="307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240"/>
      <c r="M16" s="240">
        <v>-26</v>
      </c>
      <c r="N16" s="226"/>
      <c r="O16" s="153"/>
      <c r="P16" s="153"/>
      <c r="Q16" s="179"/>
      <c r="R16" s="179"/>
      <c r="S16" s="179"/>
      <c r="T16" s="305"/>
      <c r="U16" s="306"/>
      <c r="V16" s="306"/>
      <c r="W16" s="306"/>
      <c r="X16" s="306"/>
      <c r="Y16" s="306"/>
      <c r="Z16" s="306"/>
      <c r="AA16" s="306"/>
      <c r="AB16" s="308">
        <v>3.4999999999999996</v>
      </c>
      <c r="AC16" s="308">
        <v>3.4999999999999996</v>
      </c>
      <c r="AD16" s="309">
        <v>1</v>
      </c>
      <c r="AE16" s="310">
        <v>0.25</v>
      </c>
      <c r="AF16" s="311" t="s">
        <v>192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240">
        <v>0</v>
      </c>
      <c r="M17" s="240">
        <v>-26</v>
      </c>
      <c r="N17" s="229"/>
      <c r="O17" s="295">
        <v>1</v>
      </c>
      <c r="P17" s="295">
        <v>2</v>
      </c>
      <c r="Q17" s="295">
        <v>3</v>
      </c>
      <c r="R17" s="295">
        <v>4</v>
      </c>
      <c r="S17" s="296">
        <v>5</v>
      </c>
      <c r="T17" s="305"/>
      <c r="U17" s="306"/>
      <c r="V17" s="306"/>
      <c r="W17" s="306"/>
      <c r="X17" s="306"/>
      <c r="Y17" s="306"/>
      <c r="Z17" s="306"/>
      <c r="AA17" s="306"/>
      <c r="AB17" s="306"/>
      <c r="AC17" s="306"/>
      <c r="AD17" s="312"/>
      <c r="AE17" s="312"/>
      <c r="AF17" s="307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v>85</v>
      </c>
      <c r="K18" s="160"/>
      <c r="L18" s="240">
        <v>0</v>
      </c>
      <c r="M18" s="240">
        <v>-26</v>
      </c>
      <c r="N18" s="349">
        <v>0.25</v>
      </c>
      <c r="O18" s="175"/>
      <c r="P18" s="175"/>
      <c r="Q18" s="178"/>
      <c r="R18" s="178">
        <v>1</v>
      </c>
      <c r="S18" s="179">
        <v>25</v>
      </c>
      <c r="T18" s="305">
        <v>26</v>
      </c>
      <c r="U18" s="306">
        <v>0.125</v>
      </c>
      <c r="V18" s="306">
        <v>0</v>
      </c>
      <c r="W18" s="306">
        <v>0</v>
      </c>
      <c r="X18" s="306">
        <v>0</v>
      </c>
      <c r="Y18" s="306">
        <v>0.8</v>
      </c>
      <c r="Z18" s="306">
        <v>13</v>
      </c>
      <c r="AA18" s="306">
        <v>13.8</v>
      </c>
      <c r="AB18" s="306">
        <v>1.725</v>
      </c>
      <c r="AC18" s="306">
        <v>1.75</v>
      </c>
      <c r="AD18" s="312"/>
      <c r="AE18" s="312"/>
      <c r="AF18" s="307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v>85</v>
      </c>
      <c r="K19" s="160"/>
      <c r="L19" s="240">
        <v>0</v>
      </c>
      <c r="M19" s="240">
        <v>-26</v>
      </c>
      <c r="N19" s="349"/>
      <c r="O19" s="175"/>
      <c r="P19" s="175"/>
      <c r="Q19" s="178"/>
      <c r="R19" s="178">
        <v>1</v>
      </c>
      <c r="S19" s="179">
        <v>25</v>
      </c>
      <c r="T19" s="305">
        <v>26</v>
      </c>
      <c r="U19" s="306">
        <v>0.125</v>
      </c>
      <c r="V19" s="306">
        <v>0</v>
      </c>
      <c r="W19" s="306">
        <v>0</v>
      </c>
      <c r="X19" s="306">
        <v>0</v>
      </c>
      <c r="Y19" s="306">
        <v>0.8</v>
      </c>
      <c r="Z19" s="306">
        <v>13</v>
      </c>
      <c r="AA19" s="306">
        <v>13.8</v>
      </c>
      <c r="AB19" s="306">
        <v>1.725</v>
      </c>
      <c r="AC19" s="306">
        <v>1.75</v>
      </c>
      <c r="AD19" s="312"/>
      <c r="AE19" s="312"/>
      <c r="AF19" s="307"/>
    </row>
    <row r="20" spans="2:32" s="168" customFormat="1" ht="18" customHeight="1">
      <c r="B20" s="180"/>
      <c r="C20" s="180"/>
      <c r="J20" s="170"/>
      <c r="K20" s="160"/>
      <c r="L20" s="240"/>
      <c r="M20" s="240">
        <v>-26</v>
      </c>
      <c r="N20" s="229"/>
      <c r="O20" s="153"/>
      <c r="P20" s="153"/>
      <c r="Q20" s="179"/>
      <c r="R20" s="179"/>
      <c r="S20" s="179"/>
      <c r="T20" s="305"/>
      <c r="U20" s="306"/>
      <c r="V20" s="306"/>
      <c r="W20" s="306"/>
      <c r="X20" s="306"/>
      <c r="Y20" s="306"/>
      <c r="Z20" s="306"/>
      <c r="AA20" s="306"/>
      <c r="AB20" s="308">
        <v>3.45</v>
      </c>
      <c r="AC20" s="308">
        <v>3.5</v>
      </c>
      <c r="AD20" s="309">
        <v>0.9857142857142858</v>
      </c>
      <c r="AE20" s="310">
        <v>0.24642857142857144</v>
      </c>
      <c r="AF20" s="311" t="s">
        <v>199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240"/>
      <c r="M21" s="240">
        <v>-26</v>
      </c>
      <c r="N21" s="229"/>
      <c r="O21" s="295">
        <v>1</v>
      </c>
      <c r="P21" s="295">
        <v>2</v>
      </c>
      <c r="Q21" s="295">
        <v>3</v>
      </c>
      <c r="R21" s="295">
        <v>4</v>
      </c>
      <c r="S21" s="296">
        <v>5</v>
      </c>
      <c r="T21" s="305"/>
      <c r="U21" s="306"/>
      <c r="V21" s="306"/>
      <c r="W21" s="306"/>
      <c r="X21" s="306"/>
      <c r="Y21" s="306"/>
      <c r="Z21" s="306"/>
      <c r="AA21" s="306"/>
      <c r="AB21" s="306"/>
      <c r="AC21" s="306"/>
      <c r="AD21" s="312"/>
      <c r="AE21" s="312"/>
      <c r="AF21" s="307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v>85</v>
      </c>
      <c r="K22" s="160"/>
      <c r="L22" s="240">
        <v>0</v>
      </c>
      <c r="M22" s="240">
        <v>-26</v>
      </c>
      <c r="N22" s="349">
        <v>0.25</v>
      </c>
      <c r="O22" s="175"/>
      <c r="P22" s="175"/>
      <c r="Q22" s="178"/>
      <c r="R22" s="178">
        <v>2</v>
      </c>
      <c r="S22" s="179">
        <v>24</v>
      </c>
      <c r="T22" s="305">
        <v>26</v>
      </c>
      <c r="U22" s="306">
        <v>0.0625</v>
      </c>
      <c r="V22" s="306">
        <v>0</v>
      </c>
      <c r="W22" s="306">
        <v>0</v>
      </c>
      <c r="X22" s="306">
        <v>0</v>
      </c>
      <c r="Y22" s="306">
        <v>1.6</v>
      </c>
      <c r="Z22" s="306">
        <v>12</v>
      </c>
      <c r="AA22" s="306">
        <v>13.6</v>
      </c>
      <c r="AB22" s="306">
        <v>0.85</v>
      </c>
      <c r="AC22" s="306">
        <v>0.875</v>
      </c>
      <c r="AD22" s="312"/>
      <c r="AE22" s="312"/>
      <c r="AF22" s="307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v>85</v>
      </c>
      <c r="K23" s="160"/>
      <c r="L23" s="240">
        <v>0</v>
      </c>
      <c r="M23" s="240">
        <v>-26</v>
      </c>
      <c r="N23" s="349"/>
      <c r="O23" s="175"/>
      <c r="P23" s="175"/>
      <c r="Q23" s="178"/>
      <c r="R23" s="178">
        <v>1</v>
      </c>
      <c r="S23" s="179">
        <v>25</v>
      </c>
      <c r="T23" s="305">
        <v>26</v>
      </c>
      <c r="U23" s="306">
        <v>0.0625</v>
      </c>
      <c r="V23" s="306">
        <v>0</v>
      </c>
      <c r="W23" s="306">
        <v>0</v>
      </c>
      <c r="X23" s="306">
        <v>0</v>
      </c>
      <c r="Y23" s="306">
        <v>0.8</v>
      </c>
      <c r="Z23" s="306">
        <v>13</v>
      </c>
      <c r="AA23" s="306">
        <v>13.8</v>
      </c>
      <c r="AB23" s="306">
        <v>0.8625</v>
      </c>
      <c r="AC23" s="306">
        <v>0.875</v>
      </c>
      <c r="AD23" s="312"/>
      <c r="AE23" s="312"/>
      <c r="AF23" s="307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v>85</v>
      </c>
      <c r="K24" s="160"/>
      <c r="L24" s="240">
        <v>0</v>
      </c>
      <c r="M24" s="240">
        <v>-26</v>
      </c>
      <c r="N24" s="349"/>
      <c r="O24" s="175"/>
      <c r="P24" s="175"/>
      <c r="Q24" s="178"/>
      <c r="R24" s="178">
        <v>1</v>
      </c>
      <c r="S24" s="179">
        <v>25</v>
      </c>
      <c r="T24" s="305">
        <v>26</v>
      </c>
      <c r="U24" s="306">
        <v>0.0625</v>
      </c>
      <c r="V24" s="306">
        <v>0</v>
      </c>
      <c r="W24" s="306">
        <v>0</v>
      </c>
      <c r="X24" s="306">
        <v>0</v>
      </c>
      <c r="Y24" s="306">
        <v>0.8</v>
      </c>
      <c r="Z24" s="306">
        <v>13</v>
      </c>
      <c r="AA24" s="306">
        <v>13.8</v>
      </c>
      <c r="AB24" s="306">
        <v>0.8625</v>
      </c>
      <c r="AC24" s="306">
        <v>0.875</v>
      </c>
      <c r="AD24" s="312"/>
      <c r="AE24" s="312"/>
      <c r="AF24" s="307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v>85</v>
      </c>
      <c r="K25" s="160"/>
      <c r="L25" s="240">
        <v>0</v>
      </c>
      <c r="M25" s="240">
        <v>-26</v>
      </c>
      <c r="N25" s="349"/>
      <c r="O25" s="175"/>
      <c r="P25" s="175"/>
      <c r="Q25" s="178"/>
      <c r="R25" s="178">
        <v>1</v>
      </c>
      <c r="S25" s="179">
        <v>25</v>
      </c>
      <c r="T25" s="305">
        <v>26</v>
      </c>
      <c r="U25" s="306">
        <v>0.0625</v>
      </c>
      <c r="V25" s="306">
        <v>0</v>
      </c>
      <c r="W25" s="306">
        <v>0</v>
      </c>
      <c r="X25" s="306">
        <v>0</v>
      </c>
      <c r="Y25" s="306">
        <v>0.8</v>
      </c>
      <c r="Z25" s="306">
        <v>13</v>
      </c>
      <c r="AA25" s="306">
        <v>13.8</v>
      </c>
      <c r="AB25" s="306">
        <v>0.8625</v>
      </c>
      <c r="AC25" s="306">
        <v>0.875</v>
      </c>
      <c r="AD25" s="312"/>
      <c r="AE25" s="312"/>
      <c r="AF25" s="307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240"/>
      <c r="M26" s="240">
        <v>-26</v>
      </c>
      <c r="N26" s="229"/>
      <c r="O26" s="185"/>
      <c r="P26" s="185"/>
      <c r="Q26" s="179"/>
      <c r="R26" s="179"/>
      <c r="S26" s="179"/>
      <c r="T26" s="305"/>
      <c r="U26" s="306"/>
      <c r="V26" s="306"/>
      <c r="W26" s="306"/>
      <c r="X26" s="306"/>
      <c r="Y26" s="306"/>
      <c r="Z26" s="306"/>
      <c r="AA26" s="306"/>
      <c r="AB26" s="308">
        <v>3.4375</v>
      </c>
      <c r="AC26" s="308">
        <v>3.5</v>
      </c>
      <c r="AD26" s="309">
        <v>0.9821428571428571</v>
      </c>
      <c r="AE26" s="310">
        <v>0.24553571428571427</v>
      </c>
      <c r="AF26" s="311" t="s">
        <v>202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240"/>
      <c r="M27" s="240">
        <v>-26</v>
      </c>
      <c r="N27" s="229"/>
      <c r="O27" s="295">
        <v>1</v>
      </c>
      <c r="P27" s="295">
        <v>2</v>
      </c>
      <c r="Q27" s="295">
        <v>3</v>
      </c>
      <c r="R27" s="295">
        <v>4</v>
      </c>
      <c r="S27" s="296">
        <v>5</v>
      </c>
      <c r="T27" s="305"/>
      <c r="U27" s="306"/>
      <c r="V27" s="306"/>
      <c r="W27" s="306"/>
      <c r="X27" s="306"/>
      <c r="Y27" s="306"/>
      <c r="Z27" s="306"/>
      <c r="AA27" s="306"/>
      <c r="AB27" s="306"/>
      <c r="AC27" s="306"/>
      <c r="AD27" s="312"/>
      <c r="AE27" s="312"/>
      <c r="AF27" s="307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v>85</v>
      </c>
      <c r="K28" s="160"/>
      <c r="L28" s="240">
        <v>0</v>
      </c>
      <c r="M28" s="240">
        <v>-26</v>
      </c>
      <c r="N28" s="349">
        <v>0.25</v>
      </c>
      <c r="O28" s="174"/>
      <c r="P28" s="174"/>
      <c r="Q28" s="178"/>
      <c r="R28" s="178">
        <v>1</v>
      </c>
      <c r="S28" s="179">
        <v>25</v>
      </c>
      <c r="T28" s="305">
        <v>26</v>
      </c>
      <c r="U28" s="306">
        <v>0.03571428571428571</v>
      </c>
      <c r="V28" s="306">
        <v>0</v>
      </c>
      <c r="W28" s="306">
        <v>0</v>
      </c>
      <c r="X28" s="306">
        <v>0</v>
      </c>
      <c r="Y28" s="306">
        <v>0.8</v>
      </c>
      <c r="Z28" s="306">
        <v>13</v>
      </c>
      <c r="AA28" s="306">
        <v>13.8</v>
      </c>
      <c r="AB28" s="306">
        <v>0.4928571428571429</v>
      </c>
      <c r="AC28" s="306">
        <v>0.5</v>
      </c>
      <c r="AD28" s="312"/>
      <c r="AE28" s="312"/>
      <c r="AF28" s="307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v>85</v>
      </c>
      <c r="K29" s="160"/>
      <c r="L29" s="240">
        <v>0</v>
      </c>
      <c r="M29" s="240">
        <v>-26</v>
      </c>
      <c r="N29" s="349"/>
      <c r="O29" s="174"/>
      <c r="P29" s="174"/>
      <c r="Q29" s="178"/>
      <c r="R29" s="178">
        <v>1</v>
      </c>
      <c r="S29" s="179">
        <v>25</v>
      </c>
      <c r="T29" s="305">
        <v>26</v>
      </c>
      <c r="U29" s="306">
        <v>0.03571428571428571</v>
      </c>
      <c r="V29" s="306">
        <v>0</v>
      </c>
      <c r="W29" s="306">
        <v>0</v>
      </c>
      <c r="X29" s="306">
        <v>0</v>
      </c>
      <c r="Y29" s="306">
        <v>0.8</v>
      </c>
      <c r="Z29" s="306">
        <v>13</v>
      </c>
      <c r="AA29" s="306">
        <v>13.8</v>
      </c>
      <c r="AB29" s="306">
        <v>0.4928571428571429</v>
      </c>
      <c r="AC29" s="306">
        <v>0.5</v>
      </c>
      <c r="AD29" s="312"/>
      <c r="AE29" s="312"/>
      <c r="AF29" s="307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v>85</v>
      </c>
      <c r="K30" s="153"/>
      <c r="L30" s="240">
        <v>0</v>
      </c>
      <c r="M30" s="240">
        <v>-26</v>
      </c>
      <c r="N30" s="349"/>
      <c r="O30" s="174"/>
      <c r="P30" s="174"/>
      <c r="Q30" s="178"/>
      <c r="R30" s="178">
        <v>2</v>
      </c>
      <c r="S30" s="179">
        <v>24</v>
      </c>
      <c r="T30" s="305">
        <v>26</v>
      </c>
      <c r="U30" s="306">
        <v>0.03571428571428571</v>
      </c>
      <c r="V30" s="306">
        <v>0</v>
      </c>
      <c r="W30" s="306">
        <v>0</v>
      </c>
      <c r="X30" s="306">
        <v>0</v>
      </c>
      <c r="Y30" s="306">
        <v>1.6</v>
      </c>
      <c r="Z30" s="306">
        <v>12</v>
      </c>
      <c r="AA30" s="306">
        <v>13.6</v>
      </c>
      <c r="AB30" s="306">
        <v>0.48571428571428565</v>
      </c>
      <c r="AC30" s="306">
        <v>0.5</v>
      </c>
      <c r="AD30" s="312"/>
      <c r="AE30" s="312"/>
      <c r="AF30" s="307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v>85</v>
      </c>
      <c r="K31" s="153"/>
      <c r="L31" s="240">
        <v>0</v>
      </c>
      <c r="M31" s="240">
        <v>-26</v>
      </c>
      <c r="N31" s="349"/>
      <c r="O31" s="174"/>
      <c r="P31" s="174"/>
      <c r="Q31" s="178"/>
      <c r="R31" s="178">
        <v>1</v>
      </c>
      <c r="S31" s="179">
        <v>25</v>
      </c>
      <c r="T31" s="305">
        <v>26</v>
      </c>
      <c r="U31" s="306">
        <v>0.03571428571428571</v>
      </c>
      <c r="V31" s="306">
        <v>0</v>
      </c>
      <c r="W31" s="306">
        <v>0</v>
      </c>
      <c r="X31" s="306">
        <v>0</v>
      </c>
      <c r="Y31" s="306">
        <v>0.8</v>
      </c>
      <c r="Z31" s="306">
        <v>13</v>
      </c>
      <c r="AA31" s="306">
        <v>13.8</v>
      </c>
      <c r="AB31" s="306">
        <v>0.4928571428571429</v>
      </c>
      <c r="AC31" s="306">
        <v>0.5</v>
      </c>
      <c r="AD31" s="312"/>
      <c r="AE31" s="312"/>
      <c r="AF31" s="307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v>85</v>
      </c>
      <c r="K32" s="153"/>
      <c r="L32" s="240">
        <v>0</v>
      </c>
      <c r="M32" s="240">
        <v>-26</v>
      </c>
      <c r="N32" s="349"/>
      <c r="O32" s="174"/>
      <c r="P32" s="174"/>
      <c r="Q32" s="178"/>
      <c r="R32" s="178">
        <v>1</v>
      </c>
      <c r="S32" s="179">
        <v>25</v>
      </c>
      <c r="T32" s="305">
        <v>26</v>
      </c>
      <c r="U32" s="306">
        <v>0.03571428571428571</v>
      </c>
      <c r="V32" s="306">
        <v>0</v>
      </c>
      <c r="W32" s="306">
        <v>0</v>
      </c>
      <c r="X32" s="306">
        <v>0</v>
      </c>
      <c r="Y32" s="306">
        <v>0.8</v>
      </c>
      <c r="Z32" s="306">
        <v>13</v>
      </c>
      <c r="AA32" s="306">
        <v>13.8</v>
      </c>
      <c r="AB32" s="306">
        <v>0.4928571428571429</v>
      </c>
      <c r="AC32" s="306">
        <v>0.5</v>
      </c>
      <c r="AD32" s="312"/>
      <c r="AE32" s="312"/>
      <c r="AF32" s="307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v>85</v>
      </c>
      <c r="K33" s="153"/>
      <c r="L33" s="240">
        <v>0</v>
      </c>
      <c r="M33" s="240">
        <v>-26</v>
      </c>
      <c r="N33" s="349"/>
      <c r="O33" s="174"/>
      <c r="P33" s="174"/>
      <c r="Q33" s="178"/>
      <c r="R33" s="178">
        <v>1</v>
      </c>
      <c r="S33" s="179">
        <v>25</v>
      </c>
      <c r="T33" s="305">
        <v>26</v>
      </c>
      <c r="U33" s="306">
        <v>0.03571428571428571</v>
      </c>
      <c r="V33" s="306">
        <v>0</v>
      </c>
      <c r="W33" s="306">
        <v>0</v>
      </c>
      <c r="X33" s="306">
        <v>0</v>
      </c>
      <c r="Y33" s="306">
        <v>0.8</v>
      </c>
      <c r="Z33" s="306">
        <v>13</v>
      </c>
      <c r="AA33" s="306">
        <v>13.8</v>
      </c>
      <c r="AB33" s="306">
        <v>0.4928571428571429</v>
      </c>
      <c r="AC33" s="306">
        <v>0.5</v>
      </c>
      <c r="AD33" s="312"/>
      <c r="AE33" s="312"/>
      <c r="AF33" s="307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v>85</v>
      </c>
      <c r="K34" s="153"/>
      <c r="L34" s="240">
        <v>0</v>
      </c>
      <c r="M34" s="240">
        <v>-26</v>
      </c>
      <c r="N34" s="349"/>
      <c r="O34" s="174"/>
      <c r="P34" s="174"/>
      <c r="Q34" s="178"/>
      <c r="R34" s="178">
        <v>1</v>
      </c>
      <c r="S34" s="179">
        <v>25</v>
      </c>
      <c r="T34" s="305">
        <v>26</v>
      </c>
      <c r="U34" s="306">
        <v>0.03571428571428571</v>
      </c>
      <c r="V34" s="306">
        <v>0</v>
      </c>
      <c r="W34" s="306">
        <v>0</v>
      </c>
      <c r="X34" s="306">
        <v>0</v>
      </c>
      <c r="Y34" s="306">
        <v>0.8</v>
      </c>
      <c r="Z34" s="306">
        <v>13</v>
      </c>
      <c r="AA34" s="306">
        <v>13.8</v>
      </c>
      <c r="AB34" s="306">
        <v>0.4928571428571429</v>
      </c>
      <c r="AC34" s="306">
        <v>0.5</v>
      </c>
      <c r="AD34" s="312"/>
      <c r="AE34" s="312"/>
      <c r="AF34" s="307"/>
    </row>
    <row r="35" spans="11:32" s="168" customFormat="1" ht="12.75">
      <c r="K35" s="153"/>
      <c r="L35" s="240"/>
      <c r="M35" s="240"/>
      <c r="N35" s="231"/>
      <c r="O35" s="153"/>
      <c r="P35" s="153"/>
      <c r="Q35" s="153"/>
      <c r="R35" s="153"/>
      <c r="S35" s="153"/>
      <c r="T35" s="301"/>
      <c r="U35" s="301"/>
      <c r="V35" s="301"/>
      <c r="W35" s="301"/>
      <c r="X35" s="301"/>
      <c r="Y35" s="301"/>
      <c r="Z35" s="301"/>
      <c r="AA35" s="301"/>
      <c r="AB35" s="308">
        <v>3.442857142857143</v>
      </c>
      <c r="AC35" s="308">
        <v>3.5</v>
      </c>
      <c r="AD35" s="312">
        <v>0.9836734693877551</v>
      </c>
      <c r="AE35" s="313">
        <v>0.24591836734693878</v>
      </c>
      <c r="AF35" s="314" t="s">
        <v>207</v>
      </c>
    </row>
    <row r="36" spans="2:32" s="168" customFormat="1" ht="12.75" customHeight="1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240"/>
      <c r="M36" s="240"/>
      <c r="N36" s="231"/>
      <c r="O36" s="153"/>
      <c r="P36" s="153"/>
      <c r="Q36" s="153"/>
      <c r="R36" s="153"/>
      <c r="S36" s="153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3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231"/>
      <c r="O37" s="153"/>
      <c r="P37" s="153"/>
      <c r="Q37" s="153"/>
      <c r="R37" s="153"/>
      <c r="S37" s="153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3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231"/>
      <c r="O38" s="153"/>
      <c r="P38" s="153"/>
      <c r="Q38" s="153"/>
      <c r="R38" s="153"/>
      <c r="S38" s="153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15">
        <v>0.9878826530612246</v>
      </c>
      <c r="AF38" s="303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231"/>
      <c r="O39" s="153"/>
      <c r="P39" s="153"/>
      <c r="Q39" s="153"/>
      <c r="R39" s="153"/>
      <c r="S39" s="153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3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231"/>
      <c r="O40" s="153"/>
      <c r="P40" s="153"/>
      <c r="Q40" s="153"/>
      <c r="R40" s="153"/>
      <c r="S40" s="153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3"/>
    </row>
    <row r="41" spans="11:32" s="168" customFormat="1" ht="12.75">
      <c r="K41" s="153"/>
      <c r="L41" s="187"/>
      <c r="M41" s="187"/>
      <c r="N41" s="231"/>
      <c r="O41" s="153"/>
      <c r="P41" s="153"/>
      <c r="Q41" s="153"/>
      <c r="R41" s="153"/>
      <c r="S41" s="153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3"/>
    </row>
    <row r="42" spans="11:32" s="168" customFormat="1" ht="12.75">
      <c r="K42" s="153"/>
      <c r="L42" s="187"/>
      <c r="M42" s="187"/>
      <c r="N42" s="231"/>
      <c r="O42" s="153"/>
      <c r="P42" s="153"/>
      <c r="Q42" s="153"/>
      <c r="R42" s="153"/>
      <c r="S42" s="153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3"/>
    </row>
    <row r="43" spans="11:32" s="168" customFormat="1" ht="12.75">
      <c r="K43" s="153"/>
      <c r="L43" s="187"/>
      <c r="M43" s="187"/>
      <c r="N43" s="231"/>
      <c r="O43" s="153"/>
      <c r="P43" s="153"/>
      <c r="Q43" s="153"/>
      <c r="R43" s="153"/>
      <c r="S43" s="153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3"/>
    </row>
    <row r="44" spans="11:32" s="168" customFormat="1" ht="12.75">
      <c r="K44" s="153"/>
      <c r="L44" s="187"/>
      <c r="M44" s="187"/>
      <c r="N44" s="231"/>
      <c r="O44" s="153"/>
      <c r="P44" s="153"/>
      <c r="Q44" s="153"/>
      <c r="R44" s="153"/>
      <c r="S44" s="153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3"/>
    </row>
    <row r="45" spans="11:32" s="168" customFormat="1" ht="12.75">
      <c r="K45" s="153"/>
      <c r="L45" s="187"/>
      <c r="M45" s="187"/>
      <c r="N45" s="231"/>
      <c r="O45" s="153"/>
      <c r="P45" s="153"/>
      <c r="Q45" s="153"/>
      <c r="R45" s="153"/>
      <c r="S45" s="153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3"/>
    </row>
    <row r="46" spans="11:32" s="168" customFormat="1" ht="12.75">
      <c r="K46" s="153"/>
      <c r="L46" s="187"/>
      <c r="M46" s="187"/>
      <c r="N46" s="231"/>
      <c r="O46" s="153"/>
      <c r="P46" s="153"/>
      <c r="Q46" s="153"/>
      <c r="R46" s="153"/>
      <c r="S46" s="153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3"/>
    </row>
    <row r="47" spans="11:32" s="168" customFormat="1" ht="12.75">
      <c r="K47" s="153"/>
      <c r="L47" s="187"/>
      <c r="M47" s="187"/>
      <c r="N47" s="231"/>
      <c r="O47" s="153"/>
      <c r="P47" s="153"/>
      <c r="Q47" s="153"/>
      <c r="R47" s="153"/>
      <c r="S47" s="153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3"/>
    </row>
    <row r="48" spans="11:32" s="168" customFormat="1" ht="12.75">
      <c r="K48" s="153"/>
      <c r="L48" s="187"/>
      <c r="M48" s="187"/>
      <c r="N48" s="231"/>
      <c r="O48" s="153"/>
      <c r="P48" s="153"/>
      <c r="Q48" s="153"/>
      <c r="R48" s="153"/>
      <c r="S48" s="153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3"/>
    </row>
    <row r="49" spans="11:32" s="168" customFormat="1" ht="12.75">
      <c r="K49" s="153"/>
      <c r="L49" s="187"/>
      <c r="M49" s="187"/>
      <c r="N49" s="231"/>
      <c r="O49" s="153"/>
      <c r="P49" s="153"/>
      <c r="Q49" s="153"/>
      <c r="R49" s="153"/>
      <c r="S49" s="153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3"/>
    </row>
    <row r="50" spans="11:32" s="168" customFormat="1" ht="12.75">
      <c r="K50" s="153"/>
      <c r="L50" s="187"/>
      <c r="M50" s="187"/>
      <c r="N50" s="231"/>
      <c r="O50" s="153"/>
      <c r="P50" s="153"/>
      <c r="Q50" s="153"/>
      <c r="R50" s="153"/>
      <c r="S50" s="153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3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36:I36"/>
    <mergeCell ref="B37:I37"/>
    <mergeCell ref="B38:I38"/>
    <mergeCell ref="B39:I39"/>
    <mergeCell ref="B40:I40"/>
    <mergeCell ref="B27:D27"/>
    <mergeCell ref="B28:D28"/>
    <mergeCell ref="B29:D29"/>
    <mergeCell ref="B30:D30"/>
    <mergeCell ref="B31:D31"/>
    <mergeCell ref="A28:A34"/>
    <mergeCell ref="N28:N34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A1">
      <selection activeCell="B27" sqref="B27:D27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235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-11</v>
      </c>
      <c r="N13" s="329">
        <f>25/100</f>
        <v>0.25</v>
      </c>
      <c r="O13" s="175"/>
      <c r="P13" s="175"/>
      <c r="Q13" s="178"/>
      <c r="R13" s="178"/>
      <c r="S13" s="179">
        <v>11</v>
      </c>
      <c r="T13" s="200">
        <f>SUM(Q13:S13)</f>
        <v>11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0</v>
      </c>
      <c r="Z13" s="201">
        <f>+S13*$Z$11</f>
        <v>11</v>
      </c>
      <c r="AA13" s="201">
        <f>SUM(V13:Z13)</f>
        <v>11</v>
      </c>
      <c r="AB13" s="201">
        <f>+AA13*U13</f>
        <v>0.9166666666666666</v>
      </c>
      <c r="AC13" s="201">
        <f>+T13*U13</f>
        <v>0.9166666666666666</v>
      </c>
      <c r="AD13" s="201"/>
      <c r="AE13" s="201"/>
      <c r="AF13" s="202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-11</v>
      </c>
      <c r="N14" s="329"/>
      <c r="O14" s="175"/>
      <c r="P14" s="175"/>
      <c r="Q14" s="178"/>
      <c r="R14" s="178"/>
      <c r="S14" s="179">
        <v>11</v>
      </c>
      <c r="T14" s="200">
        <f>SUM(Q14:S14)</f>
        <v>11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0</v>
      </c>
      <c r="Z14" s="201">
        <f>+S14*$Z$11</f>
        <v>11</v>
      </c>
      <c r="AA14" s="201">
        <f aca="true" t="shared" si="2" ref="AA14:AA34">SUM(V14:Z14)</f>
        <v>11</v>
      </c>
      <c r="AB14" s="201">
        <f aca="true" t="shared" si="3" ref="AB14:AB34">+AA14*U14</f>
        <v>0.9166666666666666</v>
      </c>
      <c r="AC14" s="201">
        <f aca="true" t="shared" si="4" ref="AC14:AC34">+T14*U14</f>
        <v>0.9166666666666666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-11</v>
      </c>
      <c r="N15" s="329"/>
      <c r="O15" s="175"/>
      <c r="P15" s="175"/>
      <c r="Q15" s="178"/>
      <c r="R15" s="178"/>
      <c r="S15" s="179">
        <v>11</v>
      </c>
      <c r="T15" s="200">
        <f>SUM(Q15:S15)</f>
        <v>11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0</v>
      </c>
      <c r="Z15" s="201">
        <f>+S15*$Z$11</f>
        <v>11</v>
      </c>
      <c r="AA15" s="201">
        <f t="shared" si="2"/>
        <v>11</v>
      </c>
      <c r="AB15" s="201">
        <f t="shared" si="3"/>
        <v>0.9166666666666666</v>
      </c>
      <c r="AC15" s="201">
        <f t="shared" si="4"/>
        <v>0.9166666666666666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2.75</v>
      </c>
      <c r="AC16" s="203">
        <f>SUM(AC13:AC15)</f>
        <v>2.75</v>
      </c>
      <c r="AD16" s="204">
        <f>+AB16/AC16</f>
        <v>1</v>
      </c>
      <c r="AE16" s="205">
        <f>+AD16*N13</f>
        <v>0.25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-11</v>
      </c>
      <c r="N18" s="330">
        <v>0.25</v>
      </c>
      <c r="O18" s="175"/>
      <c r="P18" s="175"/>
      <c r="Q18" s="178"/>
      <c r="R18" s="178"/>
      <c r="S18" s="179">
        <v>11</v>
      </c>
      <c r="T18" s="200">
        <f>SUM(Q18:S18)</f>
        <v>11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0</v>
      </c>
      <c r="Z18" s="201">
        <f>+S18*$Z$11</f>
        <v>11</v>
      </c>
      <c r="AA18" s="201">
        <f t="shared" si="2"/>
        <v>11</v>
      </c>
      <c r="AB18" s="201">
        <f t="shared" si="3"/>
        <v>1.375</v>
      </c>
      <c r="AC18" s="201">
        <f t="shared" si="4"/>
        <v>1.375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-11</v>
      </c>
      <c r="N19" s="330"/>
      <c r="O19" s="175"/>
      <c r="P19" s="175"/>
      <c r="Q19" s="178"/>
      <c r="R19" s="178"/>
      <c r="S19" s="179">
        <v>11</v>
      </c>
      <c r="T19" s="200">
        <f>SUM(Q19:S19)</f>
        <v>11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</v>
      </c>
      <c r="Y19" s="201">
        <f>+R19*$Y$11</f>
        <v>0</v>
      </c>
      <c r="Z19" s="201">
        <f>+S19*$Z$11</f>
        <v>11</v>
      </c>
      <c r="AA19" s="201">
        <f t="shared" si="2"/>
        <v>11</v>
      </c>
      <c r="AB19" s="201">
        <f t="shared" si="3"/>
        <v>1.375</v>
      </c>
      <c r="AC19" s="201">
        <f t="shared" si="4"/>
        <v>1.375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2.75</v>
      </c>
      <c r="AC20" s="203">
        <f>SUM(AC18:AC19)</f>
        <v>2.75</v>
      </c>
      <c r="AD20" s="204">
        <f>+AB20/AC20</f>
        <v>1</v>
      </c>
      <c r="AE20" s="205">
        <f>+AD20*N18</f>
        <v>0.25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-11</v>
      </c>
      <c r="N22" s="330">
        <v>0.25</v>
      </c>
      <c r="O22" s="175"/>
      <c r="P22" s="175"/>
      <c r="Q22" s="178"/>
      <c r="R22" s="178"/>
      <c r="S22" s="179">
        <v>11</v>
      </c>
      <c r="T22" s="200">
        <f>SUM(Q22:S22)</f>
        <v>11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0</v>
      </c>
      <c r="Z22" s="201">
        <f>+S22*$Z$11</f>
        <v>11</v>
      </c>
      <c r="AA22" s="201">
        <f t="shared" si="2"/>
        <v>11</v>
      </c>
      <c r="AB22" s="201">
        <f t="shared" si="3"/>
        <v>0.6875</v>
      </c>
      <c r="AC22" s="201">
        <f t="shared" si="4"/>
        <v>0.6875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-11</v>
      </c>
      <c r="N23" s="330"/>
      <c r="O23" s="175"/>
      <c r="P23" s="175"/>
      <c r="Q23" s="178"/>
      <c r="R23" s="178"/>
      <c r="S23" s="179">
        <v>11</v>
      </c>
      <c r="T23" s="200">
        <f>SUM(Q23:S23)</f>
        <v>11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0</v>
      </c>
      <c r="Z23" s="201">
        <f>+S23*$Z$11</f>
        <v>11</v>
      </c>
      <c r="AA23" s="201">
        <f t="shared" si="2"/>
        <v>11</v>
      </c>
      <c r="AB23" s="201">
        <f t="shared" si="3"/>
        <v>0.6875</v>
      </c>
      <c r="AC23" s="201">
        <f t="shared" si="4"/>
        <v>0.6875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-11</v>
      </c>
      <c r="N24" s="330"/>
      <c r="O24" s="175"/>
      <c r="P24" s="175"/>
      <c r="Q24" s="178"/>
      <c r="R24" s="178"/>
      <c r="S24" s="179">
        <v>11</v>
      </c>
      <c r="T24" s="200">
        <f>SUM(Q24:S24)</f>
        <v>11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0</v>
      </c>
      <c r="Z24" s="201">
        <f>+S24*$Z$11</f>
        <v>11</v>
      </c>
      <c r="AA24" s="201">
        <f t="shared" si="2"/>
        <v>11</v>
      </c>
      <c r="AB24" s="201">
        <f t="shared" si="3"/>
        <v>0.6875</v>
      </c>
      <c r="AC24" s="201">
        <f t="shared" si="4"/>
        <v>0.6875</v>
      </c>
      <c r="AD24" s="207"/>
      <c r="AE24" s="207"/>
      <c r="AF24" s="202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-11</v>
      </c>
      <c r="N25" s="330"/>
      <c r="O25" s="175"/>
      <c r="P25" s="175"/>
      <c r="Q25" s="178"/>
      <c r="R25" s="178"/>
      <c r="S25" s="179">
        <v>11</v>
      </c>
      <c r="T25" s="200">
        <f>SUM(Q25:S25)</f>
        <v>11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0</v>
      </c>
      <c r="Z25" s="201">
        <f>+S25*$Z$11</f>
        <v>11</v>
      </c>
      <c r="AA25" s="201">
        <f t="shared" si="2"/>
        <v>11</v>
      </c>
      <c r="AB25" s="201">
        <f t="shared" si="3"/>
        <v>0.6875</v>
      </c>
      <c r="AC25" s="201">
        <f t="shared" si="4"/>
        <v>0.6875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2.75</v>
      </c>
      <c r="AC26" s="203">
        <f>SUM(AC22:AC25)</f>
        <v>2.75</v>
      </c>
      <c r="AD26" s="204">
        <f>+AB26/AC26</f>
        <v>1</v>
      </c>
      <c r="AE26" s="205">
        <f>+AD26*N22</f>
        <v>0.25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-11</v>
      </c>
      <c r="N28" s="330">
        <v>0.25</v>
      </c>
      <c r="O28" s="174"/>
      <c r="P28" s="174"/>
      <c r="Q28" s="178"/>
      <c r="R28" s="178"/>
      <c r="S28" s="179">
        <v>11</v>
      </c>
      <c r="T28" s="200">
        <f aca="true" t="shared" si="5" ref="T28:T34">SUM(Q28:S28)</f>
        <v>11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4">+R28*$Y$11</f>
        <v>0</v>
      </c>
      <c r="Z28" s="201">
        <f aca="true" t="shared" si="10" ref="Z28:Z34">+S28*$Z$11</f>
        <v>11</v>
      </c>
      <c r="AA28" s="201">
        <f t="shared" si="2"/>
        <v>11</v>
      </c>
      <c r="AB28" s="201">
        <f t="shared" si="3"/>
        <v>0.39285714285714285</v>
      </c>
      <c r="AC28" s="201">
        <f t="shared" si="4"/>
        <v>0.39285714285714285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-11</v>
      </c>
      <c r="N29" s="330"/>
      <c r="O29" s="174"/>
      <c r="P29" s="174"/>
      <c r="Q29" s="178"/>
      <c r="R29" s="178"/>
      <c r="S29" s="179">
        <v>11</v>
      </c>
      <c r="T29" s="200">
        <f t="shared" si="5"/>
        <v>11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0</v>
      </c>
      <c r="Z29" s="201">
        <f t="shared" si="10"/>
        <v>11</v>
      </c>
      <c r="AA29" s="201">
        <f t="shared" si="2"/>
        <v>11</v>
      </c>
      <c r="AB29" s="201">
        <f t="shared" si="3"/>
        <v>0.39285714285714285</v>
      </c>
      <c r="AC29" s="201">
        <f t="shared" si="4"/>
        <v>0.39285714285714285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-11</v>
      </c>
      <c r="N30" s="330"/>
      <c r="O30" s="174"/>
      <c r="P30" s="174"/>
      <c r="Q30" s="178"/>
      <c r="R30" s="178"/>
      <c r="S30" s="179">
        <v>11</v>
      </c>
      <c r="T30" s="200">
        <f t="shared" si="5"/>
        <v>11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0</v>
      </c>
      <c r="Z30" s="201">
        <f t="shared" si="10"/>
        <v>11</v>
      </c>
      <c r="AA30" s="201">
        <f t="shared" si="2"/>
        <v>11</v>
      </c>
      <c r="AB30" s="201">
        <f t="shared" si="3"/>
        <v>0.39285714285714285</v>
      </c>
      <c r="AC30" s="201">
        <f t="shared" si="4"/>
        <v>0.39285714285714285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-11</v>
      </c>
      <c r="N31" s="330"/>
      <c r="O31" s="174"/>
      <c r="P31" s="174"/>
      <c r="Q31" s="178"/>
      <c r="R31" s="178"/>
      <c r="S31" s="179">
        <v>11</v>
      </c>
      <c r="T31" s="200">
        <f t="shared" si="5"/>
        <v>11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0</v>
      </c>
      <c r="Z31" s="201">
        <f t="shared" si="10"/>
        <v>11</v>
      </c>
      <c r="AA31" s="201">
        <f t="shared" si="2"/>
        <v>11</v>
      </c>
      <c r="AB31" s="201">
        <f t="shared" si="3"/>
        <v>0.39285714285714285</v>
      </c>
      <c r="AC31" s="201">
        <f t="shared" si="4"/>
        <v>0.39285714285714285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-11</v>
      </c>
      <c r="N32" s="330"/>
      <c r="O32" s="174"/>
      <c r="P32" s="174"/>
      <c r="Q32" s="178"/>
      <c r="R32" s="178"/>
      <c r="S32" s="179">
        <v>11</v>
      </c>
      <c r="T32" s="200">
        <f t="shared" si="5"/>
        <v>11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0</v>
      </c>
      <c r="Z32" s="201">
        <f t="shared" si="10"/>
        <v>11</v>
      </c>
      <c r="AA32" s="201">
        <f t="shared" si="2"/>
        <v>11</v>
      </c>
      <c r="AB32" s="201">
        <f t="shared" si="3"/>
        <v>0.39285714285714285</v>
      </c>
      <c r="AC32" s="201">
        <f t="shared" si="4"/>
        <v>0.39285714285714285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-11</v>
      </c>
      <c r="N33" s="330"/>
      <c r="O33" s="174"/>
      <c r="P33" s="174"/>
      <c r="Q33" s="178"/>
      <c r="R33" s="178"/>
      <c r="S33" s="179">
        <v>11</v>
      </c>
      <c r="T33" s="200">
        <f t="shared" si="5"/>
        <v>11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0</v>
      </c>
      <c r="Z33" s="201">
        <f t="shared" si="10"/>
        <v>11</v>
      </c>
      <c r="AA33" s="201">
        <f t="shared" si="2"/>
        <v>11</v>
      </c>
      <c r="AB33" s="201">
        <f t="shared" si="3"/>
        <v>0.39285714285714285</v>
      </c>
      <c r="AC33" s="201">
        <f t="shared" si="4"/>
        <v>0.39285714285714285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-11</v>
      </c>
      <c r="N34" s="330"/>
      <c r="O34" s="174"/>
      <c r="P34" s="174"/>
      <c r="Q34" s="178"/>
      <c r="R34" s="178"/>
      <c r="S34" s="179">
        <v>11</v>
      </c>
      <c r="T34" s="200">
        <f t="shared" si="5"/>
        <v>11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0</v>
      </c>
      <c r="Z34" s="201">
        <f t="shared" si="10"/>
        <v>11</v>
      </c>
      <c r="AA34" s="201">
        <f t="shared" si="2"/>
        <v>11</v>
      </c>
      <c r="AB34" s="201">
        <f t="shared" si="3"/>
        <v>0.39285714285714285</v>
      </c>
      <c r="AC34" s="201">
        <f t="shared" si="4"/>
        <v>0.39285714285714285</v>
      </c>
      <c r="AD34" s="207"/>
      <c r="AE34" s="207"/>
      <c r="AF34" s="202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195"/>
      <c r="U35" s="195"/>
      <c r="V35" s="195"/>
      <c r="W35" s="195"/>
      <c r="X35" s="195"/>
      <c r="Y35" s="195"/>
      <c r="Z35" s="195"/>
      <c r="AA35" s="195"/>
      <c r="AB35" s="203">
        <f>SUM(AB28:AB34)</f>
        <v>2.75</v>
      </c>
      <c r="AC35" s="203">
        <f>SUM(AC28:AC34)</f>
        <v>2.75</v>
      </c>
      <c r="AD35" s="207">
        <f>+AB35/AC35</f>
        <v>1</v>
      </c>
      <c r="AE35" s="208">
        <f>+AD35*N28</f>
        <v>0.25</v>
      </c>
      <c r="AF35" s="209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7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210">
        <f>+AE16+AE20+AE26+AE35</f>
        <v>1</v>
      </c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zoomScalePageLayoutView="0" workbookViewId="0" topLeftCell="B7">
      <selection activeCell="B8" sqref="B8:T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237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-10</v>
      </c>
      <c r="N13" s="329">
        <f>25/100</f>
        <v>0.25</v>
      </c>
      <c r="O13" s="175"/>
      <c r="P13" s="175"/>
      <c r="Q13" s="178"/>
      <c r="R13" s="178"/>
      <c r="S13" s="179">
        <v>10</v>
      </c>
      <c r="T13" s="200">
        <f>SUM(Q13:S13)</f>
        <v>10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0</v>
      </c>
      <c r="Z13" s="201">
        <f>+S13*$Z$11</f>
        <v>10</v>
      </c>
      <c r="AA13" s="201">
        <f>SUM(V13:Z13)</f>
        <v>10</v>
      </c>
      <c r="AB13" s="201">
        <f>+AA13*U13</f>
        <v>0.8333333333333333</v>
      </c>
      <c r="AC13" s="201">
        <f>+T13*U13</f>
        <v>0.8333333333333333</v>
      </c>
      <c r="AD13" s="201"/>
      <c r="AE13" s="201"/>
      <c r="AF13" s="202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-10</v>
      </c>
      <c r="N14" s="329"/>
      <c r="O14" s="175"/>
      <c r="P14" s="175"/>
      <c r="Q14" s="178"/>
      <c r="R14" s="178">
        <v>1</v>
      </c>
      <c r="S14" s="179">
        <v>9</v>
      </c>
      <c r="T14" s="200">
        <f>SUM(Q14:S14)</f>
        <v>10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0.8</v>
      </c>
      <c r="Z14" s="201">
        <f>+S14*$Z$11</f>
        <v>9</v>
      </c>
      <c r="AA14" s="201">
        <f aca="true" t="shared" si="2" ref="AA14:AA34">SUM(V14:Z14)</f>
        <v>9.8</v>
      </c>
      <c r="AB14" s="201">
        <f aca="true" t="shared" si="3" ref="AB14:AB34">+AA14*U14</f>
        <v>0.8166666666666667</v>
      </c>
      <c r="AC14" s="201">
        <f aca="true" t="shared" si="4" ref="AC14:AC34">+T14*U14</f>
        <v>0.8333333333333333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-10</v>
      </c>
      <c r="N15" s="329"/>
      <c r="O15" s="175"/>
      <c r="P15" s="175"/>
      <c r="Q15" s="178"/>
      <c r="R15" s="178">
        <v>1</v>
      </c>
      <c r="S15" s="179">
        <v>9</v>
      </c>
      <c r="T15" s="200">
        <f>SUM(Q15:S15)</f>
        <v>10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0.8</v>
      </c>
      <c r="Z15" s="201">
        <f>+S15*$Z$11</f>
        <v>9</v>
      </c>
      <c r="AA15" s="201">
        <f t="shared" si="2"/>
        <v>9.8</v>
      </c>
      <c r="AB15" s="201">
        <f t="shared" si="3"/>
        <v>0.8166666666666667</v>
      </c>
      <c r="AC15" s="201">
        <f t="shared" si="4"/>
        <v>0.8333333333333333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2.466666666666667</v>
      </c>
      <c r="AC16" s="203">
        <f>SUM(AC13:AC15)</f>
        <v>2.5</v>
      </c>
      <c r="AD16" s="204">
        <f>+AB16/AC16</f>
        <v>0.9866666666666667</v>
      </c>
      <c r="AE16" s="205">
        <f>+AD16*N13</f>
        <v>0.24666666666666667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-10</v>
      </c>
      <c r="N18" s="330">
        <v>0.25</v>
      </c>
      <c r="O18" s="175"/>
      <c r="P18" s="175"/>
      <c r="Q18" s="178"/>
      <c r="R18" s="178"/>
      <c r="S18" s="179">
        <v>10</v>
      </c>
      <c r="T18" s="200">
        <f>SUM(Q18:S18)</f>
        <v>10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0</v>
      </c>
      <c r="Z18" s="201">
        <f>+S18*$Z$11</f>
        <v>10</v>
      </c>
      <c r="AA18" s="201">
        <f t="shared" si="2"/>
        <v>10</v>
      </c>
      <c r="AB18" s="201">
        <f t="shared" si="3"/>
        <v>1.25</v>
      </c>
      <c r="AC18" s="201">
        <f t="shared" si="4"/>
        <v>1.25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-10</v>
      </c>
      <c r="N19" s="330"/>
      <c r="O19" s="175"/>
      <c r="P19" s="175"/>
      <c r="Q19" s="178"/>
      <c r="R19" s="178"/>
      <c r="S19" s="179">
        <v>10</v>
      </c>
      <c r="T19" s="200">
        <f>SUM(Q19:S19)</f>
        <v>10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</v>
      </c>
      <c r="Y19" s="201">
        <f>+R19*$Y$11</f>
        <v>0</v>
      </c>
      <c r="Z19" s="201">
        <f>+S19*$Z$11</f>
        <v>10</v>
      </c>
      <c r="AA19" s="201">
        <f t="shared" si="2"/>
        <v>10</v>
      </c>
      <c r="AB19" s="201">
        <f t="shared" si="3"/>
        <v>1.25</v>
      </c>
      <c r="AC19" s="201">
        <f t="shared" si="4"/>
        <v>1.25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2.5</v>
      </c>
      <c r="AC20" s="203">
        <f>SUM(AC18:AC19)</f>
        <v>2.5</v>
      </c>
      <c r="AD20" s="204">
        <f>+AB20/AC20</f>
        <v>1</v>
      </c>
      <c r="AE20" s="205">
        <f>+AD20*N18</f>
        <v>0.25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-10</v>
      </c>
      <c r="N22" s="330">
        <v>0.25</v>
      </c>
      <c r="O22" s="175"/>
      <c r="P22" s="175"/>
      <c r="Q22" s="178"/>
      <c r="R22" s="178"/>
      <c r="S22" s="179">
        <v>10</v>
      </c>
      <c r="T22" s="200">
        <f>SUM(Q22:S22)</f>
        <v>10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0</v>
      </c>
      <c r="Z22" s="201">
        <f>+S22*$Z$11</f>
        <v>10</v>
      </c>
      <c r="AA22" s="201">
        <f t="shared" si="2"/>
        <v>10</v>
      </c>
      <c r="AB22" s="201">
        <f t="shared" si="3"/>
        <v>0.625</v>
      </c>
      <c r="AC22" s="201">
        <f t="shared" si="4"/>
        <v>0.625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-10</v>
      </c>
      <c r="N23" s="330"/>
      <c r="O23" s="175"/>
      <c r="P23" s="175"/>
      <c r="Q23" s="178"/>
      <c r="R23" s="178"/>
      <c r="S23" s="179">
        <v>10</v>
      </c>
      <c r="T23" s="200">
        <f>SUM(Q23:S23)</f>
        <v>10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0</v>
      </c>
      <c r="Z23" s="201">
        <f>+S23*$Z$11</f>
        <v>10</v>
      </c>
      <c r="AA23" s="201">
        <f t="shared" si="2"/>
        <v>10</v>
      </c>
      <c r="AB23" s="201">
        <f t="shared" si="3"/>
        <v>0.625</v>
      </c>
      <c r="AC23" s="201">
        <f t="shared" si="4"/>
        <v>0.625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-10</v>
      </c>
      <c r="N24" s="330"/>
      <c r="O24" s="175"/>
      <c r="P24" s="175"/>
      <c r="Q24" s="178"/>
      <c r="R24" s="178"/>
      <c r="S24" s="179">
        <v>10</v>
      </c>
      <c r="T24" s="200">
        <f>SUM(Q24:S24)</f>
        <v>10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0</v>
      </c>
      <c r="Z24" s="201">
        <f>+S24*$Z$11</f>
        <v>10</v>
      </c>
      <c r="AA24" s="201">
        <f t="shared" si="2"/>
        <v>10</v>
      </c>
      <c r="AB24" s="201">
        <f t="shared" si="3"/>
        <v>0.625</v>
      </c>
      <c r="AC24" s="201">
        <f t="shared" si="4"/>
        <v>0.625</v>
      </c>
      <c r="AD24" s="207"/>
      <c r="AE24" s="207"/>
      <c r="AF24" s="202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-10</v>
      </c>
      <c r="N25" s="330"/>
      <c r="O25" s="175"/>
      <c r="P25" s="175"/>
      <c r="Q25" s="178"/>
      <c r="R25" s="178"/>
      <c r="S25" s="179">
        <v>10</v>
      </c>
      <c r="T25" s="200">
        <f>SUM(Q25:S25)</f>
        <v>10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0</v>
      </c>
      <c r="Z25" s="201">
        <f>+S25*$Z$11</f>
        <v>10</v>
      </c>
      <c r="AA25" s="201">
        <f t="shared" si="2"/>
        <v>10</v>
      </c>
      <c r="AB25" s="201">
        <f t="shared" si="3"/>
        <v>0.625</v>
      </c>
      <c r="AC25" s="201">
        <f t="shared" si="4"/>
        <v>0.625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2.5</v>
      </c>
      <c r="AC26" s="203">
        <f>SUM(AC22:AC25)</f>
        <v>2.5</v>
      </c>
      <c r="AD26" s="204">
        <f>+AB26/AC26</f>
        <v>1</v>
      </c>
      <c r="AE26" s="205">
        <f>+AD26*N22</f>
        <v>0.25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-10</v>
      </c>
      <c r="N28" s="330">
        <v>0.25</v>
      </c>
      <c r="O28" s="174"/>
      <c r="P28" s="174"/>
      <c r="Q28" s="178"/>
      <c r="R28" s="178"/>
      <c r="S28" s="179">
        <v>10</v>
      </c>
      <c r="T28" s="200">
        <f aca="true" t="shared" si="5" ref="T28:T34">SUM(Q28:S28)</f>
        <v>10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4">+R28*$Y$11</f>
        <v>0</v>
      </c>
      <c r="Z28" s="201">
        <f aca="true" t="shared" si="10" ref="Z28:Z34">+S28*$Z$11</f>
        <v>10</v>
      </c>
      <c r="AA28" s="201">
        <f t="shared" si="2"/>
        <v>10</v>
      </c>
      <c r="AB28" s="201">
        <f t="shared" si="3"/>
        <v>0.3571428571428571</v>
      </c>
      <c r="AC28" s="201">
        <f t="shared" si="4"/>
        <v>0.3571428571428571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-10</v>
      </c>
      <c r="N29" s="330"/>
      <c r="O29" s="174"/>
      <c r="P29" s="174"/>
      <c r="Q29" s="178"/>
      <c r="R29" s="178"/>
      <c r="S29" s="179">
        <v>10</v>
      </c>
      <c r="T29" s="200">
        <f t="shared" si="5"/>
        <v>10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0</v>
      </c>
      <c r="Z29" s="201">
        <f t="shared" si="10"/>
        <v>10</v>
      </c>
      <c r="AA29" s="201">
        <f t="shared" si="2"/>
        <v>10</v>
      </c>
      <c r="AB29" s="201">
        <f t="shared" si="3"/>
        <v>0.3571428571428571</v>
      </c>
      <c r="AC29" s="201">
        <f t="shared" si="4"/>
        <v>0.3571428571428571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-10</v>
      </c>
      <c r="N30" s="330"/>
      <c r="O30" s="174"/>
      <c r="P30" s="174"/>
      <c r="Q30" s="178"/>
      <c r="R30" s="178"/>
      <c r="S30" s="179">
        <v>10</v>
      </c>
      <c r="T30" s="200">
        <f t="shared" si="5"/>
        <v>10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0</v>
      </c>
      <c r="Z30" s="201">
        <f t="shared" si="10"/>
        <v>10</v>
      </c>
      <c r="AA30" s="201">
        <f t="shared" si="2"/>
        <v>10</v>
      </c>
      <c r="AB30" s="201">
        <f t="shared" si="3"/>
        <v>0.3571428571428571</v>
      </c>
      <c r="AC30" s="201">
        <f t="shared" si="4"/>
        <v>0.3571428571428571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-10</v>
      </c>
      <c r="N31" s="330"/>
      <c r="O31" s="174"/>
      <c r="P31" s="174"/>
      <c r="Q31" s="178"/>
      <c r="R31" s="178"/>
      <c r="S31" s="179">
        <v>10</v>
      </c>
      <c r="T31" s="200">
        <f t="shared" si="5"/>
        <v>10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0</v>
      </c>
      <c r="Z31" s="201">
        <f t="shared" si="10"/>
        <v>10</v>
      </c>
      <c r="AA31" s="201">
        <f t="shared" si="2"/>
        <v>10</v>
      </c>
      <c r="AB31" s="201">
        <f t="shared" si="3"/>
        <v>0.3571428571428571</v>
      </c>
      <c r="AC31" s="201">
        <f t="shared" si="4"/>
        <v>0.3571428571428571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-10</v>
      </c>
      <c r="N32" s="330"/>
      <c r="O32" s="174"/>
      <c r="P32" s="174"/>
      <c r="Q32" s="178"/>
      <c r="R32" s="178"/>
      <c r="S32" s="179">
        <v>10</v>
      </c>
      <c r="T32" s="200">
        <f t="shared" si="5"/>
        <v>10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0</v>
      </c>
      <c r="Z32" s="201">
        <f t="shared" si="10"/>
        <v>10</v>
      </c>
      <c r="AA32" s="201">
        <f t="shared" si="2"/>
        <v>10</v>
      </c>
      <c r="AB32" s="201">
        <f t="shared" si="3"/>
        <v>0.3571428571428571</v>
      </c>
      <c r="AC32" s="201">
        <f t="shared" si="4"/>
        <v>0.3571428571428571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-10</v>
      </c>
      <c r="N33" s="330"/>
      <c r="O33" s="174"/>
      <c r="P33" s="174"/>
      <c r="Q33" s="178"/>
      <c r="R33" s="178"/>
      <c r="S33" s="179">
        <v>10</v>
      </c>
      <c r="T33" s="200">
        <f t="shared" si="5"/>
        <v>10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0</v>
      </c>
      <c r="Z33" s="201">
        <f t="shared" si="10"/>
        <v>10</v>
      </c>
      <c r="AA33" s="201">
        <f t="shared" si="2"/>
        <v>10</v>
      </c>
      <c r="AB33" s="201">
        <f t="shared" si="3"/>
        <v>0.3571428571428571</v>
      </c>
      <c r="AC33" s="201">
        <f t="shared" si="4"/>
        <v>0.3571428571428571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-10</v>
      </c>
      <c r="N34" s="330"/>
      <c r="O34" s="174"/>
      <c r="P34" s="174"/>
      <c r="Q34" s="178"/>
      <c r="R34" s="178"/>
      <c r="S34" s="179">
        <v>10</v>
      </c>
      <c r="T34" s="200">
        <f t="shared" si="5"/>
        <v>10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0</v>
      </c>
      <c r="Z34" s="201">
        <f t="shared" si="10"/>
        <v>10</v>
      </c>
      <c r="AA34" s="201">
        <f t="shared" si="2"/>
        <v>10</v>
      </c>
      <c r="AB34" s="201">
        <f t="shared" si="3"/>
        <v>0.3571428571428571</v>
      </c>
      <c r="AC34" s="201">
        <f t="shared" si="4"/>
        <v>0.3571428571428571</v>
      </c>
      <c r="AD34" s="207"/>
      <c r="AE34" s="207"/>
      <c r="AF34" s="202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195"/>
      <c r="U35" s="195"/>
      <c r="V35" s="195"/>
      <c r="W35" s="195"/>
      <c r="X35" s="195"/>
      <c r="Y35" s="195"/>
      <c r="Z35" s="195"/>
      <c r="AA35" s="195"/>
      <c r="AB35" s="203">
        <f>SUM(AB28:AB34)</f>
        <v>2.5</v>
      </c>
      <c r="AC35" s="203">
        <f>SUM(AC28:AC34)</f>
        <v>2.5</v>
      </c>
      <c r="AD35" s="207">
        <f>+AB35/AC35</f>
        <v>1</v>
      </c>
      <c r="AE35" s="208">
        <f>+AD35*N28</f>
        <v>0.25</v>
      </c>
      <c r="AF35" s="209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7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210">
        <f>+AE16+AE20+AE26+AE35</f>
        <v>0.9966666666666667</v>
      </c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zoomScale="60" zoomScaleNormal="60" zoomScalePageLayoutView="0" workbookViewId="0" topLeftCell="A1">
      <selection activeCell="B8" sqref="B8:T8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297" customWidth="1"/>
    <col min="21" max="22" width="10.00390625" style="297" customWidth="1"/>
    <col min="23" max="23" width="9.57421875" style="297" customWidth="1"/>
    <col min="24" max="24" width="10.00390625" style="297" customWidth="1"/>
    <col min="25" max="25" width="8.140625" style="297" customWidth="1"/>
    <col min="26" max="31" width="10.00390625" style="297" customWidth="1"/>
    <col min="32" max="32" width="49.28125" style="276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238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9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297">
        <f>20/100</f>
        <v>0.2</v>
      </c>
      <c r="W11" s="297">
        <f>40/100</f>
        <v>0.4</v>
      </c>
      <c r="X11" s="297">
        <f>60/100</f>
        <v>0.6</v>
      </c>
      <c r="Y11" s="297">
        <f>80/100</f>
        <v>0.8</v>
      </c>
      <c r="Z11" s="297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300" t="s">
        <v>216</v>
      </c>
      <c r="M12" s="194"/>
      <c r="N12" s="172"/>
      <c r="O12" s="295">
        <v>1</v>
      </c>
      <c r="P12" s="295">
        <v>2</v>
      </c>
      <c r="Q12" s="295">
        <v>3</v>
      </c>
      <c r="R12" s="295">
        <v>4</v>
      </c>
      <c r="S12" s="295">
        <v>5</v>
      </c>
      <c r="T12" s="301"/>
      <c r="U12" s="301"/>
      <c r="V12" s="302">
        <v>1</v>
      </c>
      <c r="W12" s="302">
        <v>2</v>
      </c>
      <c r="X12" s="302">
        <v>3</v>
      </c>
      <c r="Y12" s="302">
        <v>4</v>
      </c>
      <c r="Z12" s="302">
        <v>5</v>
      </c>
      <c r="AA12" s="301"/>
      <c r="AB12" s="301" t="s">
        <v>193</v>
      </c>
      <c r="AC12" s="301" t="s">
        <v>194</v>
      </c>
      <c r="AD12" s="301"/>
      <c r="AE12" s="301" t="s">
        <v>193</v>
      </c>
      <c r="AF12" s="303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-8</v>
      </c>
      <c r="N13" s="329">
        <f>25/100</f>
        <v>0.25</v>
      </c>
      <c r="O13" s="175"/>
      <c r="P13" s="175"/>
      <c r="Q13" s="178"/>
      <c r="R13" s="178"/>
      <c r="S13" s="179">
        <v>8</v>
      </c>
      <c r="T13" s="305">
        <f>SUM(Q13:S13)</f>
        <v>8</v>
      </c>
      <c r="U13" s="306">
        <v>0.08333333333333333</v>
      </c>
      <c r="V13" s="306">
        <f>+O13*$V$11</f>
        <v>0</v>
      </c>
      <c r="W13" s="306">
        <f>+P13*$W$11</f>
        <v>0</v>
      </c>
      <c r="X13" s="306">
        <f>+Q13*$X$11</f>
        <v>0</v>
      </c>
      <c r="Y13" s="306">
        <f>+R13*$Y$11</f>
        <v>0</v>
      </c>
      <c r="Z13" s="306">
        <f>+S13*$Z$11</f>
        <v>8</v>
      </c>
      <c r="AA13" s="306">
        <f>SUM(V13:Z13)</f>
        <v>8</v>
      </c>
      <c r="AB13" s="306">
        <f>+AA13*U13</f>
        <v>0.6666666666666666</v>
      </c>
      <c r="AC13" s="306">
        <f>+T13*U13</f>
        <v>0.6666666666666666</v>
      </c>
      <c r="AD13" s="306"/>
      <c r="AE13" s="306"/>
      <c r="AF13" s="307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-8</v>
      </c>
      <c r="N14" s="329"/>
      <c r="O14" s="175"/>
      <c r="P14" s="175"/>
      <c r="Q14" s="178"/>
      <c r="R14" s="178"/>
      <c r="S14" s="179">
        <v>8</v>
      </c>
      <c r="T14" s="305">
        <f>SUM(Q14:S14)</f>
        <v>8</v>
      </c>
      <c r="U14" s="306">
        <v>0.08333333333333333</v>
      </c>
      <c r="V14" s="306">
        <f>+O14*$V$11</f>
        <v>0</v>
      </c>
      <c r="W14" s="306">
        <f>+P14*$W$11</f>
        <v>0</v>
      </c>
      <c r="X14" s="306">
        <f>+Q14*$X$11</f>
        <v>0</v>
      </c>
      <c r="Y14" s="306">
        <f>+R14*$Y$11</f>
        <v>0</v>
      </c>
      <c r="Z14" s="306">
        <f>+S14*$Z$11</f>
        <v>8</v>
      </c>
      <c r="AA14" s="306">
        <f aca="true" t="shared" si="2" ref="AA14:AA34">SUM(V14:Z14)</f>
        <v>8</v>
      </c>
      <c r="AB14" s="306">
        <f aca="true" t="shared" si="3" ref="AB14:AB34">+AA14*U14</f>
        <v>0.6666666666666666</v>
      </c>
      <c r="AC14" s="306">
        <f aca="true" t="shared" si="4" ref="AC14:AC34">+T14*U14</f>
        <v>0.6666666666666666</v>
      </c>
      <c r="AD14" s="306"/>
      <c r="AE14" s="306"/>
      <c r="AF14" s="307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-8</v>
      </c>
      <c r="N15" s="329"/>
      <c r="O15" s="175"/>
      <c r="P15" s="175"/>
      <c r="Q15" s="178"/>
      <c r="R15" s="178"/>
      <c r="S15" s="179">
        <v>8</v>
      </c>
      <c r="T15" s="305">
        <f>SUM(Q15:S15)</f>
        <v>8</v>
      </c>
      <c r="U15" s="306">
        <v>0.08333333333333333</v>
      </c>
      <c r="V15" s="306">
        <f>+O15*$V$11</f>
        <v>0</v>
      </c>
      <c r="W15" s="306">
        <f>+P15*$W$11</f>
        <v>0</v>
      </c>
      <c r="X15" s="306">
        <f>+Q15*$X$11</f>
        <v>0</v>
      </c>
      <c r="Y15" s="306">
        <f>+R15*$Y$11</f>
        <v>0</v>
      </c>
      <c r="Z15" s="306">
        <f>+S15*$Z$11</f>
        <v>8</v>
      </c>
      <c r="AA15" s="306">
        <f t="shared" si="2"/>
        <v>8</v>
      </c>
      <c r="AB15" s="306">
        <f t="shared" si="3"/>
        <v>0.6666666666666666</v>
      </c>
      <c r="AC15" s="306">
        <f t="shared" si="4"/>
        <v>0.6666666666666666</v>
      </c>
      <c r="AD15" s="306"/>
      <c r="AE15" s="306"/>
      <c r="AF15" s="307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305"/>
      <c r="U16" s="306"/>
      <c r="V16" s="306"/>
      <c r="W16" s="306"/>
      <c r="X16" s="306"/>
      <c r="Y16" s="306"/>
      <c r="Z16" s="306"/>
      <c r="AA16" s="306"/>
      <c r="AB16" s="308">
        <f>SUM(AB13:AB15)</f>
        <v>2</v>
      </c>
      <c r="AC16" s="308">
        <f>SUM(AC13:AC15)</f>
        <v>2</v>
      </c>
      <c r="AD16" s="204">
        <f>+AB16/AC16</f>
        <v>1</v>
      </c>
      <c r="AE16" s="205">
        <f>+AD16*N13</f>
        <v>0.25</v>
      </c>
      <c r="AF16" s="311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295">
        <v>1</v>
      </c>
      <c r="P17" s="295">
        <v>2</v>
      </c>
      <c r="Q17" s="295">
        <v>3</v>
      </c>
      <c r="R17" s="295">
        <v>4</v>
      </c>
      <c r="S17" s="296">
        <v>5</v>
      </c>
      <c r="T17" s="305"/>
      <c r="U17" s="306"/>
      <c r="V17" s="306"/>
      <c r="W17" s="306"/>
      <c r="X17" s="306"/>
      <c r="Y17" s="306"/>
      <c r="Z17" s="306"/>
      <c r="AA17" s="306"/>
      <c r="AB17" s="306"/>
      <c r="AC17" s="306"/>
      <c r="AD17" s="312"/>
      <c r="AE17" s="312"/>
      <c r="AF17" s="307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-8</v>
      </c>
      <c r="N18" s="330">
        <v>0.25</v>
      </c>
      <c r="O18" s="175"/>
      <c r="P18" s="175"/>
      <c r="Q18" s="178"/>
      <c r="R18" s="178"/>
      <c r="S18" s="179">
        <v>8</v>
      </c>
      <c r="T18" s="305">
        <f>SUM(Q18:S18)</f>
        <v>8</v>
      </c>
      <c r="U18" s="306">
        <v>0.125</v>
      </c>
      <c r="V18" s="306">
        <f>+O18*$V$11</f>
        <v>0</v>
      </c>
      <c r="W18" s="306">
        <f>+P18*$W$11</f>
        <v>0</v>
      </c>
      <c r="X18" s="306">
        <f>+Q18*$X$11</f>
        <v>0</v>
      </c>
      <c r="Y18" s="306">
        <f>+R18*$Y$11</f>
        <v>0</v>
      </c>
      <c r="Z18" s="306">
        <f>+S18*$Z$11</f>
        <v>8</v>
      </c>
      <c r="AA18" s="306">
        <f t="shared" si="2"/>
        <v>8</v>
      </c>
      <c r="AB18" s="306">
        <f t="shared" si="3"/>
        <v>1</v>
      </c>
      <c r="AC18" s="306">
        <f t="shared" si="4"/>
        <v>1</v>
      </c>
      <c r="AD18" s="312"/>
      <c r="AE18" s="312"/>
      <c r="AF18" s="307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-8</v>
      </c>
      <c r="N19" s="330"/>
      <c r="O19" s="175"/>
      <c r="P19" s="175"/>
      <c r="Q19" s="178"/>
      <c r="R19" s="178"/>
      <c r="S19" s="179">
        <v>8</v>
      </c>
      <c r="T19" s="305">
        <f>SUM(Q19:S19)</f>
        <v>8</v>
      </c>
      <c r="U19" s="306">
        <v>0.125</v>
      </c>
      <c r="V19" s="306">
        <f>+O19*$V$11</f>
        <v>0</v>
      </c>
      <c r="W19" s="306">
        <f>+P19*$W$11</f>
        <v>0</v>
      </c>
      <c r="X19" s="306">
        <f>+Q19*$X$11</f>
        <v>0</v>
      </c>
      <c r="Y19" s="306">
        <f>+R19*$Y$11</f>
        <v>0</v>
      </c>
      <c r="Z19" s="306">
        <f>+S19*$Z$11</f>
        <v>8</v>
      </c>
      <c r="AA19" s="306">
        <f t="shared" si="2"/>
        <v>8</v>
      </c>
      <c r="AB19" s="306">
        <f t="shared" si="3"/>
        <v>1</v>
      </c>
      <c r="AC19" s="306">
        <f t="shared" si="4"/>
        <v>1</v>
      </c>
      <c r="AD19" s="312"/>
      <c r="AE19" s="312"/>
      <c r="AF19" s="307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305"/>
      <c r="U20" s="306"/>
      <c r="V20" s="306"/>
      <c r="W20" s="306"/>
      <c r="X20" s="306"/>
      <c r="Y20" s="306"/>
      <c r="Z20" s="306"/>
      <c r="AA20" s="306"/>
      <c r="AB20" s="308">
        <f>SUM(AB18:AB19)</f>
        <v>2</v>
      </c>
      <c r="AC20" s="308">
        <f>SUM(AC18:AC19)</f>
        <v>2</v>
      </c>
      <c r="AD20" s="204">
        <f>+AB20/AC20</f>
        <v>1</v>
      </c>
      <c r="AE20" s="205">
        <f>+AD20*N18</f>
        <v>0.25</v>
      </c>
      <c r="AF20" s="311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295">
        <v>1</v>
      </c>
      <c r="P21" s="295">
        <v>2</v>
      </c>
      <c r="Q21" s="295">
        <v>3</v>
      </c>
      <c r="R21" s="295">
        <v>4</v>
      </c>
      <c r="S21" s="296">
        <v>5</v>
      </c>
      <c r="T21" s="305"/>
      <c r="U21" s="306"/>
      <c r="V21" s="306"/>
      <c r="W21" s="306"/>
      <c r="X21" s="306"/>
      <c r="Y21" s="306"/>
      <c r="Z21" s="306"/>
      <c r="AA21" s="306"/>
      <c r="AB21" s="306"/>
      <c r="AC21" s="306"/>
      <c r="AD21" s="312"/>
      <c r="AE21" s="312"/>
      <c r="AF21" s="307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-8</v>
      </c>
      <c r="N22" s="330">
        <v>0.25</v>
      </c>
      <c r="O22" s="175"/>
      <c r="P22" s="175"/>
      <c r="Q22" s="178"/>
      <c r="R22" s="178"/>
      <c r="S22" s="179">
        <v>8</v>
      </c>
      <c r="T22" s="305">
        <f>SUM(Q22:S22)</f>
        <v>8</v>
      </c>
      <c r="U22" s="306">
        <v>0.0625</v>
      </c>
      <c r="V22" s="306">
        <f>+O22*$V$11</f>
        <v>0</v>
      </c>
      <c r="W22" s="306">
        <f>+P22*$W$11</f>
        <v>0</v>
      </c>
      <c r="X22" s="306">
        <f>+Q22*$X$11</f>
        <v>0</v>
      </c>
      <c r="Y22" s="306">
        <f>+R22*$Y$11</f>
        <v>0</v>
      </c>
      <c r="Z22" s="306">
        <f>+S22*$Z$11</f>
        <v>8</v>
      </c>
      <c r="AA22" s="306">
        <f t="shared" si="2"/>
        <v>8</v>
      </c>
      <c r="AB22" s="306">
        <f t="shared" si="3"/>
        <v>0.5</v>
      </c>
      <c r="AC22" s="306">
        <f t="shared" si="4"/>
        <v>0.5</v>
      </c>
      <c r="AD22" s="312"/>
      <c r="AE22" s="312"/>
      <c r="AF22" s="307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-8</v>
      </c>
      <c r="N23" s="330"/>
      <c r="O23" s="175"/>
      <c r="P23" s="175"/>
      <c r="Q23" s="178"/>
      <c r="R23" s="178"/>
      <c r="S23" s="179">
        <v>8</v>
      </c>
      <c r="T23" s="305">
        <f>SUM(Q23:S23)</f>
        <v>8</v>
      </c>
      <c r="U23" s="306">
        <v>0.0625</v>
      </c>
      <c r="V23" s="306">
        <f>+O23*$V$11</f>
        <v>0</v>
      </c>
      <c r="W23" s="306">
        <f>+P23*$W$11</f>
        <v>0</v>
      </c>
      <c r="X23" s="306">
        <f>+Q23*$X$11</f>
        <v>0</v>
      </c>
      <c r="Y23" s="306">
        <f>+R23*$Y$11</f>
        <v>0</v>
      </c>
      <c r="Z23" s="306">
        <f>+S23*$Z$11</f>
        <v>8</v>
      </c>
      <c r="AA23" s="306">
        <f t="shared" si="2"/>
        <v>8</v>
      </c>
      <c r="AB23" s="306">
        <f t="shared" si="3"/>
        <v>0.5</v>
      </c>
      <c r="AC23" s="306">
        <f t="shared" si="4"/>
        <v>0.5</v>
      </c>
      <c r="AD23" s="312"/>
      <c r="AE23" s="312"/>
      <c r="AF23" s="307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-8</v>
      </c>
      <c r="N24" s="330"/>
      <c r="O24" s="175"/>
      <c r="P24" s="175"/>
      <c r="Q24" s="178"/>
      <c r="R24" s="178"/>
      <c r="S24" s="179">
        <v>8</v>
      </c>
      <c r="T24" s="305">
        <f>SUM(Q24:S24)</f>
        <v>8</v>
      </c>
      <c r="U24" s="306">
        <v>0.0625</v>
      </c>
      <c r="V24" s="306">
        <f>+O24*$V$11</f>
        <v>0</v>
      </c>
      <c r="W24" s="306">
        <f>+P24*$W$11</f>
        <v>0</v>
      </c>
      <c r="X24" s="306">
        <f>+Q24*$X$11</f>
        <v>0</v>
      </c>
      <c r="Y24" s="306">
        <f>+R24*$Y$11</f>
        <v>0</v>
      </c>
      <c r="Z24" s="306">
        <f>+S24*$Z$11</f>
        <v>8</v>
      </c>
      <c r="AA24" s="306">
        <f t="shared" si="2"/>
        <v>8</v>
      </c>
      <c r="AB24" s="306">
        <f t="shared" si="3"/>
        <v>0.5</v>
      </c>
      <c r="AC24" s="306">
        <f t="shared" si="4"/>
        <v>0.5</v>
      </c>
      <c r="AD24" s="312"/>
      <c r="AE24" s="312"/>
      <c r="AF24" s="307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-8</v>
      </c>
      <c r="N25" s="330"/>
      <c r="O25" s="175"/>
      <c r="P25" s="175"/>
      <c r="Q25" s="178"/>
      <c r="R25" s="178"/>
      <c r="S25" s="179">
        <v>8</v>
      </c>
      <c r="T25" s="305">
        <f>SUM(Q25:S25)</f>
        <v>8</v>
      </c>
      <c r="U25" s="306">
        <v>0.0625</v>
      </c>
      <c r="V25" s="306">
        <f>+O25*$V$11</f>
        <v>0</v>
      </c>
      <c r="W25" s="306">
        <f>+P25*$W$11</f>
        <v>0</v>
      </c>
      <c r="X25" s="306">
        <f>+Q25*$X$11</f>
        <v>0</v>
      </c>
      <c r="Y25" s="306">
        <f>+R25*$Y$11</f>
        <v>0</v>
      </c>
      <c r="Z25" s="306">
        <f>+S25*$Z$11</f>
        <v>8</v>
      </c>
      <c r="AA25" s="306">
        <f t="shared" si="2"/>
        <v>8</v>
      </c>
      <c r="AB25" s="306">
        <f t="shared" si="3"/>
        <v>0.5</v>
      </c>
      <c r="AC25" s="306">
        <f t="shared" si="4"/>
        <v>0.5</v>
      </c>
      <c r="AD25" s="312"/>
      <c r="AE25" s="312"/>
      <c r="AF25" s="307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305"/>
      <c r="U26" s="306"/>
      <c r="V26" s="306"/>
      <c r="W26" s="306"/>
      <c r="X26" s="306"/>
      <c r="Y26" s="306"/>
      <c r="Z26" s="306"/>
      <c r="AA26" s="306"/>
      <c r="AB26" s="308">
        <f>SUM(AB22:AB25)</f>
        <v>2</v>
      </c>
      <c r="AC26" s="308">
        <f>SUM(AC22:AC25)</f>
        <v>2</v>
      </c>
      <c r="AD26" s="204">
        <f>+AB26/AC26</f>
        <v>1</v>
      </c>
      <c r="AE26" s="205">
        <f>+AD26*N22</f>
        <v>0.25</v>
      </c>
      <c r="AF26" s="311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295">
        <v>1</v>
      </c>
      <c r="P27" s="295">
        <v>2</v>
      </c>
      <c r="Q27" s="295">
        <v>3</v>
      </c>
      <c r="R27" s="295">
        <v>4</v>
      </c>
      <c r="S27" s="296">
        <v>5</v>
      </c>
      <c r="T27" s="305"/>
      <c r="U27" s="306"/>
      <c r="V27" s="306"/>
      <c r="W27" s="306"/>
      <c r="X27" s="306"/>
      <c r="Y27" s="306"/>
      <c r="Z27" s="306"/>
      <c r="AA27" s="306"/>
      <c r="AB27" s="306"/>
      <c r="AC27" s="306"/>
      <c r="AD27" s="312"/>
      <c r="AE27" s="312"/>
      <c r="AF27" s="307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-8</v>
      </c>
      <c r="N28" s="330">
        <v>0.25</v>
      </c>
      <c r="O28" s="174"/>
      <c r="P28" s="174"/>
      <c r="Q28" s="178"/>
      <c r="R28" s="178"/>
      <c r="S28" s="179">
        <v>8</v>
      </c>
      <c r="T28" s="305">
        <f aca="true" t="shared" si="5" ref="T28:T34">SUM(Q28:S28)</f>
        <v>8</v>
      </c>
      <c r="U28" s="306">
        <v>0.03571428571428571</v>
      </c>
      <c r="V28" s="306">
        <f aca="true" t="shared" si="6" ref="V28:V34">+O28*$V$11</f>
        <v>0</v>
      </c>
      <c r="W28" s="306">
        <f aca="true" t="shared" si="7" ref="W28:W34">+P28*$W$11</f>
        <v>0</v>
      </c>
      <c r="X28" s="306">
        <f aca="true" t="shared" si="8" ref="X28:X34">+Q28*$X$11</f>
        <v>0</v>
      </c>
      <c r="Y28" s="306">
        <f aca="true" t="shared" si="9" ref="Y28:Y34">+R28*$Y$11</f>
        <v>0</v>
      </c>
      <c r="Z28" s="306">
        <f aca="true" t="shared" si="10" ref="Z28:Z34">+S28*$Z$11</f>
        <v>8</v>
      </c>
      <c r="AA28" s="306">
        <f t="shared" si="2"/>
        <v>8</v>
      </c>
      <c r="AB28" s="306">
        <f t="shared" si="3"/>
        <v>0.2857142857142857</v>
      </c>
      <c r="AC28" s="306">
        <f t="shared" si="4"/>
        <v>0.2857142857142857</v>
      </c>
      <c r="AD28" s="312"/>
      <c r="AE28" s="312"/>
      <c r="AF28" s="307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-8</v>
      </c>
      <c r="N29" s="330"/>
      <c r="O29" s="174"/>
      <c r="P29" s="174"/>
      <c r="Q29" s="178"/>
      <c r="R29" s="178"/>
      <c r="S29" s="179">
        <v>8</v>
      </c>
      <c r="T29" s="305">
        <f t="shared" si="5"/>
        <v>8</v>
      </c>
      <c r="U29" s="306">
        <v>0.03571428571428571</v>
      </c>
      <c r="V29" s="306">
        <f t="shared" si="6"/>
        <v>0</v>
      </c>
      <c r="W29" s="306">
        <f t="shared" si="7"/>
        <v>0</v>
      </c>
      <c r="X29" s="306">
        <f t="shared" si="8"/>
        <v>0</v>
      </c>
      <c r="Y29" s="306">
        <f t="shared" si="9"/>
        <v>0</v>
      </c>
      <c r="Z29" s="306">
        <f t="shared" si="10"/>
        <v>8</v>
      </c>
      <c r="AA29" s="306">
        <f t="shared" si="2"/>
        <v>8</v>
      </c>
      <c r="AB29" s="306">
        <f t="shared" si="3"/>
        <v>0.2857142857142857</v>
      </c>
      <c r="AC29" s="306">
        <f t="shared" si="4"/>
        <v>0.2857142857142857</v>
      </c>
      <c r="AD29" s="312"/>
      <c r="AE29" s="312"/>
      <c r="AF29" s="307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-8</v>
      </c>
      <c r="N30" s="330"/>
      <c r="O30" s="174"/>
      <c r="P30" s="174"/>
      <c r="Q30" s="178"/>
      <c r="R30" s="178"/>
      <c r="S30" s="179">
        <v>8</v>
      </c>
      <c r="T30" s="305">
        <f t="shared" si="5"/>
        <v>8</v>
      </c>
      <c r="U30" s="306">
        <v>0.03571428571428571</v>
      </c>
      <c r="V30" s="306">
        <f t="shared" si="6"/>
        <v>0</v>
      </c>
      <c r="W30" s="306">
        <f t="shared" si="7"/>
        <v>0</v>
      </c>
      <c r="X30" s="306">
        <f t="shared" si="8"/>
        <v>0</v>
      </c>
      <c r="Y30" s="306">
        <f t="shared" si="9"/>
        <v>0</v>
      </c>
      <c r="Z30" s="306">
        <f t="shared" si="10"/>
        <v>8</v>
      </c>
      <c r="AA30" s="306">
        <f t="shared" si="2"/>
        <v>8</v>
      </c>
      <c r="AB30" s="306">
        <f t="shared" si="3"/>
        <v>0.2857142857142857</v>
      </c>
      <c r="AC30" s="306">
        <f t="shared" si="4"/>
        <v>0.2857142857142857</v>
      </c>
      <c r="AD30" s="312"/>
      <c r="AE30" s="312"/>
      <c r="AF30" s="307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-8</v>
      </c>
      <c r="N31" s="330"/>
      <c r="O31" s="174"/>
      <c r="P31" s="174"/>
      <c r="Q31" s="178"/>
      <c r="R31" s="178"/>
      <c r="S31" s="179">
        <v>8</v>
      </c>
      <c r="T31" s="305">
        <f t="shared" si="5"/>
        <v>8</v>
      </c>
      <c r="U31" s="306">
        <v>0.03571428571428571</v>
      </c>
      <c r="V31" s="306">
        <f t="shared" si="6"/>
        <v>0</v>
      </c>
      <c r="W31" s="306">
        <f t="shared" si="7"/>
        <v>0</v>
      </c>
      <c r="X31" s="306">
        <f t="shared" si="8"/>
        <v>0</v>
      </c>
      <c r="Y31" s="306">
        <f t="shared" si="9"/>
        <v>0</v>
      </c>
      <c r="Z31" s="306">
        <f t="shared" si="10"/>
        <v>8</v>
      </c>
      <c r="AA31" s="306">
        <f t="shared" si="2"/>
        <v>8</v>
      </c>
      <c r="AB31" s="306">
        <f t="shared" si="3"/>
        <v>0.2857142857142857</v>
      </c>
      <c r="AC31" s="306">
        <f t="shared" si="4"/>
        <v>0.2857142857142857</v>
      </c>
      <c r="AD31" s="312"/>
      <c r="AE31" s="312"/>
      <c r="AF31" s="307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-8</v>
      </c>
      <c r="N32" s="330"/>
      <c r="O32" s="174"/>
      <c r="P32" s="174"/>
      <c r="Q32" s="178"/>
      <c r="R32" s="178"/>
      <c r="S32" s="179">
        <v>8</v>
      </c>
      <c r="T32" s="305">
        <f t="shared" si="5"/>
        <v>8</v>
      </c>
      <c r="U32" s="306">
        <v>0.03571428571428571</v>
      </c>
      <c r="V32" s="306">
        <f t="shared" si="6"/>
        <v>0</v>
      </c>
      <c r="W32" s="306">
        <f t="shared" si="7"/>
        <v>0</v>
      </c>
      <c r="X32" s="306">
        <f t="shared" si="8"/>
        <v>0</v>
      </c>
      <c r="Y32" s="306">
        <f t="shared" si="9"/>
        <v>0</v>
      </c>
      <c r="Z32" s="306">
        <f t="shared" si="10"/>
        <v>8</v>
      </c>
      <c r="AA32" s="306">
        <f t="shared" si="2"/>
        <v>8</v>
      </c>
      <c r="AB32" s="306">
        <f t="shared" si="3"/>
        <v>0.2857142857142857</v>
      </c>
      <c r="AC32" s="306">
        <f t="shared" si="4"/>
        <v>0.2857142857142857</v>
      </c>
      <c r="AD32" s="312"/>
      <c r="AE32" s="312"/>
      <c r="AF32" s="307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-8</v>
      </c>
      <c r="N33" s="330"/>
      <c r="O33" s="174"/>
      <c r="P33" s="174"/>
      <c r="Q33" s="178"/>
      <c r="R33" s="178"/>
      <c r="S33" s="179">
        <v>8</v>
      </c>
      <c r="T33" s="305">
        <f t="shared" si="5"/>
        <v>8</v>
      </c>
      <c r="U33" s="306">
        <v>0.03571428571428571</v>
      </c>
      <c r="V33" s="306">
        <f t="shared" si="6"/>
        <v>0</v>
      </c>
      <c r="W33" s="306">
        <f t="shared" si="7"/>
        <v>0</v>
      </c>
      <c r="X33" s="306">
        <f t="shared" si="8"/>
        <v>0</v>
      </c>
      <c r="Y33" s="306">
        <f t="shared" si="9"/>
        <v>0</v>
      </c>
      <c r="Z33" s="306">
        <f t="shared" si="10"/>
        <v>8</v>
      </c>
      <c r="AA33" s="306">
        <f t="shared" si="2"/>
        <v>8</v>
      </c>
      <c r="AB33" s="306">
        <f t="shared" si="3"/>
        <v>0.2857142857142857</v>
      </c>
      <c r="AC33" s="306">
        <f t="shared" si="4"/>
        <v>0.2857142857142857</v>
      </c>
      <c r="AD33" s="312"/>
      <c r="AE33" s="312"/>
      <c r="AF33" s="307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-8</v>
      </c>
      <c r="N34" s="330"/>
      <c r="O34" s="174"/>
      <c r="P34" s="174"/>
      <c r="Q34" s="178"/>
      <c r="R34" s="178"/>
      <c r="S34" s="179">
        <v>8</v>
      </c>
      <c r="T34" s="305">
        <f t="shared" si="5"/>
        <v>8</v>
      </c>
      <c r="U34" s="306">
        <v>0.03571428571428571</v>
      </c>
      <c r="V34" s="306">
        <f t="shared" si="6"/>
        <v>0</v>
      </c>
      <c r="W34" s="306">
        <f t="shared" si="7"/>
        <v>0</v>
      </c>
      <c r="X34" s="306">
        <f t="shared" si="8"/>
        <v>0</v>
      </c>
      <c r="Y34" s="306">
        <f t="shared" si="9"/>
        <v>0</v>
      </c>
      <c r="Z34" s="306">
        <f t="shared" si="10"/>
        <v>8</v>
      </c>
      <c r="AA34" s="306">
        <f t="shared" si="2"/>
        <v>8</v>
      </c>
      <c r="AB34" s="306">
        <f t="shared" si="3"/>
        <v>0.2857142857142857</v>
      </c>
      <c r="AC34" s="306">
        <f t="shared" si="4"/>
        <v>0.2857142857142857</v>
      </c>
      <c r="AD34" s="312"/>
      <c r="AE34" s="312"/>
      <c r="AF34" s="307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301"/>
      <c r="U35" s="301"/>
      <c r="V35" s="301"/>
      <c r="W35" s="301"/>
      <c r="X35" s="301"/>
      <c r="Y35" s="301"/>
      <c r="Z35" s="301"/>
      <c r="AA35" s="301"/>
      <c r="AB35" s="308">
        <f>SUM(AB28:AB34)</f>
        <v>1.9999999999999996</v>
      </c>
      <c r="AC35" s="308">
        <f>SUM(AC28:AC34)</f>
        <v>1.9999999999999996</v>
      </c>
      <c r="AD35" s="312">
        <f>+AB35/AC35</f>
        <v>1</v>
      </c>
      <c r="AE35" s="313">
        <f>+AD35*N28</f>
        <v>0.25</v>
      </c>
      <c r="AF35" s="314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3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3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15">
        <f>+AE16+AE20+AE26+AE35</f>
        <v>1</v>
      </c>
      <c r="AF38" s="303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3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3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3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3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3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3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3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3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3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3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3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301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3"/>
    </row>
  </sheetData>
  <sheetProtection/>
  <mergeCells count="45">
    <mergeCell ref="B36:I36"/>
    <mergeCell ref="B37:I37"/>
    <mergeCell ref="B38:I38"/>
    <mergeCell ref="B39:I39"/>
    <mergeCell ref="B40:I40"/>
    <mergeCell ref="B27:D27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A22:A25"/>
    <mergeCell ref="B22:D22"/>
    <mergeCell ref="N22:N25"/>
    <mergeCell ref="B23:D23"/>
    <mergeCell ref="B24:D24"/>
    <mergeCell ref="B25:D25"/>
    <mergeCell ref="B17:D17"/>
    <mergeCell ref="A18:A19"/>
    <mergeCell ref="B18:D18"/>
    <mergeCell ref="N18:N19"/>
    <mergeCell ref="B19:D19"/>
    <mergeCell ref="B21:D21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:B5"/>
    <mergeCell ref="C1:G2"/>
    <mergeCell ref="H1:I2"/>
    <mergeCell ref="C3:G3"/>
    <mergeCell ref="H3:I3"/>
    <mergeCell ref="C4:G4"/>
    <mergeCell ref="H4:I4"/>
    <mergeCell ref="C5:G5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AF50"/>
  <sheetViews>
    <sheetView zoomScaleSheetLayoutView="100" zoomScalePageLayoutView="0" workbookViewId="0" topLeftCell="A1">
      <selection activeCell="B12" sqref="B12:D12"/>
    </sheetView>
  </sheetViews>
  <sheetFormatPr defaultColWidth="11.421875" defaultRowHeight="12.75"/>
  <cols>
    <col min="1" max="1" width="6.28125" style="152" customWidth="1"/>
    <col min="2" max="2" width="21.140625" style="152" bestFit="1" customWidth="1"/>
    <col min="3" max="3" width="21.7109375" style="152" customWidth="1"/>
    <col min="4" max="4" width="20.8515625" style="152" customWidth="1"/>
    <col min="5" max="9" width="7.7109375" style="152" hidden="1" customWidth="1"/>
    <col min="10" max="10" width="6.7109375" style="152" hidden="1" customWidth="1"/>
    <col min="11" max="11" width="15.421875" style="153" customWidth="1"/>
    <col min="12" max="12" width="12.140625" style="187" customWidth="1"/>
    <col min="13" max="13" width="6.7109375" style="187" bestFit="1" customWidth="1"/>
    <col min="14" max="14" width="11.421875" style="154" customWidth="1"/>
    <col min="15" max="15" width="6.00390625" style="155" customWidth="1"/>
    <col min="16" max="16" width="6.7109375" style="155" customWidth="1"/>
    <col min="17" max="19" width="11.421875" style="155" customWidth="1"/>
    <col min="20" max="20" width="5.8515625" style="188" customWidth="1"/>
    <col min="21" max="22" width="10.00390625" style="188" customWidth="1"/>
    <col min="23" max="23" width="9.57421875" style="188" customWidth="1"/>
    <col min="24" max="24" width="10.00390625" style="188" customWidth="1"/>
    <col min="25" max="25" width="8.140625" style="188" customWidth="1"/>
    <col min="26" max="31" width="10.00390625" style="188" customWidth="1"/>
    <col min="32" max="32" width="49.28125" style="189" customWidth="1"/>
    <col min="33" max="16384" width="11.421875" style="152" customWidth="1"/>
  </cols>
  <sheetData>
    <row r="1" spans="2:9" ht="9" customHeight="1">
      <c r="B1" s="344"/>
      <c r="C1" s="345" t="s">
        <v>2</v>
      </c>
      <c r="D1" s="345"/>
      <c r="E1" s="345"/>
      <c r="F1" s="345"/>
      <c r="G1" s="345"/>
      <c r="H1" s="346" t="s">
        <v>185</v>
      </c>
      <c r="I1" s="346"/>
    </row>
    <row r="2" spans="2:9" ht="10.5" customHeight="1">
      <c r="B2" s="344"/>
      <c r="C2" s="345"/>
      <c r="D2" s="345"/>
      <c r="E2" s="345"/>
      <c r="F2" s="345"/>
      <c r="G2" s="345"/>
      <c r="H2" s="346"/>
      <c r="I2" s="346"/>
    </row>
    <row r="3" spans="2:9" ht="16.5" customHeight="1">
      <c r="B3" s="344"/>
      <c r="C3" s="345" t="s">
        <v>8</v>
      </c>
      <c r="D3" s="345"/>
      <c r="E3" s="345"/>
      <c r="F3" s="345"/>
      <c r="G3" s="345"/>
      <c r="H3" s="346" t="s">
        <v>186</v>
      </c>
      <c r="I3" s="346"/>
    </row>
    <row r="4" spans="2:9" ht="24.75" customHeight="1">
      <c r="B4" s="344"/>
      <c r="C4" s="345" t="s">
        <v>187</v>
      </c>
      <c r="D4" s="345"/>
      <c r="E4" s="345"/>
      <c r="F4" s="345"/>
      <c r="G4" s="345"/>
      <c r="H4" s="346" t="s">
        <v>188</v>
      </c>
      <c r="I4" s="346"/>
    </row>
    <row r="5" spans="2:9" ht="30.75" customHeight="1">
      <c r="B5" s="344"/>
      <c r="C5" s="347" t="s">
        <v>189</v>
      </c>
      <c r="D5" s="347"/>
      <c r="E5" s="347"/>
      <c r="F5" s="347"/>
      <c r="G5" s="347"/>
      <c r="H5" s="346" t="s">
        <v>190</v>
      </c>
      <c r="I5" s="346"/>
    </row>
    <row r="6" spans="2:8" ht="15" customHeight="1">
      <c r="B6" s="156"/>
      <c r="C6" s="156"/>
      <c r="D6" s="157"/>
      <c r="E6" s="157"/>
      <c r="F6" s="157"/>
      <c r="G6" s="157"/>
      <c r="H6" s="158"/>
    </row>
    <row r="7" ht="29.25" customHeight="1"/>
    <row r="8" spans="2:20" ht="22.5" customHeight="1">
      <c r="B8" s="342" t="s">
        <v>223</v>
      </c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</row>
    <row r="9" spans="2:14" ht="21.75" customHeight="1">
      <c r="B9" s="162"/>
      <c r="J9" s="159"/>
      <c r="K9" s="160"/>
      <c r="L9" s="190"/>
      <c r="M9" s="190"/>
      <c r="N9" s="161"/>
    </row>
    <row r="10" spans="2:32" s="162" customFormat="1" ht="30.75" customHeight="1">
      <c r="B10" s="342" t="s">
        <v>191</v>
      </c>
      <c r="C10" s="343"/>
      <c r="D10" s="343"/>
      <c r="E10" s="343"/>
      <c r="F10" s="343"/>
      <c r="G10" s="343"/>
      <c r="H10" s="343"/>
      <c r="I10" s="343"/>
      <c r="J10" s="163"/>
      <c r="K10" s="160"/>
      <c r="L10" s="190"/>
      <c r="M10" s="190"/>
      <c r="N10" s="164"/>
      <c r="O10" s="165"/>
      <c r="P10" s="165"/>
      <c r="Q10" s="165"/>
      <c r="R10" s="165"/>
      <c r="S10" s="165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2"/>
    </row>
    <row r="11" spans="2:26" ht="18.75" customHeight="1">
      <c r="B11" s="166"/>
      <c r="C11" s="166"/>
      <c r="D11" s="167"/>
      <c r="E11" s="167"/>
      <c r="F11" s="167"/>
      <c r="G11" s="167"/>
      <c r="H11" s="167"/>
      <c r="I11" s="159"/>
      <c r="J11" s="159"/>
      <c r="K11" s="160"/>
      <c r="L11" s="190"/>
      <c r="M11" s="190"/>
      <c r="N11" s="161"/>
      <c r="O11" s="328"/>
      <c r="P11" s="328"/>
      <c r="Q11" s="328"/>
      <c r="R11" s="328"/>
      <c r="S11" s="328"/>
      <c r="V11" s="188">
        <f>20/100</f>
        <v>0.2</v>
      </c>
      <c r="W11" s="188">
        <f>40/100</f>
        <v>0.4</v>
      </c>
      <c r="X11" s="188">
        <f>60/100</f>
        <v>0.6</v>
      </c>
      <c r="Y11" s="188">
        <f>80/100</f>
        <v>0.8</v>
      </c>
      <c r="Z11" s="188">
        <f>100/100</f>
        <v>1</v>
      </c>
    </row>
    <row r="12" spans="2:32" s="168" customFormat="1" ht="22.5" customHeight="1">
      <c r="B12" s="335" t="s">
        <v>192</v>
      </c>
      <c r="C12" s="336"/>
      <c r="D12" s="337"/>
      <c r="E12" s="169">
        <v>1</v>
      </c>
      <c r="F12" s="169">
        <v>2</v>
      </c>
      <c r="G12" s="169">
        <v>3</v>
      </c>
      <c r="H12" s="169">
        <v>4</v>
      </c>
      <c r="I12" s="169">
        <v>5</v>
      </c>
      <c r="J12" s="170"/>
      <c r="K12" s="171"/>
      <c r="L12" s="193" t="s">
        <v>216</v>
      </c>
      <c r="M12" s="194"/>
      <c r="N12" s="172"/>
      <c r="O12" s="173">
        <v>1</v>
      </c>
      <c r="P12" s="173">
        <v>2</v>
      </c>
      <c r="Q12" s="173">
        <v>3</v>
      </c>
      <c r="R12" s="173">
        <v>4</v>
      </c>
      <c r="S12" s="173">
        <v>5</v>
      </c>
      <c r="T12" s="195"/>
      <c r="U12" s="195"/>
      <c r="V12" s="196">
        <v>1</v>
      </c>
      <c r="W12" s="196">
        <v>2</v>
      </c>
      <c r="X12" s="196">
        <v>3</v>
      </c>
      <c r="Y12" s="196">
        <v>4</v>
      </c>
      <c r="Z12" s="196">
        <v>5</v>
      </c>
      <c r="AA12" s="195"/>
      <c r="AB12" s="195" t="s">
        <v>193</v>
      </c>
      <c r="AC12" s="195" t="s">
        <v>194</v>
      </c>
      <c r="AD12" s="195"/>
      <c r="AE12" s="195" t="s">
        <v>193</v>
      </c>
      <c r="AF12" s="197"/>
    </row>
    <row r="13" spans="1:32" s="168" customFormat="1" ht="27.75" customHeight="1">
      <c r="A13" s="338">
        <v>1</v>
      </c>
      <c r="B13" s="333" t="s">
        <v>195</v>
      </c>
      <c r="C13" s="333"/>
      <c r="D13" s="333"/>
      <c r="E13" s="175"/>
      <c r="F13" s="175"/>
      <c r="G13" s="175">
        <v>2</v>
      </c>
      <c r="H13" s="175">
        <v>15</v>
      </c>
      <c r="I13" s="175">
        <v>68</v>
      </c>
      <c r="J13" s="176">
        <f>SUM(G13:I13)</f>
        <v>85</v>
      </c>
      <c r="K13" s="177"/>
      <c r="L13" s="198"/>
      <c r="M13" s="199">
        <f>+L13-T13</f>
        <v>0</v>
      </c>
      <c r="N13" s="329">
        <f>25/100</f>
        <v>0.25</v>
      </c>
      <c r="O13" s="175"/>
      <c r="P13" s="175"/>
      <c r="Q13" s="178"/>
      <c r="R13" s="178"/>
      <c r="S13" s="179"/>
      <c r="T13" s="200">
        <f>SUM(Q13:S13)</f>
        <v>0</v>
      </c>
      <c r="U13" s="201">
        <v>0.08333333333333333</v>
      </c>
      <c r="V13" s="201">
        <f>+O13*$V$11</f>
        <v>0</v>
      </c>
      <c r="W13" s="201">
        <f>+P13*$W$11</f>
        <v>0</v>
      </c>
      <c r="X13" s="201">
        <f>+Q13*$X$11</f>
        <v>0</v>
      </c>
      <c r="Y13" s="201">
        <f>+R13*$Y$11</f>
        <v>0</v>
      </c>
      <c r="Z13" s="201">
        <f>+S13*$Z$11</f>
        <v>0</v>
      </c>
      <c r="AA13" s="201">
        <f>SUM(V13:Z13)</f>
        <v>0</v>
      </c>
      <c r="AB13" s="201">
        <f>+AA13*U13</f>
        <v>0</v>
      </c>
      <c r="AC13" s="201">
        <f>+T13*U13</f>
        <v>0</v>
      </c>
      <c r="AD13" s="201"/>
      <c r="AE13" s="201"/>
      <c r="AF13" s="202"/>
    </row>
    <row r="14" spans="1:32" s="168" customFormat="1" ht="18.75" customHeight="1">
      <c r="A14" s="338"/>
      <c r="B14" s="333" t="s">
        <v>196</v>
      </c>
      <c r="C14" s="333"/>
      <c r="D14" s="333"/>
      <c r="E14" s="175"/>
      <c r="F14" s="175"/>
      <c r="G14" s="175">
        <v>3</v>
      </c>
      <c r="H14" s="175">
        <v>13</v>
      </c>
      <c r="I14" s="175">
        <v>69</v>
      </c>
      <c r="J14" s="176">
        <f aca="true" t="shared" si="0" ref="J14:J34">SUM(G14:I14)</f>
        <v>85</v>
      </c>
      <c r="K14" s="153"/>
      <c r="L14" s="199">
        <f>+L13</f>
        <v>0</v>
      </c>
      <c r="M14" s="199">
        <f aca="true" t="shared" si="1" ref="M14:M34">+L14-T14</f>
        <v>0</v>
      </c>
      <c r="N14" s="329"/>
      <c r="O14" s="175"/>
      <c r="P14" s="175"/>
      <c r="Q14" s="178"/>
      <c r="R14" s="178"/>
      <c r="S14" s="179"/>
      <c r="T14" s="200">
        <f>SUM(Q14:S14)</f>
        <v>0</v>
      </c>
      <c r="U14" s="201">
        <v>0.08333333333333333</v>
      </c>
      <c r="V14" s="201">
        <f>+O14*$V$11</f>
        <v>0</v>
      </c>
      <c r="W14" s="201">
        <f>+P14*$W$11</f>
        <v>0</v>
      </c>
      <c r="X14" s="201">
        <f>+Q14*$X$11</f>
        <v>0</v>
      </c>
      <c r="Y14" s="201">
        <f>+R14*$Y$11</f>
        <v>0</v>
      </c>
      <c r="Z14" s="201">
        <f>+S14*$Z$11</f>
        <v>0</v>
      </c>
      <c r="AA14" s="201">
        <f aca="true" t="shared" si="2" ref="AA14:AA34">SUM(V14:Z14)</f>
        <v>0</v>
      </c>
      <c r="AB14" s="201">
        <f aca="true" t="shared" si="3" ref="AB14:AB34">+AA14*U14</f>
        <v>0</v>
      </c>
      <c r="AC14" s="201">
        <f aca="true" t="shared" si="4" ref="AC14:AC34">+T14*U14</f>
        <v>0</v>
      </c>
      <c r="AD14" s="201"/>
      <c r="AE14" s="201"/>
      <c r="AF14" s="202"/>
    </row>
    <row r="15" spans="1:32" s="168" customFormat="1" ht="27.75" customHeight="1">
      <c r="A15" s="338"/>
      <c r="B15" s="333" t="s">
        <v>197</v>
      </c>
      <c r="C15" s="333"/>
      <c r="D15" s="333"/>
      <c r="E15" s="175"/>
      <c r="F15" s="175"/>
      <c r="G15" s="175">
        <v>2</v>
      </c>
      <c r="H15" s="175">
        <v>12</v>
      </c>
      <c r="I15" s="175">
        <v>71</v>
      </c>
      <c r="J15" s="176">
        <f t="shared" si="0"/>
        <v>85</v>
      </c>
      <c r="K15" s="153"/>
      <c r="L15" s="199">
        <f>+L13</f>
        <v>0</v>
      </c>
      <c r="M15" s="199">
        <f t="shared" si="1"/>
        <v>0</v>
      </c>
      <c r="N15" s="329"/>
      <c r="O15" s="175"/>
      <c r="P15" s="175"/>
      <c r="Q15" s="178"/>
      <c r="R15" s="178"/>
      <c r="S15" s="179"/>
      <c r="T15" s="200">
        <f>SUM(Q15:S15)</f>
        <v>0</v>
      </c>
      <c r="U15" s="201">
        <v>0.08333333333333333</v>
      </c>
      <c r="V15" s="201">
        <f>+O15*$V$11</f>
        <v>0</v>
      </c>
      <c r="W15" s="201">
        <f>+P15*$W$11</f>
        <v>0</v>
      </c>
      <c r="X15" s="201">
        <f>+Q15*$X$11</f>
        <v>0</v>
      </c>
      <c r="Y15" s="201">
        <f>+R15*$Y$11</f>
        <v>0</v>
      </c>
      <c r="Z15" s="201">
        <f>+S15*$Z$11</f>
        <v>0</v>
      </c>
      <c r="AA15" s="201">
        <f t="shared" si="2"/>
        <v>0</v>
      </c>
      <c r="AB15" s="201">
        <f t="shared" si="3"/>
        <v>0</v>
      </c>
      <c r="AC15" s="201">
        <f t="shared" si="4"/>
        <v>0</v>
      </c>
      <c r="AD15" s="201"/>
      <c r="AE15" s="201"/>
      <c r="AF15" s="202"/>
    </row>
    <row r="16" spans="2:32" s="168" customFormat="1" ht="15.75" customHeight="1">
      <c r="B16" s="180"/>
      <c r="C16" s="180"/>
      <c r="I16" s="181" t="s">
        <v>198</v>
      </c>
      <c r="J16" s="170"/>
      <c r="K16" s="153"/>
      <c r="L16" s="199"/>
      <c r="M16" s="199"/>
      <c r="N16" s="172"/>
      <c r="O16" s="153"/>
      <c r="P16" s="153"/>
      <c r="Q16" s="179"/>
      <c r="R16" s="179"/>
      <c r="S16" s="179"/>
      <c r="T16" s="200"/>
      <c r="U16" s="201"/>
      <c r="V16" s="201"/>
      <c r="W16" s="201"/>
      <c r="X16" s="201"/>
      <c r="Y16" s="201"/>
      <c r="Z16" s="201"/>
      <c r="AA16" s="201"/>
      <c r="AB16" s="203">
        <f>SUM(AB13:AB15)</f>
        <v>0</v>
      </c>
      <c r="AC16" s="203">
        <f>SUM(AC13:AC15)</f>
        <v>0</v>
      </c>
      <c r="AD16" s="204" t="e">
        <f>+AB16/AC16</f>
        <v>#DIV/0!</v>
      </c>
      <c r="AE16" s="205" t="e">
        <f>+AD16*N13</f>
        <v>#DIV/0!</v>
      </c>
      <c r="AF16" s="206" t="str">
        <f>+B12</f>
        <v>SOBRE LAS INSTALACIONES DEL CENTRO</v>
      </c>
    </row>
    <row r="17" spans="2:32" s="168" customFormat="1" ht="17.25" customHeight="1">
      <c r="B17" s="335" t="s">
        <v>199</v>
      </c>
      <c r="C17" s="336"/>
      <c r="D17" s="337"/>
      <c r="E17" s="169">
        <v>1</v>
      </c>
      <c r="F17" s="169">
        <v>2</v>
      </c>
      <c r="G17" s="169">
        <v>3</v>
      </c>
      <c r="H17" s="169">
        <v>4</v>
      </c>
      <c r="I17" s="169">
        <v>5</v>
      </c>
      <c r="J17" s="170"/>
      <c r="K17" s="182"/>
      <c r="L17" s="199">
        <f>+L13</f>
        <v>0</v>
      </c>
      <c r="M17" s="199"/>
      <c r="N17" s="183"/>
      <c r="O17" s="173">
        <v>1</v>
      </c>
      <c r="P17" s="173">
        <v>2</v>
      </c>
      <c r="Q17" s="173">
        <v>3</v>
      </c>
      <c r="R17" s="173">
        <v>4</v>
      </c>
      <c r="S17" s="184">
        <v>5</v>
      </c>
      <c r="T17" s="200"/>
      <c r="U17" s="201"/>
      <c r="V17" s="201"/>
      <c r="W17" s="201"/>
      <c r="X17" s="201"/>
      <c r="Y17" s="201"/>
      <c r="Z17" s="201"/>
      <c r="AA17" s="201"/>
      <c r="AB17" s="201"/>
      <c r="AC17" s="201"/>
      <c r="AD17" s="207"/>
      <c r="AE17" s="207"/>
      <c r="AF17" s="202"/>
    </row>
    <row r="18" spans="1:32" s="168" customFormat="1" ht="30" customHeight="1">
      <c r="A18" s="338">
        <v>2</v>
      </c>
      <c r="B18" s="333" t="s">
        <v>200</v>
      </c>
      <c r="C18" s="333"/>
      <c r="D18" s="333"/>
      <c r="E18" s="175"/>
      <c r="F18" s="175"/>
      <c r="G18" s="175">
        <v>1</v>
      </c>
      <c r="H18" s="175">
        <v>14</v>
      </c>
      <c r="I18" s="175">
        <v>70</v>
      </c>
      <c r="J18" s="176">
        <f t="shared" si="0"/>
        <v>85</v>
      </c>
      <c r="K18" s="160"/>
      <c r="L18" s="199">
        <f>+L13</f>
        <v>0</v>
      </c>
      <c r="M18" s="199">
        <f t="shared" si="1"/>
        <v>0</v>
      </c>
      <c r="N18" s="330">
        <v>0.25</v>
      </c>
      <c r="O18" s="175"/>
      <c r="P18" s="175"/>
      <c r="Q18" s="178"/>
      <c r="R18" s="178"/>
      <c r="S18" s="179"/>
      <c r="T18" s="200">
        <f>SUM(Q18:S18)</f>
        <v>0</v>
      </c>
      <c r="U18" s="201">
        <v>0.125</v>
      </c>
      <c r="V18" s="201">
        <f>+O18*$V$11</f>
        <v>0</v>
      </c>
      <c r="W18" s="201">
        <f>+P18*$W$11</f>
        <v>0</v>
      </c>
      <c r="X18" s="201">
        <f>+Q18*$X$11</f>
        <v>0</v>
      </c>
      <c r="Y18" s="201">
        <f>+R18*$Y$11</f>
        <v>0</v>
      </c>
      <c r="Z18" s="201">
        <f>+S18*$Z$11</f>
        <v>0</v>
      </c>
      <c r="AA18" s="201">
        <f t="shared" si="2"/>
        <v>0</v>
      </c>
      <c r="AB18" s="201">
        <f t="shared" si="3"/>
        <v>0</v>
      </c>
      <c r="AC18" s="201">
        <f t="shared" si="4"/>
        <v>0</v>
      </c>
      <c r="AD18" s="207"/>
      <c r="AE18" s="207"/>
      <c r="AF18" s="202"/>
    </row>
    <row r="19" spans="1:32" s="168" customFormat="1" ht="26.25" customHeight="1">
      <c r="A19" s="338"/>
      <c r="B19" s="333" t="s">
        <v>201</v>
      </c>
      <c r="C19" s="333"/>
      <c r="D19" s="333"/>
      <c r="E19" s="175"/>
      <c r="F19" s="175"/>
      <c r="G19" s="175">
        <v>1</v>
      </c>
      <c r="H19" s="175">
        <v>9</v>
      </c>
      <c r="I19" s="175">
        <v>75</v>
      </c>
      <c r="J19" s="176">
        <f t="shared" si="0"/>
        <v>85</v>
      </c>
      <c r="K19" s="160"/>
      <c r="L19" s="199">
        <f>+L13</f>
        <v>0</v>
      </c>
      <c r="M19" s="199">
        <f t="shared" si="1"/>
        <v>0</v>
      </c>
      <c r="N19" s="330"/>
      <c r="O19" s="175"/>
      <c r="P19" s="175"/>
      <c r="Q19" s="178"/>
      <c r="R19" s="178"/>
      <c r="S19" s="179"/>
      <c r="T19" s="200">
        <f>SUM(Q19:S19)</f>
        <v>0</v>
      </c>
      <c r="U19" s="201">
        <v>0.125</v>
      </c>
      <c r="V19" s="201">
        <f>+O19*$V$11</f>
        <v>0</v>
      </c>
      <c r="W19" s="201">
        <f>+P19*$W$11</f>
        <v>0</v>
      </c>
      <c r="X19" s="201">
        <f>+Q19*$X$11</f>
        <v>0</v>
      </c>
      <c r="Y19" s="201">
        <f>+R19*$Y$11</f>
        <v>0</v>
      </c>
      <c r="Z19" s="201">
        <f>+S19*$Z$11</f>
        <v>0</v>
      </c>
      <c r="AA19" s="201">
        <f t="shared" si="2"/>
        <v>0</v>
      </c>
      <c r="AB19" s="201">
        <f t="shared" si="3"/>
        <v>0</v>
      </c>
      <c r="AC19" s="201">
        <f t="shared" si="4"/>
        <v>0</v>
      </c>
      <c r="AD19" s="207"/>
      <c r="AE19" s="207"/>
      <c r="AF19" s="202"/>
    </row>
    <row r="20" spans="2:32" s="168" customFormat="1" ht="18" customHeight="1">
      <c r="B20" s="180"/>
      <c r="C20" s="180"/>
      <c r="J20" s="170"/>
      <c r="K20" s="160"/>
      <c r="L20" s="199"/>
      <c r="M20" s="199"/>
      <c r="N20" s="183"/>
      <c r="O20" s="153"/>
      <c r="P20" s="153"/>
      <c r="Q20" s="179"/>
      <c r="R20" s="179"/>
      <c r="S20" s="179"/>
      <c r="T20" s="200"/>
      <c r="U20" s="201"/>
      <c r="V20" s="201"/>
      <c r="W20" s="201"/>
      <c r="X20" s="201"/>
      <c r="Y20" s="201"/>
      <c r="Z20" s="201"/>
      <c r="AA20" s="201"/>
      <c r="AB20" s="203">
        <f>SUM(AB18:AB19)</f>
        <v>0</v>
      </c>
      <c r="AC20" s="203">
        <f>SUM(AC18:AC19)</f>
        <v>0</v>
      </c>
      <c r="AD20" s="204" t="e">
        <f>+AB20/AC20</f>
        <v>#DIV/0!</v>
      </c>
      <c r="AE20" s="205" t="e">
        <f>+AD20*N18</f>
        <v>#DIV/0!</v>
      </c>
      <c r="AF20" s="206" t="str">
        <f>+B17</f>
        <v>SOBRE LOS FUNCIONARIOS DEL CENTRO</v>
      </c>
    </row>
    <row r="21" spans="2:32" s="168" customFormat="1" ht="18" customHeight="1">
      <c r="B21" s="335" t="s">
        <v>202</v>
      </c>
      <c r="C21" s="336"/>
      <c r="D21" s="337"/>
      <c r="E21" s="169">
        <v>1</v>
      </c>
      <c r="F21" s="169">
        <v>2</v>
      </c>
      <c r="G21" s="169">
        <v>3</v>
      </c>
      <c r="H21" s="169">
        <v>4</v>
      </c>
      <c r="I21" s="169">
        <v>5</v>
      </c>
      <c r="J21" s="170"/>
      <c r="K21" s="160"/>
      <c r="L21" s="199"/>
      <c r="M21" s="199"/>
      <c r="N21" s="183"/>
      <c r="O21" s="173">
        <v>1</v>
      </c>
      <c r="P21" s="173">
        <v>2</v>
      </c>
      <c r="Q21" s="173">
        <v>3</v>
      </c>
      <c r="R21" s="173">
        <v>4</v>
      </c>
      <c r="S21" s="184">
        <v>5</v>
      </c>
      <c r="T21" s="200"/>
      <c r="U21" s="201"/>
      <c r="V21" s="201"/>
      <c r="W21" s="201"/>
      <c r="X21" s="201"/>
      <c r="Y21" s="201"/>
      <c r="Z21" s="201"/>
      <c r="AA21" s="201"/>
      <c r="AB21" s="201"/>
      <c r="AC21" s="201"/>
      <c r="AD21" s="207"/>
      <c r="AE21" s="207"/>
      <c r="AF21" s="202"/>
    </row>
    <row r="22" spans="1:32" s="168" customFormat="1" ht="16.5" customHeight="1">
      <c r="A22" s="338">
        <v>3</v>
      </c>
      <c r="B22" s="332" t="s">
        <v>203</v>
      </c>
      <c r="C22" s="332"/>
      <c r="D22" s="332"/>
      <c r="E22" s="175"/>
      <c r="F22" s="175"/>
      <c r="G22" s="175">
        <v>3</v>
      </c>
      <c r="H22" s="175">
        <v>14</v>
      </c>
      <c r="I22" s="175">
        <v>68</v>
      </c>
      <c r="J22" s="176">
        <f t="shared" si="0"/>
        <v>85</v>
      </c>
      <c r="K22" s="160"/>
      <c r="L22" s="199">
        <f>+L13</f>
        <v>0</v>
      </c>
      <c r="M22" s="199">
        <f t="shared" si="1"/>
        <v>0</v>
      </c>
      <c r="N22" s="330">
        <v>0.25</v>
      </c>
      <c r="O22" s="175"/>
      <c r="P22" s="175"/>
      <c r="Q22" s="178"/>
      <c r="R22" s="178"/>
      <c r="S22" s="179"/>
      <c r="T22" s="200">
        <f>SUM(Q22:S22)</f>
        <v>0</v>
      </c>
      <c r="U22" s="201">
        <v>0.0625</v>
      </c>
      <c r="V22" s="201">
        <f>+O22*$V$11</f>
        <v>0</v>
      </c>
      <c r="W22" s="201">
        <f>+P22*$W$11</f>
        <v>0</v>
      </c>
      <c r="X22" s="201">
        <f>+Q22*$X$11</f>
        <v>0</v>
      </c>
      <c r="Y22" s="201">
        <f>+R22*$Y$11</f>
        <v>0</v>
      </c>
      <c r="Z22" s="201">
        <f>+S22*$Z$11</f>
        <v>0</v>
      </c>
      <c r="AA22" s="201">
        <f t="shared" si="2"/>
        <v>0</v>
      </c>
      <c r="AB22" s="201">
        <f t="shared" si="3"/>
        <v>0</v>
      </c>
      <c r="AC22" s="201">
        <f t="shared" si="4"/>
        <v>0</v>
      </c>
      <c r="AD22" s="207"/>
      <c r="AE22" s="207"/>
      <c r="AF22" s="202"/>
    </row>
    <row r="23" spans="1:32" s="168" customFormat="1" ht="15.75" customHeight="1">
      <c r="A23" s="338"/>
      <c r="B23" s="339" t="s">
        <v>204</v>
      </c>
      <c r="C23" s="340"/>
      <c r="D23" s="341"/>
      <c r="E23" s="175"/>
      <c r="F23" s="175"/>
      <c r="G23" s="175">
        <v>5</v>
      </c>
      <c r="H23" s="175">
        <v>20</v>
      </c>
      <c r="I23" s="175">
        <v>60</v>
      </c>
      <c r="J23" s="176">
        <f t="shared" si="0"/>
        <v>85</v>
      </c>
      <c r="K23" s="160"/>
      <c r="L23" s="199">
        <f>+L13</f>
        <v>0</v>
      </c>
      <c r="M23" s="199">
        <f t="shared" si="1"/>
        <v>0</v>
      </c>
      <c r="N23" s="330"/>
      <c r="O23" s="175"/>
      <c r="P23" s="175"/>
      <c r="Q23" s="178"/>
      <c r="R23" s="178"/>
      <c r="S23" s="179"/>
      <c r="T23" s="200">
        <f>SUM(Q23:S23)</f>
        <v>0</v>
      </c>
      <c r="U23" s="201">
        <v>0.0625</v>
      </c>
      <c r="V23" s="201">
        <f>+O23*$V$11</f>
        <v>0</v>
      </c>
      <c r="W23" s="201">
        <f>+P23*$W$11</f>
        <v>0</v>
      </c>
      <c r="X23" s="201">
        <f>+Q23*$X$11</f>
        <v>0</v>
      </c>
      <c r="Y23" s="201">
        <f>+R23*$Y$11</f>
        <v>0</v>
      </c>
      <c r="Z23" s="201">
        <f>+S23*$Z$11</f>
        <v>0</v>
      </c>
      <c r="AA23" s="201">
        <f t="shared" si="2"/>
        <v>0</v>
      </c>
      <c r="AB23" s="201">
        <f t="shared" si="3"/>
        <v>0</v>
      </c>
      <c r="AC23" s="201">
        <f t="shared" si="4"/>
        <v>0</v>
      </c>
      <c r="AD23" s="207"/>
      <c r="AE23" s="207"/>
      <c r="AF23" s="202"/>
    </row>
    <row r="24" spans="1:32" s="168" customFormat="1" ht="16.5" customHeight="1">
      <c r="A24" s="338"/>
      <c r="B24" s="339" t="s">
        <v>205</v>
      </c>
      <c r="C24" s="340"/>
      <c r="D24" s="341"/>
      <c r="E24" s="175"/>
      <c r="F24" s="175"/>
      <c r="G24" s="175">
        <v>3</v>
      </c>
      <c r="H24" s="175">
        <v>16</v>
      </c>
      <c r="I24" s="175">
        <v>66</v>
      </c>
      <c r="J24" s="176">
        <f t="shared" si="0"/>
        <v>85</v>
      </c>
      <c r="K24" s="160"/>
      <c r="L24" s="199">
        <f>+L13</f>
        <v>0</v>
      </c>
      <c r="M24" s="199">
        <f t="shared" si="1"/>
        <v>0</v>
      </c>
      <c r="N24" s="330"/>
      <c r="O24" s="175"/>
      <c r="P24" s="175"/>
      <c r="Q24" s="178"/>
      <c r="R24" s="178"/>
      <c r="S24" s="179"/>
      <c r="T24" s="200">
        <f>SUM(Q24:S24)</f>
        <v>0</v>
      </c>
      <c r="U24" s="201">
        <v>0.0625</v>
      </c>
      <c r="V24" s="201">
        <f>+O24*$V$11</f>
        <v>0</v>
      </c>
      <c r="W24" s="201">
        <f>+P24*$W$11</f>
        <v>0</v>
      </c>
      <c r="X24" s="201">
        <f>+Q24*$X$11</f>
        <v>0</v>
      </c>
      <c r="Y24" s="201">
        <f>+R24*$Y$11</f>
        <v>0</v>
      </c>
      <c r="Z24" s="201">
        <f>+S24*$Z$11</f>
        <v>0</v>
      </c>
      <c r="AA24" s="201">
        <f t="shared" si="2"/>
        <v>0</v>
      </c>
      <c r="AB24" s="201">
        <f t="shared" si="3"/>
        <v>0</v>
      </c>
      <c r="AC24" s="201">
        <f t="shared" si="4"/>
        <v>0</v>
      </c>
      <c r="AD24" s="207"/>
      <c r="AE24" s="207"/>
      <c r="AF24" s="202"/>
    </row>
    <row r="25" spans="1:32" s="168" customFormat="1" ht="17.25" customHeight="1">
      <c r="A25" s="338"/>
      <c r="B25" s="339" t="s">
        <v>206</v>
      </c>
      <c r="C25" s="340"/>
      <c r="D25" s="341"/>
      <c r="E25" s="175"/>
      <c r="F25" s="175"/>
      <c r="G25" s="175">
        <v>4</v>
      </c>
      <c r="H25" s="175">
        <v>10</v>
      </c>
      <c r="I25" s="175">
        <v>71</v>
      </c>
      <c r="J25" s="176">
        <f t="shared" si="0"/>
        <v>85</v>
      </c>
      <c r="K25" s="160"/>
      <c r="L25" s="199">
        <f>+L13</f>
        <v>0</v>
      </c>
      <c r="M25" s="199">
        <f t="shared" si="1"/>
        <v>0</v>
      </c>
      <c r="N25" s="330"/>
      <c r="O25" s="175"/>
      <c r="P25" s="175"/>
      <c r="Q25" s="178"/>
      <c r="R25" s="178"/>
      <c r="S25" s="179"/>
      <c r="T25" s="200">
        <f>SUM(Q25:S25)</f>
        <v>0</v>
      </c>
      <c r="U25" s="201">
        <v>0.0625</v>
      </c>
      <c r="V25" s="201">
        <f>+O25*$V$11</f>
        <v>0</v>
      </c>
      <c r="W25" s="201">
        <f>+P25*$W$11</f>
        <v>0</v>
      </c>
      <c r="X25" s="201">
        <f>+Q25*$X$11</f>
        <v>0</v>
      </c>
      <c r="Y25" s="201">
        <f>+R25*$Y$11</f>
        <v>0</v>
      </c>
      <c r="Z25" s="201">
        <f>+S25*$Z$11</f>
        <v>0</v>
      </c>
      <c r="AA25" s="201">
        <f t="shared" si="2"/>
        <v>0</v>
      </c>
      <c r="AB25" s="201">
        <f t="shared" si="3"/>
        <v>0</v>
      </c>
      <c r="AC25" s="201">
        <f t="shared" si="4"/>
        <v>0</v>
      </c>
      <c r="AD25" s="207"/>
      <c r="AE25" s="207"/>
      <c r="AF25" s="202"/>
    </row>
    <row r="26" spans="2:32" s="168" customFormat="1" ht="17.25" customHeight="1">
      <c r="B26" s="181"/>
      <c r="C26" s="181"/>
      <c r="D26" s="181"/>
      <c r="E26" s="181"/>
      <c r="F26" s="181"/>
      <c r="G26" s="181"/>
      <c r="H26" s="181"/>
      <c r="I26" s="181"/>
      <c r="J26" s="170"/>
      <c r="K26" s="160"/>
      <c r="L26" s="199"/>
      <c r="M26" s="199"/>
      <c r="N26" s="183"/>
      <c r="O26" s="185"/>
      <c r="P26" s="185"/>
      <c r="Q26" s="179"/>
      <c r="R26" s="179"/>
      <c r="S26" s="179"/>
      <c r="T26" s="200"/>
      <c r="U26" s="201"/>
      <c r="V26" s="201"/>
      <c r="W26" s="201"/>
      <c r="X26" s="201"/>
      <c r="Y26" s="201"/>
      <c r="Z26" s="201"/>
      <c r="AA26" s="201"/>
      <c r="AB26" s="203">
        <f>SUM(AB22:AB25)</f>
        <v>0</v>
      </c>
      <c r="AC26" s="203">
        <f>SUM(AC22:AC25)</f>
        <v>0</v>
      </c>
      <c r="AD26" s="204" t="e">
        <f>+AB26/AC26</f>
        <v>#DIV/0!</v>
      </c>
      <c r="AE26" s="205" t="e">
        <f>+AD26*N22</f>
        <v>#DIV/0!</v>
      </c>
      <c r="AF26" s="206" t="str">
        <f>+B21</f>
        <v>SOBRE EL SERVICIO DE CONCILIACIÓN</v>
      </c>
    </row>
    <row r="27" spans="2:32" s="168" customFormat="1" ht="17.25" customHeight="1">
      <c r="B27" s="335" t="s">
        <v>207</v>
      </c>
      <c r="C27" s="336"/>
      <c r="D27" s="337"/>
      <c r="E27" s="169">
        <v>1</v>
      </c>
      <c r="F27" s="169">
        <v>2</v>
      </c>
      <c r="G27" s="169">
        <v>3</v>
      </c>
      <c r="H27" s="169">
        <v>4</v>
      </c>
      <c r="I27" s="169">
        <v>5</v>
      </c>
      <c r="J27" s="170"/>
      <c r="K27" s="160"/>
      <c r="L27" s="199"/>
      <c r="M27" s="199"/>
      <c r="N27" s="183"/>
      <c r="O27" s="173">
        <v>1</v>
      </c>
      <c r="P27" s="173">
        <v>2</v>
      </c>
      <c r="Q27" s="173">
        <v>3</v>
      </c>
      <c r="R27" s="173">
        <v>4</v>
      </c>
      <c r="S27" s="184">
        <v>5</v>
      </c>
      <c r="T27" s="200"/>
      <c r="U27" s="201"/>
      <c r="V27" s="201"/>
      <c r="W27" s="201"/>
      <c r="X27" s="201"/>
      <c r="Y27" s="201"/>
      <c r="Z27" s="201"/>
      <c r="AA27" s="201"/>
      <c r="AB27" s="201"/>
      <c r="AC27" s="201"/>
      <c r="AD27" s="207"/>
      <c r="AE27" s="207"/>
      <c r="AF27" s="202"/>
    </row>
    <row r="28" spans="1:32" s="168" customFormat="1" ht="41.25" customHeight="1">
      <c r="A28" s="338">
        <v>4</v>
      </c>
      <c r="B28" s="332" t="s">
        <v>208</v>
      </c>
      <c r="C28" s="332"/>
      <c r="D28" s="332"/>
      <c r="E28" s="174"/>
      <c r="F28" s="174"/>
      <c r="G28" s="175">
        <v>2</v>
      </c>
      <c r="H28" s="175">
        <v>7</v>
      </c>
      <c r="I28" s="175">
        <v>76</v>
      </c>
      <c r="J28" s="176">
        <f t="shared" si="0"/>
        <v>85</v>
      </c>
      <c r="K28" s="160"/>
      <c r="L28" s="199">
        <f>+L13</f>
        <v>0</v>
      </c>
      <c r="M28" s="199">
        <f t="shared" si="1"/>
        <v>0</v>
      </c>
      <c r="N28" s="330">
        <v>0.25</v>
      </c>
      <c r="O28" s="174"/>
      <c r="P28" s="174"/>
      <c r="Q28" s="178"/>
      <c r="R28" s="178"/>
      <c r="S28" s="179"/>
      <c r="T28" s="200">
        <f aca="true" t="shared" si="5" ref="T28:T34">SUM(Q28:S28)</f>
        <v>0</v>
      </c>
      <c r="U28" s="201">
        <v>0.03571428571428571</v>
      </c>
      <c r="V28" s="201">
        <f aca="true" t="shared" si="6" ref="V28:V34">+O28*$V$11</f>
        <v>0</v>
      </c>
      <c r="W28" s="201">
        <f aca="true" t="shared" si="7" ref="W28:W34">+P28*$W$11</f>
        <v>0</v>
      </c>
      <c r="X28" s="201">
        <f aca="true" t="shared" si="8" ref="X28:X34">+Q28*$X$11</f>
        <v>0</v>
      </c>
      <c r="Y28" s="201">
        <f aca="true" t="shared" si="9" ref="Y28:Y34">+R28*$Y$11</f>
        <v>0</v>
      </c>
      <c r="Z28" s="201">
        <f aca="true" t="shared" si="10" ref="Z28:Z34">+S28*$Z$11</f>
        <v>0</v>
      </c>
      <c r="AA28" s="201">
        <f t="shared" si="2"/>
        <v>0</v>
      </c>
      <c r="AB28" s="201">
        <f t="shared" si="3"/>
        <v>0</v>
      </c>
      <c r="AC28" s="201">
        <f t="shared" si="4"/>
        <v>0</v>
      </c>
      <c r="AD28" s="207"/>
      <c r="AE28" s="207"/>
      <c r="AF28" s="202"/>
    </row>
    <row r="29" spans="1:32" s="168" customFormat="1" ht="18.75" customHeight="1">
      <c r="A29" s="338"/>
      <c r="B29" s="333" t="s">
        <v>209</v>
      </c>
      <c r="C29" s="333"/>
      <c r="D29" s="333"/>
      <c r="E29" s="174"/>
      <c r="F29" s="174"/>
      <c r="G29" s="175">
        <v>2</v>
      </c>
      <c r="H29" s="175">
        <v>7</v>
      </c>
      <c r="I29" s="175">
        <v>76</v>
      </c>
      <c r="J29" s="176">
        <f t="shared" si="0"/>
        <v>85</v>
      </c>
      <c r="K29" s="160"/>
      <c r="L29" s="199">
        <f>+L13</f>
        <v>0</v>
      </c>
      <c r="M29" s="199">
        <f t="shared" si="1"/>
        <v>0</v>
      </c>
      <c r="N29" s="330"/>
      <c r="O29" s="174"/>
      <c r="P29" s="174"/>
      <c r="Q29" s="178"/>
      <c r="R29" s="178"/>
      <c r="S29" s="179"/>
      <c r="T29" s="200">
        <f t="shared" si="5"/>
        <v>0</v>
      </c>
      <c r="U29" s="201">
        <v>0.03571428571428571</v>
      </c>
      <c r="V29" s="201">
        <f t="shared" si="6"/>
        <v>0</v>
      </c>
      <c r="W29" s="201">
        <f t="shared" si="7"/>
        <v>0</v>
      </c>
      <c r="X29" s="201">
        <f t="shared" si="8"/>
        <v>0</v>
      </c>
      <c r="Y29" s="201">
        <f t="shared" si="9"/>
        <v>0</v>
      </c>
      <c r="Z29" s="201">
        <f t="shared" si="10"/>
        <v>0</v>
      </c>
      <c r="AA29" s="201">
        <f t="shared" si="2"/>
        <v>0</v>
      </c>
      <c r="AB29" s="201">
        <f t="shared" si="3"/>
        <v>0</v>
      </c>
      <c r="AC29" s="201">
        <f t="shared" si="4"/>
        <v>0</v>
      </c>
      <c r="AD29" s="207"/>
      <c r="AE29" s="207"/>
      <c r="AF29" s="202"/>
    </row>
    <row r="30" spans="1:32" s="168" customFormat="1" ht="27" customHeight="1">
      <c r="A30" s="338"/>
      <c r="B30" s="332" t="s">
        <v>210</v>
      </c>
      <c r="C30" s="332"/>
      <c r="D30" s="332"/>
      <c r="E30" s="174"/>
      <c r="F30" s="174"/>
      <c r="G30" s="175">
        <v>2</v>
      </c>
      <c r="H30" s="175">
        <v>5</v>
      </c>
      <c r="I30" s="175">
        <v>78</v>
      </c>
      <c r="J30" s="176">
        <f t="shared" si="0"/>
        <v>85</v>
      </c>
      <c r="K30" s="153"/>
      <c r="L30" s="199">
        <f>+L13</f>
        <v>0</v>
      </c>
      <c r="M30" s="199">
        <f t="shared" si="1"/>
        <v>0</v>
      </c>
      <c r="N30" s="330"/>
      <c r="O30" s="174"/>
      <c r="P30" s="174"/>
      <c r="Q30" s="178"/>
      <c r="R30" s="178"/>
      <c r="S30" s="179"/>
      <c r="T30" s="200">
        <f t="shared" si="5"/>
        <v>0</v>
      </c>
      <c r="U30" s="201">
        <v>0.03571428571428571</v>
      </c>
      <c r="V30" s="201">
        <f t="shared" si="6"/>
        <v>0</v>
      </c>
      <c r="W30" s="201">
        <f t="shared" si="7"/>
        <v>0</v>
      </c>
      <c r="X30" s="201">
        <f t="shared" si="8"/>
        <v>0</v>
      </c>
      <c r="Y30" s="201">
        <f t="shared" si="9"/>
        <v>0</v>
      </c>
      <c r="Z30" s="201">
        <f t="shared" si="10"/>
        <v>0</v>
      </c>
      <c r="AA30" s="201">
        <f t="shared" si="2"/>
        <v>0</v>
      </c>
      <c r="AB30" s="201">
        <f t="shared" si="3"/>
        <v>0</v>
      </c>
      <c r="AC30" s="201">
        <f t="shared" si="4"/>
        <v>0</v>
      </c>
      <c r="AD30" s="207"/>
      <c r="AE30" s="207"/>
      <c r="AF30" s="202"/>
    </row>
    <row r="31" spans="1:32" s="168" customFormat="1" ht="17.25" customHeight="1">
      <c r="A31" s="338"/>
      <c r="B31" s="332" t="s">
        <v>211</v>
      </c>
      <c r="C31" s="332"/>
      <c r="D31" s="332"/>
      <c r="E31" s="174"/>
      <c r="F31" s="174"/>
      <c r="G31" s="175">
        <v>2</v>
      </c>
      <c r="H31" s="175">
        <v>7</v>
      </c>
      <c r="I31" s="175">
        <v>76</v>
      </c>
      <c r="J31" s="176">
        <f t="shared" si="0"/>
        <v>85</v>
      </c>
      <c r="K31" s="153"/>
      <c r="L31" s="199">
        <f>+L13</f>
        <v>0</v>
      </c>
      <c r="M31" s="199">
        <f t="shared" si="1"/>
        <v>0</v>
      </c>
      <c r="N31" s="330"/>
      <c r="O31" s="174"/>
      <c r="P31" s="174"/>
      <c r="Q31" s="178"/>
      <c r="R31" s="178"/>
      <c r="S31" s="179"/>
      <c r="T31" s="200">
        <f t="shared" si="5"/>
        <v>0</v>
      </c>
      <c r="U31" s="201">
        <v>0.03571428571428571</v>
      </c>
      <c r="V31" s="201">
        <f t="shared" si="6"/>
        <v>0</v>
      </c>
      <c r="W31" s="201">
        <f t="shared" si="7"/>
        <v>0</v>
      </c>
      <c r="X31" s="201">
        <f t="shared" si="8"/>
        <v>0</v>
      </c>
      <c r="Y31" s="201">
        <f t="shared" si="9"/>
        <v>0</v>
      </c>
      <c r="Z31" s="201">
        <f t="shared" si="10"/>
        <v>0</v>
      </c>
      <c r="AA31" s="201">
        <f t="shared" si="2"/>
        <v>0</v>
      </c>
      <c r="AB31" s="201">
        <f t="shared" si="3"/>
        <v>0</v>
      </c>
      <c r="AC31" s="201">
        <f t="shared" si="4"/>
        <v>0</v>
      </c>
      <c r="AD31" s="207"/>
      <c r="AE31" s="207"/>
      <c r="AF31" s="202"/>
    </row>
    <row r="32" spans="1:32" s="168" customFormat="1" ht="17.25" customHeight="1">
      <c r="A32" s="338"/>
      <c r="B32" s="332" t="s">
        <v>212</v>
      </c>
      <c r="C32" s="332"/>
      <c r="D32" s="332"/>
      <c r="E32" s="174"/>
      <c r="F32" s="174"/>
      <c r="G32" s="175">
        <v>2</v>
      </c>
      <c r="H32" s="175">
        <v>7</v>
      </c>
      <c r="I32" s="175">
        <v>76</v>
      </c>
      <c r="J32" s="176">
        <f t="shared" si="0"/>
        <v>85</v>
      </c>
      <c r="K32" s="153"/>
      <c r="L32" s="199">
        <f>+L13</f>
        <v>0</v>
      </c>
      <c r="M32" s="199">
        <f t="shared" si="1"/>
        <v>0</v>
      </c>
      <c r="N32" s="330"/>
      <c r="O32" s="174"/>
      <c r="P32" s="174"/>
      <c r="Q32" s="178"/>
      <c r="R32" s="178"/>
      <c r="S32" s="179"/>
      <c r="T32" s="200">
        <f t="shared" si="5"/>
        <v>0</v>
      </c>
      <c r="U32" s="201">
        <v>0.03571428571428571</v>
      </c>
      <c r="V32" s="201">
        <f t="shared" si="6"/>
        <v>0</v>
      </c>
      <c r="W32" s="201">
        <f t="shared" si="7"/>
        <v>0</v>
      </c>
      <c r="X32" s="201">
        <f t="shared" si="8"/>
        <v>0</v>
      </c>
      <c r="Y32" s="201">
        <f t="shared" si="9"/>
        <v>0</v>
      </c>
      <c r="Z32" s="201">
        <f t="shared" si="10"/>
        <v>0</v>
      </c>
      <c r="AA32" s="201">
        <f t="shared" si="2"/>
        <v>0</v>
      </c>
      <c r="AB32" s="201">
        <f t="shared" si="3"/>
        <v>0</v>
      </c>
      <c r="AC32" s="201">
        <f t="shared" si="4"/>
        <v>0</v>
      </c>
      <c r="AD32" s="207"/>
      <c r="AE32" s="207"/>
      <c r="AF32" s="202"/>
    </row>
    <row r="33" spans="1:32" s="168" customFormat="1" ht="16.5" customHeight="1">
      <c r="A33" s="338"/>
      <c r="B33" s="333" t="s">
        <v>213</v>
      </c>
      <c r="C33" s="333"/>
      <c r="D33" s="333"/>
      <c r="E33" s="174"/>
      <c r="F33" s="174"/>
      <c r="G33" s="175">
        <v>2</v>
      </c>
      <c r="H33" s="175">
        <v>7</v>
      </c>
      <c r="I33" s="175">
        <v>76</v>
      </c>
      <c r="J33" s="176">
        <f t="shared" si="0"/>
        <v>85</v>
      </c>
      <c r="K33" s="153"/>
      <c r="L33" s="199">
        <f>+L13</f>
        <v>0</v>
      </c>
      <c r="M33" s="199">
        <f t="shared" si="1"/>
        <v>0</v>
      </c>
      <c r="N33" s="330"/>
      <c r="O33" s="174"/>
      <c r="P33" s="174"/>
      <c r="Q33" s="178"/>
      <c r="R33" s="178"/>
      <c r="S33" s="179"/>
      <c r="T33" s="200">
        <f t="shared" si="5"/>
        <v>0</v>
      </c>
      <c r="U33" s="201">
        <v>0.03571428571428571</v>
      </c>
      <c r="V33" s="201">
        <f t="shared" si="6"/>
        <v>0</v>
      </c>
      <c r="W33" s="201">
        <f t="shared" si="7"/>
        <v>0</v>
      </c>
      <c r="X33" s="201">
        <f t="shared" si="8"/>
        <v>0</v>
      </c>
      <c r="Y33" s="201">
        <f t="shared" si="9"/>
        <v>0</v>
      </c>
      <c r="Z33" s="201">
        <f t="shared" si="10"/>
        <v>0</v>
      </c>
      <c r="AA33" s="201">
        <f t="shared" si="2"/>
        <v>0</v>
      </c>
      <c r="AB33" s="201">
        <f t="shared" si="3"/>
        <v>0</v>
      </c>
      <c r="AC33" s="201">
        <f t="shared" si="4"/>
        <v>0</v>
      </c>
      <c r="AD33" s="207"/>
      <c r="AE33" s="207"/>
      <c r="AF33" s="202"/>
    </row>
    <row r="34" spans="1:32" s="168" customFormat="1" ht="57" customHeight="1">
      <c r="A34" s="338"/>
      <c r="B34" s="333" t="s">
        <v>214</v>
      </c>
      <c r="C34" s="333"/>
      <c r="D34" s="333"/>
      <c r="E34" s="174"/>
      <c r="F34" s="174"/>
      <c r="G34" s="175">
        <v>2</v>
      </c>
      <c r="H34" s="175">
        <v>5</v>
      </c>
      <c r="I34" s="175">
        <v>78</v>
      </c>
      <c r="J34" s="176">
        <f t="shared" si="0"/>
        <v>85</v>
      </c>
      <c r="K34" s="153"/>
      <c r="L34" s="199">
        <f>+L13</f>
        <v>0</v>
      </c>
      <c r="M34" s="199">
        <f t="shared" si="1"/>
        <v>0</v>
      </c>
      <c r="N34" s="330"/>
      <c r="O34" s="174"/>
      <c r="P34" s="174"/>
      <c r="Q34" s="178"/>
      <c r="R34" s="178"/>
      <c r="S34" s="179"/>
      <c r="T34" s="200">
        <f t="shared" si="5"/>
        <v>0</v>
      </c>
      <c r="U34" s="201">
        <v>0.03571428571428571</v>
      </c>
      <c r="V34" s="201">
        <f t="shared" si="6"/>
        <v>0</v>
      </c>
      <c r="W34" s="201">
        <f t="shared" si="7"/>
        <v>0</v>
      </c>
      <c r="X34" s="201">
        <f t="shared" si="8"/>
        <v>0</v>
      </c>
      <c r="Y34" s="201">
        <f t="shared" si="9"/>
        <v>0</v>
      </c>
      <c r="Z34" s="201">
        <f t="shared" si="10"/>
        <v>0</v>
      </c>
      <c r="AA34" s="201">
        <f t="shared" si="2"/>
        <v>0</v>
      </c>
      <c r="AB34" s="201">
        <f t="shared" si="3"/>
        <v>0</v>
      </c>
      <c r="AC34" s="201">
        <f t="shared" si="4"/>
        <v>0</v>
      </c>
      <c r="AD34" s="207"/>
      <c r="AE34" s="207"/>
      <c r="AF34" s="202"/>
    </row>
    <row r="35" spans="11:32" s="168" customFormat="1" ht="12.75">
      <c r="K35" s="153"/>
      <c r="L35" s="199"/>
      <c r="M35" s="199"/>
      <c r="N35" s="186"/>
      <c r="O35" s="153"/>
      <c r="P35" s="153"/>
      <c r="Q35" s="153"/>
      <c r="R35" s="153"/>
      <c r="S35" s="153"/>
      <c r="T35" s="195"/>
      <c r="U35" s="195"/>
      <c r="V35" s="195"/>
      <c r="W35" s="195"/>
      <c r="X35" s="195"/>
      <c r="Y35" s="195"/>
      <c r="Z35" s="195"/>
      <c r="AA35" s="195"/>
      <c r="AB35" s="203">
        <f>SUM(AB28:AB34)</f>
        <v>0</v>
      </c>
      <c r="AC35" s="203">
        <f>SUM(AC28:AC34)</f>
        <v>0</v>
      </c>
      <c r="AD35" s="207" t="e">
        <f>+AB35/AC35</f>
        <v>#DIV/0!</v>
      </c>
      <c r="AE35" s="208" t="e">
        <f>+AD35*N28</f>
        <v>#DIV/0!</v>
      </c>
      <c r="AF35" s="209" t="str">
        <f>+B27</f>
        <v>SOBRE EL CONCILIADOR </v>
      </c>
    </row>
    <row r="36" spans="2:32" s="168" customFormat="1" ht="12.75">
      <c r="B36" s="331" t="s">
        <v>215</v>
      </c>
      <c r="C36" s="331"/>
      <c r="D36" s="331"/>
      <c r="E36" s="331"/>
      <c r="F36" s="331"/>
      <c r="G36" s="331"/>
      <c r="H36" s="331"/>
      <c r="I36" s="331"/>
      <c r="K36" s="153"/>
      <c r="L36" s="199"/>
      <c r="M36" s="199"/>
      <c r="N36" s="186"/>
      <c r="O36" s="153"/>
      <c r="P36" s="153"/>
      <c r="Q36" s="153"/>
      <c r="R36" s="153"/>
      <c r="S36" s="153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7"/>
    </row>
    <row r="37" spans="2:32" s="168" customFormat="1" ht="12.75">
      <c r="B37" s="334"/>
      <c r="C37" s="334"/>
      <c r="D37" s="334"/>
      <c r="E37" s="334"/>
      <c r="F37" s="334"/>
      <c r="G37" s="334"/>
      <c r="H37" s="334"/>
      <c r="I37" s="334"/>
      <c r="K37" s="153"/>
      <c r="L37" s="187"/>
      <c r="M37" s="187"/>
      <c r="N37" s="186"/>
      <c r="O37" s="153"/>
      <c r="P37" s="153"/>
      <c r="Q37" s="153"/>
      <c r="R37" s="153"/>
      <c r="S37" s="153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7"/>
    </row>
    <row r="38" spans="2:32" s="168" customFormat="1" ht="12.75">
      <c r="B38" s="334"/>
      <c r="C38" s="334"/>
      <c r="D38" s="334"/>
      <c r="E38" s="334"/>
      <c r="F38" s="334"/>
      <c r="G38" s="334"/>
      <c r="H38" s="334"/>
      <c r="I38" s="334"/>
      <c r="K38" s="153"/>
      <c r="L38" s="187"/>
      <c r="M38" s="187"/>
      <c r="N38" s="186"/>
      <c r="O38" s="153"/>
      <c r="P38" s="153"/>
      <c r="Q38" s="153"/>
      <c r="R38" s="153"/>
      <c r="S38" s="153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210" t="e">
        <f>+AE16+AE20+AE26+AE35</f>
        <v>#DIV/0!</v>
      </c>
      <c r="AF38" s="197"/>
    </row>
    <row r="39" spans="2:32" s="168" customFormat="1" ht="12.75">
      <c r="B39" s="334"/>
      <c r="C39" s="334"/>
      <c r="D39" s="334"/>
      <c r="E39" s="334"/>
      <c r="F39" s="334"/>
      <c r="G39" s="334"/>
      <c r="H39" s="334"/>
      <c r="I39" s="334"/>
      <c r="K39" s="153"/>
      <c r="L39" s="187"/>
      <c r="M39" s="187"/>
      <c r="N39" s="186"/>
      <c r="O39" s="153"/>
      <c r="P39" s="153"/>
      <c r="Q39" s="153"/>
      <c r="R39" s="153"/>
      <c r="S39" s="153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7"/>
    </row>
    <row r="40" spans="2:32" s="168" customFormat="1" ht="12.75">
      <c r="B40" s="334"/>
      <c r="C40" s="334"/>
      <c r="D40" s="334"/>
      <c r="E40" s="334"/>
      <c r="F40" s="334"/>
      <c r="G40" s="334"/>
      <c r="H40" s="334"/>
      <c r="I40" s="334"/>
      <c r="K40" s="153"/>
      <c r="L40" s="187"/>
      <c r="M40" s="187"/>
      <c r="N40" s="186"/>
      <c r="O40" s="153"/>
      <c r="P40" s="153"/>
      <c r="Q40" s="153"/>
      <c r="R40" s="153"/>
      <c r="S40" s="153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7"/>
    </row>
    <row r="41" spans="11:32" s="168" customFormat="1" ht="12.75">
      <c r="K41" s="153"/>
      <c r="L41" s="187"/>
      <c r="M41" s="187"/>
      <c r="N41" s="186"/>
      <c r="O41" s="153"/>
      <c r="P41" s="153"/>
      <c r="Q41" s="153"/>
      <c r="R41" s="153"/>
      <c r="S41" s="153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7"/>
    </row>
    <row r="42" spans="11:32" s="168" customFormat="1" ht="12.75">
      <c r="K42" s="153"/>
      <c r="L42" s="187"/>
      <c r="M42" s="187"/>
      <c r="N42" s="186"/>
      <c r="O42" s="153"/>
      <c r="P42" s="153"/>
      <c r="Q42" s="153"/>
      <c r="R42" s="153"/>
      <c r="S42" s="153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7"/>
    </row>
    <row r="43" spans="11:32" s="168" customFormat="1" ht="12.75">
      <c r="K43" s="153"/>
      <c r="L43" s="187"/>
      <c r="M43" s="187"/>
      <c r="N43" s="186"/>
      <c r="O43" s="153"/>
      <c r="P43" s="153"/>
      <c r="Q43" s="153"/>
      <c r="R43" s="153"/>
      <c r="S43" s="153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7"/>
    </row>
    <row r="44" spans="11:32" s="168" customFormat="1" ht="12.75">
      <c r="K44" s="153"/>
      <c r="L44" s="187"/>
      <c r="M44" s="187"/>
      <c r="N44" s="186"/>
      <c r="O44" s="153"/>
      <c r="P44" s="153"/>
      <c r="Q44" s="153"/>
      <c r="R44" s="153"/>
      <c r="S44" s="153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7"/>
    </row>
    <row r="45" spans="11:32" s="168" customFormat="1" ht="12.75">
      <c r="K45" s="153"/>
      <c r="L45" s="187"/>
      <c r="M45" s="187"/>
      <c r="N45" s="186"/>
      <c r="O45" s="153"/>
      <c r="P45" s="153"/>
      <c r="Q45" s="153"/>
      <c r="R45" s="153"/>
      <c r="S45" s="153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7"/>
    </row>
    <row r="46" spans="11:32" s="168" customFormat="1" ht="12.75">
      <c r="K46" s="153"/>
      <c r="L46" s="187"/>
      <c r="M46" s="187"/>
      <c r="N46" s="186"/>
      <c r="O46" s="153"/>
      <c r="P46" s="153"/>
      <c r="Q46" s="153"/>
      <c r="R46" s="153"/>
      <c r="S46" s="153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7"/>
    </row>
    <row r="47" spans="11:32" s="168" customFormat="1" ht="12.75">
      <c r="K47" s="153"/>
      <c r="L47" s="187"/>
      <c r="M47" s="187"/>
      <c r="N47" s="186"/>
      <c r="O47" s="153"/>
      <c r="P47" s="153"/>
      <c r="Q47" s="153"/>
      <c r="R47" s="153"/>
      <c r="S47" s="153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7"/>
    </row>
    <row r="48" spans="11:32" s="168" customFormat="1" ht="12.75">
      <c r="K48" s="153"/>
      <c r="L48" s="187"/>
      <c r="M48" s="187"/>
      <c r="N48" s="186"/>
      <c r="O48" s="153"/>
      <c r="P48" s="153"/>
      <c r="Q48" s="153"/>
      <c r="R48" s="153"/>
      <c r="S48" s="153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7"/>
    </row>
    <row r="49" spans="11:32" s="168" customFormat="1" ht="12.75">
      <c r="K49" s="153"/>
      <c r="L49" s="187"/>
      <c r="M49" s="187"/>
      <c r="N49" s="186"/>
      <c r="O49" s="153"/>
      <c r="P49" s="153"/>
      <c r="Q49" s="153"/>
      <c r="R49" s="153"/>
      <c r="S49" s="153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7"/>
    </row>
    <row r="50" spans="11:32" s="168" customFormat="1" ht="12.75">
      <c r="K50" s="153"/>
      <c r="L50" s="187"/>
      <c r="M50" s="187"/>
      <c r="N50" s="186"/>
      <c r="O50" s="153"/>
      <c r="P50" s="153"/>
      <c r="Q50" s="153"/>
      <c r="R50" s="153"/>
      <c r="S50" s="153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7"/>
    </row>
  </sheetData>
  <sheetProtection/>
  <mergeCells count="45">
    <mergeCell ref="B1:B5"/>
    <mergeCell ref="C1:G2"/>
    <mergeCell ref="H1:I2"/>
    <mergeCell ref="C3:G3"/>
    <mergeCell ref="H3:I3"/>
    <mergeCell ref="C4:G4"/>
    <mergeCell ref="H4:I4"/>
    <mergeCell ref="C5:G5"/>
    <mergeCell ref="H5:I5"/>
    <mergeCell ref="B8:T8"/>
    <mergeCell ref="B10:I10"/>
    <mergeCell ref="O11:S11"/>
    <mergeCell ref="B12:D12"/>
    <mergeCell ref="A13:A15"/>
    <mergeCell ref="B13:D13"/>
    <mergeCell ref="N13:N15"/>
    <mergeCell ref="B14:D14"/>
    <mergeCell ref="B15:D15"/>
    <mergeCell ref="B17:D17"/>
    <mergeCell ref="A18:A19"/>
    <mergeCell ref="B18:D18"/>
    <mergeCell ref="N18:N19"/>
    <mergeCell ref="B19:D19"/>
    <mergeCell ref="B21:D21"/>
    <mergeCell ref="A22:A25"/>
    <mergeCell ref="B22:D22"/>
    <mergeCell ref="N22:N25"/>
    <mergeCell ref="B23:D23"/>
    <mergeCell ref="B24:D24"/>
    <mergeCell ref="B25:D25"/>
    <mergeCell ref="A28:A34"/>
    <mergeCell ref="B28:D28"/>
    <mergeCell ref="N28:N34"/>
    <mergeCell ref="B29:D29"/>
    <mergeCell ref="B30:D30"/>
    <mergeCell ref="B31:D31"/>
    <mergeCell ref="B32:D32"/>
    <mergeCell ref="B33:D33"/>
    <mergeCell ref="B34:D34"/>
    <mergeCell ref="B36:I36"/>
    <mergeCell ref="B37:I37"/>
    <mergeCell ref="B38:I38"/>
    <mergeCell ref="B39:I39"/>
    <mergeCell ref="B40:I40"/>
    <mergeCell ref="B27:D27"/>
  </mergeCells>
  <printOptions horizontalCentered="1" verticalCentered="1"/>
  <pageMargins left="0.7480314960629921" right="0.7480314960629921" top="0.7480314960629921" bottom="0.1968503937007874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Gestión Conciliación y Arbitramiento</dc:title>
  <dc:subject/>
  <dc:creator>Nini Johanna Rodríguez Álvarez</dc:creator>
  <cp:keywords/>
  <dc:description/>
  <cp:lastModifiedBy>Gina Paola Gomez Perez</cp:lastModifiedBy>
  <cp:lastPrinted>2017-11-17T01:30:47Z</cp:lastPrinted>
  <dcterms:created xsi:type="dcterms:W3CDTF">2016-01-21T16:09:01Z</dcterms:created>
  <dcterms:modified xsi:type="dcterms:W3CDTF">2020-02-05T21:41:04Z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  <property fmtid="{D5CDD505-2E9C-101B-9397-08002B2CF9AE}" pid="3" name="Comentarios">
    <vt:lpwstr/>
  </property>
  <property fmtid="{D5CDD505-2E9C-101B-9397-08002B2CF9AE}" pid="4" name="Fase">
    <vt:lpwstr>a. Ficha Téncnica</vt:lpwstr>
  </property>
  <property fmtid="{D5CDD505-2E9C-101B-9397-08002B2CF9AE}" pid="5" name="eDOCS AutoSave">
    <vt:lpwstr>20200205164102085</vt:lpwstr>
  </property>
  <property fmtid="{D5CDD505-2E9C-101B-9397-08002B2CF9AE}" pid="6" name="ContentTypeId">
    <vt:lpwstr>0x010100DAE502E0AF30B84A96E60AFD0F2E04C4</vt:lpwstr>
  </property>
  <property fmtid="{D5CDD505-2E9C-101B-9397-08002B2CF9AE}" pid="7" name="_dlc_DocId">
    <vt:lpwstr>NV5X2DCNMZXR-1675502055-43</vt:lpwstr>
  </property>
  <property fmtid="{D5CDD505-2E9C-101B-9397-08002B2CF9AE}" pid="8" name="_dlc_DocIdItemGuid">
    <vt:lpwstr>6e26851a-d943-41c3-8197-e7665637e7dc</vt:lpwstr>
  </property>
  <property fmtid="{D5CDD505-2E9C-101B-9397-08002B2CF9AE}" pid="9" name="_dlc_DocIdUrl">
    <vt:lpwstr>https://www.supersociedades.gov.co/nuestra_entidad/Planeacion/_layouts/15/DocIdRedir.aspx?ID=NV5X2DCNMZXR-1675502055-43, NV5X2DCNMZXR-1675502055-43</vt:lpwstr>
  </property>
  <property fmtid="{D5CDD505-2E9C-101B-9397-08002B2CF9AE}" pid="10" name="Fecha_Actualizacion">
    <vt:lpwstr>2020-01-20T00:00:00Z</vt:lpwstr>
  </property>
  <property fmtid="{D5CDD505-2E9C-101B-9397-08002B2CF9AE}" pid="11" name="Ano Documento">
    <vt:lpwstr>2019</vt:lpwstr>
  </property>
  <property fmtid="{D5CDD505-2E9C-101B-9397-08002B2CF9AE}" pid="12" name="Descripción Documento">
    <vt:lpwstr>Contiene la descripción de cada indicador, incluyendo objetivos, formulación, definición de las variables, meta, rango, frecuencia de medición, datos y análisis.</vt:lpwstr>
  </property>
  <property fmtid="{D5CDD505-2E9C-101B-9397-08002B2CF9AE}" pid="13" name="Fecha">
    <vt:lpwstr>2019-03-31T00:00:00Z</vt:lpwstr>
  </property>
  <property fmtid="{D5CDD505-2E9C-101B-9397-08002B2CF9AE}" pid="14" name="Grupos_de_Proceso">
    <vt:lpwstr>Procesos Misionales</vt:lpwstr>
  </property>
  <property fmtid="{D5CDD505-2E9C-101B-9397-08002B2CF9AE}" pid="15" name="_Version">
    <vt:lpwstr>4</vt:lpwstr>
  </property>
  <property fmtid="{D5CDD505-2E9C-101B-9397-08002B2CF9AE}" pid="16" name="Procesos_SGI">
    <vt:lpwstr>Procesos Misionales - Conciliación y Arbitramiento</vt:lpwstr>
  </property>
  <property fmtid="{D5CDD505-2E9C-101B-9397-08002B2CF9AE}" pid="17" name="Dependencia_Nivel_Superior">
    <vt:lpwstr>Delegatura para Procedimientos Mercantiles</vt:lpwstr>
  </property>
  <property fmtid="{D5CDD505-2E9C-101B-9397-08002B2CF9AE}" pid="18" name="Tipo Documental">
    <vt:lpwstr>Indicadores</vt:lpwstr>
  </property>
</Properties>
</file>