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4.xml" ContentType="application/vnd.openxmlformats-officedocument.drawing+xml"/>
  <Override PartName="/xl/comments1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codeName="ThisWorkbook" defaultThemeVersion="124226"/>
  <mc:AlternateContent xmlns:mc="http://schemas.openxmlformats.org/markup-compatibility/2006">
    <mc:Choice Requires="x15">
      <x15ac:absPath xmlns:x15ac="http://schemas.microsoft.com/office/spreadsheetml/2010/11/ac" url="https://supersociedades365.sharepoint.com/sites/OAP_Docs/Documentos compartidos/Año_2026/02_Indicadores_Gestion/23_Gestion Financiera y Contable/"/>
    </mc:Choice>
  </mc:AlternateContent>
  <xr:revisionPtr revIDLastSave="0" documentId="14_{6487A7BE-1039-41D3-BC5A-F7A8347D0638}" xr6:coauthVersionLast="47" xr6:coauthVersionMax="47" xr10:uidLastSave="{00000000-0000-0000-0000-000000000000}"/>
  <bookViews>
    <workbookView xWindow="-120" yWindow="-120" windowWidth="29040" windowHeight="15720" firstSheet="1" activeTab="1" xr2:uid="{00000000-000D-0000-FFFF-FFFF00000000}"/>
  </bookViews>
  <sheets>
    <sheet name="1.IDP" sheetId="7" state="hidden" r:id="rId1"/>
    <sheet name="1. Ejec.Pptal" sheetId="1" r:id="rId2"/>
    <sheet name="Objetivos procesos " sheetId="13" state="hidden" r:id="rId3"/>
    <sheet name="1.Registros_Pptal" sheetId="12" r:id="rId4"/>
    <sheet name="2. Recaudo" sheetId="15" r:id="rId5"/>
    <sheet name="2. Registros_Recaudo" sheetId="16" r:id="rId6"/>
    <sheet name="3. Exact_Contable" sheetId="17" r:id="rId7"/>
    <sheet name="3. Registros_Exact_Contable" sheetId="18" r:id="rId8"/>
    <sheet name="4. Gestion_Cobro_Coactivo" sheetId="19" r:id="rId9"/>
    <sheet name="4. Registros_Cobro_Coactivo" sheetId="20" r:id="rId10"/>
    <sheet name="5. Exact_Recaudo" sheetId="21" r:id="rId11"/>
    <sheet name="5. Registros_Exact_Recaudo" sheetId="22" r:id="rId12"/>
    <sheet name="6. Gestion_Cartera_Multas" sheetId="23" r:id="rId13"/>
    <sheet name="6. Registros_Cartera_Multas" sheetId="24" r:id="rId14"/>
    <sheet name="7. Gestion_Cartera_Contribucion" sheetId="25" r:id="rId15"/>
    <sheet name="7. Registros_Cartera_Contribuci" sheetId="26" r:id="rId16"/>
    <sheet name="Password" sheetId="14" state="hidden" r:id="rId17"/>
    <sheet name="Instrucciones " sheetId="10" r:id="rId18"/>
    <sheet name="Hoja1" sheetId="9" state="hidden" r:id="rId19"/>
    <sheet name="Control de Cambios" sheetId="11" r:id="rId20"/>
  </sheets>
  <externalReferences>
    <externalReference r:id="rId21"/>
    <externalReference r:id="rId22"/>
  </externalReferences>
  <definedNames>
    <definedName name="APLICACIÓN_DE_POLÍTICAS_Y_O_NORMAS">'1.IDP'!$D$4:$D$8</definedName>
    <definedName name="_xlnm.Print_Area" localSheetId="1">'1. Ejec.Pptal'!$B$1:$X$66</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'1. Ejec.Pptal'!$X$14</definedName>
    <definedName name="PROCES">'1. Ejec.Pptal'!$F$13</definedName>
    <definedName name="PROCESOS">'1.IDP'!$B$4:$B$18</definedName>
    <definedName name="QUINCE">'1.IDP'!$P$130:$P$136</definedName>
    <definedName name="SEIS">'1.IDP'!$G$130:$G$132</definedName>
    <definedName name="SIETE">'1.IDP'!$H$130:$H$133</definedName>
    <definedName name="SUBPROCES">'1. Ejec.Pptal'!$O$13</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 i="1" l="1"/>
  <c r="W37" i="1" s="1"/>
  <c r="U37" i="1"/>
  <c r="S37" i="1"/>
  <c r="T37" i="1"/>
  <c r="R37" i="1"/>
  <c r="Q37" i="1"/>
  <c r="O37" i="1"/>
  <c r="P37" i="1"/>
  <c r="N37" i="1"/>
  <c r="L37" i="1"/>
  <c r="M37" i="1" s="1"/>
  <c r="J37" i="1"/>
  <c r="K37" i="1"/>
  <c r="I37" i="1"/>
  <c r="H37" i="1"/>
  <c r="F37" i="1"/>
  <c r="G37" i="1"/>
  <c r="E37" i="1"/>
  <c r="V43" i="15" l="1"/>
  <c r="U43" i="15"/>
  <c r="Q43" i="15"/>
  <c r="S43" i="15"/>
  <c r="T43" i="15"/>
  <c r="R43" i="15"/>
  <c r="O43" i="15"/>
  <c r="P43" i="15"/>
  <c r="N43" i="15"/>
  <c r="M43" i="15"/>
  <c r="L43" i="15"/>
  <c r="J43" i="15"/>
  <c r="K43" i="15"/>
  <c r="F43" i="15"/>
  <c r="G43" i="15"/>
  <c r="E43" i="15"/>
  <c r="I43" i="15"/>
  <c r="H43" i="15"/>
  <c r="F13" i="16"/>
  <c r="E17" i="16"/>
  <c r="D17" i="16"/>
  <c r="C20" i="16"/>
  <c r="C17" i="16"/>
  <c r="C8" i="18"/>
  <c r="U10" i="20"/>
  <c r="P10" i="20"/>
  <c r="K10" i="20"/>
  <c r="U13" i="24"/>
  <c r="U46" i="23" s="1"/>
  <c r="P13" i="24"/>
  <c r="K13" i="24"/>
  <c r="L46" i="23" s="1"/>
  <c r="F13" i="24"/>
  <c r="H46" i="23" s="1"/>
  <c r="H47" i="25"/>
  <c r="H41" i="25"/>
  <c r="U13" i="26"/>
  <c r="U46" i="25" s="1"/>
  <c r="P13" i="26"/>
  <c r="Q46" i="25" s="1"/>
  <c r="K13" i="26"/>
  <c r="L46" i="25" s="1"/>
  <c r="F13" i="26"/>
  <c r="H46" i="25" s="1"/>
  <c r="U14" i="26"/>
  <c r="U12" i="26"/>
  <c r="U17" i="26" s="1"/>
  <c r="U11" i="26"/>
  <c r="U15" i="26" s="1"/>
  <c r="P14" i="26"/>
  <c r="P12" i="26"/>
  <c r="P17" i="26" s="1"/>
  <c r="P11" i="26"/>
  <c r="P15" i="26" s="1"/>
  <c r="K14" i="26"/>
  <c r="K12" i="26"/>
  <c r="K17" i="26" s="1"/>
  <c r="K11" i="26"/>
  <c r="K15" i="26" s="1"/>
  <c r="F14" i="26"/>
  <c r="F11" i="26"/>
  <c r="H42" i="25" s="1"/>
  <c r="F12" i="26"/>
  <c r="H43" i="25" s="1"/>
  <c r="Q46" i="23"/>
  <c r="U41" i="23"/>
  <c r="Q41" i="23"/>
  <c r="L41" i="23"/>
  <c r="H41" i="23"/>
  <c r="U17" i="24"/>
  <c r="P17" i="24"/>
  <c r="K17" i="24"/>
  <c r="F17" i="24"/>
  <c r="U12" i="24"/>
  <c r="U11" i="24"/>
  <c r="U14" i="24" s="1"/>
  <c r="P12" i="24"/>
  <c r="P11" i="24"/>
  <c r="P15" i="24" s="1"/>
  <c r="K12" i="24"/>
  <c r="K11" i="24"/>
  <c r="K15" i="24" s="1"/>
  <c r="F12" i="24"/>
  <c r="F11" i="24"/>
  <c r="F14" i="24" s="1"/>
  <c r="F9" i="20"/>
  <c r="F8" i="20"/>
  <c r="F10" i="20"/>
  <c r="H41" i="19" s="1"/>
  <c r="D12" i="12"/>
  <c r="F39" i="1" s="1"/>
  <c r="U11" i="12"/>
  <c r="T11" i="12"/>
  <c r="S11" i="12"/>
  <c r="R11" i="12"/>
  <c r="P11" i="12"/>
  <c r="O11" i="12"/>
  <c r="N11" i="12"/>
  <c r="M11" i="12"/>
  <c r="J11" i="12"/>
  <c r="K11" i="12" s="1"/>
  <c r="I11" i="12"/>
  <c r="H11" i="12"/>
  <c r="F11" i="12"/>
  <c r="E11" i="12"/>
  <c r="D11" i="12"/>
  <c r="C11" i="12"/>
  <c r="T9" i="12"/>
  <c r="U9" i="12" s="1"/>
  <c r="S9" i="12"/>
  <c r="R9" i="12"/>
  <c r="O9" i="12"/>
  <c r="P9" i="12" s="1"/>
  <c r="N9" i="12"/>
  <c r="M9" i="12"/>
  <c r="J9" i="12"/>
  <c r="K9" i="12" s="1"/>
  <c r="I9" i="12"/>
  <c r="H9" i="12"/>
  <c r="D9" i="12"/>
  <c r="E9" i="12"/>
  <c r="C9" i="12"/>
  <c r="T10" i="12"/>
  <c r="U10" i="12" s="1"/>
  <c r="S10" i="12"/>
  <c r="S12" i="12" s="1"/>
  <c r="S39" i="1" s="1"/>
  <c r="R10" i="12"/>
  <c r="R12" i="12" s="1"/>
  <c r="R39" i="1" s="1"/>
  <c r="O10" i="12"/>
  <c r="P10" i="12" s="1"/>
  <c r="N10" i="12"/>
  <c r="N12" i="12" s="1"/>
  <c r="O39" i="1" s="1"/>
  <c r="M10" i="12"/>
  <c r="M12" i="12" s="1"/>
  <c r="N39" i="1" s="1"/>
  <c r="J10" i="12"/>
  <c r="K10" i="12" s="1"/>
  <c r="I10" i="12"/>
  <c r="I12" i="12" s="1"/>
  <c r="J39" i="1" s="1"/>
  <c r="H10" i="12"/>
  <c r="H12" i="12" s="1"/>
  <c r="I39" i="1" s="1"/>
  <c r="E10" i="12"/>
  <c r="F10" i="12" s="1"/>
  <c r="D10" i="12"/>
  <c r="C10" i="12"/>
  <c r="C12" i="12" s="1"/>
  <c r="E39" i="1" s="1"/>
  <c r="C8" i="12"/>
  <c r="U17" i="12"/>
  <c r="U16" i="12"/>
  <c r="P17" i="12"/>
  <c r="P16" i="12"/>
  <c r="K17" i="12"/>
  <c r="K16" i="12"/>
  <c r="F17" i="12"/>
  <c r="F16" i="12"/>
  <c r="S43" i="1"/>
  <c r="T43" i="1"/>
  <c r="R43" i="1"/>
  <c r="O43" i="1"/>
  <c r="P43" i="1"/>
  <c r="N43" i="1"/>
  <c r="J43" i="1"/>
  <c r="K43" i="1"/>
  <c r="I43" i="1"/>
  <c r="F43" i="1"/>
  <c r="G43" i="1"/>
  <c r="E43" i="1"/>
  <c r="U21" i="12"/>
  <c r="U43" i="1" s="1"/>
  <c r="P21" i="12"/>
  <c r="Q43" i="1" s="1"/>
  <c r="K21" i="12"/>
  <c r="L43" i="1" s="1"/>
  <c r="F21" i="12"/>
  <c r="H43" i="1" s="1"/>
  <c r="E12" i="12" l="1"/>
  <c r="G39" i="1" s="1"/>
  <c r="T12" i="12"/>
  <c r="O12" i="12"/>
  <c r="J12" i="12"/>
  <c r="F15" i="26"/>
  <c r="H48" i="25" s="1"/>
  <c r="F17" i="26"/>
  <c r="U15" i="24"/>
  <c r="P14" i="24"/>
  <c r="K14" i="24"/>
  <c r="F15" i="24"/>
  <c r="F11" i="20"/>
  <c r="F12" i="12"/>
  <c r="H39" i="1" s="1"/>
  <c r="M43" i="1"/>
  <c r="V43" i="1"/>
  <c r="U12" i="12" l="1"/>
  <c r="U39" i="1" s="1"/>
  <c r="V39" i="1" s="1"/>
  <c r="W39" i="1" s="1"/>
  <c r="T39" i="1"/>
  <c r="P12" i="12"/>
  <c r="Q39" i="1" s="1"/>
  <c r="P39" i="1"/>
  <c r="K12" i="12"/>
  <c r="L39" i="1" s="1"/>
  <c r="M39" i="1" s="1"/>
  <c r="K39" i="1"/>
  <c r="F12" i="20"/>
  <c r="H42" i="19"/>
  <c r="W43" i="1"/>
  <c r="U48" i="25" l="1"/>
  <c r="I76" i="25" s="1"/>
  <c r="U47" i="25"/>
  <c r="I75" i="25" s="1"/>
  <c r="Q47" i="25"/>
  <c r="H75" i="25" s="1"/>
  <c r="L47" i="25"/>
  <c r="Q48" i="25"/>
  <c r="H76" i="25" s="1"/>
  <c r="L48" i="25"/>
  <c r="G76" i="25" s="1"/>
  <c r="U47" i="23"/>
  <c r="Q47" i="23"/>
  <c r="L47" i="23"/>
  <c r="H47" i="23"/>
  <c r="U11" i="20"/>
  <c r="U42" i="19" s="1"/>
  <c r="U9" i="20"/>
  <c r="U8" i="20"/>
  <c r="P11" i="20"/>
  <c r="Q42" i="19" s="1"/>
  <c r="P9" i="20"/>
  <c r="P8" i="20"/>
  <c r="K11" i="20"/>
  <c r="L42" i="19" s="1"/>
  <c r="K9" i="20"/>
  <c r="K8" i="20"/>
  <c r="U47" i="19"/>
  <c r="Q47" i="19"/>
  <c r="L47" i="19"/>
  <c r="H47" i="19"/>
  <c r="T49" i="19"/>
  <c r="S49" i="19"/>
  <c r="R49" i="19"/>
  <c r="T47" i="19"/>
  <c r="S47" i="19"/>
  <c r="R47" i="19"/>
  <c r="T45" i="19"/>
  <c r="S45" i="19"/>
  <c r="R45" i="19"/>
  <c r="P49" i="19"/>
  <c r="O49" i="19"/>
  <c r="N49" i="19"/>
  <c r="P47" i="19"/>
  <c r="O47" i="19"/>
  <c r="N47" i="19"/>
  <c r="P45" i="19"/>
  <c r="O45" i="19"/>
  <c r="N45" i="19"/>
  <c r="K49" i="19"/>
  <c r="J49" i="19"/>
  <c r="I49" i="19"/>
  <c r="K47" i="19"/>
  <c r="J47" i="19"/>
  <c r="I47" i="19"/>
  <c r="K45" i="19"/>
  <c r="J45" i="19"/>
  <c r="I45" i="19"/>
  <c r="G47" i="19"/>
  <c r="F47" i="19"/>
  <c r="E47" i="19"/>
  <c r="G49" i="19"/>
  <c r="F49" i="19"/>
  <c r="G45" i="19"/>
  <c r="F45" i="19"/>
  <c r="E49" i="19"/>
  <c r="E45" i="19"/>
  <c r="S39" i="15"/>
  <c r="T39" i="15"/>
  <c r="U39" i="15"/>
  <c r="S40" i="15"/>
  <c r="T40" i="15"/>
  <c r="U40" i="15"/>
  <c r="S41" i="15"/>
  <c r="T41" i="15"/>
  <c r="U41" i="15"/>
  <c r="R41" i="15"/>
  <c r="R40" i="15"/>
  <c r="R39" i="15"/>
  <c r="O39" i="15"/>
  <c r="P39" i="15"/>
  <c r="Q39" i="15"/>
  <c r="O40" i="15"/>
  <c r="P40" i="15"/>
  <c r="Q40" i="15"/>
  <c r="O41" i="15"/>
  <c r="P41" i="15"/>
  <c r="Q41" i="15"/>
  <c r="N41" i="15"/>
  <c r="N40" i="15"/>
  <c r="N39" i="15"/>
  <c r="M37" i="15"/>
  <c r="M38" i="15"/>
  <c r="M39" i="15"/>
  <c r="M40" i="15"/>
  <c r="M41" i="15"/>
  <c r="M42" i="15"/>
  <c r="M36" i="15"/>
  <c r="J39" i="15"/>
  <c r="K39" i="15"/>
  <c r="L39" i="15"/>
  <c r="J40" i="15"/>
  <c r="K40" i="15"/>
  <c r="L40" i="15"/>
  <c r="J41" i="15"/>
  <c r="K41" i="15"/>
  <c r="L41" i="15"/>
  <c r="I41" i="15"/>
  <c r="I40" i="15"/>
  <c r="I39" i="15"/>
  <c r="F39" i="15"/>
  <c r="E39" i="15"/>
  <c r="U10" i="16"/>
  <c r="T10" i="16"/>
  <c r="S10" i="16"/>
  <c r="R10" i="16"/>
  <c r="P10" i="16"/>
  <c r="O10" i="16"/>
  <c r="N10" i="16"/>
  <c r="M10" i="16"/>
  <c r="K10" i="16"/>
  <c r="J10" i="16"/>
  <c r="I10" i="16"/>
  <c r="H10" i="16"/>
  <c r="S13" i="16"/>
  <c r="T13" i="16"/>
  <c r="R13" i="16"/>
  <c r="N13" i="16"/>
  <c r="O13" i="16"/>
  <c r="M13" i="16"/>
  <c r="I13" i="16"/>
  <c r="J13" i="16"/>
  <c r="H13" i="16"/>
  <c r="T12" i="16"/>
  <c r="U12" i="16" s="1"/>
  <c r="S12" i="16"/>
  <c r="R12" i="16"/>
  <c r="T11" i="16"/>
  <c r="U11" i="16" s="1"/>
  <c r="S11" i="16"/>
  <c r="R11" i="16"/>
  <c r="O12" i="16"/>
  <c r="P12" i="16" s="1"/>
  <c r="N12" i="16"/>
  <c r="M12" i="16"/>
  <c r="O11" i="16"/>
  <c r="P11" i="16" s="1"/>
  <c r="N11" i="16"/>
  <c r="M11" i="16"/>
  <c r="J12" i="16"/>
  <c r="K12" i="16" s="1"/>
  <c r="I12" i="16"/>
  <c r="H12" i="16"/>
  <c r="J11" i="16"/>
  <c r="K11" i="16" s="1"/>
  <c r="I11" i="16"/>
  <c r="H11" i="16"/>
  <c r="D12" i="16"/>
  <c r="F40" i="15" s="1"/>
  <c r="E12" i="16"/>
  <c r="E13" i="16" s="1"/>
  <c r="D11" i="16"/>
  <c r="E11" i="16"/>
  <c r="F11" i="16" s="1"/>
  <c r="H39" i="15" s="1"/>
  <c r="C12" i="16"/>
  <c r="E40" i="15" s="1"/>
  <c r="C11" i="16"/>
  <c r="U13" i="16"/>
  <c r="P13" i="16"/>
  <c r="K13" i="16"/>
  <c r="U22" i="16"/>
  <c r="U21" i="16"/>
  <c r="P22" i="16"/>
  <c r="P21" i="16"/>
  <c r="K22" i="16"/>
  <c r="K21" i="16"/>
  <c r="F22" i="16"/>
  <c r="F21" i="16"/>
  <c r="S42" i="15"/>
  <c r="T42" i="15"/>
  <c r="R42" i="15"/>
  <c r="J42" i="15"/>
  <c r="K42" i="15"/>
  <c r="I42" i="15"/>
  <c r="F42" i="15"/>
  <c r="G42" i="15"/>
  <c r="O42" i="15"/>
  <c r="P42" i="15"/>
  <c r="N42" i="15"/>
  <c r="E42" i="15"/>
  <c r="U23" i="16"/>
  <c r="U42" i="15" s="1"/>
  <c r="P23" i="16"/>
  <c r="Q42" i="15" s="1"/>
  <c r="K23" i="16"/>
  <c r="L42" i="15" s="1"/>
  <c r="F23" i="16"/>
  <c r="H42" i="15" s="1"/>
  <c r="S42" i="1"/>
  <c r="T42" i="1"/>
  <c r="U42" i="1" s="1"/>
  <c r="V42" i="1" s="1"/>
  <c r="W42" i="1" s="1"/>
  <c r="R42" i="1"/>
  <c r="O42" i="1"/>
  <c r="P42" i="1"/>
  <c r="Q42" i="1" s="1"/>
  <c r="N42" i="1"/>
  <c r="J42" i="1"/>
  <c r="K42" i="1"/>
  <c r="L42" i="1" s="1"/>
  <c r="M42" i="1" s="1"/>
  <c r="I42" i="1"/>
  <c r="F42" i="1"/>
  <c r="G42" i="1"/>
  <c r="H42" i="1" s="1"/>
  <c r="E42" i="1"/>
  <c r="C9" i="18"/>
  <c r="U40" i="25"/>
  <c r="U42" i="25"/>
  <c r="I74" i="25"/>
  <c r="U44" i="25"/>
  <c r="U39" i="25"/>
  <c r="Q40" i="25"/>
  <c r="Q42" i="25"/>
  <c r="H74" i="25"/>
  <c r="Q44" i="25"/>
  <c r="Q39" i="25"/>
  <c r="L40" i="25"/>
  <c r="L42" i="25"/>
  <c r="G74" i="25"/>
  <c r="L44" i="25"/>
  <c r="L39" i="25"/>
  <c r="H40" i="25"/>
  <c r="H39" i="25"/>
  <c r="H44" i="25"/>
  <c r="F74" i="25"/>
  <c r="B4" i="26"/>
  <c r="T49" i="25"/>
  <c r="S49" i="25"/>
  <c r="R49" i="25"/>
  <c r="P49" i="25"/>
  <c r="O49" i="25"/>
  <c r="N49" i="25"/>
  <c r="M49" i="25"/>
  <c r="K49" i="25"/>
  <c r="J49" i="25"/>
  <c r="I49" i="25"/>
  <c r="G49" i="25"/>
  <c r="F49" i="25"/>
  <c r="E49" i="25"/>
  <c r="J76" i="25"/>
  <c r="J75" i="25"/>
  <c r="V49" i="25"/>
  <c r="G75" i="25"/>
  <c r="F75" i="25"/>
  <c r="J74" i="25"/>
  <c r="F16" i="25"/>
  <c r="F14" i="25"/>
  <c r="U48" i="23"/>
  <c r="Q44" i="23"/>
  <c r="L44" i="23"/>
  <c r="H44" i="23"/>
  <c r="U40" i="23"/>
  <c r="U42" i="23"/>
  <c r="U39" i="23"/>
  <c r="Q40" i="23"/>
  <c r="Q42" i="23"/>
  <c r="Q39" i="23"/>
  <c r="L40" i="23"/>
  <c r="L42" i="23"/>
  <c r="L39" i="23"/>
  <c r="H40" i="23"/>
  <c r="H42" i="23"/>
  <c r="H39" i="23"/>
  <c r="U43" i="23"/>
  <c r="Q43" i="23"/>
  <c r="L43" i="23"/>
  <c r="H43" i="23"/>
  <c r="B4" i="24"/>
  <c r="T11" i="22"/>
  <c r="T40" i="21" s="1"/>
  <c r="S11" i="22"/>
  <c r="S40" i="21" s="1"/>
  <c r="R11" i="22"/>
  <c r="R40" i="21" s="1"/>
  <c r="O11" i="22"/>
  <c r="P40" i="21" s="1"/>
  <c r="N11" i="22"/>
  <c r="O40" i="21" s="1"/>
  <c r="M11" i="22"/>
  <c r="N40" i="21" s="1"/>
  <c r="J11" i="22"/>
  <c r="K40" i="21" s="1"/>
  <c r="I11" i="22"/>
  <c r="J40" i="21" s="1"/>
  <c r="H11" i="22"/>
  <c r="I40" i="21" s="1"/>
  <c r="E11" i="22"/>
  <c r="G40" i="21" s="1"/>
  <c r="D11" i="22"/>
  <c r="F40" i="21" s="1"/>
  <c r="C11" i="22"/>
  <c r="E40" i="21" s="1"/>
  <c r="F39" i="21"/>
  <c r="G39" i="21"/>
  <c r="E39" i="21"/>
  <c r="J39" i="21"/>
  <c r="K39" i="21"/>
  <c r="I39" i="21"/>
  <c r="O39" i="21"/>
  <c r="P39" i="21"/>
  <c r="N39" i="21"/>
  <c r="S39" i="21"/>
  <c r="T39" i="21"/>
  <c r="R39" i="21"/>
  <c r="S38" i="21"/>
  <c r="T38" i="21"/>
  <c r="R38" i="21"/>
  <c r="O38" i="21"/>
  <c r="P38" i="21"/>
  <c r="N38" i="21"/>
  <c r="J38" i="21"/>
  <c r="K38" i="21"/>
  <c r="I38" i="21"/>
  <c r="F38" i="21"/>
  <c r="G38" i="21"/>
  <c r="E38" i="21"/>
  <c r="T43" i="21"/>
  <c r="S43" i="21"/>
  <c r="R43" i="21"/>
  <c r="P43" i="21"/>
  <c r="O43" i="21"/>
  <c r="N43" i="21"/>
  <c r="K43" i="21"/>
  <c r="J43" i="21"/>
  <c r="I43" i="21"/>
  <c r="G43" i="21"/>
  <c r="F43" i="21"/>
  <c r="E43" i="21"/>
  <c r="S37" i="21"/>
  <c r="T37" i="21"/>
  <c r="R37" i="21"/>
  <c r="O37" i="21"/>
  <c r="P37" i="21"/>
  <c r="N37" i="21"/>
  <c r="J37" i="21"/>
  <c r="K37" i="21"/>
  <c r="I37" i="21"/>
  <c r="F37" i="21"/>
  <c r="G37" i="21"/>
  <c r="E37" i="21"/>
  <c r="B4" i="22"/>
  <c r="G41" i="15" l="1"/>
  <c r="H41" i="15"/>
  <c r="F12" i="16"/>
  <c r="H40" i="15" s="1"/>
  <c r="G40" i="15"/>
  <c r="G39" i="15"/>
  <c r="D13" i="16"/>
  <c r="F41" i="15" s="1"/>
  <c r="C13" i="16"/>
  <c r="E41" i="15" s="1"/>
  <c r="F76" i="25"/>
  <c r="U49" i="25"/>
  <c r="U12" i="20"/>
  <c r="K17" i="20"/>
  <c r="K19" i="20" s="1"/>
  <c r="P17" i="20"/>
  <c r="P19" i="20" s="1"/>
  <c r="U17" i="20"/>
  <c r="U19" i="20" s="1"/>
  <c r="K12" i="20"/>
  <c r="U44" i="23"/>
  <c r="H48" i="23"/>
  <c r="L49" i="25"/>
  <c r="P12" i="20"/>
  <c r="Q49" i="25"/>
  <c r="H49" i="25"/>
  <c r="W49" i="25"/>
  <c r="Q48" i="23" l="1"/>
  <c r="H76" i="23" s="1"/>
  <c r="L48" i="23"/>
  <c r="G76" i="23" s="1"/>
  <c r="U40" i="19"/>
  <c r="H75" i="19"/>
  <c r="Q40" i="19"/>
  <c r="K50" i="19"/>
  <c r="J50" i="19"/>
  <c r="F50" i="19"/>
  <c r="E50" i="19"/>
  <c r="G75" i="19"/>
  <c r="L40" i="19"/>
  <c r="H40" i="19"/>
  <c r="B4" i="20"/>
  <c r="J36" i="17"/>
  <c r="K36" i="17"/>
  <c r="S8" i="18"/>
  <c r="S36" i="17" s="1"/>
  <c r="T8" i="18"/>
  <c r="U8" i="18" s="1"/>
  <c r="U36" i="17" s="1"/>
  <c r="V36" i="17" s="1"/>
  <c r="S9" i="18"/>
  <c r="S37" i="17" s="1"/>
  <c r="T9" i="18"/>
  <c r="U9" i="18" s="1"/>
  <c r="U37" i="17" s="1"/>
  <c r="V37" i="17" s="1"/>
  <c r="R9" i="18"/>
  <c r="R37" i="17" s="1"/>
  <c r="R8" i="18"/>
  <c r="R36" i="17" s="1"/>
  <c r="N8" i="18"/>
  <c r="O36" i="17" s="1"/>
  <c r="O8" i="18"/>
  <c r="P36" i="17" s="1"/>
  <c r="N9" i="18"/>
  <c r="O37" i="17" s="1"/>
  <c r="O9" i="18"/>
  <c r="P37" i="17" s="1"/>
  <c r="M9" i="18"/>
  <c r="N37" i="17" s="1"/>
  <c r="M8" i="18"/>
  <c r="N36" i="17" s="1"/>
  <c r="I8" i="18"/>
  <c r="J8" i="18"/>
  <c r="I9" i="18"/>
  <c r="J37" i="17" s="1"/>
  <c r="J9" i="18"/>
  <c r="K37" i="17" s="1"/>
  <c r="H9" i="18"/>
  <c r="I37" i="17" s="1"/>
  <c r="H8" i="18"/>
  <c r="I36" i="17" s="1"/>
  <c r="F12" i="18"/>
  <c r="F13" i="18"/>
  <c r="F14" i="18"/>
  <c r="F15" i="18"/>
  <c r="F16" i="18"/>
  <c r="K12" i="18"/>
  <c r="K13" i="18"/>
  <c r="K16" i="18"/>
  <c r="K15" i="18"/>
  <c r="K14" i="18"/>
  <c r="P14" i="18"/>
  <c r="P16" i="18"/>
  <c r="P15" i="18"/>
  <c r="P12" i="18"/>
  <c r="P13" i="18"/>
  <c r="U16" i="18"/>
  <c r="U15" i="18"/>
  <c r="U14" i="18"/>
  <c r="U12" i="18"/>
  <c r="U13" i="18"/>
  <c r="U11" i="18"/>
  <c r="U17" i="18"/>
  <c r="D9" i="18"/>
  <c r="F37" i="17" s="1"/>
  <c r="E9" i="18"/>
  <c r="G37" i="17" s="1"/>
  <c r="E37" i="17"/>
  <c r="D8" i="18"/>
  <c r="F36" i="17" s="1"/>
  <c r="E8" i="18"/>
  <c r="G36" i="17" s="1"/>
  <c r="C10" i="18"/>
  <c r="E38" i="17" s="1"/>
  <c r="U49" i="23"/>
  <c r="T49" i="23"/>
  <c r="I76" i="23"/>
  <c r="J75" i="23"/>
  <c r="V49" i="23"/>
  <c r="I75" i="23"/>
  <c r="S49" i="23"/>
  <c r="R49" i="23"/>
  <c r="Q49" i="23"/>
  <c r="P49" i="23"/>
  <c r="O49" i="23"/>
  <c r="N49" i="23"/>
  <c r="M48" i="23"/>
  <c r="G75" i="23"/>
  <c r="K49" i="23"/>
  <c r="J49" i="23"/>
  <c r="I49" i="23"/>
  <c r="H49" i="23"/>
  <c r="G49" i="23"/>
  <c r="F49" i="23"/>
  <c r="E49" i="23"/>
  <c r="W44" i="23"/>
  <c r="W43" i="23"/>
  <c r="J74" i="23" s="1"/>
  <c r="G74" i="23"/>
  <c r="F74" i="23"/>
  <c r="F16" i="23"/>
  <c r="F14" i="23"/>
  <c r="F71" i="21"/>
  <c r="N45" i="21"/>
  <c r="L45" i="21"/>
  <c r="J71" i="21"/>
  <c r="V45" i="21"/>
  <c r="I71" i="21"/>
  <c r="T45" i="21"/>
  <c r="S45" i="21"/>
  <c r="R45" i="21"/>
  <c r="Q45" i="21"/>
  <c r="P45" i="21"/>
  <c r="O45" i="21"/>
  <c r="M45" i="21"/>
  <c r="G71" i="21"/>
  <c r="K45" i="21"/>
  <c r="J45" i="21"/>
  <c r="I45" i="21"/>
  <c r="H45" i="21"/>
  <c r="G45" i="21"/>
  <c r="F45" i="21"/>
  <c r="E45" i="21"/>
  <c r="J70" i="21"/>
  <c r="I70" i="21"/>
  <c r="H72" i="21"/>
  <c r="G70" i="21"/>
  <c r="F72" i="21"/>
  <c r="F16" i="21"/>
  <c r="F14" i="21"/>
  <c r="W50" i="19"/>
  <c r="V50" i="19"/>
  <c r="V49" i="19"/>
  <c r="J76" i="19"/>
  <c r="T50" i="19"/>
  <c r="S50" i="19"/>
  <c r="R50" i="19"/>
  <c r="P50" i="19"/>
  <c r="O50" i="19"/>
  <c r="N50" i="19"/>
  <c r="M49" i="19"/>
  <c r="G50" i="19"/>
  <c r="W43" i="19"/>
  <c r="V43" i="19"/>
  <c r="M43" i="19"/>
  <c r="W42" i="19"/>
  <c r="W49" i="19" s="1"/>
  <c r="J77" i="19" s="1"/>
  <c r="V42" i="19"/>
  <c r="M42" i="19"/>
  <c r="F16" i="19"/>
  <c r="F14" i="19"/>
  <c r="H43" i="19" l="1"/>
  <c r="U13" i="20"/>
  <c r="K13" i="20"/>
  <c r="L45" i="19"/>
  <c r="G76" i="19" s="1"/>
  <c r="Q45" i="19"/>
  <c r="H76" i="19" s="1"/>
  <c r="P13" i="20"/>
  <c r="F75" i="19"/>
  <c r="U39" i="19"/>
  <c r="F17" i="20"/>
  <c r="H39" i="19"/>
  <c r="U46" i="19" s="1"/>
  <c r="L43" i="19"/>
  <c r="L39" i="19"/>
  <c r="W49" i="23"/>
  <c r="M49" i="23"/>
  <c r="F76" i="23"/>
  <c r="L49" i="23"/>
  <c r="W48" i="23"/>
  <c r="J76" i="23" s="1"/>
  <c r="F75" i="23"/>
  <c r="T36" i="17"/>
  <c r="I72" i="21"/>
  <c r="F70" i="21"/>
  <c r="J72" i="21"/>
  <c r="U45" i="21"/>
  <c r="W45" i="21"/>
  <c r="U43" i="19"/>
  <c r="Q39" i="19"/>
  <c r="Q43" i="19"/>
  <c r="F77" i="19"/>
  <c r="I75" i="19"/>
  <c r="I50" i="19"/>
  <c r="M50" i="19"/>
  <c r="T37" i="17"/>
  <c r="H10" i="18"/>
  <c r="I38" i="17" s="1"/>
  <c r="E36" i="17"/>
  <c r="S10" i="18"/>
  <c r="S38" i="17" s="1"/>
  <c r="R10" i="18"/>
  <c r="R38" i="17" s="1"/>
  <c r="T10" i="18"/>
  <c r="T38" i="17" s="1"/>
  <c r="M10" i="18"/>
  <c r="N38" i="17" s="1"/>
  <c r="N10" i="18"/>
  <c r="O38" i="17" s="1"/>
  <c r="O10" i="18"/>
  <c r="P38" i="17" s="1"/>
  <c r="I10" i="18"/>
  <c r="J38" i="17" s="1"/>
  <c r="J10" i="18"/>
  <c r="K38" i="17" s="1"/>
  <c r="E10" i="18"/>
  <c r="G38" i="17" s="1"/>
  <c r="D10" i="18"/>
  <c r="F38" i="17" s="1"/>
  <c r="J75" i="19"/>
  <c r="H75" i="23"/>
  <c r="H74" i="23"/>
  <c r="I74" i="23"/>
  <c r="H70" i="21"/>
  <c r="H71" i="21"/>
  <c r="G72" i="21"/>
  <c r="L46" i="19" l="1"/>
  <c r="Q46" i="19"/>
  <c r="H46" i="19"/>
  <c r="U45" i="19"/>
  <c r="F19" i="20"/>
  <c r="H45" i="19"/>
  <c r="F76" i="19" s="1"/>
  <c r="Q48" i="19"/>
  <c r="L48" i="19"/>
  <c r="Q50" i="19"/>
  <c r="U49" i="19"/>
  <c r="I77" i="19" s="1"/>
  <c r="U48" i="19"/>
  <c r="L50" i="19"/>
  <c r="H50" i="19" l="1"/>
  <c r="H48" i="19"/>
  <c r="F13" i="20"/>
  <c r="H49" i="19" s="1"/>
  <c r="Q49" i="19"/>
  <c r="H77" i="19" s="1"/>
  <c r="L49" i="19"/>
  <c r="G77" i="19" s="1"/>
  <c r="I76" i="19"/>
  <c r="U50" i="19"/>
  <c r="P17" i="18"/>
  <c r="K17" i="18"/>
  <c r="F17" i="18"/>
  <c r="P11" i="18"/>
  <c r="F11" i="18"/>
  <c r="P9" i="18"/>
  <c r="Q37" i="17" s="1"/>
  <c r="K9" i="18"/>
  <c r="F9" i="18"/>
  <c r="H37" i="17" s="1"/>
  <c r="P8" i="18"/>
  <c r="Q36" i="17" s="1"/>
  <c r="Q43" i="17" s="1"/>
  <c r="K8" i="18"/>
  <c r="L36" i="17" s="1"/>
  <c r="M36" i="17" s="1"/>
  <c r="B4" i="18"/>
  <c r="H69" i="17"/>
  <c r="G69" i="17"/>
  <c r="F69" i="17"/>
  <c r="W43" i="17"/>
  <c r="V43" i="17"/>
  <c r="U43" i="17"/>
  <c r="T43" i="17"/>
  <c r="P43" i="17"/>
  <c r="O43" i="17"/>
  <c r="N43" i="17"/>
  <c r="K43" i="17"/>
  <c r="J43" i="17"/>
  <c r="G43" i="17"/>
  <c r="W41" i="17"/>
  <c r="J69" i="17" s="1"/>
  <c r="V41" i="17"/>
  <c r="U41" i="17"/>
  <c r="I69" i="17" s="1"/>
  <c r="T41" i="17"/>
  <c r="S41" i="17"/>
  <c r="S43" i="17" s="1"/>
  <c r="R41" i="17"/>
  <c r="Q41" i="17"/>
  <c r="P41" i="17"/>
  <c r="O41" i="17"/>
  <c r="N41" i="17"/>
  <c r="M41" i="17"/>
  <c r="L41" i="17"/>
  <c r="K41" i="17"/>
  <c r="J41" i="17"/>
  <c r="I41" i="17"/>
  <c r="H41" i="17"/>
  <c r="G41" i="17"/>
  <c r="F41" i="17"/>
  <c r="F43" i="17" s="1"/>
  <c r="E41" i="17"/>
  <c r="E43" i="17" s="1"/>
  <c r="W39" i="17"/>
  <c r="V39" i="17"/>
  <c r="U39" i="17"/>
  <c r="T39" i="17"/>
  <c r="S39" i="17"/>
  <c r="R39" i="17"/>
  <c r="Q39" i="17"/>
  <c r="P39" i="17"/>
  <c r="O39" i="17"/>
  <c r="N39" i="17"/>
  <c r="M39" i="17"/>
  <c r="L39" i="17"/>
  <c r="K39" i="17"/>
  <c r="J39" i="17"/>
  <c r="I39" i="17"/>
  <c r="H39" i="17"/>
  <c r="G39" i="17"/>
  <c r="F39" i="17"/>
  <c r="E39" i="17"/>
  <c r="W38" i="17"/>
  <c r="J70" i="17" s="1"/>
  <c r="F16" i="17"/>
  <c r="F14" i="17"/>
  <c r="L37" i="17" l="1"/>
  <c r="M37" i="17" s="1"/>
  <c r="L43" i="17"/>
  <c r="M43" i="17"/>
  <c r="R43" i="17"/>
  <c r="U10" i="18"/>
  <c r="U38" i="17" s="1"/>
  <c r="P10" i="18"/>
  <c r="K10" i="18"/>
  <c r="L38" i="17" s="1"/>
  <c r="F10" i="18"/>
  <c r="H38" i="17" s="1"/>
  <c r="F68" i="17" s="1"/>
  <c r="F8" i="18"/>
  <c r="J68" i="17"/>
  <c r="V38" i="17" l="1"/>
  <c r="G70" i="17"/>
  <c r="I70" i="17"/>
  <c r="I68" i="17"/>
  <c r="Q38" i="17"/>
  <c r="M38" i="17"/>
  <c r="G68" i="17"/>
  <c r="I43" i="17"/>
  <c r="H36" i="17"/>
  <c r="H43" i="17" s="1"/>
  <c r="F70" i="17"/>
  <c r="I37" i="15"/>
  <c r="N37" i="15"/>
  <c r="S37" i="15"/>
  <c r="I36" i="15"/>
  <c r="N36" i="15"/>
  <c r="S36" i="15"/>
  <c r="U20" i="16"/>
  <c r="P20" i="16"/>
  <c r="K20" i="16"/>
  <c r="F20" i="16"/>
  <c r="U19" i="16"/>
  <c r="P19" i="16"/>
  <c r="K19" i="16"/>
  <c r="F19" i="16"/>
  <c r="U18" i="16"/>
  <c r="P18" i="16"/>
  <c r="K18" i="16"/>
  <c r="F18" i="16"/>
  <c r="U17" i="16"/>
  <c r="P17" i="16"/>
  <c r="K17" i="16"/>
  <c r="F17" i="16"/>
  <c r="U16" i="16"/>
  <c r="P16" i="16"/>
  <c r="K16" i="16"/>
  <c r="F16" i="16"/>
  <c r="U15" i="16"/>
  <c r="P15" i="16"/>
  <c r="K15" i="16"/>
  <c r="F15" i="16"/>
  <c r="T9" i="16"/>
  <c r="U9" i="16" s="1"/>
  <c r="S9" i="16"/>
  <c r="R9" i="16"/>
  <c r="T37" i="15" s="1"/>
  <c r="O9" i="16"/>
  <c r="P9" i="16" s="1"/>
  <c r="N9" i="16"/>
  <c r="P37" i="15" s="1"/>
  <c r="M9" i="16"/>
  <c r="O37" i="15" s="1"/>
  <c r="J9" i="16"/>
  <c r="K9" i="16" s="1"/>
  <c r="L38" i="15" s="1"/>
  <c r="I9" i="16"/>
  <c r="H9" i="16"/>
  <c r="J37" i="15" s="1"/>
  <c r="E9" i="16"/>
  <c r="D9" i="16"/>
  <c r="C9" i="16"/>
  <c r="T8" i="16"/>
  <c r="U8" i="16" s="1"/>
  <c r="S8" i="16"/>
  <c r="U36" i="15" s="1"/>
  <c r="R8" i="16"/>
  <c r="T36" i="15" s="1"/>
  <c r="O8" i="16"/>
  <c r="P8" i="16" s="1"/>
  <c r="R36" i="15" s="1"/>
  <c r="N8" i="16"/>
  <c r="P36" i="15" s="1"/>
  <c r="M8" i="16"/>
  <c r="O36" i="15" s="1"/>
  <c r="J8" i="16"/>
  <c r="K8" i="16" s="1"/>
  <c r="I8" i="16"/>
  <c r="K36" i="15" s="1"/>
  <c r="H8" i="16"/>
  <c r="J36" i="15" s="1"/>
  <c r="E8" i="16"/>
  <c r="F8" i="16" s="1"/>
  <c r="H36" i="15" s="1"/>
  <c r="D8" i="16"/>
  <c r="F36" i="15" s="1"/>
  <c r="C8" i="16"/>
  <c r="B4" i="16"/>
  <c r="J71" i="15"/>
  <c r="J70" i="15"/>
  <c r="F70" i="15"/>
  <c r="J69" i="15"/>
  <c r="W44" i="15"/>
  <c r="V44" i="15"/>
  <c r="I70" i="15"/>
  <c r="H70" i="15"/>
  <c r="G70" i="15"/>
  <c r="F16" i="15"/>
  <c r="F14" i="15"/>
  <c r="F9" i="16" l="1"/>
  <c r="E10" i="16"/>
  <c r="F37" i="15"/>
  <c r="D10" i="16"/>
  <c r="F38" i="15" s="1"/>
  <c r="E36" i="15"/>
  <c r="E44" i="15" s="1"/>
  <c r="C10" i="16"/>
  <c r="Q36" i="15"/>
  <c r="O38" i="15"/>
  <c r="Q38" i="15"/>
  <c r="H37" i="15"/>
  <c r="H44" i="15" s="1"/>
  <c r="J38" i="15"/>
  <c r="I44" i="15"/>
  <c r="L36" i="15"/>
  <c r="M44" i="15"/>
  <c r="G37" i="15"/>
  <c r="S44" i="15"/>
  <c r="T44" i="15"/>
  <c r="O44" i="15"/>
  <c r="P44" i="15"/>
  <c r="T38" i="15"/>
  <c r="U37" i="15"/>
  <c r="U44" i="15" s="1"/>
  <c r="Q37" i="15"/>
  <c r="Q44" i="15" s="1"/>
  <c r="P38" i="15"/>
  <c r="R37" i="15"/>
  <c r="R44" i="15" s="1"/>
  <c r="L37" i="15"/>
  <c r="L44" i="15" s="1"/>
  <c r="K37" i="15"/>
  <c r="K44" i="15" s="1"/>
  <c r="G38" i="15"/>
  <c r="G36" i="15"/>
  <c r="I71" i="15"/>
  <c r="H68" i="17"/>
  <c r="H70" i="17"/>
  <c r="E37" i="15"/>
  <c r="G71" i="15"/>
  <c r="J44" i="15"/>
  <c r="N44" i="15"/>
  <c r="F44" i="15"/>
  <c r="U38" i="15"/>
  <c r="V38" i="15" s="1"/>
  <c r="G44" i="15" l="1"/>
  <c r="F10" i="16"/>
  <c r="H38" i="15" s="1"/>
  <c r="R38" i="15"/>
  <c r="E38" i="15"/>
  <c r="I38" i="15"/>
  <c r="G69" i="15"/>
  <c r="K38" i="15"/>
  <c r="I69" i="15"/>
  <c r="S38" i="15"/>
  <c r="N38" i="15"/>
  <c r="H69" i="15"/>
  <c r="H71" i="15"/>
  <c r="U15" i="12"/>
  <c r="U18" i="12"/>
  <c r="U19" i="12"/>
  <c r="P15" i="12"/>
  <c r="P18" i="12"/>
  <c r="P19" i="12"/>
  <c r="K15" i="12"/>
  <c r="K18" i="12"/>
  <c r="K19" i="12"/>
  <c r="F15" i="12"/>
  <c r="F18" i="12"/>
  <c r="F19" i="12"/>
  <c r="F14" i="12"/>
  <c r="S8" i="12"/>
  <c r="T8" i="12"/>
  <c r="U8" i="12" s="1"/>
  <c r="R8" i="12"/>
  <c r="N8" i="12"/>
  <c r="O8" i="12"/>
  <c r="M8" i="12"/>
  <c r="I8" i="12"/>
  <c r="J8" i="12"/>
  <c r="K8" i="12" s="1"/>
  <c r="H8" i="12"/>
  <c r="D8" i="12"/>
  <c r="E8" i="12"/>
  <c r="F8" i="12" s="1"/>
  <c r="F71" i="15" l="1"/>
  <c r="F69" i="15"/>
  <c r="P20" i="12"/>
  <c r="U14" i="12"/>
  <c r="P14" i="12"/>
  <c r="K14" i="12"/>
  <c r="U20" i="12"/>
  <c r="F20" i="12"/>
  <c r="K20" i="12"/>
  <c r="S36" i="1"/>
  <c r="T36" i="1"/>
  <c r="U36" i="1" s="1"/>
  <c r="R36" i="1"/>
  <c r="O36" i="1"/>
  <c r="P36" i="1"/>
  <c r="Q36" i="1" s="1"/>
  <c r="N36" i="1"/>
  <c r="J36" i="1"/>
  <c r="F36" i="1"/>
  <c r="G36" i="1"/>
  <c r="H36" i="1" s="1"/>
  <c r="E36" i="1"/>
  <c r="F9" i="12" l="1"/>
  <c r="I13" i="12"/>
  <c r="J38" i="1" s="1"/>
  <c r="J44" i="1" s="1"/>
  <c r="J13" i="12"/>
  <c r="D13" i="12"/>
  <c r="F38" i="1" s="1"/>
  <c r="F44" i="1" s="1"/>
  <c r="H13" i="12"/>
  <c r="I38" i="1" s="1"/>
  <c r="I44" i="1" s="1"/>
  <c r="S13" i="12"/>
  <c r="S38" i="1" s="1"/>
  <c r="S44" i="1" s="1"/>
  <c r="M13" i="12"/>
  <c r="N38" i="1" s="1"/>
  <c r="N44" i="1" s="1"/>
  <c r="N13" i="12"/>
  <c r="O38" i="1" s="1"/>
  <c r="O44" i="1" s="1"/>
  <c r="R13" i="12"/>
  <c r="R38" i="1" s="1"/>
  <c r="R44" i="1" s="1"/>
  <c r="T13" i="12"/>
  <c r="O13" i="12"/>
  <c r="V36" i="1"/>
  <c r="W36" i="1" s="1"/>
  <c r="P8" i="12"/>
  <c r="E13" i="12"/>
  <c r="C13" i="12"/>
  <c r="E38" i="1" s="1"/>
  <c r="E44" i="1" s="1"/>
  <c r="K36" i="1"/>
  <c r="I36" i="1"/>
  <c r="U13" i="12" l="1"/>
  <c r="U38" i="1" s="1"/>
  <c r="T38" i="1"/>
  <c r="T44" i="1" s="1"/>
  <c r="P13" i="12"/>
  <c r="Q38" i="1" s="1"/>
  <c r="Q44" i="1" s="1"/>
  <c r="P38" i="1"/>
  <c r="P44" i="1" s="1"/>
  <c r="K13" i="12"/>
  <c r="L38" i="1" s="1"/>
  <c r="K38" i="1"/>
  <c r="K44" i="1" s="1"/>
  <c r="F13" i="12"/>
  <c r="H38" i="1" s="1"/>
  <c r="H44" i="1" s="1"/>
  <c r="G38" i="1"/>
  <c r="G44" i="1" s="1"/>
  <c r="L36" i="1"/>
  <c r="M38" i="1" l="1"/>
  <c r="M44" i="1" s="1"/>
  <c r="L44" i="1"/>
  <c r="V38" i="1"/>
  <c r="U44" i="1"/>
  <c r="M36" i="1"/>
  <c r="W38" i="1" l="1"/>
  <c r="W44" i="1" s="1"/>
  <c r="V44" i="1"/>
  <c r="F16" i="1"/>
  <c r="F14" i="1"/>
  <c r="V40" i="1" l="1"/>
  <c r="U40" i="1"/>
  <c r="T40" i="1"/>
  <c r="S40" i="1"/>
  <c r="R40" i="1"/>
  <c r="Q40" i="1"/>
  <c r="P40" i="1"/>
  <c r="O40" i="1"/>
  <c r="N40" i="1"/>
  <c r="K40" i="1"/>
  <c r="J40" i="1"/>
  <c r="I40" i="1"/>
  <c r="G40" i="1"/>
  <c r="F40" i="1"/>
  <c r="E40" i="1"/>
  <c r="L40" i="1"/>
  <c r="W40" i="1" l="1"/>
  <c r="H40" i="1"/>
  <c r="M40" i="1"/>
  <c r="B4" i="12" l="1"/>
  <c r="D24" i="7" l="1"/>
  <c r="D95" i="7"/>
  <c r="D94" i="7" s="1"/>
  <c r="I70" i="1" l="1"/>
  <c r="H70" i="1"/>
  <c r="V45" i="1"/>
  <c r="L45" i="1"/>
  <c r="G70" i="1"/>
  <c r="H45" i="1"/>
  <c r="M45" i="1"/>
  <c r="W45" i="1"/>
  <c r="H72" i="1"/>
  <c r="Q45" i="1"/>
  <c r="E45" i="1"/>
  <c r="N45" i="1"/>
  <c r="F45" i="1"/>
  <c r="O45" i="1"/>
  <c r="G45" i="1"/>
  <c r="P45" i="1"/>
  <c r="I45" i="1"/>
  <c r="R45" i="1"/>
  <c r="J45" i="1"/>
  <c r="S45" i="1"/>
  <c r="K45" i="1"/>
  <c r="T45" i="1"/>
  <c r="I72" i="1"/>
  <c r="U45" i="1"/>
  <c r="G71" i="1"/>
  <c r="J71" i="1"/>
  <c r="F71" i="1"/>
  <c r="F70" i="1"/>
  <c r="H71" i="1"/>
  <c r="I71" i="1"/>
  <c r="F72" i="1" l="1"/>
  <c r="J72" i="1"/>
  <c r="G72" i="1"/>
  <c r="J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5" authorId="0" shapeId="0" xr:uid="{00000000-0006-0000-0100-000001000000}">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6" authorId="0" shapeId="0" xr:uid="{00000000-0006-0000-0100-000002000000}">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0" authorId="1" shapeId="0" xr:uid="{1010F956-F5A9-43F4-AF10-411958562E76}">
      <text>
        <r>
          <rPr>
            <sz val="12"/>
            <color indexed="81"/>
            <rFont val="Tahoma"/>
            <family val="2"/>
          </rPr>
          <t>Indique el valor  inicial del indicador, definido como punto de referencia para la medición.</t>
        </r>
      </text>
    </comment>
    <comment ref="E31" authorId="0" shapeId="0" xr:uid="{00000000-0006-0000-0100-00000300000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1" authorId="0" shapeId="0" xr:uid="{00000000-0006-0000-0100-000004000000}">
      <text>
        <r>
          <rPr>
            <sz val="12"/>
            <color indexed="81"/>
            <rFont val="Tahoma"/>
            <family val="2"/>
          </rPr>
          <t>Establecer el valor de cumplimiento que se pretende obtener para el periodo. Se expresa en ocasiones en PORCENTAJE (%)</t>
        </r>
      </text>
    </comment>
    <comment ref="P31" authorId="0" shapeId="0" xr:uid="{00000000-0006-0000-0100-000005000000}">
      <text>
        <r>
          <rPr>
            <sz val="12"/>
            <color indexed="81"/>
            <rFont val="Tahoma"/>
            <family val="2"/>
          </rPr>
          <t>Realizar una descrpción cualitativa de la meta</t>
        </r>
        <r>
          <rPr>
            <sz val="9"/>
            <color indexed="81"/>
            <rFont val="Tahoma"/>
            <family val="2"/>
          </rPr>
          <t xml:space="preserve">
</t>
        </r>
      </text>
    </comment>
    <comment ref="N47" authorId="1" shapeId="0" xr:uid="{58DA5F0B-0E91-44F0-B6CB-C3C4EFEB6F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61" authorId="0" shapeId="0" xr:uid="{00000000-0006-0000-0100-000007000000}">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1" authorId="2" shapeId="0" xr:uid="{C9237927-38D7-4279-9BFF-F16EF818EDBC}">
      <text>
        <r>
          <rPr>
            <sz val="12"/>
            <color indexed="81"/>
            <rFont val="Tahoma"/>
            <family val="2"/>
          </rPr>
          <t>Marque con una X, en caso de requerir formular plan de requerimiento.</t>
        </r>
        <r>
          <rPr>
            <sz val="9"/>
            <color indexed="81"/>
            <rFont val="Tahoma"/>
            <family val="2"/>
          </rPr>
          <t xml:space="preserve">
</t>
        </r>
      </text>
    </comment>
    <comment ref="U61" authorId="2" shapeId="0" xr:uid="{89D89702-EC89-4991-AE58-8FFF480D6C79}">
      <text>
        <r>
          <rPr>
            <sz val="12"/>
            <color indexed="81"/>
            <rFont val="Tahoma"/>
            <family val="2"/>
          </rPr>
          <t>Marque con una X, en caso de no requerir formular plan de mejoramiento.</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6DB7AEC1-4200-48A4-B771-E342676922FD}">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6" authorId="0" shapeId="0" xr:uid="{794B87CA-E008-4491-A5AF-37B2BC363DF5}">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9" authorId="0" shapeId="0" xr:uid="{00557B8A-442E-46CB-AD4C-E6807467EE8A}">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3" authorId="1" shapeId="0" xr:uid="{D083A6EA-8885-4614-912B-F0C962272335}">
      <text>
        <r>
          <rPr>
            <sz val="12"/>
            <color indexed="81"/>
            <rFont val="Tahoma"/>
            <family val="2"/>
          </rPr>
          <t>Indique el valor  inicial del indicador, definido como punto de referencia para la medición.</t>
        </r>
      </text>
    </comment>
    <comment ref="E34" authorId="0" shapeId="0" xr:uid="{66349215-2A6A-4F1C-92FC-6511D0E7A9A0}">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4" authorId="0" shapeId="0" xr:uid="{8C0F7B15-D483-4244-B69A-D3C339AE643D}">
      <text>
        <r>
          <rPr>
            <sz val="12"/>
            <color indexed="81"/>
            <rFont val="Tahoma"/>
            <family val="2"/>
          </rPr>
          <t>Establecer el valor de cumplimiento que se pretende obtener para el periodo. Se expresa en ocasiones en PORCENTAJE (%)</t>
        </r>
      </text>
    </comment>
    <comment ref="P34" authorId="0" shapeId="0" xr:uid="{8076EE2B-BDEC-4B88-AD73-90F7F45F9D1F}">
      <text>
        <r>
          <rPr>
            <sz val="12"/>
            <color indexed="81"/>
            <rFont val="Tahoma"/>
            <family val="2"/>
          </rPr>
          <t>Realizar una descrpción cualitativa de la meta</t>
        </r>
        <r>
          <rPr>
            <sz val="9"/>
            <color indexed="81"/>
            <rFont val="Tahoma"/>
            <family val="2"/>
          </rPr>
          <t xml:space="preserve">
</t>
        </r>
      </text>
    </comment>
    <comment ref="N51" authorId="1" shapeId="0" xr:uid="{0E14E1B1-4D35-44FA-A3D0-A424D94D1EC2}">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65" authorId="0" shapeId="0" xr:uid="{424E5922-CB92-45BA-8CBB-8169C79A20C9}">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5" authorId="2" shapeId="0" xr:uid="{52EDDF19-02D2-477A-917D-2F750A48E3CC}">
      <text>
        <r>
          <rPr>
            <sz val="12"/>
            <color indexed="81"/>
            <rFont val="Tahoma"/>
            <family val="2"/>
          </rPr>
          <t>Marque con una X, en caso de requerir formular plan de requerimiento.</t>
        </r>
        <r>
          <rPr>
            <sz val="9"/>
            <color indexed="81"/>
            <rFont val="Tahoma"/>
            <family val="2"/>
          </rPr>
          <t xml:space="preserve">
</t>
        </r>
      </text>
    </comment>
    <comment ref="U65" authorId="2" shapeId="0" xr:uid="{9D408A8F-A984-4694-8703-E5B2B5F3FAA4}">
      <text>
        <r>
          <rPr>
            <sz val="12"/>
            <color indexed="81"/>
            <rFont val="Tahoma"/>
            <family val="2"/>
          </rPr>
          <t>Marque con una X, en caso de no requerir formular plan de mejoramiento.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CB4EEAED-7E54-42DD-99BE-10FFE9A5078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6" authorId="0" shapeId="0" xr:uid="{9AFE509D-E2E0-4244-B835-5BF760F38C7E}">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9" authorId="0" shapeId="0" xr:uid="{4A7A7827-CB7E-482D-89F6-656B42A69769}">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3" authorId="1" shapeId="0" xr:uid="{5E4521D0-4BEA-470E-ACD7-4B5B867AB2C7}">
      <text>
        <r>
          <rPr>
            <sz val="12"/>
            <color indexed="81"/>
            <rFont val="Tahoma"/>
            <family val="2"/>
          </rPr>
          <t>Indique el valor  inicial del indicador, definido como punto de referencia para la medición.</t>
        </r>
      </text>
    </comment>
    <comment ref="E34" authorId="0" shapeId="0" xr:uid="{09BC8B13-48ED-404F-A83E-85F4D443F645}">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4" authorId="0" shapeId="0" xr:uid="{592F9708-C2B6-41E6-86C3-D49EC2319434}">
      <text>
        <r>
          <rPr>
            <sz val="12"/>
            <color indexed="81"/>
            <rFont val="Tahoma"/>
            <family val="2"/>
          </rPr>
          <t>Establecer el valor de cumplimiento que se pretende obtener para el periodo. Se expresa en ocasiones en PORCENTAJE (%)</t>
        </r>
      </text>
    </comment>
    <comment ref="P34" authorId="0" shapeId="0" xr:uid="{5BAA64E5-2C40-44E8-B19F-9BA5E9B1F0ED}">
      <text>
        <r>
          <rPr>
            <sz val="12"/>
            <color indexed="81"/>
            <rFont val="Tahoma"/>
            <family val="2"/>
          </rPr>
          <t>Realizar una descrpción cualitativa de la meta</t>
        </r>
        <r>
          <rPr>
            <sz val="9"/>
            <color indexed="81"/>
            <rFont val="Tahoma"/>
            <family val="2"/>
          </rPr>
          <t xml:space="preserve">
</t>
        </r>
      </text>
    </comment>
    <comment ref="N51" authorId="1" shapeId="0" xr:uid="{02460E13-C373-4171-99E0-B14D065E155D}">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65" authorId="0" shapeId="0" xr:uid="{9D25D53A-4DB8-40C8-B9DD-E0517C325F49}">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5" authorId="2" shapeId="0" xr:uid="{899D72F8-E91C-4021-8A99-472FF73CCBDC}">
      <text>
        <r>
          <rPr>
            <sz val="12"/>
            <color indexed="81"/>
            <rFont val="Tahoma"/>
            <family val="2"/>
          </rPr>
          <t>Marque con una X, en caso de requerir formular plan de requerimiento.</t>
        </r>
        <r>
          <rPr>
            <sz val="9"/>
            <color indexed="81"/>
            <rFont val="Tahoma"/>
            <family val="2"/>
          </rPr>
          <t xml:space="preserve">
</t>
        </r>
      </text>
    </comment>
    <comment ref="U65" authorId="2" shapeId="0" xr:uid="{A53A93D9-AD70-41BE-988A-1BEC67F18B2B}">
      <text>
        <r>
          <rPr>
            <sz val="12"/>
            <color indexed="81"/>
            <rFont val="Tahoma"/>
            <family val="2"/>
          </rPr>
          <t>Marque con una X, en caso de no requerir formular plan de mejoramiento.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2BDDDFD-8660-405D-9203-372CA60FFDF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5" authorId="0" shapeId="0" xr:uid="{B8BF5E1C-D2AA-4A4F-BAB9-D6F6FC4F8C8F}">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6" authorId="0" shapeId="0" xr:uid="{690824BA-C081-4A5E-936A-AE40B07128CD}">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0" authorId="1" shapeId="0" xr:uid="{60434CFF-4882-4148-8E20-14B2097DF964}">
      <text>
        <r>
          <rPr>
            <sz val="12"/>
            <color indexed="81"/>
            <rFont val="Tahoma"/>
            <family val="2"/>
          </rPr>
          <t>Indique el valor  inicial del indicador, definido como punto de referencia para la medición.</t>
        </r>
      </text>
    </comment>
    <comment ref="E31" authorId="0" shapeId="0" xr:uid="{510FECC3-692C-4AC5-9C6F-673E96EC4E77}">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1" authorId="0" shapeId="0" xr:uid="{D4AD0CB6-AC85-40F0-BAA3-9BA9612F9ED3}">
      <text>
        <r>
          <rPr>
            <sz val="12"/>
            <color indexed="81"/>
            <rFont val="Tahoma"/>
            <family val="2"/>
          </rPr>
          <t>Establecer el valor de cumplimiento que se pretende obtener para el periodo. Se expresa en ocasiones en PORCENTAJE (%)</t>
        </r>
      </text>
    </comment>
    <comment ref="P31" authorId="0" shapeId="0" xr:uid="{882080ED-6A7C-463C-8EE4-0ADFA0C1F464}">
      <text>
        <r>
          <rPr>
            <sz val="12"/>
            <color indexed="81"/>
            <rFont val="Tahoma"/>
            <family val="2"/>
          </rPr>
          <t>Realizar una descrpción cualitativa de la meta</t>
        </r>
        <r>
          <rPr>
            <sz val="9"/>
            <color indexed="81"/>
            <rFont val="Tahoma"/>
            <family val="2"/>
          </rPr>
          <t xml:space="preserve">
</t>
        </r>
      </text>
    </comment>
    <comment ref="N46" authorId="1" shapeId="0" xr:uid="{73CDC0DC-007E-4666-B2E0-CBAF648AA71B}">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60" authorId="0" shapeId="0" xr:uid="{8CFB7EE9-339C-4509-98D2-CDDD9F646568}">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0" authorId="2" shapeId="0" xr:uid="{C17BBCC5-887A-4DE5-BCE7-736E1F949F39}">
      <text>
        <r>
          <rPr>
            <sz val="12"/>
            <color indexed="81"/>
            <rFont val="Tahoma"/>
            <family val="2"/>
          </rPr>
          <t>Marque con una X, en caso de requerir formular plan de requerimiento.</t>
        </r>
        <r>
          <rPr>
            <sz val="9"/>
            <color indexed="81"/>
            <rFont val="Tahoma"/>
            <family val="2"/>
          </rPr>
          <t xml:space="preserve">
</t>
        </r>
      </text>
    </comment>
    <comment ref="U60" authorId="2" shapeId="0" xr:uid="{0A19618B-E6AF-44DC-B356-02C636B1EE0C}">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737B3D7A-CF36-4747-A852-65BBA73089CE}">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5" authorId="0" shapeId="0" xr:uid="{8B92B52D-3D49-456F-B217-0277CA9EC255}">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6" authorId="0" shapeId="0" xr:uid="{86936359-6F97-4EF4-9BFA-014C910CFCE6}">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0" authorId="1" shapeId="0" xr:uid="{01B016AA-597E-420A-9871-44BBC59A9320}">
      <text>
        <r>
          <rPr>
            <sz val="12"/>
            <color indexed="81"/>
            <rFont val="Tahoma"/>
            <family val="2"/>
          </rPr>
          <t>Indique el valor  inicial del indicador, definido como punto de referencia para la medición.</t>
        </r>
      </text>
    </comment>
    <comment ref="E31" authorId="0" shapeId="0" xr:uid="{91069916-3F2F-4D2D-89C8-07068E5CF87F}">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1" authorId="0" shapeId="0" xr:uid="{0E352BD1-3FE8-4DBE-AA21-4A08BB96779E}">
      <text>
        <r>
          <rPr>
            <sz val="12"/>
            <color indexed="81"/>
            <rFont val="Tahoma"/>
            <family val="2"/>
          </rPr>
          <t>Establecer el valor de cumplimiento que se pretende obtener para el periodo. Se expresa en ocasiones en PORCENTAJE (%)</t>
        </r>
      </text>
    </comment>
    <comment ref="P31" authorId="0" shapeId="0" xr:uid="{C01212FF-F0C0-4655-97C6-15737AF90A89}">
      <text>
        <r>
          <rPr>
            <sz val="12"/>
            <color indexed="81"/>
            <rFont val="Tahoma"/>
            <family val="2"/>
          </rPr>
          <t>Realizar una descrpción cualitativa de la meta</t>
        </r>
        <r>
          <rPr>
            <sz val="9"/>
            <color indexed="81"/>
            <rFont val="Tahoma"/>
            <family val="2"/>
          </rPr>
          <t xml:space="preserve">
</t>
        </r>
      </text>
    </comment>
    <comment ref="N45" authorId="1" shapeId="0" xr:uid="{8D77D5FC-8329-4735-967F-68C2BC94E37E}">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9" authorId="0" shapeId="0" xr:uid="{FCCDF545-2723-4569-9D90-DF570870737E}">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9" authorId="2" shapeId="0" xr:uid="{9EA7FE02-79EB-469B-9068-D81DA5F8B6DB}">
      <text>
        <r>
          <rPr>
            <sz val="12"/>
            <color indexed="81"/>
            <rFont val="Tahoma"/>
            <family val="2"/>
          </rPr>
          <t>Marque con una X, en caso de requerir formular plan de requerimiento.</t>
        </r>
        <r>
          <rPr>
            <sz val="9"/>
            <color indexed="81"/>
            <rFont val="Tahoma"/>
            <family val="2"/>
          </rPr>
          <t xml:space="preserve">
</t>
        </r>
      </text>
    </comment>
    <comment ref="U59" authorId="2" shapeId="0" xr:uid="{3663374F-C569-4D06-B28B-4ED5A31125A5}">
      <text>
        <r>
          <rPr>
            <sz val="12"/>
            <color indexed="81"/>
            <rFont val="Tahoma"/>
            <family val="2"/>
          </rPr>
          <t>Marque con una X, en caso de no requerir formular plan de mejoramiento.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88D63103-6A4E-4B62-8D80-7C725BB9253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6" authorId="0" shapeId="0" xr:uid="{93CB68E3-E56F-4801-8F6B-545792FD2FBB}">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9" authorId="0" shapeId="0" xr:uid="{0BFFEACE-F846-4282-895B-DAA4D851284F}">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3" authorId="1" shapeId="0" xr:uid="{D590BE8A-F961-465F-B318-DFB5F6D5238B}">
      <text>
        <r>
          <rPr>
            <sz val="12"/>
            <color indexed="81"/>
            <rFont val="Tahoma"/>
            <family val="2"/>
          </rPr>
          <t>Indique el valor  inicial del indicador, definido como punto de referencia para la medición.</t>
        </r>
      </text>
    </comment>
    <comment ref="E34" authorId="0" shapeId="0" xr:uid="{9DA79BA1-1F9A-46DB-9547-A253412A97FD}">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4" authorId="0" shapeId="0" xr:uid="{435BFFB6-F570-4088-A0AE-A496E40E5BB8}">
      <text>
        <r>
          <rPr>
            <sz val="12"/>
            <color indexed="81"/>
            <rFont val="Tahoma"/>
            <family val="2"/>
          </rPr>
          <t>Establecer el valor de cumplimiento que se pretende obtener para el periodo. Se expresa en ocasiones en PORCENTAJE (%)</t>
        </r>
      </text>
    </comment>
    <comment ref="P34" authorId="0" shapeId="0" xr:uid="{56FFD6D3-D69C-4B99-96D4-00C4924CC7AF}">
      <text>
        <r>
          <rPr>
            <sz val="12"/>
            <color indexed="81"/>
            <rFont val="Tahoma"/>
            <family val="2"/>
          </rPr>
          <t>Realizar una descrpción cualitativa de la meta</t>
        </r>
        <r>
          <rPr>
            <sz val="9"/>
            <color indexed="81"/>
            <rFont val="Tahoma"/>
            <family val="2"/>
          </rPr>
          <t xml:space="preserve">
</t>
        </r>
      </text>
    </comment>
    <comment ref="N52" authorId="1" shapeId="0" xr:uid="{99433474-9C23-4E12-880B-BDE54088A9E3}">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66" authorId="0" shapeId="0" xr:uid="{E0A0D5A8-B7DB-453E-AB7A-36FCDDDDB4B6}">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6" authorId="2" shapeId="0" xr:uid="{B06B847E-14F9-48F7-B86F-F56E8BAB637A}">
      <text>
        <r>
          <rPr>
            <sz val="12"/>
            <color indexed="81"/>
            <rFont val="Tahoma"/>
            <family val="2"/>
          </rPr>
          <t>Marque con una X, en caso de requerir formular plan de requerimiento.</t>
        </r>
        <r>
          <rPr>
            <sz val="9"/>
            <color indexed="81"/>
            <rFont val="Tahoma"/>
            <family val="2"/>
          </rPr>
          <t xml:space="preserve">
</t>
        </r>
      </text>
    </comment>
    <comment ref="U66" authorId="2" shapeId="0" xr:uid="{250E77B0-2759-44D4-9FFE-6FAC9E41770A}">
      <text>
        <r>
          <rPr>
            <sz val="12"/>
            <color indexed="81"/>
            <rFont val="Tahoma"/>
            <family val="2"/>
          </rPr>
          <t>Marque con una X, en caso de no requerir formular plan de mejoramiento.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1C055A28-DA1A-4FB4-B1E3-592FD59D33E5}">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5" authorId="0" shapeId="0" xr:uid="{A2AC5458-F531-4CB9-B19D-F051ABA2C867}">
      <text>
        <r>
          <rPr>
            <sz val="12"/>
            <color indexed="81"/>
            <rFont val="Tahoma"/>
            <family val="2"/>
          </rPr>
          <t xml:space="preserve">Describir la variable 1 en forma cualitativa, es decir, solo se podrá diligenciar texto.
</t>
        </r>
        <r>
          <rPr>
            <sz val="9"/>
            <color indexed="81"/>
            <rFont val="Tahoma"/>
            <family val="2"/>
          </rPr>
          <t xml:space="preserve">
</t>
        </r>
        <r>
          <rPr>
            <b/>
            <sz val="12"/>
            <color indexed="81"/>
            <rFont val="Tahoma"/>
            <family val="2"/>
          </rPr>
          <t xml:space="preserve">NOTA: </t>
        </r>
        <r>
          <rPr>
            <sz val="12"/>
            <color indexed="81"/>
            <rFont val="Tahoma"/>
            <family val="2"/>
          </rPr>
          <t>Si el  indicador no requiere fórmula, (solo un dato) registre el dato correspondiente en el campo “Fórmula del indicador” y elimine los campos “Variable 1” y “Variable 2”.</t>
        </r>
      </text>
    </comment>
    <comment ref="G27" authorId="0" shapeId="0" xr:uid="{A09EA287-B0C4-4991-B490-6DD9411D2B8A}">
      <text>
        <r>
          <rPr>
            <sz val="12"/>
            <color indexed="81"/>
            <rFont val="Tahoma"/>
            <family val="2"/>
          </rPr>
          <t xml:space="preserve">Describir la variable 1 en forma cualitativa, es decir, solo se podrá diligenciar texto.
</t>
        </r>
        <r>
          <rPr>
            <b/>
            <sz val="12"/>
            <color indexed="81"/>
            <rFont val="Tahoma"/>
            <family val="2"/>
          </rPr>
          <t>NOTA:</t>
        </r>
        <r>
          <rPr>
            <sz val="12"/>
            <color indexed="81"/>
            <rFont val="Tahoma"/>
            <family val="2"/>
          </rPr>
          <t xml:space="preserve"> Si el  indicador no requiere fórmula, (solo un dato) registre el dato correspondiente en el campo “Fórmula del indicador” y elimine los campos “Variable 1” y “Variable 2”.</t>
        </r>
      </text>
    </comment>
    <comment ref="U31" authorId="1" shapeId="0" xr:uid="{0CBE15E8-C7B0-4FC7-81FA-B1747856D9FE}">
      <text>
        <r>
          <rPr>
            <sz val="12"/>
            <color indexed="81"/>
            <rFont val="Tahoma"/>
            <family val="2"/>
          </rPr>
          <t>Indique el valor  inicial del indicador, definido como punto de referencia para la medición.</t>
        </r>
      </text>
    </comment>
    <comment ref="E32" authorId="0" shapeId="0" xr:uid="{24E4D026-AEB0-4CDD-8A8B-2AAC81F5FDFD}">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2" authorId="0" shapeId="0" xr:uid="{551D3425-2515-4B7E-9B48-50182DD80015}">
      <text>
        <r>
          <rPr>
            <sz val="12"/>
            <color indexed="81"/>
            <rFont val="Tahoma"/>
            <family val="2"/>
          </rPr>
          <t>Establecer el valor de cumplimiento que se pretende obtener para el periodo. Se expresa en ocasiones en PORCENTAJE (%)</t>
        </r>
      </text>
    </comment>
    <comment ref="P32" authorId="0" shapeId="0" xr:uid="{76F875F4-7663-4177-AA56-0A1632478653}">
      <text>
        <r>
          <rPr>
            <sz val="12"/>
            <color indexed="81"/>
            <rFont val="Tahoma"/>
            <family val="2"/>
          </rPr>
          <t>Realizar una descripción cualitativa de la meta</t>
        </r>
        <r>
          <rPr>
            <sz val="9"/>
            <color indexed="81"/>
            <rFont val="Tahoma"/>
            <family val="2"/>
          </rPr>
          <t xml:space="preserve">
</t>
        </r>
      </text>
    </comment>
    <comment ref="N47" authorId="1" shapeId="0" xr:uid="{364A7524-DB29-4137-B055-7F32480DBC75}">
      <text>
        <r>
          <rPr>
            <sz val="9"/>
            <color indexed="81"/>
            <rFont val="Tahoma"/>
            <family val="2"/>
          </rPr>
          <t>Realizar un análisis cualitativo del resultado con respecto a la meta.</t>
        </r>
        <r>
          <rPr>
            <b/>
            <sz val="9"/>
            <color indexed="81"/>
            <rFont val="Tahoma"/>
            <family val="2"/>
          </rPr>
          <t xml:space="preserve">
</t>
        </r>
        <r>
          <rPr>
            <sz val="9"/>
            <color indexed="81"/>
            <rFont val="Tahoma"/>
            <family val="2"/>
          </rPr>
          <t xml:space="preserve">
</t>
        </r>
      </text>
    </comment>
    <comment ref="N61" authorId="0" shapeId="0" xr:uid="{C6731049-9ABD-4673-B7D3-11451EBF6416}">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61" authorId="2" shapeId="0" xr:uid="{A492284B-65E7-4371-A6CB-89246CED711C}">
      <text>
        <r>
          <rPr>
            <sz val="12"/>
            <color indexed="81"/>
            <rFont val="Tahoma"/>
            <family val="2"/>
          </rPr>
          <t>Marque con una X, en caso de requerir formular plan de requerimiento.</t>
        </r>
        <r>
          <rPr>
            <sz val="9"/>
            <color indexed="81"/>
            <rFont val="Tahoma"/>
            <family val="2"/>
          </rPr>
          <t xml:space="preserve">
</t>
        </r>
      </text>
    </comment>
    <comment ref="U61" authorId="2" shapeId="0" xr:uid="{2B75D142-151F-49ED-BBC8-C5775FDD73FF}">
      <text>
        <r>
          <rPr>
            <sz val="12"/>
            <color indexed="81"/>
            <rFont val="Tahoma"/>
            <family val="2"/>
          </rPr>
          <t>Marque con una X, en caso de no requerir formular plan de mejoramiento.</t>
        </r>
      </text>
    </comment>
  </commentList>
</comments>
</file>

<file path=xl/sharedStrings.xml><?xml version="1.0" encoding="utf-8"?>
<sst xmlns="http://schemas.openxmlformats.org/spreadsheetml/2006/main" count="2592" uniqueCount="861">
  <si>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</si>
  <si>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</si>
  <si>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</si>
  <si>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</si>
  <si>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</si>
  <si>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</si>
  <si>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</si>
  <si>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</si>
  <si>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</si>
  <si>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BIMESTRAL</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</si>
  <si>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</si>
  <si>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</si>
  <si>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</si>
  <si>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</si>
  <si>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</si>
  <si>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</si>
  <si>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</si>
  <si>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</si>
  <si>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</si>
  <si>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</si>
  <si>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</si>
  <si>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</si>
  <si>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</si>
  <si>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</si>
  <si>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</si>
  <si>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</si>
  <si>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</si>
  <si>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</si>
  <si>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</si>
  <si>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</si>
  <si>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</si>
  <si>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</si>
  <si>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</si>
  <si>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</si>
  <si>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</si>
  <si>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</si>
  <si>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</si>
  <si>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</si>
  <si>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</si>
  <si>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</si>
  <si>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</si>
  <si>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</si>
  <si>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</si>
  <si>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</si>
  <si>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</si>
  <si>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</si>
  <si>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</si>
  <si>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</si>
  <si>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</si>
  <si>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</si>
  <si>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</si>
  <si>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</si>
  <si>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</si>
  <si>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</si>
  <si>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</si>
  <si>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</si>
  <si>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</si>
  <si>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</si>
  <si>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</si>
  <si>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</si>
  <si>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</si>
  <si>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</si>
  <si>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</si>
  <si>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</si>
  <si>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</si>
  <si>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</si>
  <si>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</si>
  <si>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</si>
  <si>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</si>
  <si>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</si>
  <si>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</si>
  <si>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</si>
  <si>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</si>
  <si>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</si>
  <si>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</si>
  <si>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</si>
  <si>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</si>
  <si>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</si>
  <si>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</si>
  <si>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</si>
  <si>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</si>
  <si>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</si>
  <si>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</si>
  <si>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</si>
  <si>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</si>
  <si>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</si>
  <si>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</si>
  <si>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</si>
  <si>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</si>
  <si>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</si>
  <si>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</si>
  <si>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</si>
  <si>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</si>
  <si>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</si>
  <si>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</si>
  <si>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</si>
  <si>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</si>
  <si>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</si>
  <si>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</si>
  <si>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</si>
  <si>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</si>
  <si>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</si>
  <si>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</si>
  <si>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</si>
  <si>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</si>
  <si>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</si>
  <si>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</si>
  <si>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</si>
  <si>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</si>
  <si>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</si>
  <si>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</si>
  <si>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</si>
  <si>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</si>
  <si>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</si>
  <si>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</si>
  <si>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</si>
  <si>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</si>
  <si>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</si>
  <si>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</si>
  <si>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</si>
  <si>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</si>
  <si>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</si>
  <si>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</si>
  <si>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</si>
  <si>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</si>
  <si>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</si>
  <si>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</si>
  <si>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</si>
  <si>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</si>
  <si>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</si>
  <si>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</si>
  <si>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</si>
  <si>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</si>
  <si>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</si>
  <si>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</si>
  <si>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</si>
  <si>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</si>
  <si>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</si>
  <si>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</si>
  <si>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</si>
  <si>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</si>
  <si>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</si>
  <si>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</si>
  <si>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</si>
  <si>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</si>
  <si>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</si>
  <si>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</si>
  <si>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</si>
  <si>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</si>
  <si>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</si>
  <si>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</si>
  <si>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</si>
  <si>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</si>
  <si>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</si>
  <si>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</si>
  <si>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</si>
  <si>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</si>
  <si>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</si>
  <si>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</si>
  <si>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</si>
  <si>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</si>
  <si>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</si>
  <si>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</si>
  <si>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</si>
  <si>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</si>
  <si>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</si>
  <si>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</si>
  <si>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</si>
  <si>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</si>
  <si>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</si>
  <si>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</si>
  <si>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</si>
  <si>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</si>
  <si>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</si>
  <si>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</si>
  <si>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</si>
  <si>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</si>
  <si>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</si>
  <si>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</si>
  <si>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</si>
  <si>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</si>
  <si>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</si>
  <si>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</si>
  <si>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</si>
  <si>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</si>
  <si>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</si>
  <si>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</si>
  <si>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</si>
  <si>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</si>
  <si>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</si>
  <si>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</si>
  <si>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</si>
  <si>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</si>
  <si>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</si>
  <si>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</si>
  <si>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</si>
  <si>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</si>
  <si>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</si>
  <si>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</si>
  <si>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</si>
  <si>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</si>
  <si>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</si>
  <si>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</si>
  <si>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</si>
  <si>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</si>
  <si>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</si>
  <si>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</si>
  <si>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</si>
  <si>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</si>
  <si>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</si>
  <si>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</si>
  <si>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</si>
  <si>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</si>
  <si>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</si>
  <si>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</si>
  <si>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</si>
  <si>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</si>
  <si>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</si>
  <si>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</si>
  <si>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</si>
  <si>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</si>
  <si>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</si>
  <si>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</si>
  <si>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</si>
  <si>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</si>
  <si>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</si>
  <si>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</si>
  <si>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</si>
  <si>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</si>
  <si>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</si>
  <si>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</si>
  <si>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</si>
  <si>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</si>
  <si>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</si>
  <si>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</si>
  <si>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</si>
  <si>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</si>
  <si>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</si>
  <si>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</si>
  <si>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</si>
  <si>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</si>
  <si>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</si>
  <si>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</si>
  <si>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</si>
  <si>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</si>
  <si>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</si>
  <si>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</si>
  <si>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</si>
  <si>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</si>
  <si>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</si>
  <si>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</si>
  <si>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</si>
  <si>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</si>
  <si>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</si>
  <si>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</si>
  <si>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</si>
  <si>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</si>
  <si>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</si>
  <si>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</si>
  <si>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</si>
  <si>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</si>
  <si>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</si>
  <si>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</si>
  <si>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</si>
  <si>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</si>
  <si>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</si>
  <si>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</si>
  <si>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</si>
  <si>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</si>
  <si>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</si>
  <si>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</si>
  <si>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</si>
  <si>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</si>
  <si>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</si>
  <si>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</si>
  <si>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</si>
  <si>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</si>
  <si>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</si>
  <si>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</si>
  <si>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</si>
  <si>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</si>
  <si>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</si>
  <si>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</si>
  <si>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</si>
  <si>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</si>
  <si>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</si>
  <si>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</si>
  <si>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</si>
  <si>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</si>
  <si>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</si>
  <si>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</si>
  <si>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</si>
  <si>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</si>
  <si>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</si>
  <si>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</si>
  <si>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</si>
  <si>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</si>
  <si>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</si>
  <si>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</si>
  <si>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</si>
  <si>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</si>
  <si>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</si>
  <si>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</si>
  <si>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</si>
  <si>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</si>
  <si>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</si>
  <si>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</si>
  <si>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</si>
  <si>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</si>
  <si>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</si>
  <si>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</si>
  <si>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</si>
  <si>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</si>
  <si>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</si>
  <si>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</si>
  <si>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</si>
  <si>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</si>
  <si>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</si>
  <si>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</si>
  <si>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</si>
  <si>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</si>
  <si>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</si>
  <si>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</si>
  <si>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</si>
  <si>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</si>
  <si>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</si>
  <si>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</si>
  <si>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</si>
  <si>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</si>
  <si>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</si>
  <si>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</si>
  <si>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</si>
  <si>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</si>
  <si>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</si>
  <si>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</si>
  <si>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</si>
  <si>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</si>
  <si>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</si>
  <si>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</si>
  <si>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</si>
  <si>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</si>
  <si>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</si>
  <si>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</si>
  <si>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</si>
  <si>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</si>
  <si>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</si>
  <si>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</si>
  <si>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</si>
  <si>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</si>
  <si>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</si>
  <si>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</si>
  <si>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</si>
  <si>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</si>
  <si>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</si>
  <si>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</si>
  <si>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</si>
  <si>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</si>
  <si>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</si>
  <si>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</si>
  <si>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</si>
  <si>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</si>
  <si>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</si>
  <si>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</si>
  <si>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</si>
  <si>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</si>
  <si>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</si>
  <si>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</si>
  <si>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</si>
  <si>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</si>
  <si>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</si>
  <si>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</si>
  <si>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</si>
  <si>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</si>
  <si>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</si>
  <si>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</si>
  <si>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</si>
  <si>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</si>
  <si>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</si>
  <si>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</si>
  <si>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</si>
  <si>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</si>
  <si>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</si>
  <si>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</si>
  <si>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</si>
  <si>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</si>
  <si>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</si>
  <si>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</si>
  <si>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</si>
  <si>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</si>
  <si>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</si>
  <si>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</si>
  <si>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</si>
  <si>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</si>
  <si>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</si>
  <si>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</si>
  <si>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</si>
  <si>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</si>
  <si>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</si>
  <si>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</si>
  <si>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</si>
  <si>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</si>
  <si>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</si>
  <si>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</si>
  <si>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</si>
  <si>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</si>
  <si>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</si>
  <si>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</si>
  <si>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</si>
  <si>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</si>
  <si>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</si>
  <si>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</si>
  <si>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r>
      <rPr>
        <b/>
        <sz val="12"/>
        <color theme="1"/>
        <rFont val="Verdana"/>
        <family val="2"/>
      </rPr>
      <t xml:space="preserve">PROCESO: </t>
    </r>
    <r>
      <rPr>
        <sz val="12"/>
        <color theme="1"/>
        <rFont val="Verdana"/>
        <family val="2"/>
      </rPr>
      <t>GESTIÓN INTEGRAL</t>
    </r>
  </si>
  <si>
    <r>
      <t xml:space="preserve">Codigo: </t>
    </r>
    <r>
      <rPr>
        <sz val="11"/>
        <color rgb="FF000000"/>
        <rFont val="Verdana"/>
        <family val="2"/>
      </rPr>
      <t>GIN-FM-006</t>
    </r>
  </si>
  <si>
    <r>
      <t xml:space="preserve">Versión: </t>
    </r>
    <r>
      <rPr>
        <sz val="11"/>
        <color rgb="FF000000"/>
        <rFont val="Verdana"/>
        <family val="2"/>
      </rPr>
      <t>005</t>
    </r>
  </si>
  <si>
    <r>
      <rPr>
        <b/>
        <sz val="12"/>
        <color theme="1"/>
        <rFont val="Verdana"/>
        <family val="2"/>
      </rPr>
      <t>FORMATO:</t>
    </r>
    <r>
      <rPr>
        <sz val="12"/>
        <color theme="1"/>
        <rFont val="Verdana"/>
        <family val="2"/>
      </rPr>
      <t xml:space="preserve"> HOJA DE VIDA DEL INDICADOR</t>
    </r>
  </si>
  <si>
    <r>
      <t xml:space="preserve">Fecha: </t>
    </r>
    <r>
      <rPr>
        <sz val="11"/>
        <color rgb="FF000000"/>
        <rFont val="Verdana"/>
        <family val="2"/>
      </rPr>
      <t>20/08/2025</t>
    </r>
  </si>
  <si>
    <r>
      <t xml:space="preserve">Clasificación de la  información: </t>
    </r>
    <r>
      <rPr>
        <sz val="11"/>
        <color rgb="FF000000"/>
        <rFont val="Verdana"/>
        <family val="2"/>
      </rPr>
      <t>Pública</t>
    </r>
  </si>
  <si>
    <t>*</t>
  </si>
  <si>
    <t>RANGO PORCENTUAL - Depende de la Tendencia</t>
  </si>
  <si>
    <t>Ascendente</t>
  </si>
  <si>
    <t>Inaceptable</t>
  </si>
  <si>
    <t>0% - 60 %</t>
  </si>
  <si>
    <t>Satisfactorio</t>
  </si>
  <si>
    <t>60% - 90%</t>
  </si>
  <si>
    <t>Sobresaliente</t>
  </si>
  <si>
    <t>90% - 100%</t>
  </si>
  <si>
    <t>Descendente</t>
  </si>
  <si>
    <t>N/A</t>
  </si>
  <si>
    <t>1. IDENTIFICACIÓN DEL PROCESO</t>
  </si>
  <si>
    <t>PROCESO:</t>
  </si>
  <si>
    <t>Gestión Financiera y Contable</t>
  </si>
  <si>
    <t xml:space="preserve">OBJETIVO DEL PROCESO: </t>
  </si>
  <si>
    <t>DEPENDENCIA RESPONSABLE DEL SEGUIMIENTO:</t>
  </si>
  <si>
    <t>Comité de desempeño Institucional Decreto 1499 de 2017 Nuemeral 1 Articulo 2.2.22.3.8.</t>
  </si>
  <si>
    <t xml:space="preserve">RESPONSABLE (S) DEL PROCESO: </t>
  </si>
  <si>
    <t>OBJETIVO DE CALIDAD (OBJETIVO ESTRATÉGICO):</t>
  </si>
  <si>
    <t>2. Generar un equilibrio presupuestal sólido, mediante procesos de planificación y ejecución financiera eficiente, que apoyen la medición de resultados y la toma de decisiones basada en evidencia.</t>
  </si>
  <si>
    <t>2. IDENTIFICACIÓN DEL INDICADOR</t>
  </si>
  <si>
    <t>NOMBRE DEL INDICADOR:</t>
  </si>
  <si>
    <t>Cumplimiento metas sector - recursos obligados</t>
  </si>
  <si>
    <t>OBJETIVO DEL INDICADOR:</t>
  </si>
  <si>
    <t xml:space="preserve">Verificar el cumplimiento de las metas de mejoramiento de ejecucion Presupuestal  establecidas por la entidad en el marco del MIPG. </t>
  </si>
  <si>
    <t>TENDENCIA:</t>
  </si>
  <si>
    <t>ASCENDENTE</t>
  </si>
  <si>
    <t>FÓRMULA DEL INDICADOR:</t>
  </si>
  <si>
    <t>Ecuacion</t>
  </si>
  <si>
    <t>VARIABLE 1:</t>
  </si>
  <si>
    <t xml:space="preserve">[% Recursos obligados entidad para la Vigencia] </t>
  </si>
  <si>
    <t>FUENTE DE INFORMACIÓN:</t>
  </si>
  <si>
    <t>ley de apropiaciones que aprueba le presupuesto General de la Nacion, decreto de liquidacion del presupuesto de apropiaciones,  Registros del aplicativo SIIF Nacion Decreto 2674 de 2012,  documentas de metas de jecucion del sector.</t>
  </si>
  <si>
    <t>VARIABLE 2:</t>
  </si>
  <si>
    <t>[%  meta Acumulativa recursos obligados sector para la Vigencia]</t>
  </si>
  <si>
    <t>DEFINICIÓN DE LAS VARIABLES</t>
  </si>
  <si>
    <r>
      <t xml:space="preserve">
% Recursos obligados entidad para la Vigencia :</t>
    </r>
    <r>
      <rPr>
        <b/>
        <sz val="11"/>
        <rFont val="Arial"/>
        <family val="2"/>
      </rPr>
      <t xml:space="preserve">   </t>
    </r>
    <r>
      <rPr>
        <sz val="11"/>
        <rFont val="Arial"/>
        <family val="2"/>
      </rPr>
      <t xml:space="preserve">es un indice que corresponde a la razon de </t>
    </r>
    <r>
      <rPr>
        <b/>
        <sz val="11"/>
        <rFont val="Arial"/>
        <family val="2"/>
      </rPr>
      <t>:</t>
    </r>
    <r>
      <rPr>
        <b/>
        <sz val="11"/>
        <color rgb="FFC00000"/>
        <rFont val="Arial"/>
        <family val="2"/>
      </rPr>
      <t xml:space="preserve"> [(Recursos Obligados) / (Recursos de  Apropiacion Presupuestal Aprobados para la Vigencia)]*100</t>
    </r>
    <r>
      <rPr>
        <b/>
        <sz val="11"/>
        <color rgb="FF0000FF"/>
        <rFont val="Arial"/>
        <family val="2"/>
      </rPr>
      <t xml:space="preserve">
% Meta Recursos Obligados para la Vigencia      :  </t>
    </r>
    <r>
      <rPr>
        <sz val="11"/>
        <rFont val="Arial"/>
        <family val="2"/>
      </rPr>
      <t>Valor porcentual de la meta acumulativa de ejecucion presupuestal  para la vigencia.</t>
    </r>
    <r>
      <rPr>
        <b/>
        <sz val="11"/>
        <color rgb="FFC00000"/>
        <rFont val="Arial"/>
        <family val="2"/>
      </rPr>
      <t xml:space="preserve">
</t>
    </r>
    <r>
      <rPr>
        <b/>
        <sz val="11"/>
        <rFont val="Arial"/>
        <family val="2"/>
      </rPr>
      <t>Nota</t>
    </r>
    <r>
      <rPr>
        <sz val="11"/>
        <rFont val="Arial"/>
        <family val="2"/>
      </rPr>
      <t xml:space="preserve">: debe entenderse que los recursos obligados de la vigencia excluye, los rezagos y las vigencias futuras  de vigencia posteriores. </t>
    </r>
  </si>
  <si>
    <t>.</t>
  </si>
  <si>
    <t>FRECUENCIA DE RECOLECCIÓN Y ANÁLISIS DE DATOS</t>
  </si>
  <si>
    <t>RESPONSABLE DEL INDICADOR</t>
  </si>
  <si>
    <t>Direccion Financiera</t>
  </si>
  <si>
    <t>LINEA BASE</t>
  </si>
  <si>
    <t xml:space="preserve">Meta Fijada </t>
  </si>
  <si>
    <t>TIPO DE INDICADOR</t>
  </si>
  <si>
    <t>META DEL INDICADOR</t>
  </si>
  <si>
    <t>la fijada ára cada mes</t>
  </si>
  <si>
    <t>DESCRIPCIÓN DE LA META</t>
  </si>
  <si>
    <t>la meta la fija el  Comité de desempeño Institucional Decreto 1499 de 2017 Nuemeral 1 Articulo 2.2.22.3.8.</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</si>
  <si>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</si>
  <si>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</si>
  <si>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</si>
  <si>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</si>
  <si>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</si>
  <si>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</si>
  <si>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</si>
  <si>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</si>
  <si>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</si>
  <si>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</si>
  <si>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</si>
  <si>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</si>
  <si>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</si>
  <si>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</si>
  <si>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</si>
  <si>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</si>
  <si>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</si>
  <si>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</si>
  <si>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</si>
  <si>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</si>
  <si>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</si>
  <si>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 Recursos obligados entidad para la Vigencia</t>
  </si>
  <si>
    <t>Indicador Cumplimiento Obligado</t>
  </si>
  <si>
    <t>Indicador Cumplimiento Compromisos</t>
  </si>
  <si>
    <t>Resultado del Indicador Descendente</t>
  </si>
  <si>
    <t>Resultado del Indicador sin tendencia</t>
  </si>
  <si>
    <t>Meta Compromisos Direccion Financiera(MCIT) Periodo</t>
  </si>
  <si>
    <t>Meta Obligado Direccion Financiera(MCIT) Periodo</t>
  </si>
  <si>
    <t>Resultado con Respecto a la Meta
(Sin tendencia)</t>
  </si>
  <si>
    <t>Resultado con Respecto a la Meta (Descendente)</t>
  </si>
  <si>
    <t>ANÁLISIS DE RESULTADOS</t>
  </si>
  <si>
    <t>Analisis Segundo Trimestre</t>
  </si>
  <si>
    <t>d</t>
  </si>
  <si>
    <t>Análisis Trimestre 4:</t>
  </si>
  <si>
    <t xml:space="preserve">PROPUESTA DE MEJORAMIENTO </t>
  </si>
  <si>
    <t>SE ABRE ACCIÓN CORRECTIVA (CUANDO EL RESULTADO DEL INDICADOR SE ENCUENTRA EN SEMAFORO ROJO):</t>
  </si>
  <si>
    <t>SI</t>
  </si>
  <si>
    <t>NO</t>
  </si>
  <si>
    <t>SE ABRE ACCIÓN DE MEJORA (CUANDO EL RESULTADO DEL INDICADOR SE ENCUENTRA EN AMARILLO):</t>
  </si>
  <si>
    <t>Verifique que este documento corresponda a la versión vigente antes de su uso.</t>
  </si>
  <si>
    <t>Verifique que este documento corresponda a la versión vigente antes de su uso</t>
  </si>
  <si>
    <t>Trimestre 1</t>
  </si>
  <si>
    <t>Trimestre 2 - Semestre 1</t>
  </si>
  <si>
    <t>Trimestre 3</t>
  </si>
  <si>
    <t>Trimestre 4 - Semestre 2</t>
  </si>
  <si>
    <t>Anual - Acumulado</t>
  </si>
  <si>
    <t xml:space="preserve">No. </t>
  </si>
  <si>
    <t xml:space="preserve">PROCESO </t>
  </si>
  <si>
    <t xml:space="preserve">OBJETIVO </t>
  </si>
  <si>
    <t xml:space="preserve">RESPONSABLE </t>
  </si>
  <si>
    <t>Gestión Estratégica</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</si>
  <si>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</si>
  <si>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Lucy Margarita Osorio Mastrodomenico</t>
  </si>
  <si>
    <t>Gestión Integral</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</si>
  <si>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</si>
  <si>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Lucy Margarita Osorio Mastrodoménico</t>
  </si>
  <si>
    <t xml:space="preserve">Gestión Judicial </t>
  </si>
  <si>
    <t>Resolver consultas emitiendo la doctrina jurídica en materia societaria, lo mismo que asesorar a las diferentes dependencias de la Entidad y defenderla judicialmente, en aras de preservar el patrimonio público y la juridicidad de sus actuaciones.</t>
  </si>
  <si>
    <t>Andrés Mauricio Cervantes Díaz</t>
  </si>
  <si>
    <t>Gestión de Comunicaciones</t>
  </si>
  <si>
    <t>Gestionar la comunicación de la Entidad con el fin de trasmitir información respecto de la gestión, programas, proyectos y servicios que se realizan, para posicionar a la Superintendencia de Sociedades en la mente de sus grupos de interés.</t>
  </si>
  <si>
    <t>Mayra Alejandra Jiménez Vega</t>
  </si>
  <si>
    <t xml:space="preserve">Gestión de Información Empresarial </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</si>
  <si>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</si>
  <si>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Rodrigo Lupercio Riaño Pineda</t>
  </si>
  <si>
    <t>Análisis Económico y de Riesgo</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</si>
  <si>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</si>
  <si>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 xml:space="preserve">Análisis Financiero y Contable </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</si>
  <si>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</si>
  <si>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Elsa María López Roca</t>
  </si>
  <si>
    <t>Actuaciones y Autorizaciones Administrativas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</si>
  <si>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</si>
  <si>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Investigaciones Administrativas</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</si>
  <si>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</si>
  <si>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Elsa María López Roca
Claudia Eugenia Sánchez Berjel
Rodrigo Lupercio Riaño</t>
  </si>
  <si>
    <t>Régimen Cambiario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</si>
  <si>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</si>
  <si>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Recuperación Empresarial</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</si>
  <si>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</si>
  <si>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Santiago Londoño Correa</t>
  </si>
  <si>
    <t>Liquidación Judicial</t>
  </si>
  <si>
    <t xml:space="preserve"> Realizar la liquidación pronta y ordenada de la sociedad, buscando el aprovechamiento del patrimonio del deudor, de acuerdo con lo establecido en la Ley 1116 de 2006 y demás normas concordantes. </t>
  </si>
  <si>
    <t xml:space="preserve">Intervención </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</si>
  <si>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</si>
  <si>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Claudia Eugenia Sánchez Vergel</t>
  </si>
  <si>
    <t>Procesos Especiales</t>
  </si>
  <si>
    <t>Tramitar los procesos verbales sumarios conforme a las acciones previstas en la Ley 550 de 1999, así como los procesos verbales y verbales sumarios de acuerdo con los artículos 60, 61, 74 y 82 de la Ley 1116 de 2006.</t>
  </si>
  <si>
    <t>Jorge Eduardo Cabrera Jaramillo</t>
  </si>
  <si>
    <t>Procesos Societarios</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</si>
  <si>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</si>
  <si>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Conciliación y Arbitraje</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</si>
  <si>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</si>
  <si>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</si>
  <si>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Paula Aroyabe Garcia</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</si>
  <si>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</si>
  <si>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Leidy Jineth Garzón Albarracín</t>
  </si>
  <si>
    <t>Garantizar que los recursos financieros de la entidad sean recaudados y administrados con efectividad.</t>
  </si>
  <si>
    <t>Joaquín Fernando Ruíz González</t>
  </si>
  <si>
    <t>Gestión de Infraestructura y Tecnologías de la Información</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</si>
  <si>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</si>
  <si>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Ricardo Fernelix Ríos Rosales</t>
  </si>
  <si>
    <t>Proveer y desarrollar un talento humano competente para garantizar el cumplimiento de la misión y el fortalecimiento institucional, a través de un ambiente laboral que promueva un alto desempeño.</t>
  </si>
  <si>
    <t>Alejandra Tobón Diaz</t>
  </si>
  <si>
    <t>Atención al Ciudadano</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</si>
  <si>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</si>
  <si>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Marleny Natalia Malaver</t>
  </si>
  <si>
    <t>Gestión de Infraestructura Física</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</si>
  <si>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</si>
  <si>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Maria Eugenia Salinas Garcia</t>
  </si>
  <si>
    <t>Gestión de Apoyo Judicial</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</si>
  <si>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</si>
  <si>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Sindy Vanessa Ospina Sánchez</t>
  </si>
  <si>
    <t>Evaluación y Control</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</si>
  <si>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</si>
  <si>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Jacqueline del Socorro Murillo Sánchez</t>
  </si>
  <si>
    <t>Control Disciplinario</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</si>
  <si>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</si>
  <si>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Jesús Manuel López Celedón</t>
  </si>
  <si>
    <t xml:space="preserve">HOJA DE REGISTRO </t>
  </si>
  <si>
    <t>PROCESO</t>
  </si>
  <si>
    <t>GRUPO</t>
  </si>
  <si>
    <t>VARIABLES</t>
  </si>
  <si>
    <t xml:space="preserve">Marzo </t>
  </si>
  <si>
    <t>I TRIMESTRE</t>
  </si>
  <si>
    <t>TOTAL</t>
  </si>
  <si>
    <t>II TRIMESTRE</t>
  </si>
  <si>
    <t>IV TRIMESTRE</t>
  </si>
  <si>
    <t>V TRIMESTRE</t>
  </si>
  <si>
    <t>OBSERVACIONES</t>
  </si>
  <si>
    <t>Sumatoria de todos los ordennadores de Gasto</t>
  </si>
  <si>
    <t>[%  meta recursos obligados sector para la Vigencia]</t>
  </si>
  <si>
    <t xml:space="preserve">[% Recursos Comprometidos entidad para la Vigencia] </t>
  </si>
  <si>
    <t>[%  meta recursos Comprometidos sector para la Vigencia]</t>
  </si>
  <si>
    <t>Indicador Cumplimiento Meta Comprometidos</t>
  </si>
  <si>
    <t>Indicador Cumplimiento Meta Obligados</t>
  </si>
  <si>
    <t>Grupo de Presupuesto -Direccion Financiera</t>
  </si>
  <si>
    <r>
      <t>Recursos obligados entidad para la Vigencia. (</t>
    </r>
    <r>
      <rPr>
        <b/>
        <sz val="9"/>
        <color rgb="FF0000FF"/>
        <rFont val="Verdana"/>
        <family val="2"/>
      </rPr>
      <t>Funcionamiento</t>
    </r>
    <r>
      <rPr>
        <sz val="9"/>
        <rFont val="Verdana"/>
        <family val="2"/>
      </rPr>
      <t>)</t>
    </r>
  </si>
  <si>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</si>
  <si>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t>Recursos obligados entidad para la Vigencia. (</t>
    </r>
    <r>
      <rPr>
        <b/>
        <sz val="9"/>
        <color rgb="FFC00000"/>
        <rFont val="Verdana"/>
        <family val="2"/>
      </rPr>
      <t>Inversion</t>
    </r>
    <r>
      <rPr>
        <sz val="9"/>
        <rFont val="Verdana"/>
        <family val="2"/>
      </rPr>
      <t>))</t>
    </r>
  </si>
  <si>
    <r>
      <t>Recursos Compromisos entidad para la Vigencia. (</t>
    </r>
    <r>
      <rPr>
        <b/>
        <sz val="9"/>
        <color rgb="FF0000FF"/>
        <rFont val="Verdana"/>
        <family val="2"/>
      </rPr>
      <t>Funcionamiento</t>
    </r>
    <r>
      <rPr>
        <sz val="9"/>
        <rFont val="Verdana"/>
        <family val="2"/>
      </rPr>
      <t>)</t>
    </r>
  </si>
  <si>
    <r>
      <t>Recursos Compromiso entidad para la Vigencia. (</t>
    </r>
    <r>
      <rPr>
        <b/>
        <sz val="9"/>
        <color rgb="FFC00000"/>
        <rFont val="Verdana"/>
        <family val="2"/>
      </rPr>
      <t>Inversion</t>
    </r>
    <r>
      <rPr>
        <sz val="9"/>
        <rFont val="Verdana"/>
        <family val="2"/>
      </rPr>
      <t>))</t>
    </r>
  </si>
  <si>
    <r>
      <t>Recursos de  Apropiacion  Presupuestal Aprobados para la Vigencia (</t>
    </r>
    <r>
      <rPr>
        <b/>
        <sz val="9"/>
        <color rgb="FF0000FF"/>
        <rFont val="Verdana"/>
        <family val="2"/>
      </rPr>
      <t>Funcionamiento</t>
    </r>
    <r>
      <rPr>
        <sz val="9"/>
        <rFont val="Verdana"/>
        <family val="2"/>
      </rPr>
      <t>)</t>
    </r>
  </si>
  <si>
    <r>
      <t>Recursos de  Apropiacion Presupuestal Aprobados para la Vigencia (</t>
    </r>
    <r>
      <rPr>
        <b/>
        <sz val="9"/>
        <color rgb="FFC00000"/>
        <rFont val="Verdana"/>
        <family val="2"/>
      </rPr>
      <t>Inversion</t>
    </r>
    <r>
      <rPr>
        <sz val="9"/>
        <rFont val="Verdana"/>
        <family val="2"/>
      </rPr>
      <t>)</t>
    </r>
  </si>
  <si>
    <t>Meta  Compromisos Direccion Financiera (MCIT)</t>
  </si>
  <si>
    <t>Meta  Obligadoss Direccion Financiera (MCIT)</t>
  </si>
  <si>
    <t>Indice de Recaudo</t>
  </si>
  <si>
    <t>Medir el recaudo real en relación con el determinado en el decreto de liquidación del Ministerio de Hacienda de tal forma que se garantice que se cuentan con los recursos suficientes para la ejecución del gasto en la presente vigencia.</t>
  </si>
  <si>
    <t>Recaudo Real Periodo  de la Vigencia</t>
  </si>
  <si>
    <t>Registros del aplicativo SIIF Nacion Decreto 2674 de 2012,  Registros de transaciones cuentas Bancarias</t>
  </si>
  <si>
    <t>Recaudo Periodo Aforado para la Vigencia</t>
  </si>
  <si>
    <t>Resoluciones y actos administrativos debidamente ejecutoriados que crean Derechos economicos a la Superintendencia de Sociedades y Registros del aplicativo SIIF Nacion Decreto 2674 de 2012.</t>
  </si>
  <si>
    <r>
      <t xml:space="preserve">Recaudo Real Periodo  de la Vigencia               </t>
    </r>
    <r>
      <rPr>
        <b/>
        <sz val="11"/>
        <rFont val="Arial"/>
        <family val="2"/>
      </rPr>
      <t>: S</t>
    </r>
    <r>
      <rPr>
        <sz val="11"/>
        <rFont val="Arial"/>
        <family val="2"/>
      </rPr>
      <t xml:space="preserve">e debe entender como recuado Real, aquel que ha sido recibido en bancos, debidamente identificado y clasificado, documentado  e imputado en cuentas contables correspondientes a la Fuente, este valor es acumulativo para la vigencia. </t>
    </r>
    <r>
      <rPr>
        <b/>
        <sz val="11"/>
        <rFont val="Arial"/>
        <family val="2"/>
      </rPr>
      <t xml:space="preserve">
</t>
    </r>
    <r>
      <rPr>
        <b/>
        <sz val="11"/>
        <color rgb="FF0000FF"/>
        <rFont val="Arial"/>
        <family val="2"/>
      </rPr>
      <t xml:space="preserve">
Recaudo Periodo Aforado para la Vigencia :</t>
    </r>
    <r>
      <rPr>
        <b/>
        <sz val="11"/>
        <rFont val="Arial"/>
        <family val="2"/>
      </rPr>
      <t xml:space="preserve"> </t>
    </r>
    <r>
      <rPr>
        <sz val="11"/>
        <rFont val="Arial"/>
        <family val="2"/>
      </rPr>
      <t>Se  refiere a la al valor de los recusos derivados de los derechos economicos de la Superintendenecia, otorgados por los actoas administrativos debidamente ejecutoriados, este valor es acumulativo para la vigencia.</t>
    </r>
    <r>
      <rPr>
        <b/>
        <sz val="11"/>
        <rFont val="Arial"/>
        <family val="2"/>
      </rPr>
      <t xml:space="preserve">
Nota: </t>
    </r>
    <r>
      <rPr>
        <sz val="11"/>
        <rFont val="Arial"/>
        <family val="2"/>
      </rPr>
      <t>Restrincion Matematica: indicador valido para Recaudo aforado &gt;=0</t>
    </r>
  </si>
  <si>
    <t>Valor Aforado Acumulado a la fecha de corte.</t>
  </si>
  <si>
    <t>Fijada  para cada mes</t>
  </si>
  <si>
    <t>Recaudo Real Periodo  de la Vigencia.</t>
  </si>
  <si>
    <t>Recaudo Periodo Aforado para la Vigencia.</t>
  </si>
  <si>
    <t>Indicador Gestion de Recaudo Vigencia.</t>
  </si>
  <si>
    <t>Recaudo Real Periodo Vigencias Anteriores.</t>
  </si>
  <si>
    <t>Saldo Aforado Vigencias Anteriores</t>
  </si>
  <si>
    <t>Indicador Gestion de Recaudo Vigencias Anteriores</t>
  </si>
  <si>
    <t>Meta Vigencia Direccion Financiera</t>
  </si>
  <si>
    <t>Análisis Trimestre 1:</t>
  </si>
  <si>
    <t>Análisis Trimestre 2:</t>
  </si>
  <si>
    <t>Análisis Trimestre 3:</t>
  </si>
  <si>
    <t>Acumulado Enero</t>
  </si>
  <si>
    <t>Acumulado Febrero</t>
  </si>
  <si>
    <t xml:space="preserve">Acumulado Marzo </t>
  </si>
  <si>
    <t xml:space="preserve">I TRIMESTRE Acumulado </t>
  </si>
  <si>
    <t>Acumulado Abril</t>
  </si>
  <si>
    <t>Acumulado Mayo</t>
  </si>
  <si>
    <t>Acumulado Junio</t>
  </si>
  <si>
    <t xml:space="preserve">II TRIMESTRE Acumulado </t>
  </si>
  <si>
    <t>Acumulado Julio</t>
  </si>
  <si>
    <t>Acumulado Agosto</t>
  </si>
  <si>
    <t>Acumulado Septiembre</t>
  </si>
  <si>
    <t xml:space="preserve">III TRIMESTRE Acumulado </t>
  </si>
  <si>
    <t>Acumulado Octubre</t>
  </si>
  <si>
    <t>Acumulado Noviembre</t>
  </si>
  <si>
    <t>Acumulado Diciembre</t>
  </si>
  <si>
    <t xml:space="preserve">IV TRIMESTRE Acumulado </t>
  </si>
  <si>
    <t>Sumatoria de todos los derechos económicos a favor de la Superintendencia de Sociedades</t>
  </si>
  <si>
    <t>[Recaudo Real trimestre  de la Vigencia] (Acumulado)</t>
  </si>
  <si>
    <t>[Recaudo Trimestral Aforado para la Vigencia] (Acumulado)</t>
  </si>
  <si>
    <t>Indicador Recaudo Vigencia</t>
  </si>
  <si>
    <t>Indicador Recaudo Vigencias Anteriores</t>
  </si>
  <si>
    <t>Grupo de Tesoreria -Direccion Financiera</t>
  </si>
  <si>
    <t>Acumulado Recaudo Real trimestre  de la Vigencia por Contribuciones.</t>
  </si>
  <si>
    <t>Acumulado Recaudo Real trimestre  de la Vigencia por Multas y Sanciones</t>
  </si>
  <si>
    <t>Acumulado Recaudo Real trimestre  de la Vigencia por Cuotas, partes pensionales, créditos de Vivienda y otros</t>
  </si>
  <si>
    <t>[Acumulado Recaudo Aforado para la Vigencia por Contribuciones.]</t>
  </si>
  <si>
    <t>[Acumulado Recaudo Trimestral Aforado para la Vigencia  por Multas y Sanciones]</t>
  </si>
  <si>
    <t>[Acumulado Recaudo Trimestral Aforado para la Vigencia por Cuotas, partes pensionales, créditos de Vivienda y otros.]</t>
  </si>
  <si>
    <t>Acumulado Recaudo Real trimestre  de la Vigencias Anteriores</t>
  </si>
  <si>
    <r>
      <rPr>
        <b/>
        <sz val="9"/>
        <color theme="0"/>
        <rFont val="Verdana"/>
        <family val="2"/>
      </rPr>
      <t>Nota:</t>
    </r>
    <r>
      <rPr>
        <sz val="9"/>
        <color theme="0"/>
        <rFont val="Verdana"/>
        <family val="2"/>
      </rPr>
      <t xml:space="preserve"> solo se deben diligenciar los datos en las celdas azules y violeta y los valores son acumulativos mes a mes</t>
    </r>
  </si>
  <si>
    <r>
      <t xml:space="preserve">Exactitud Registros Contables </t>
    </r>
    <r>
      <rPr>
        <b/>
        <sz val="11"/>
        <color theme="1"/>
        <rFont val="Arial"/>
        <family val="2"/>
      </rPr>
      <t xml:space="preserve"> (ERC)</t>
    </r>
  </si>
  <si>
    <t>Garantizar una Exactituc mayor al 95% en los Registros Contables</t>
  </si>
  <si>
    <t>Valor Cuentas a Conciliar</t>
  </si>
  <si>
    <t>Registros del aplicativo SIIF Nacion Decreto 2674 de 2012, otros sitemas de informaicon, como SOFIA, STONE y demas docuementos fuente.</t>
  </si>
  <si>
    <t>Valor Saldo Contabilidad</t>
  </si>
  <si>
    <t>Registros del aplicativo SIIF Nacion Decreto 2674 de 2012,  aplicativos CGN</t>
  </si>
  <si>
    <r>
      <t xml:space="preserve">Valor Cuentas a Conciliar : </t>
    </r>
    <r>
      <rPr>
        <b/>
        <sz val="11"/>
        <color theme="1"/>
        <rFont val="Arial"/>
        <family val="2"/>
      </rPr>
      <t xml:space="preserve"> Valor cuentas a conciliar  tales como Cartera total, propiedad planta y equipo, Provision Litigios  Recibidas.
</t>
    </r>
    <r>
      <rPr>
        <b/>
        <sz val="11"/>
        <color rgb="FF0000FF"/>
        <rFont val="Arial"/>
        <family val="2"/>
      </rPr>
      <t xml:space="preserve">
Valor Saldo Contabilidad :  </t>
    </r>
    <r>
      <rPr>
        <b/>
        <sz val="11"/>
        <color theme="1"/>
        <rFont val="Arial"/>
        <family val="2"/>
      </rPr>
      <t xml:space="preserve">Saldo Contabilidad de la cuenta a conciliar al cierre del mes.
</t>
    </r>
    <r>
      <rPr>
        <sz val="11"/>
        <color theme="1"/>
        <rFont val="Arial"/>
        <family val="2"/>
      </rPr>
      <t>Los Estados Financieros cierran el 25 del mes siguiente al semestre de análisis, por esta razón la información se reportará en los meses de  julio de la vigencia actual  y enero de la siguiente vigencia.</t>
    </r>
    <r>
      <rPr>
        <b/>
        <sz val="11"/>
        <color theme="1"/>
        <rFont val="Arial"/>
        <family val="2"/>
      </rPr>
      <t xml:space="preserve"> 
</t>
    </r>
    <r>
      <rPr>
        <b/>
        <sz val="11"/>
        <color rgb="FFC00000"/>
        <rFont val="Arial"/>
        <family val="2"/>
      </rPr>
      <t>Restrincion Matematica:</t>
    </r>
    <r>
      <rPr>
        <b/>
        <sz val="11"/>
        <color theme="1"/>
        <rFont val="Arial"/>
        <family val="2"/>
      </rPr>
      <t xml:space="preserve">  Para que que el indicador sea valido debe cumplirse con que el </t>
    </r>
    <r>
      <rPr>
        <b/>
        <i/>
        <u/>
        <sz val="11"/>
        <color theme="1"/>
        <rFont val="Arial"/>
        <family val="2"/>
      </rPr>
      <t>"Valor Saldo Contabilidad</t>
    </r>
    <r>
      <rPr>
        <b/>
        <sz val="11"/>
        <color theme="1"/>
        <rFont val="Arial"/>
        <family val="2"/>
      </rPr>
      <t>",sea mayor a "0"</t>
    </r>
  </si>
  <si>
    <t>Las Normas contables y Tributarias establecen que la exactitud debe estar muy cerca al 100%</t>
  </si>
  <si>
    <t>Valor Cuentas a Conciliar (Total)</t>
  </si>
  <si>
    <t>Valor Saldo Contabilidad (Total)</t>
  </si>
  <si>
    <t>Indicador Exactitud Registros Contables</t>
  </si>
  <si>
    <t>Meta Direccion Financierael Periodo</t>
  </si>
  <si>
    <t>Registros Contables y sus desviaciones</t>
  </si>
  <si>
    <t>Indicador</t>
  </si>
  <si>
    <t>Grupo de Contabilidad -Direccion Financiera</t>
  </si>
  <si>
    <t>Valor Cuentas a Conciliar Cartera total</t>
  </si>
  <si>
    <t>Valor Cuentas a Conciliar Propiedad planta y equipo.</t>
  </si>
  <si>
    <t>Valor Cuentas a Conciliar Provision Litigios  Recibidas</t>
  </si>
  <si>
    <t>Valor Saldo Contabilidad Cartera total.</t>
  </si>
  <si>
    <t>Valor Saldo Contabilidad Propiedad planta y equipo.</t>
  </si>
  <si>
    <t>Valor Saldo Contabilidad Provision Litigios  Recibidas.</t>
  </si>
  <si>
    <t>Meta Exactitud</t>
  </si>
  <si>
    <t>Reducción de Expedientes Cobro Coactivo.</t>
  </si>
  <si>
    <t>Medir la gestión realizada por el equipo de cobro coactivo, de tal forma que se logre reducir el número de expedientes</t>
  </si>
  <si>
    <t>ECUACION:</t>
  </si>
  <si>
    <r>
      <t xml:space="preserve">Saldo </t>
    </r>
    <r>
      <rPr>
        <b/>
        <vertAlign val="subscript"/>
        <sz val="12"/>
        <color rgb="FF0000FF"/>
        <rFont val="Arial"/>
        <family val="2"/>
      </rPr>
      <t>Inicio Trimestre</t>
    </r>
  </si>
  <si>
    <t>Registros aplicativo STONE y  Bases de datos del grupo de cobro Coactivo, informes de contratistas</t>
  </si>
  <si>
    <r>
      <t xml:space="preserve">Recibidos  </t>
    </r>
    <r>
      <rPr>
        <b/>
        <vertAlign val="subscript"/>
        <sz val="12"/>
        <color rgb="FF0000FF"/>
        <rFont val="Arial"/>
        <family val="2"/>
      </rPr>
      <t>Trimestre</t>
    </r>
  </si>
  <si>
    <t>VARIABLE 3:</t>
  </si>
  <si>
    <r>
      <t xml:space="preserve">Saldo </t>
    </r>
    <r>
      <rPr>
        <b/>
        <vertAlign val="subscript"/>
        <sz val="12"/>
        <color rgb="FF0000FF"/>
        <rFont val="Arial"/>
        <family val="2"/>
      </rPr>
      <t>Final</t>
    </r>
  </si>
  <si>
    <r>
      <t xml:space="preserve">Terminados </t>
    </r>
    <r>
      <rPr>
        <b/>
        <vertAlign val="subscript"/>
        <sz val="12"/>
        <color rgb="FF0000FF"/>
        <rFont val="Arial"/>
        <family val="2"/>
      </rPr>
      <t>Trimestre</t>
    </r>
  </si>
  <si>
    <r>
      <t xml:space="preserve">Saldo </t>
    </r>
    <r>
      <rPr>
        <b/>
        <vertAlign val="subscript"/>
        <sz val="11"/>
        <color rgb="FF0000FF"/>
        <rFont val="Arial"/>
        <family val="2"/>
      </rPr>
      <t>Inicio Trimestre</t>
    </r>
    <r>
      <rPr>
        <b/>
        <sz val="11"/>
        <color rgb="FF0000FF"/>
        <rFont val="Arial"/>
        <family val="2"/>
      </rPr>
      <t xml:space="preserve">  :</t>
    </r>
    <r>
      <rPr>
        <sz val="11"/>
        <rFont val="Arial"/>
        <family val="2"/>
      </rPr>
      <t xml:space="preserve"> Corresponde a la medicion del numero de expedientes </t>
    </r>
    <r>
      <rPr>
        <b/>
        <sz val="11"/>
        <rFont val="Arial"/>
        <family val="2"/>
      </rPr>
      <t>Sin Terminar</t>
    </r>
    <r>
      <rPr>
        <sz val="11"/>
        <rFont val="Arial"/>
        <family val="2"/>
      </rPr>
      <t xml:space="preserve"> al incio del Trimestre.
</t>
    </r>
    <r>
      <rPr>
        <b/>
        <sz val="11"/>
        <color rgb="FF0000FF"/>
        <rFont val="Arial"/>
        <family val="2"/>
      </rPr>
      <t xml:space="preserve">
Recibidos  </t>
    </r>
    <r>
      <rPr>
        <b/>
        <vertAlign val="subscript"/>
        <sz val="11"/>
        <color rgb="FF0000FF"/>
        <rFont val="Arial"/>
        <family val="2"/>
      </rPr>
      <t xml:space="preserve">Trimestre  </t>
    </r>
    <r>
      <rPr>
        <b/>
        <sz val="11"/>
        <color rgb="FF0000FF"/>
        <rFont val="Arial"/>
        <family val="2"/>
      </rPr>
      <t xml:space="preserve"> : </t>
    </r>
    <r>
      <rPr>
        <sz val="11"/>
        <rFont val="Arial"/>
        <family val="2"/>
      </rPr>
      <t xml:space="preserve">Corresponde al numero de expedientes Sin Terminar que se reciben durante el Trimestre.
</t>
    </r>
    <r>
      <rPr>
        <b/>
        <sz val="11"/>
        <color rgb="FF0000FF"/>
        <rFont val="Arial"/>
        <family val="2"/>
      </rPr>
      <t xml:space="preserve">
Terminados </t>
    </r>
    <r>
      <rPr>
        <b/>
        <vertAlign val="subscript"/>
        <sz val="11"/>
        <color rgb="FF0000FF"/>
        <rFont val="Arial"/>
        <family val="2"/>
      </rPr>
      <t xml:space="preserve">Trimestre </t>
    </r>
    <r>
      <rPr>
        <b/>
        <sz val="11"/>
        <color rgb="FF0000FF"/>
        <rFont val="Arial"/>
        <family val="2"/>
      </rPr>
      <t xml:space="preserve">  : </t>
    </r>
    <r>
      <rPr>
        <sz val="11"/>
        <rFont val="Arial"/>
        <family val="2"/>
      </rPr>
      <t xml:space="preserve">Corresponde a la medicon de expedientes Terminados Durante el  Trimestre.
</t>
    </r>
    <r>
      <rPr>
        <b/>
        <sz val="11"/>
        <color rgb="FF0000FF"/>
        <rFont val="Arial"/>
        <family val="2"/>
      </rPr>
      <t xml:space="preserve">Saldo </t>
    </r>
    <r>
      <rPr>
        <b/>
        <vertAlign val="subscript"/>
        <sz val="11"/>
        <color rgb="FF0000FF"/>
        <rFont val="Arial"/>
        <family val="2"/>
      </rPr>
      <t>Final Trimestre</t>
    </r>
    <r>
      <rPr>
        <b/>
        <sz val="11"/>
        <color rgb="FF0000FF"/>
        <rFont val="Arial"/>
        <family val="2"/>
      </rPr>
      <t>:</t>
    </r>
    <r>
      <rPr>
        <sz val="11"/>
        <rFont val="Arial"/>
        <family val="2"/>
      </rPr>
      <t xml:space="preserve">   Corresponde al numero de expedientes que quedan al final del trimestre descontando los expedintes terminados del total de expedientes acumulados en el trimestre.
</t>
    </r>
    <r>
      <rPr>
        <b/>
        <sz val="11"/>
        <color rgb="FF0000FF"/>
        <rFont val="Arial"/>
        <family val="2"/>
      </rPr>
      <t xml:space="preserve">
</t>
    </r>
    <r>
      <rPr>
        <b/>
        <sz val="11"/>
        <color rgb="FFC00000"/>
        <rFont val="Arial"/>
        <family val="2"/>
      </rPr>
      <t>Ecuacion (1)</t>
    </r>
    <r>
      <rPr>
        <b/>
        <sz val="11"/>
        <color rgb="FF0000FF"/>
        <rFont val="Arial"/>
        <family val="2"/>
      </rPr>
      <t xml:space="preserve">
                </t>
    </r>
    <r>
      <rPr>
        <b/>
        <sz val="11"/>
        <rFont val="Arial"/>
        <family val="2"/>
      </rPr>
      <t xml:space="preserve">Expedientes a Gestionar en el Trimestre = </t>
    </r>
    <r>
      <rPr>
        <sz val="11"/>
        <rFont val="Arial"/>
        <family val="2"/>
      </rPr>
      <t>(Saldo Inicial Trimestre) + (Recibidos Trimestre)</t>
    </r>
    <r>
      <rPr>
        <b/>
        <sz val="11"/>
        <color rgb="FF0000FF"/>
        <rFont val="Arial"/>
        <family val="2"/>
      </rPr>
      <t xml:space="preserve">
</t>
    </r>
    <r>
      <rPr>
        <b/>
        <sz val="11"/>
        <color rgb="FFC00000"/>
        <rFont val="Arial"/>
        <family val="2"/>
      </rPr>
      <t>Ecuacion (2)</t>
    </r>
    <r>
      <rPr>
        <b/>
        <sz val="11"/>
        <color rgb="FF0000FF"/>
        <rFont val="Arial"/>
        <family val="2"/>
      </rPr>
      <t xml:space="preserve">
             </t>
    </r>
    <r>
      <rPr>
        <b/>
        <sz val="11"/>
        <rFont val="Arial"/>
        <family val="2"/>
      </rPr>
      <t xml:space="preserve">   Expedientes  Terminados en el Trimestre = </t>
    </r>
    <r>
      <rPr>
        <sz val="11"/>
        <rFont val="Arial"/>
        <family val="2"/>
      </rPr>
      <t xml:space="preserve">{(Saldo Inicial Trimestre) + (Recibidos Trimestre)} - (Saldo final Trimestre).
</t>
    </r>
    <r>
      <rPr>
        <b/>
        <sz val="11"/>
        <rFont val="Arial"/>
        <family val="2"/>
      </rPr>
      <t xml:space="preserve">Nota:  </t>
    </r>
    <r>
      <rPr>
        <b/>
        <sz val="11"/>
        <color rgb="FFFF0000"/>
        <rFont val="Arial"/>
        <family val="2"/>
      </rPr>
      <t>se debe entender como expediente Terminado aquel en la cual se agotaron todas sus etapas legales, independientemente que se haya logrado recuperacion de derechos economicos.</t>
    </r>
    <r>
      <rPr>
        <b/>
        <sz val="11"/>
        <rFont val="Arial"/>
        <family val="2"/>
      </rPr>
      <t xml:space="preserve">
</t>
    </r>
  </si>
  <si>
    <t>Metas Trimestrales</t>
  </si>
  <si>
    <r>
      <t>Total Expedintes al</t>
    </r>
    <r>
      <rPr>
        <b/>
        <sz val="10"/>
        <color rgb="FFC00000"/>
        <rFont val="Arial"/>
        <family val="2"/>
      </rPr>
      <t xml:space="preserve"> Inicio</t>
    </r>
    <r>
      <rPr>
        <sz val="10"/>
        <color theme="1"/>
        <rFont val="Arial"/>
        <family val="2"/>
      </rPr>
      <t xml:space="preserve"> del  Trimestre</t>
    </r>
  </si>
  <si>
    <t>NA</t>
  </si>
  <si>
    <r>
      <t xml:space="preserve">Total Expedintes </t>
    </r>
    <r>
      <rPr>
        <b/>
        <sz val="10"/>
        <color rgb="FFC00000"/>
        <rFont val="Arial"/>
        <family val="2"/>
      </rPr>
      <t>Recibidos</t>
    </r>
    <r>
      <rPr>
        <sz val="10"/>
        <color theme="1"/>
        <rFont val="Arial"/>
        <family val="2"/>
      </rPr>
      <t xml:space="preserve"> Durante el Trimestre</t>
    </r>
  </si>
  <si>
    <r>
      <t xml:space="preserve">Total Expedientes Pendientes al </t>
    </r>
    <r>
      <rPr>
        <b/>
        <sz val="10"/>
        <color rgb="FFC00000"/>
        <rFont val="Arial"/>
        <family val="2"/>
      </rPr>
      <t>Final</t>
    </r>
    <r>
      <rPr>
        <sz val="10"/>
        <color theme="1"/>
        <rFont val="Arial"/>
        <family val="2"/>
      </rPr>
      <t xml:space="preserve"> el Trimestre</t>
    </r>
  </si>
  <si>
    <r>
      <t xml:space="preserve">Total Expedientes </t>
    </r>
    <r>
      <rPr>
        <b/>
        <sz val="10"/>
        <color rgb="FFC00000"/>
        <rFont val="Arial"/>
        <family val="2"/>
      </rPr>
      <t>Terminados</t>
    </r>
    <r>
      <rPr>
        <sz val="10"/>
        <color theme="1"/>
        <rFont val="Arial"/>
        <family val="2"/>
      </rPr>
      <t>Trimestre</t>
    </r>
  </si>
  <si>
    <t>Resultado del Indicador Reducion Expedientes</t>
  </si>
  <si>
    <t>Expedientes Acumulados Este Trimestre</t>
  </si>
  <si>
    <t>Crecimiento Expedintes Durante el Año</t>
  </si>
  <si>
    <t xml:space="preserve">Meta Direccion Financiera % Expedientes a Terminar. </t>
  </si>
  <si>
    <t>Meta Expedientes a Terminar Trimestre</t>
  </si>
  <si>
    <t>III TRIMESTRE</t>
  </si>
  <si>
    <t>Registros   Numero de Expedintes Cobro Coactivo Acumulados</t>
  </si>
  <si>
    <r>
      <t>Total Expedintes al</t>
    </r>
    <r>
      <rPr>
        <b/>
        <sz val="9"/>
        <color rgb="FFC00000"/>
        <rFont val="Verdana"/>
        <family val="2"/>
      </rPr>
      <t xml:space="preserve"> Inicio</t>
    </r>
    <r>
      <rPr>
        <b/>
        <sz val="9"/>
        <color rgb="FF0000FF"/>
        <rFont val="Verdana"/>
        <family val="2"/>
      </rPr>
      <t xml:space="preserve"> del  Trimestre</t>
    </r>
  </si>
  <si>
    <r>
      <rPr>
        <b/>
        <sz val="9"/>
        <rFont val="Verdana"/>
        <family val="2"/>
      </rPr>
      <t xml:space="preserve">En el primer trimestre: </t>
    </r>
    <r>
      <rPr>
        <sz val="9"/>
        <rFont val="Verdana"/>
        <family val="2"/>
      </rPr>
      <t xml:space="preserve">se observa Durante el primer trimestre se ve un decrecimiento en la meta deseada, por cuanto durante este periodo se reciben en coactivo 2387 obligaciones, que corresponden a la contribución 2025 que culminaron su etapa persuasiva. Sin perjuicio de lo anotado, durante el trimestre se tuvo un recaudo efectivo de 811 obligaciones por aproximado de $4,000,000,000.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</si>
  <si>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r>
      <t xml:space="preserve">Total Expedintes </t>
    </r>
    <r>
      <rPr>
        <b/>
        <sz val="9"/>
        <color rgb="FFC00000"/>
        <rFont val="Verdana"/>
        <family val="2"/>
      </rPr>
      <t>Recibidos</t>
    </r>
    <r>
      <rPr>
        <b/>
        <sz val="9"/>
        <color rgb="FF0000FF"/>
        <rFont val="Verdana"/>
        <family val="2"/>
      </rPr>
      <t xml:space="preserve"> Durante el Trimestre</t>
    </r>
  </si>
  <si>
    <r>
      <t xml:space="preserve">Total Expedientes Pendientes al </t>
    </r>
    <r>
      <rPr>
        <b/>
        <sz val="9"/>
        <color rgb="FFC00000"/>
        <rFont val="Verdana"/>
        <family val="2"/>
      </rPr>
      <t>Final</t>
    </r>
    <r>
      <rPr>
        <b/>
        <sz val="9"/>
        <color rgb="FF0000FF"/>
        <rFont val="Verdana"/>
        <family val="2"/>
      </rPr>
      <t xml:space="preserve"> el Trimestre</t>
    </r>
  </si>
  <si>
    <r>
      <t xml:space="preserve">Expedintes </t>
    </r>
    <r>
      <rPr>
        <b/>
        <sz val="9"/>
        <color rgb="FFC00000"/>
        <rFont val="Verdana"/>
        <family val="2"/>
      </rPr>
      <t>Terminados</t>
    </r>
    <r>
      <rPr>
        <b/>
        <sz val="9"/>
        <color rgb="FF0000FF"/>
        <rFont val="Verdana"/>
        <family val="2"/>
      </rPr>
      <t xml:space="preserve"> Trimestre</t>
    </r>
  </si>
  <si>
    <t>Indicador Reducion de Expedintes</t>
  </si>
  <si>
    <t>Logro de la Meta</t>
  </si>
  <si>
    <t>Grupo de Cobro Coactivo -Direccion Financiera</t>
  </si>
  <si>
    <r>
      <t xml:space="preserve">Saldo Expedientes </t>
    </r>
    <r>
      <rPr>
        <b/>
        <sz val="9"/>
        <color rgb="FFFF0000"/>
        <rFont val="Verdana"/>
        <family val="2"/>
      </rPr>
      <t>Inicio</t>
    </r>
    <r>
      <rPr>
        <sz val="9"/>
        <rFont val="Verdana"/>
        <family val="2"/>
      </rPr>
      <t xml:space="preserve"> Trimestre (Multas y Sanciones, Contibuciones y otros)</t>
    </r>
  </si>
  <si>
    <r>
      <t xml:space="preserve"> Expedientes </t>
    </r>
    <r>
      <rPr>
        <b/>
        <sz val="9"/>
        <color rgb="FFFF0000"/>
        <rFont val="Verdana"/>
        <family val="2"/>
      </rPr>
      <t xml:space="preserve">Recibidos </t>
    </r>
    <r>
      <rPr>
        <sz val="9"/>
        <rFont val="Verdana"/>
        <family val="2"/>
      </rPr>
      <t xml:space="preserve"> (Multas y Sanciones, Contibuciones y otros) Trimestre</t>
    </r>
  </si>
  <si>
    <r>
      <rPr>
        <b/>
        <sz val="9"/>
        <color rgb="FFFF0000"/>
        <rFont val="Verdana"/>
        <family val="2"/>
      </rPr>
      <t>Saldo Final</t>
    </r>
    <r>
      <rPr>
        <sz val="9"/>
        <rFont val="Verdana"/>
        <family val="2"/>
      </rPr>
      <t xml:space="preserve"> Expedientes  (Multas y Sanciones, Contibuciones y otros) fin de Trimestre</t>
    </r>
  </si>
  <si>
    <t xml:space="preserve">Expedientes Acumulados Este Trimestre </t>
  </si>
  <si>
    <r>
      <t xml:space="preserve">Código: </t>
    </r>
    <r>
      <rPr>
        <sz val="11"/>
        <color rgb="FF000000"/>
        <rFont val="Verdana"/>
        <family val="2"/>
      </rPr>
      <t>GIN-FM-006</t>
    </r>
  </si>
  <si>
    <t>Comité de desempeño Institucional Decreto 1499 de 2017 Numeral 1 Articulo 2.2.22.3.8.</t>
  </si>
  <si>
    <t>Exactitud del Recaudo</t>
  </si>
  <si>
    <t>Garantizar una Exactitud mayor al 95% en los Registros del Recaudo</t>
  </si>
  <si>
    <t>Ecuación :</t>
  </si>
  <si>
    <r>
      <t xml:space="preserve">Valor Recaudo Identificado </t>
    </r>
    <r>
      <rPr>
        <b/>
        <vertAlign val="subscript"/>
        <sz val="12"/>
        <color rgb="FF0000FF"/>
        <rFont val="Arial"/>
        <family val="2"/>
      </rPr>
      <t>Final Mes</t>
    </r>
  </si>
  <si>
    <t>Registros del aplicativo SIIF Nación Decreto 2674 de 2012, otros sistemas de información STONE y demás documentos fuente, Registros extractos bancarios.</t>
  </si>
  <si>
    <r>
      <t>Valor Recaudo Sin Identificar</t>
    </r>
    <r>
      <rPr>
        <b/>
        <vertAlign val="subscript"/>
        <sz val="12"/>
        <color rgb="FF0000FF"/>
        <rFont val="Arial"/>
        <family val="2"/>
      </rPr>
      <t xml:space="preserve"> Inicial mes</t>
    </r>
  </si>
  <si>
    <t>Registros del aplicativo SIIF Nación Decreto 2674 de 2012, otros sistemas de información STONE y demás documentos fuente.</t>
  </si>
  <si>
    <r>
      <t xml:space="preserve">Valor Recaudo Sin Identificar </t>
    </r>
    <r>
      <rPr>
        <b/>
        <vertAlign val="subscript"/>
        <sz val="12"/>
        <color rgb="FF0000FF"/>
        <rFont val="Arial"/>
        <family val="2"/>
      </rPr>
      <t>Durante Mes</t>
    </r>
  </si>
  <si>
    <r>
      <t xml:space="preserve">Valor Recaudo Identificado </t>
    </r>
    <r>
      <rPr>
        <b/>
        <vertAlign val="subscript"/>
        <sz val="11"/>
        <color rgb="FF0000FF"/>
        <rFont val="Arial"/>
        <family val="2"/>
      </rPr>
      <t>Final Mes</t>
    </r>
    <r>
      <rPr>
        <b/>
        <sz val="11"/>
        <color rgb="FF0000FF"/>
        <rFont val="Arial"/>
        <family val="2"/>
      </rPr>
      <t xml:space="preserve">      : </t>
    </r>
    <r>
      <rPr>
        <sz val="11"/>
        <rFont val="Arial"/>
        <family val="2"/>
      </rPr>
      <t xml:space="preserve">Corresponde al el valor acumulado  que representan los documentos recibidos como pagos de derechos economicos a favor de la Suerintendencia de sociedades y que han sido identificados claramente,  en el Recaudo de los bancos y clasificados en las fuentes que les corespoden y los acreedores concretos, que realizaron el pago.
</t>
    </r>
    <r>
      <rPr>
        <b/>
        <sz val="11"/>
        <color rgb="FF0000FF"/>
        <rFont val="Arial"/>
        <family val="2"/>
      </rPr>
      <t xml:space="preserve">
Valor Recaudo Sin Identificar</t>
    </r>
    <r>
      <rPr>
        <b/>
        <vertAlign val="subscript"/>
        <sz val="11"/>
        <color rgb="FF0000FF"/>
        <rFont val="Arial"/>
        <family val="2"/>
      </rPr>
      <t xml:space="preserve"> Inicial mes</t>
    </r>
    <r>
      <rPr>
        <b/>
        <sz val="11"/>
        <color rgb="FF0000FF"/>
        <rFont val="Arial"/>
        <family val="2"/>
      </rPr>
      <t xml:space="preserve"> :</t>
    </r>
    <r>
      <rPr>
        <sz val="11"/>
        <rFont val="Arial"/>
        <family val="2"/>
      </rPr>
      <t xml:space="preserve"> Corresponde al el valor acumulado  que representan los documentos recibidos como pagos de derechos economicos a favor de la Suerintendencia de sociedades y que </t>
    </r>
    <r>
      <rPr>
        <b/>
        <sz val="11"/>
        <rFont val="Arial"/>
        <family val="2"/>
      </rPr>
      <t>NO</t>
    </r>
    <r>
      <rPr>
        <sz val="11"/>
        <rFont val="Arial"/>
        <family val="2"/>
      </rPr>
      <t xml:space="preserve"> han sido identificados claramente  en el Recaudo de los bancos y</t>
    </r>
    <r>
      <rPr>
        <b/>
        <sz val="11"/>
        <rFont val="Arial"/>
        <family val="2"/>
      </rPr>
      <t xml:space="preserve"> NO han</t>
    </r>
    <r>
      <rPr>
        <sz val="11"/>
        <rFont val="Arial"/>
        <family val="2"/>
      </rPr>
      <t xml:space="preserve"> sido clasificados en las fuentes que les corespoden y</t>
    </r>
    <r>
      <rPr>
        <b/>
        <sz val="11"/>
        <rFont val="Arial"/>
        <family val="2"/>
      </rPr>
      <t xml:space="preserve"> NO se han clasificado</t>
    </r>
    <r>
      <rPr>
        <sz val="11"/>
        <rFont val="Arial"/>
        <family val="2"/>
      </rPr>
      <t xml:space="preserve"> en  los acreedores concretos, que realizaron el pago</t>
    </r>
    <r>
      <rPr>
        <b/>
        <sz val="11"/>
        <rFont val="Arial"/>
        <family val="2"/>
      </rPr>
      <t xml:space="preserve"> al Iniciar el Mes.</t>
    </r>
    <r>
      <rPr>
        <sz val="11"/>
        <rFont val="Arial"/>
        <family val="2"/>
      </rPr>
      <t xml:space="preserve">
</t>
    </r>
    <r>
      <rPr>
        <b/>
        <sz val="11"/>
        <color rgb="FF0000FF"/>
        <rFont val="Arial"/>
        <family val="2"/>
      </rPr>
      <t xml:space="preserve">
Valor Reudo Sin Identificar</t>
    </r>
    <r>
      <rPr>
        <b/>
        <vertAlign val="subscript"/>
        <sz val="11"/>
        <color rgb="FF0000FF"/>
        <rFont val="Arial"/>
        <family val="2"/>
      </rPr>
      <t xml:space="preserve"> Durante Mes</t>
    </r>
    <r>
      <rPr>
        <b/>
        <sz val="11"/>
        <color rgb="FF0000FF"/>
        <rFont val="Arial"/>
        <family val="2"/>
      </rPr>
      <t xml:space="preserve"> : </t>
    </r>
    <r>
      <rPr>
        <sz val="11"/>
        <rFont val="Arial"/>
        <family val="2"/>
      </rPr>
      <t xml:space="preserve">Corresponde al el valor acumulado  que representan los documentos recibidos como pagos de derechos economicos a favor de la Suerintendencia de sociedades y que </t>
    </r>
    <r>
      <rPr>
        <b/>
        <sz val="11"/>
        <rFont val="Arial"/>
        <family val="2"/>
      </rPr>
      <t>NO</t>
    </r>
    <r>
      <rPr>
        <sz val="11"/>
        <rFont val="Arial"/>
        <family val="2"/>
      </rPr>
      <t xml:space="preserve"> han sido identificados claramente  en el Recaudo de los bancos y</t>
    </r>
    <r>
      <rPr>
        <b/>
        <sz val="11"/>
        <rFont val="Arial"/>
        <family val="2"/>
      </rPr>
      <t xml:space="preserve"> NO</t>
    </r>
    <r>
      <rPr>
        <sz val="11"/>
        <rFont val="Arial"/>
        <family val="2"/>
      </rPr>
      <t xml:space="preserve"> han sido clasificados en las fuentes que les corespoden y </t>
    </r>
    <r>
      <rPr>
        <b/>
        <sz val="11"/>
        <rFont val="Arial"/>
        <family val="2"/>
      </rPr>
      <t>NO</t>
    </r>
    <r>
      <rPr>
        <sz val="11"/>
        <rFont val="Arial"/>
        <family val="2"/>
      </rPr>
      <t xml:space="preserve"> se han clasificado en  los acreedores concretos, que realizaron el pago, </t>
    </r>
    <r>
      <rPr>
        <b/>
        <sz val="11"/>
        <rFont val="Arial"/>
        <family val="2"/>
      </rPr>
      <t>Durante el Mes.</t>
    </r>
  </si>
  <si>
    <t>Dirección Financiera</t>
  </si>
  <si>
    <t>LÍNEA BASE</t>
  </si>
  <si>
    <t>la meta la fija el  Comité de desempeño Institucional Decreto 1499 de 2017 Numeral 1 Articulo 2.2.22.3.8.</t>
  </si>
  <si>
    <r>
      <t xml:space="preserve">Valor Recaudo Identificado </t>
    </r>
    <r>
      <rPr>
        <vertAlign val="subscript"/>
        <sz val="11"/>
        <color rgb="FF0000FF"/>
        <rFont val="Arial"/>
        <family val="2"/>
      </rPr>
      <t>Final Mes</t>
    </r>
  </si>
  <si>
    <r>
      <t xml:space="preserve">Valor Recaudo Sin Identificar </t>
    </r>
    <r>
      <rPr>
        <vertAlign val="subscript"/>
        <sz val="11"/>
        <color rgb="FF0000FF"/>
        <rFont val="Arial"/>
        <family val="2"/>
      </rPr>
      <t>Inicial Mes</t>
    </r>
  </si>
  <si>
    <r>
      <t xml:space="preserve">Valor Recaudo Sin Identificar </t>
    </r>
    <r>
      <rPr>
        <vertAlign val="subscript"/>
        <sz val="11"/>
        <color rgb="FF0000FF"/>
        <rFont val="Arial"/>
        <family val="2"/>
      </rPr>
      <t>Durante Mes</t>
    </r>
  </si>
  <si>
    <t>Resultado del Indicador Exactitud Registros Recaudo</t>
  </si>
  <si>
    <t>Meta para el Periodo</t>
  </si>
  <si>
    <t>SE ABRE ACCIÓN CORRECTIVA (CUANDO EL RESULTADO DEL INDICADOR SE ENCUENTRA EN SEMÁFORO ROJO):</t>
  </si>
  <si>
    <t>Registros Contables y Registros de Tesoreria</t>
  </si>
  <si>
    <r>
      <t xml:space="preserve">Valor Recaudo Identificado </t>
    </r>
    <r>
      <rPr>
        <b/>
        <vertAlign val="subscript"/>
        <sz val="9"/>
        <color rgb="FF0000FF"/>
        <rFont val="Verdana"/>
        <family val="2"/>
      </rPr>
      <t>Final Mes</t>
    </r>
  </si>
  <si>
    <r>
      <t xml:space="preserve">Valor Recaudo Sin Identificar </t>
    </r>
    <r>
      <rPr>
        <b/>
        <vertAlign val="subscript"/>
        <sz val="9"/>
        <color rgb="FF0000FF"/>
        <rFont val="Verdana"/>
        <family val="2"/>
      </rPr>
      <t>Inicial Mes</t>
    </r>
  </si>
  <si>
    <r>
      <t xml:space="preserve">Valor Recaudo Sin Identificar </t>
    </r>
    <r>
      <rPr>
        <b/>
        <vertAlign val="subscript"/>
        <sz val="9"/>
        <color rgb="FF0000FF"/>
        <rFont val="Verdana"/>
        <family val="2"/>
      </rPr>
      <t>Durante Mes</t>
    </r>
  </si>
  <si>
    <t>Indicador Excatitud Registros de Recaudo</t>
  </si>
  <si>
    <t>Metas Fijadas</t>
  </si>
  <si>
    <t>Meta Direccion Financiera</t>
  </si>
  <si>
    <t>Gestion Cartera por Multas y Sanciones</t>
  </si>
  <si>
    <t>Garantizar la reducion de la cartera a 0%</t>
  </si>
  <si>
    <r>
      <t>Saldo Cartera</t>
    </r>
    <r>
      <rPr>
        <b/>
        <vertAlign val="subscript"/>
        <sz val="14"/>
        <color rgb="FF0000FF"/>
        <rFont val="Arial"/>
        <family val="2"/>
      </rPr>
      <t xml:space="preserve"> Inicial</t>
    </r>
  </si>
  <si>
    <t>Registros del aplicativo SIIF Nacion Decreto 2674 de 2012, otros sitemas de informaicon, STONE y demas docuementos fuente.</t>
  </si>
  <si>
    <r>
      <t>Cartera</t>
    </r>
    <r>
      <rPr>
        <b/>
        <vertAlign val="subscript"/>
        <sz val="14"/>
        <color rgb="FF0000FF"/>
        <rFont val="Arial"/>
        <family val="2"/>
      </rPr>
      <t xml:space="preserve"> Ingresa Periodo</t>
    </r>
  </si>
  <si>
    <r>
      <t xml:space="preserve">Saldo Cartera </t>
    </r>
    <r>
      <rPr>
        <b/>
        <vertAlign val="subscript"/>
        <sz val="14"/>
        <color rgb="FF0000FF"/>
        <rFont val="Arial"/>
        <family val="2"/>
      </rPr>
      <t>Final</t>
    </r>
  </si>
  <si>
    <t>VARIABLE 4:</t>
  </si>
  <si>
    <r>
      <t xml:space="preserve">Cartera </t>
    </r>
    <r>
      <rPr>
        <b/>
        <vertAlign val="subscript"/>
        <sz val="14"/>
        <color rgb="FF0000FF"/>
        <rFont val="Arial"/>
        <family val="2"/>
      </rPr>
      <t>Concluida</t>
    </r>
  </si>
  <si>
    <r>
      <t xml:space="preserve">Saldo Cartera </t>
    </r>
    <r>
      <rPr>
        <b/>
        <vertAlign val="subscript"/>
        <sz val="11"/>
        <color rgb="FF0000FF"/>
        <rFont val="Arial"/>
        <family val="2"/>
      </rPr>
      <t>Inicial</t>
    </r>
    <r>
      <rPr>
        <b/>
        <sz val="11"/>
        <color rgb="FF0000FF"/>
        <rFont val="Arial"/>
        <family val="2"/>
      </rPr>
      <t xml:space="preserve">        :  </t>
    </r>
    <r>
      <rPr>
        <sz val="11"/>
        <rFont val="Arial"/>
        <family val="2"/>
      </rPr>
      <t xml:space="preserve">Es el valor acumulado en pesos de la Cartera al incio del Trimestre.
</t>
    </r>
    <r>
      <rPr>
        <b/>
        <sz val="11"/>
        <color rgb="FF0000FF"/>
        <rFont val="Arial"/>
        <family val="2"/>
      </rPr>
      <t xml:space="preserve">
Cartera </t>
    </r>
    <r>
      <rPr>
        <b/>
        <vertAlign val="subscript"/>
        <sz val="11"/>
        <color rgb="FF0000FF"/>
        <rFont val="Arial"/>
        <family val="2"/>
      </rPr>
      <t>Ingresa Periodo</t>
    </r>
    <r>
      <rPr>
        <b/>
        <sz val="11"/>
        <color rgb="FF0000FF"/>
        <rFont val="Arial"/>
        <family val="2"/>
      </rPr>
      <t xml:space="preserve"> :  </t>
    </r>
    <r>
      <rPr>
        <sz val="11"/>
        <rFont val="Arial"/>
        <family val="2"/>
      </rPr>
      <t xml:space="preserve">Es el valor acumulado en pesos de la Cartera  que ingresa durante el trimestre hasta el fin del mismo.
</t>
    </r>
    <r>
      <rPr>
        <sz val="11"/>
        <color rgb="FF0000FF"/>
        <rFont val="Arial"/>
        <family val="2"/>
      </rPr>
      <t xml:space="preserve">
</t>
    </r>
    <r>
      <rPr>
        <b/>
        <sz val="11"/>
        <color rgb="FF0000FF"/>
        <rFont val="Arial"/>
        <family val="2"/>
      </rPr>
      <t>Saldo Final de Cartera</t>
    </r>
    <r>
      <rPr>
        <sz val="11"/>
        <color rgb="FF0000FF"/>
        <rFont val="Arial"/>
        <family val="2"/>
      </rPr>
      <t xml:space="preserve"> :</t>
    </r>
    <r>
      <rPr>
        <sz val="11"/>
        <rFont val="Arial"/>
        <family val="2"/>
      </rPr>
      <t xml:space="preserve"> Es el valor acumulado en pesos de la cartera al final del Trimestre.
</t>
    </r>
    <r>
      <rPr>
        <b/>
        <sz val="11"/>
        <color rgb="FF0000FF"/>
        <rFont val="Arial"/>
        <family val="2"/>
      </rPr>
      <t xml:space="preserve">
Cartera </t>
    </r>
    <r>
      <rPr>
        <b/>
        <vertAlign val="subscript"/>
        <sz val="11"/>
        <color rgb="FF0000FF"/>
        <rFont val="Arial"/>
        <family val="2"/>
      </rPr>
      <t xml:space="preserve">Concluida  </t>
    </r>
    <r>
      <rPr>
        <b/>
        <sz val="11"/>
        <color rgb="FF0000FF"/>
        <rFont val="Arial"/>
        <family val="2"/>
      </rPr>
      <t xml:space="preserve">       :  </t>
    </r>
    <r>
      <rPr>
        <sz val="11"/>
        <rFont val="Arial"/>
        <family val="2"/>
      </rPr>
      <t>Es el valor acumulado en pesos de la Cartera que se agoto y concluyo sus etapas Legales  Persuaciva y Coactiva independiente de su recuperacion durante el  Trimestre, hasta el fin del mismo.</t>
    </r>
  </si>
  <si>
    <t>Saldo Cartera Inicial</t>
  </si>
  <si>
    <t>Cartera Ingresa Periodo</t>
  </si>
  <si>
    <t>Saldo Final Cartera</t>
  </si>
  <si>
    <t>Cartera Concluida</t>
  </si>
  <si>
    <t>Cartera Acumulada Durante Trimestre</t>
  </si>
  <si>
    <t>Indicador Gestion Cartera Multas y Sanciones</t>
  </si>
  <si>
    <t>Crecimiento Cartera Durante el Año</t>
  </si>
  <si>
    <t>Meta Direccion Financiera Reducion Cartera</t>
  </si>
  <si>
    <t>Análisis Trimestre 1:ss</t>
  </si>
  <si>
    <t>Registros   Cartera por Multas y Sanciones Acumulados</t>
  </si>
  <si>
    <r>
      <rPr>
        <b/>
        <sz val="9"/>
        <rFont val="Verdana"/>
        <family val="2"/>
      </rPr>
      <t xml:space="preserve">En el primer trimestre Observaciones: </t>
    </r>
    <r>
      <rPr>
        <sz val="9"/>
        <rFont val="Verdana"/>
        <family val="2"/>
      </rPr>
      <t xml:space="preserve">los saldos definitivos estarán disponibles hasta el 20 de abril, ya que esta protegida la hoja no se dejó diligenciar.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</si>
  <si>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Saldo Final de Cartera</t>
  </si>
  <si>
    <t>Cartera Acumulada</t>
  </si>
  <si>
    <t>Crecimiento Cartera Durante el año</t>
  </si>
  <si>
    <t>Meta (%) Cartera a Concluida en el Trimestre</t>
  </si>
  <si>
    <t>Meta ($) Cartera a Concluida en el Trimestre</t>
  </si>
  <si>
    <t>Gestion Cartera por Contribuciones</t>
  </si>
  <si>
    <r>
      <t xml:space="preserve">Saldo Final </t>
    </r>
    <r>
      <rPr>
        <b/>
        <vertAlign val="subscript"/>
        <sz val="14"/>
        <color rgb="FF0000FF"/>
        <rFont val="Arial"/>
        <family val="2"/>
      </rPr>
      <t>Trimestre</t>
    </r>
    <r>
      <rPr>
        <b/>
        <sz val="14"/>
        <color rgb="FF0000FF"/>
        <rFont val="Arial"/>
        <family val="2"/>
      </rPr>
      <t>:</t>
    </r>
  </si>
  <si>
    <r>
      <t xml:space="preserve">Cartera </t>
    </r>
    <r>
      <rPr>
        <b/>
        <vertAlign val="subscript"/>
        <sz val="14"/>
        <color rgb="FF0000FF"/>
        <rFont val="Arial"/>
        <family val="2"/>
      </rPr>
      <t>Recuperada</t>
    </r>
  </si>
  <si>
    <r>
      <t xml:space="preserve">Saldo Cartera Inicial        : </t>
    </r>
    <r>
      <rPr>
        <b/>
        <sz val="11"/>
        <rFont val="Arial"/>
        <family val="2"/>
      </rPr>
      <t xml:space="preserve"> </t>
    </r>
    <r>
      <rPr>
        <sz val="11"/>
        <rFont val="Arial"/>
        <family val="2"/>
      </rPr>
      <t>Es el valor acumulado en pesos de la Cartera al incio del Trimestre.</t>
    </r>
    <r>
      <rPr>
        <b/>
        <sz val="11"/>
        <color rgb="FF0000FF"/>
        <rFont val="Arial"/>
        <family val="2"/>
      </rPr>
      <t xml:space="preserve">
Cartera Ingresa Periodo :  </t>
    </r>
    <r>
      <rPr>
        <sz val="11"/>
        <rFont val="Arial"/>
        <family val="2"/>
      </rPr>
      <t>Es el valor acumulado en pesos de la Cartera  que ingresa durante el trimestre hasta el fin del mismo.</t>
    </r>
    <r>
      <rPr>
        <b/>
        <sz val="11"/>
        <color rgb="FF0000FF"/>
        <rFont val="Arial"/>
        <family val="2"/>
      </rPr>
      <t xml:space="preserve">
Saldo Final de Cartera : </t>
    </r>
    <r>
      <rPr>
        <sz val="11"/>
        <rFont val="Arial"/>
        <family val="2"/>
      </rPr>
      <t xml:space="preserve">Es el valor acumulado en pesos de la cartera al final del Trimestre.
</t>
    </r>
    <r>
      <rPr>
        <b/>
        <sz val="11"/>
        <color rgb="FF0000FF"/>
        <rFont val="Arial"/>
        <family val="2"/>
      </rPr>
      <t xml:space="preserve">
Cartera Concluida         :  </t>
    </r>
    <r>
      <rPr>
        <sz val="11"/>
        <rFont val="Arial"/>
        <family val="2"/>
      </rPr>
      <t>Es el valor acumulado en pesos de la Cartera que se agoto y concluyo sus etapas Legales  Persuaciva y Coactiva independiente de su recuperacion durante el  Trimestre, hasta el fin del mismo.</t>
    </r>
  </si>
  <si>
    <t>Saldo  Cartera Final  Trimestre</t>
  </si>
  <si>
    <t>Indicador Gestion Cartera Contribuciones</t>
  </si>
  <si>
    <t>Crecimiento Cartera Contribuciones Anual</t>
  </si>
  <si>
    <t>Registros   Cartera por Contribuciones Acumulados</t>
  </si>
  <si>
    <r>
      <rPr>
        <b/>
        <sz val="9"/>
        <rFont val="Verdana"/>
        <family val="2"/>
      </rPr>
      <t>En el primer trimestre Observaciones:</t>
    </r>
    <r>
      <rPr>
        <sz val="9"/>
        <rFont val="Verdana"/>
        <family val="2"/>
      </rPr>
      <t xml:space="preserve"> los saldos definitivos estarán disponibles hasta el 20 de abril, ya que esta protegida la hoja no se dejó diligenciar.
En el segundo trimestre: se observa XXXXXXXXX
En el tercer trimestre: se observa que xxxxxxxxxxxxx.
En el cuarto trimestre:se observa que xxxxxxxxxxxx</t>
    </r>
  </si>
  <si>
    <t>Crecimiento Cartera Contrinuciones durante el año</t>
  </si>
  <si>
    <t>Meta (%) Cartera Concluida en el Trimestre</t>
  </si>
  <si>
    <t>Meta ($) Cartera Concluida en el Trimestre</t>
  </si>
  <si>
    <t>Hoja de Registro</t>
  </si>
  <si>
    <t>SUPER</t>
  </si>
  <si>
    <t>INSTRUCCIONES DE DILIGENCIAMIENTO</t>
  </si>
  <si>
    <t xml:space="preserve">A continuación, se presentan los campos que debe completar para diligenciar correctamente la hoja de vida del indicador. </t>
  </si>
  <si>
    <r>
      <rPr>
        <b/>
        <sz val="11"/>
        <color rgb="FF000000"/>
        <rFont val="Verdana"/>
        <family val="2"/>
      </rPr>
      <t xml:space="preserve">Proceso: </t>
    </r>
    <r>
      <rPr>
        <sz val="11"/>
        <color rgb="FF000000"/>
        <rFont val="Verdana"/>
        <family val="2"/>
      </rPr>
      <t xml:space="preserve">Seleccione el proceso al que pertenece el indicador.
</t>
    </r>
  </si>
  <si>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</si>
  <si>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</si>
  <si>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</si>
  <si>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</si>
  <si>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</si>
  <si>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indexed="8"/>
        <rFont val="Verdana"/>
        <family val="2"/>
      </rPr>
      <t>Objetivo del indicador</t>
    </r>
    <r>
      <rPr>
        <sz val="11"/>
        <color theme="1"/>
        <rFont val="Verdana"/>
        <family val="2"/>
      </rPr>
      <t>: Indique la razón por la cual se genera este indicador, cual es su finalidad.</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</si>
  <si>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</si>
  <si>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</si>
  <si>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</si>
  <si>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</si>
  <si>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</si>
  <si>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</si>
  <si>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</si>
  <si>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</si>
  <si>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</si>
  <si>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</si>
  <si>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</si>
  <si>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</si>
  <si>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</si>
  <si>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Columna1</t>
  </si>
  <si>
    <t>ObjEtivos de Calidad</t>
  </si>
  <si>
    <t>AÑO</t>
  </si>
  <si>
    <t>OBJETIVOS DEL PROCESO</t>
  </si>
  <si>
    <t>1. Promover la adopción de prácticas empresariales, responsables y sostenibles que contribuyan al desarrollo social, ambiental y económico en las empresas y los diferentes grupos de interés.</t>
  </si>
  <si>
    <t>ACTUACIONES Y AUTORIZACIONES ADMINISTRATIVAS</t>
  </si>
  <si>
    <t>ANALISIS ECONOMICO Y DE RIESGO</t>
  </si>
  <si>
    <t>3. Facilitar la experiencia de los usuarios frente a los servicios que presta la Entidad.</t>
  </si>
  <si>
    <t>ANALISIS FINANCIERO Y CONTABLE</t>
  </si>
  <si>
    <t>4. Posicionar a la Superintendencia de Sociedades en la mente de sus grupos de interés.</t>
  </si>
  <si>
    <t>ATENCION AL CIUDADANO</t>
  </si>
  <si>
    <t>5. Utilizar y apropiar nuevas tecnologías de la información para fortalecer la gestión institucional.</t>
  </si>
  <si>
    <t>CONCILIACIÓN Y ARBITRAJE</t>
  </si>
  <si>
    <t>6. Consolidar el modelo de gestión del conocimiento y la innovación.</t>
  </si>
  <si>
    <t>CONTROL DISCIPLINARIO</t>
  </si>
  <si>
    <t>7. Fortalecer entornos de trabajo adaptables a las nuevas realidades que buscan el equilibrio de la vida personal, familiar y laboral, promoviendo mecanismos de inclusión social y espacios colaborativos.</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</si>
  <si>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</si>
  <si>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</si>
  <si>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</si>
  <si>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</si>
  <si>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</si>
  <si>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</si>
  <si>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</si>
  <si>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</si>
  <si>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</si>
  <si>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</si>
  <si>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</si>
  <si>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</si>
  <si>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</si>
  <si>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</si>
  <si>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</si>
  <si>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</si>
  <si>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</si>
  <si>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</si>
  <si>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DESCENDENTE</t>
  </si>
  <si>
    <t>PROCESOS SOCIETARIOS</t>
  </si>
  <si>
    <t>NO APLICA</t>
  </si>
  <si>
    <t>REGIMEN CAMBIARIO</t>
  </si>
  <si>
    <t>RECUPERACIÓN EMPRESARIAL</t>
  </si>
  <si>
    <t>CONTROL DE CAMBIOS</t>
  </si>
  <si>
    <t>Versión</t>
  </si>
  <si>
    <t>Fecha</t>
  </si>
  <si>
    <t xml:space="preserve">Descripción del Cambio </t>
  </si>
  <si>
    <t>001</t>
  </si>
  <si>
    <t>SIN DATO</t>
  </si>
  <si>
    <t>Creación del documento.</t>
  </si>
  <si>
    <t>002</t>
  </si>
  <si>
    <t xml:space="preserve">Ajuste del documento. </t>
  </si>
  <si>
    <t>003</t>
  </si>
  <si>
    <t>004</t>
  </si>
  <si>
    <t>005</t>
  </si>
  <si>
    <t>Se ajusto en estructrua y contenido conforme a los lineamientos establecidos en la Guía para la Elaboración de Documentos del SGI (GUI-GU-001).</t>
  </si>
  <si>
    <t>Resultado con Respecto a la Meta Obligado
(Sin tendencia)</t>
  </si>
  <si>
    <t>% Recursos Comprometidos entidad para la Vigencia</t>
  </si>
  <si>
    <r>
      <t xml:space="preserve">En el </t>
    </r>
    <r>
      <rPr>
        <b/>
        <sz val="9"/>
        <rFont val="Verdana"/>
        <family val="2"/>
      </rPr>
      <t>primer trimestre</t>
    </r>
    <r>
      <rPr>
        <sz val="9"/>
        <rFont val="Verdana"/>
        <family val="2"/>
      </rPr>
      <t xml:space="preserve">: se observa que sea han cumplido las metas fijadas por el MCIT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</si>
  <si>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Analisis del Primer Trimestre:  se han cumplido las metas fijadas por el MCIT</t>
  </si>
  <si>
    <t>Analisis tercer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</si>
</sst>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1">
    <numFmt numFmtId="6" formatCode="&quot;$&quot;\ #,##0;[Red]\-&quot;$&quot;\ #,##0"/>
    <numFmt numFmtId="42" formatCode="_-&quot;$&quot;\ * #,##0_-;\-&quot;$&quot;\ * #,##0_-;_-&quot;$&quot;\ * &quot;-&quot;_-;_-@_-"/>
    <numFmt numFmtId="41" formatCode="_-* #,##0_-;\-* #,##0_-;_-* &quot;-&quot;_-;_-@_-"/>
    <numFmt numFmtId="164" formatCode="0.0%"/>
    <numFmt numFmtId="165" formatCode="#,##0.00\ &quot;Trimestre&quot;"/>
    <numFmt numFmtId="166" formatCode="#,##0.00\ &quot;Acumulado&quot;"/>
    <numFmt numFmtId="167" formatCode="&quot;$&quot;#,##0"/>
    <numFmt numFmtId="168" formatCode="&quot;$&quot;#,##0.00"/>
    <numFmt numFmtId="169" formatCode="#,##0\ &quot;Exp.&quot;"/>
    <numFmt numFmtId="170" formatCode="#,##0\ &quot;Exp./mes&quot;"/>
    <numFmt numFmtId="171" formatCode="&quot;$&quot;#,##0\ &quot;Saldo Final&quot;"/>
    <numFmt numFmtId="172" formatCode="&quot;$&quot;#,##0\ &quot;Saldo Inicial&quot;"/>
    <numFmt numFmtId="173" formatCode="&quot;$&quot;#,##0\ &quot;Ingresan mes&quot;"/>
    <numFmt numFmtId="174" formatCode="&quot;$&quot;#,##0\ &quot;Cartera Nueva&quot;"/>
    <numFmt numFmtId="175" formatCode="0.0%\ &quot;Recaudo&quot;"/>
    <numFmt numFmtId="176" formatCode="0.0%\ &quot;Recaudado&quot;"/>
    <numFmt numFmtId="177" formatCode="0.00%\ &quot;Exacto&quot;"/>
    <numFmt numFmtId="178" formatCode="0.0%\ &quot;Exacto&quot;"/>
    <numFmt numFmtId="179" formatCode="0.0%\ &quot;Exp. Pend.&quot;"/>
    <numFmt numFmtId="180" formatCode="0.0%\ &quot;Meta Recaudo&quot;"/>
    <numFmt numFmtId="181" formatCode="\$#,##0"/>
    <numFmt numFmtId="182" formatCode="\$"/>
    <numFmt numFmtId="183" formatCode="0%\ &quot;Meta&quot;"/>
    <numFmt numFmtId="184" formatCode="0%\ &quot;Logro&quot;"/>
    <numFmt numFmtId="185" formatCode="0%\ &quot;Pendientes&quot;"/>
    <numFmt numFmtId="186" formatCode="0.0%\ &quot;Cartera Pendiente&quot;"/>
    <numFmt numFmtId="187" formatCode="0.0%\ &quot;Logro&quot;"/>
    <numFmt numFmtId="188" formatCode="0.0%\ &quot;Meta Cartera&quot;"/>
    <numFmt numFmtId="189" formatCode="&quot;$&quot;#,##0\ &quot;Concluida&quot;"/>
    <numFmt numFmtId="190" formatCode="0.0%\ &quot;Meta Obligado&quot;"/>
    <numFmt numFmtId="191" formatCode="0.0%\ &quot;Meta Compro.&quot;"/>
    <numFmt numFmtId="192" formatCode="0.0%\ &quot;Meta Obli.&quot;"/>
    <numFmt numFmtId="193" formatCode="0.0%\ &quot;Meta Comp.&quot;"/>
    <numFmt numFmtId="194" formatCode="#,##0.0\ &quot;Indice Cump&quot;"/>
    <numFmt numFmtId="195" formatCode="#,##0\ &quot;Exp.Inicio&quot;"/>
    <numFmt numFmtId="196" formatCode="#,##0\ &quot;Exp.Recib.&quot;"/>
    <numFmt numFmtId="197" formatCode="#,##0\ &quot;Exp.Final&quot;"/>
    <numFmt numFmtId="198" formatCode="#,##0\ &quot;Exp.Term.&quot;"/>
    <numFmt numFmtId="199" formatCode="0%\ &quot;Creci-Exp.&quot;"/>
    <numFmt numFmtId="200" formatCode="0%\ &quot;Crecimiento&quot;"/>
    <numFmt numFmtId="201" formatCode="\$#,##0\ &quot;Meta&quot;"/>
    <numFmt numFmtId="202" formatCode="0%\ &quot; Creci.-Cart&quot;"/>
    <numFmt numFmtId="203" formatCode="&quot;$&quot;#,##0\ &quot;Cartera Final&quot;"/>
    <numFmt numFmtId="204" formatCode="&quot;$&quot;#,##0\ &quot;Cart_Acumu.&quot;"/>
    <numFmt numFmtId="205" formatCode="0%\ &quot;Creci_Cart&quot;"/>
    <numFmt numFmtId="206" formatCode="0.0\ &quot;Logro&quot;"/>
    <numFmt numFmtId="207" formatCode="#,##0.0\ &quot;Cump-Obli.&quot;"/>
    <numFmt numFmtId="208" formatCode="#,##0.0\ &quot;Cump_Comp.&quot;"/>
    <numFmt numFmtId="209" formatCode="#,##0.0\ &quot;Logro&quot;"/>
    <numFmt numFmtId="210" formatCode="0.0%\ &quot;Compro&quot;"/>
    <numFmt numFmtId="211" formatCode="0.0%\ &quot;Oblig&quot;"/>
  </numFmts>
  <fonts count="103">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2"/>
      <color indexed="81"/>
      <name val="Tahoma"/>
      <family val="2"/>
    </font>
    <font>
      <b/>
      <sz val="11"/>
      <color theme="1"/>
      <name val="Calibri"/>
      <family val="2"/>
      <scheme val="minor"/>
    </font>
    <font>
      <sz val="8"/>
      <name val="Calibri"/>
      <family val="2"/>
      <scheme val="minor"/>
    </font>
    <font>
      <sz val="11"/>
      <color theme="0"/>
      <name val="Calibri"/>
      <family val="2"/>
      <scheme val="minor"/>
    </font>
    <font>
      <b/>
      <sz val="12"/>
      <color rgb="FF0000FF"/>
      <name val="Arial"/>
      <family val="2"/>
    </font>
    <font>
      <b/>
      <sz val="11"/>
      <color rgb="FF0000FF"/>
      <name val="Arial"/>
      <family val="2"/>
    </font>
    <font>
      <b/>
      <sz val="11"/>
      <name val="Arial"/>
      <family val="2"/>
    </font>
    <font>
      <sz val="11"/>
      <name val="Arial"/>
      <family val="2"/>
    </font>
    <font>
      <b/>
      <sz val="11"/>
      <color rgb="FFC00000"/>
      <name val="Arial"/>
      <family val="2"/>
    </font>
    <font>
      <b/>
      <sz val="9"/>
      <color rgb="FF0000FF"/>
      <name val="Verdana"/>
      <family val="2"/>
    </font>
    <font>
      <sz val="8"/>
      <name val="Verdana"/>
      <family val="2"/>
    </font>
    <font>
      <b/>
      <sz val="9"/>
      <color rgb="FFC00000"/>
      <name val="Verdana"/>
      <family val="2"/>
    </font>
    <font>
      <b/>
      <sz val="8"/>
      <color rgb="FFC00000"/>
      <name val="Verdana"/>
      <family val="2"/>
    </font>
    <font>
      <sz val="8"/>
      <color theme="1"/>
      <name val="Arial"/>
      <family val="2"/>
    </font>
    <font>
      <sz val="8"/>
      <color theme="1"/>
      <name val="Century Gothic"/>
      <family val="2"/>
    </font>
    <font>
      <sz val="8"/>
      <color rgb="FFC00000"/>
      <name val="Verdana"/>
      <family val="2"/>
    </font>
    <font>
      <sz val="9"/>
      <color theme="0"/>
      <name val="Verdana"/>
      <family val="2"/>
    </font>
    <font>
      <b/>
      <i/>
      <u/>
      <sz val="11"/>
      <color theme="1"/>
      <name val="Arial"/>
      <family val="2"/>
    </font>
    <font>
      <b/>
      <sz val="11"/>
      <color rgb="FFFF0000"/>
      <name val="Arial"/>
      <family val="2"/>
    </font>
    <font>
      <b/>
      <sz val="8"/>
      <color theme="1"/>
      <name val="Verdana"/>
      <family val="2"/>
    </font>
    <font>
      <b/>
      <vertAlign val="subscript"/>
      <sz val="12"/>
      <color rgb="FF0000FF"/>
      <name val="Arial"/>
      <family val="2"/>
    </font>
    <font>
      <b/>
      <vertAlign val="subscript"/>
      <sz val="11"/>
      <color rgb="FF0000FF"/>
      <name val="Arial"/>
      <family val="2"/>
    </font>
    <font>
      <b/>
      <vertAlign val="subscript"/>
      <sz val="9"/>
      <color rgb="FF0000FF"/>
      <name val="Verdana"/>
      <family val="2"/>
    </font>
    <font>
      <sz val="11"/>
      <color rgb="FF0000FF"/>
      <name val="Arial"/>
      <family val="2"/>
    </font>
    <font>
      <vertAlign val="subscript"/>
      <sz val="11"/>
      <color rgb="FF0000FF"/>
      <name val="Arial"/>
      <family val="2"/>
    </font>
    <font>
      <sz val="8"/>
      <color theme="1"/>
      <name val="Calibri"/>
      <family val="2"/>
      <scheme val="minor"/>
    </font>
    <font>
      <b/>
      <sz val="8"/>
      <color theme="1"/>
      <name val="Arial"/>
      <family val="2"/>
    </font>
    <font>
      <b/>
      <sz val="9"/>
      <color theme="1"/>
      <name val="Arial"/>
      <family val="2"/>
    </font>
    <font>
      <sz val="10"/>
      <color rgb="FF0000FF"/>
      <name val="Arial"/>
      <family val="2"/>
    </font>
    <font>
      <b/>
      <sz val="10"/>
      <color rgb="FF0000FF"/>
      <name val="Arial"/>
      <family val="2"/>
    </font>
    <font>
      <b/>
      <sz val="14"/>
      <color rgb="FF0000FF"/>
      <name val="Arial"/>
      <family val="2"/>
    </font>
    <font>
      <b/>
      <vertAlign val="subscript"/>
      <sz val="14"/>
      <color rgb="FF0000FF"/>
      <name val="Arial"/>
      <family val="2"/>
    </font>
    <font>
      <sz val="8"/>
      <color theme="1"/>
      <name val="Verdana"/>
      <family val="2"/>
    </font>
    <font>
      <sz val="9"/>
      <color theme="1"/>
      <name val="Arial"/>
      <family val="2"/>
    </font>
    <font>
      <b/>
      <sz val="10"/>
      <color rgb="FFC00000"/>
      <name val="Arial"/>
      <family val="2"/>
    </font>
    <font>
      <b/>
      <sz val="20"/>
      <color theme="1"/>
      <name val="Arial"/>
      <family val="2"/>
    </font>
    <font>
      <sz val="9"/>
      <color rgb="FF0000FF"/>
      <name val="Verdana"/>
      <family val="2"/>
    </font>
    <font>
      <sz val="9"/>
      <color rgb="FFC00000"/>
      <name val="Verdana"/>
      <family val="2"/>
    </font>
    <font>
      <sz val="10"/>
      <color rgb="FFC00000"/>
      <name val="Arial"/>
      <family val="2"/>
    </font>
    <font>
      <b/>
      <sz val="12"/>
      <color rgb="FFC00000"/>
      <name val="Arial"/>
      <family val="2"/>
    </font>
    <font>
      <b/>
      <sz val="10"/>
      <color rgb="FFC00000"/>
      <name val="Verdana"/>
      <family val="2"/>
    </font>
    <font>
      <b/>
      <sz val="9"/>
      <color rgb="FFFF0000"/>
      <name val="Verdana"/>
      <family val="2"/>
    </font>
    <font>
      <sz val="7"/>
      <name val="Verdana"/>
      <family val="2"/>
    </font>
    <font>
      <b/>
      <sz val="11"/>
      <color rgb="FF0000FF"/>
      <name val="Calibri"/>
      <family val="2"/>
      <scheme val="minor"/>
    </font>
    <font>
      <b/>
      <sz val="11"/>
      <color rgb="FFC00000"/>
      <name val="Calibri"/>
      <family val="2"/>
      <scheme val="minor"/>
    </font>
    <font>
      <sz val="11"/>
      <color rgb="FFC00000"/>
      <name val="Calibri"/>
      <family val="2"/>
      <scheme val="minor"/>
    </font>
    <font>
      <b/>
      <sz val="11"/>
      <color rgb="FFC00000"/>
      <name val="Century Gothic"/>
      <family val="2"/>
    </font>
  </fonts>
  <fills count="2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C5D9F1"/>
        <bgColor rgb="FF000000"/>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auto="1"/>
      </right>
      <top/>
      <bottom/>
      <diagonal/>
    </border>
    <border>
      <left style="medium">
        <color indexed="64"/>
      </left>
      <right style="thin">
        <color indexed="64"/>
      </right>
      <top style="thin">
        <color indexed="64"/>
      </top>
      <bottom/>
      <diagonal/>
    </border>
    <border>
      <left style="thin">
        <color theme="1"/>
      </left>
      <right style="thin">
        <color theme="1"/>
      </right>
      <top style="thick">
        <color rgb="FF0000FF"/>
      </top>
      <bottom style="thin">
        <color theme="1"/>
      </bottom>
      <diagonal/>
    </border>
    <border>
      <left style="thin">
        <color indexed="64"/>
      </left>
      <right style="thin">
        <color indexed="64"/>
      </right>
      <top style="thick">
        <color rgb="FF0000FF"/>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ck">
        <color rgb="FF0000FF"/>
      </top>
      <bottom style="thin">
        <color indexed="64"/>
      </bottom>
      <diagonal style="thin">
        <color indexed="64"/>
      </diagonal>
    </border>
    <border>
      <left style="thin">
        <color indexed="64"/>
      </left>
      <right style="thin">
        <color indexed="64"/>
      </right>
      <top style="thin">
        <color indexed="64"/>
      </top>
      <bottom style="thick">
        <color rgb="FF0000FF"/>
      </bottom>
      <diagonal/>
    </border>
    <border diagonalDown="1">
      <left style="thin">
        <color indexed="64"/>
      </left>
      <right style="thin">
        <color indexed="64"/>
      </right>
      <top style="thin">
        <color indexed="64"/>
      </top>
      <bottom style="thick">
        <color rgb="FF0000FF"/>
      </bottom>
      <diagonal style="thin">
        <color indexed="64"/>
      </diagonal>
    </border>
    <border diagonalDown="1">
      <left style="thin">
        <color indexed="64"/>
      </left>
      <right style="thin">
        <color indexed="64"/>
      </right>
      <top style="thin">
        <color indexed="64"/>
      </top>
      <bottom style="thin">
        <color indexed="64"/>
      </bottom>
      <diagonal style="thin">
        <color theme="1"/>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right style="thin">
        <color indexed="64"/>
      </right>
      <top style="thick">
        <color rgb="FF0000FF"/>
      </top>
      <bottom style="thin">
        <color indexed="64"/>
      </bottom>
      <diagonal/>
    </border>
    <border>
      <left/>
      <right style="thin">
        <color indexed="64"/>
      </right>
      <top style="thin">
        <color indexed="64"/>
      </top>
      <bottom style="thick">
        <color rgb="FF0000F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auto="1"/>
      </right>
      <top style="medium">
        <color indexed="64"/>
      </top>
      <bottom/>
      <diagonal/>
    </border>
    <border>
      <left style="medium">
        <color indexed="64"/>
      </left>
      <right style="thin">
        <color indexed="64"/>
      </right>
      <top style="thick">
        <color rgb="FFC00000"/>
      </top>
      <bottom/>
      <diagonal/>
    </border>
    <border diagonalDown="1">
      <left style="thin">
        <color indexed="64"/>
      </left>
      <right style="thin">
        <color indexed="64"/>
      </right>
      <top style="thick">
        <color rgb="FFC00000"/>
      </top>
      <bottom style="thin">
        <color indexed="64"/>
      </bottom>
      <diagonal style="thin">
        <color indexed="64"/>
      </diagonal>
    </border>
    <border>
      <left style="medium">
        <color indexed="64"/>
      </left>
      <right style="thin">
        <color indexed="64"/>
      </right>
      <top style="thin">
        <color indexed="64"/>
      </top>
      <bottom style="thick">
        <color rgb="FFC00000"/>
      </bottom>
      <diagonal/>
    </border>
    <border diagonalDown="1">
      <left style="thin">
        <color indexed="64"/>
      </left>
      <right style="thin">
        <color indexed="64"/>
      </right>
      <top style="thin">
        <color indexed="64"/>
      </top>
      <bottom style="thick">
        <color rgb="FFC00000"/>
      </bottom>
      <diagonal style="thin">
        <color indexed="64"/>
      </diagonal>
    </border>
    <border>
      <left style="thin">
        <color indexed="64"/>
      </left>
      <right style="thin">
        <color indexed="64"/>
      </right>
      <top style="thick">
        <color rgb="FFC00000"/>
      </top>
      <bottom/>
      <diagonal/>
    </border>
    <border>
      <left style="thin">
        <color rgb="FF000000"/>
      </left>
      <right style="thin">
        <color rgb="FF000000"/>
      </right>
      <top style="thick">
        <color rgb="FF0000FF"/>
      </top>
      <bottom style="thin">
        <color rgb="FF000000"/>
      </bottom>
      <diagonal/>
    </border>
    <border>
      <left/>
      <right style="thin">
        <color rgb="FF000000"/>
      </right>
      <top style="thick">
        <color rgb="FF0000FF"/>
      </top>
      <bottom style="thin">
        <color rgb="FF000000"/>
      </bottom>
      <diagonal/>
    </border>
  </borders>
  <cellStyleXfs count="6">
    <xf numFmtId="0" fontId="0" fillId="0" borderId="0"/>
    <xf numFmtId="9" fontId="2" fillId="0" borderId="0" applyFont="0" applyFill="0" applyBorder="0" applyAlignment="0" applyProtection="0"/>
    <xf numFmtId="0" fontId="3" fillId="0" borderId="0"/>
    <xf numFmtId="0" fontId="32" fillId="0" borderId="0"/>
    <xf numFmtId="41" fontId="2" fillId="0" borderId="0" applyFont="0" applyFill="0" applyBorder="0" applyAlignment="0" applyProtection="0"/>
    <xf numFmtId="42" fontId="2" fillId="0" borderId="0" applyFont="0" applyFill="0" applyBorder="0" applyAlignment="0" applyProtection="0"/>
  </cellStyleXfs>
  <cellXfs count="908">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7" fillId="18" borderId="12" xfId="0" applyFont="1" applyFill="1" applyBorder="1" applyAlignment="1">
      <alignment horizontal="center" vertical="center"/>
    </xf>
    <xf numFmtId="0" fontId="57" fillId="18" borderId="80" xfId="0" applyFont="1" applyFill="1" applyBorder="1" applyAlignment="1">
      <alignment horizontal="center" vertical="center"/>
    </xf>
    <xf numFmtId="0" fontId="57"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9" fillId="3" borderId="0" xfId="0" applyFont="1" applyFill="1"/>
    <xf numFmtId="49" fontId="65" fillId="4" borderId="1" xfId="2" applyNumberFormat="1" applyFont="1" applyFill="1" applyBorder="1" applyAlignment="1">
      <alignment horizontal="center" vertical="center" wrapText="1"/>
    </xf>
    <xf numFmtId="166" fontId="0" fillId="0" borderId="0" xfId="0" applyNumberFormat="1" applyAlignment="1">
      <alignment vertical="center"/>
    </xf>
    <xf numFmtId="0" fontId="52" fillId="3" borderId="0" xfId="2" applyFont="1" applyFill="1" applyAlignment="1">
      <alignment vertical="center" wrapText="1"/>
    </xf>
    <xf numFmtId="165" fontId="0" fillId="0" borderId="3" xfId="0" applyNumberFormat="1" applyBorder="1" applyAlignment="1">
      <alignment vertical="center"/>
    </xf>
    <xf numFmtId="166" fontId="0" fillId="3" borderId="0" xfId="0" applyNumberFormat="1" applyFill="1" applyAlignment="1">
      <alignment vertical="center"/>
    </xf>
    <xf numFmtId="167" fontId="66" fillId="19" borderId="1" xfId="2" applyNumberFormat="1" applyFont="1" applyFill="1" applyBorder="1" applyAlignment="1" applyProtection="1">
      <alignment horizontal="center" vertical="center" wrapText="1"/>
      <protection locked="0"/>
    </xf>
    <xf numFmtId="0" fontId="65" fillId="4" borderId="11" xfId="2" applyFont="1" applyFill="1" applyBorder="1" applyAlignment="1">
      <alignment horizontal="center" vertical="center" wrapText="1"/>
    </xf>
    <xf numFmtId="167" fontId="66" fillId="4" borderId="11" xfId="2" applyNumberFormat="1" applyFont="1" applyFill="1" applyBorder="1" applyAlignment="1">
      <alignment horizontal="center" vertical="center" wrapText="1"/>
    </xf>
    <xf numFmtId="167" fontId="66" fillId="20" borderId="1" xfId="4" applyNumberFormat="1" applyFont="1" applyFill="1" applyBorder="1" applyAlignment="1" applyProtection="1">
      <alignment horizontal="center" vertical="center" wrapText="1"/>
      <protection locked="0"/>
    </xf>
    <xf numFmtId="0" fontId="22" fillId="3" borderId="79" xfId="0" applyFont="1" applyFill="1" applyBorder="1" applyAlignment="1" applyProtection="1">
      <alignment vertical="center" wrapText="1"/>
      <protection hidden="1"/>
    </xf>
    <xf numFmtId="167" fontId="66" fillId="19" borderId="85" xfId="2" applyNumberFormat="1" applyFont="1" applyFill="1" applyBorder="1" applyAlignment="1" applyProtection="1">
      <alignment horizontal="center" vertical="center" wrapText="1"/>
      <protection locked="0"/>
    </xf>
    <xf numFmtId="49" fontId="65" fillId="4" borderId="11" xfId="2" applyNumberFormat="1" applyFont="1" applyFill="1" applyBorder="1" applyAlignment="1">
      <alignment horizontal="center" vertical="center" wrapText="1"/>
    </xf>
    <xf numFmtId="165" fontId="0" fillId="0" borderId="0" xfId="0" applyNumberFormat="1" applyAlignment="1">
      <alignment vertical="center"/>
    </xf>
    <xf numFmtId="169" fontId="75" fillId="19" borderId="1" xfId="2" applyNumberFormat="1" applyFont="1" applyFill="1" applyBorder="1" applyAlignment="1" applyProtection="1">
      <alignment horizontal="center" vertical="center" wrapText="1"/>
      <protection locked="0"/>
    </xf>
    <xf numFmtId="169" fontId="75" fillId="19" borderId="85" xfId="2" applyNumberFormat="1" applyFont="1" applyFill="1" applyBorder="1" applyAlignment="1" applyProtection="1">
      <alignment horizontal="center" vertical="center" wrapText="1"/>
      <protection locked="0"/>
    </xf>
    <xf numFmtId="169" fontId="75" fillId="19" borderId="90" xfId="2" applyNumberFormat="1"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wrapText="1"/>
      <protection hidden="1"/>
    </xf>
    <xf numFmtId="0" fontId="54" fillId="0" borderId="8" xfId="0" applyFont="1" applyBorder="1" applyAlignment="1" applyProtection="1">
      <alignment vertical="center" wrapText="1"/>
      <protection locked="0"/>
    </xf>
    <xf numFmtId="0" fontId="54" fillId="0" borderId="9" xfId="0" applyFont="1" applyBorder="1" applyAlignment="1" applyProtection="1">
      <alignment vertical="center" wrapText="1"/>
      <protection locked="0"/>
    </xf>
    <xf numFmtId="0" fontId="54" fillId="0" borderId="10" xfId="0" applyFont="1" applyBorder="1" applyAlignment="1" applyProtection="1">
      <alignment vertical="center" wrapText="1"/>
      <protection locked="0"/>
    </xf>
    <xf numFmtId="165" fontId="81" fillId="0" borderId="3" xfId="0" applyNumberFormat="1" applyFont="1" applyBorder="1" applyAlignment="1">
      <alignment vertical="center"/>
    </xf>
    <xf numFmtId="165" fontId="81" fillId="0" borderId="0" xfId="0" applyNumberFormat="1" applyFont="1" applyAlignment="1">
      <alignment vertical="center"/>
    </xf>
    <xf numFmtId="166" fontId="81" fillId="0" borderId="0" xfId="0" applyNumberFormat="1" applyFont="1" applyAlignment="1">
      <alignment vertical="center"/>
    </xf>
    <xf numFmtId="166" fontId="81" fillId="3" borderId="0" xfId="0" applyNumberFormat="1" applyFont="1" applyFill="1" applyAlignment="1">
      <alignment vertical="center"/>
    </xf>
    <xf numFmtId="168" fontId="66" fillId="4" borderId="1" xfId="1" applyNumberFormat="1" applyFont="1" applyFill="1" applyBorder="1" applyAlignment="1">
      <alignment horizontal="center" vertical="center" wrapText="1"/>
    </xf>
    <xf numFmtId="10" fontId="66" fillId="4" borderId="1" xfId="1" applyNumberFormat="1" applyFont="1" applyFill="1" applyBorder="1" applyAlignment="1">
      <alignment horizontal="center" vertical="center" wrapText="1"/>
    </xf>
    <xf numFmtId="9" fontId="66" fillId="4" borderId="1" xfId="1" applyFont="1" applyFill="1" applyBorder="1" applyAlignment="1">
      <alignment horizontal="center" vertical="center" wrapText="1"/>
    </xf>
    <xf numFmtId="172" fontId="88" fillId="3" borderId="1" xfId="2" applyNumberFormat="1" applyFont="1" applyFill="1" applyBorder="1" applyAlignment="1" applyProtection="1">
      <alignment horizontal="center" vertical="center" wrapText="1"/>
      <protection locked="0"/>
    </xf>
    <xf numFmtId="174" fontId="88" fillId="3" borderId="1" xfId="2" applyNumberFormat="1" applyFont="1" applyFill="1" applyBorder="1" applyAlignment="1" applyProtection="1">
      <alignment horizontal="center" vertical="center" wrapText="1"/>
      <protection locked="0"/>
    </xf>
    <xf numFmtId="164" fontId="89" fillId="0" borderId="1" xfId="1" applyNumberFormat="1" applyFont="1" applyFill="1" applyBorder="1" applyAlignment="1" applyProtection="1">
      <alignment horizontal="center" vertical="center"/>
      <protection locked="0" hidden="1"/>
    </xf>
    <xf numFmtId="167" fontId="71" fillId="19" borderId="1" xfId="2" applyNumberFormat="1" applyFont="1" applyFill="1" applyBorder="1" applyAlignment="1">
      <alignment horizontal="center" vertical="center" wrapText="1"/>
    </xf>
    <xf numFmtId="167" fontId="71" fillId="20" borderId="1" xfId="4" applyNumberFormat="1" applyFont="1" applyFill="1" applyBorder="1" applyAlignment="1" applyProtection="1">
      <alignment horizontal="center" vertical="center" wrapText="1"/>
    </xf>
    <xf numFmtId="0" fontId="54" fillId="19" borderId="1" xfId="2" applyFont="1" applyFill="1" applyBorder="1" applyAlignment="1">
      <alignment horizontal="center" vertical="center" wrapText="1"/>
    </xf>
    <xf numFmtId="9" fontId="54" fillId="20" borderId="1" xfId="1" applyFont="1" applyFill="1" applyBorder="1" applyAlignment="1" applyProtection="1">
      <alignment horizontal="center" vertical="center" wrapText="1"/>
    </xf>
    <xf numFmtId="0" fontId="25" fillId="1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2" fillId="5" borderId="1" xfId="0" applyFont="1" applyFill="1" applyBorder="1" applyAlignment="1">
      <alignment horizontal="center" vertical="center"/>
    </xf>
    <xf numFmtId="0" fontId="22" fillId="6" borderId="1" xfId="0" applyFont="1" applyFill="1" applyBorder="1" applyAlignment="1">
      <alignment horizontal="center" vertical="center"/>
    </xf>
    <xf numFmtId="0" fontId="22" fillId="3" borderId="7" xfId="0" applyFont="1" applyFill="1" applyBorder="1" applyAlignment="1">
      <alignment vertical="center" wrapText="1"/>
    </xf>
    <xf numFmtId="0" fontId="22" fillId="3" borderId="10" xfId="0" applyFont="1" applyFill="1" applyBorder="1" applyAlignment="1">
      <alignment vertical="center" wrapText="1"/>
    </xf>
    <xf numFmtId="0" fontId="25" fillId="13" borderId="80" xfId="0" applyFont="1" applyFill="1" applyBorder="1" applyAlignment="1">
      <alignment horizontal="center" vertical="center" wrapText="1"/>
    </xf>
    <xf numFmtId="0" fontId="25" fillId="13" borderId="65" xfId="0" applyFont="1" applyFill="1" applyBorder="1" applyAlignment="1">
      <alignment horizontal="center" vertical="center" wrapText="1"/>
    </xf>
    <xf numFmtId="0" fontId="25" fillId="13" borderId="52" xfId="0" applyFont="1" applyFill="1" applyBorder="1" applyAlignment="1">
      <alignment horizontal="center" vertical="center" wrapText="1"/>
    </xf>
    <xf numFmtId="0" fontId="25" fillId="13" borderId="81" xfId="0" applyFont="1" applyFill="1" applyBorder="1" applyAlignment="1">
      <alignment horizontal="center" vertical="center" wrapText="1"/>
    </xf>
    <xf numFmtId="167" fontId="69" fillId="0" borderId="54" xfId="4" applyNumberFormat="1" applyFont="1" applyFill="1" applyBorder="1" applyAlignment="1" applyProtection="1">
      <alignment horizontal="center" vertical="center"/>
    </xf>
    <xf numFmtId="164" fontId="27" fillId="0" borderId="1" xfId="1" applyNumberFormat="1" applyFont="1" applyBorder="1" applyAlignment="1" applyProtection="1">
      <alignment horizontal="center" vertical="center"/>
    </xf>
    <xf numFmtId="164" fontId="27" fillId="0" borderId="2" xfId="1" applyNumberFormat="1" applyFont="1" applyBorder="1" applyAlignment="1" applyProtection="1">
      <alignment horizontal="center" vertical="center"/>
    </xf>
    <xf numFmtId="164" fontId="27" fillId="0" borderId="54" xfId="1" applyNumberFormat="1" applyFont="1" applyBorder="1" applyAlignment="1" applyProtection="1">
      <alignment horizontal="center" vertical="center"/>
    </xf>
    <xf numFmtId="164" fontId="27" fillId="0" borderId="4" xfId="1" applyNumberFormat="1" applyFont="1" applyBorder="1" applyAlignment="1" applyProtection="1">
      <alignment horizontal="center" vertical="center"/>
    </xf>
    <xf numFmtId="164" fontId="27" fillId="0" borderId="47" xfId="1" applyNumberFormat="1" applyFont="1" applyBorder="1" applyAlignment="1" applyProtection="1">
      <alignment horizontal="center" vertical="center"/>
    </xf>
    <xf numFmtId="164" fontId="27" fillId="0" borderId="8" xfId="1" applyNumberFormat="1" applyFont="1" applyBorder="1" applyAlignment="1" applyProtection="1">
      <alignment horizontal="center" vertical="center"/>
    </xf>
    <xf numFmtId="164" fontId="27" fillId="0" borderId="32" xfId="1" applyNumberFormat="1" applyFont="1" applyBorder="1" applyAlignment="1" applyProtection="1">
      <alignment horizontal="center" vertical="center"/>
    </xf>
    <xf numFmtId="164" fontId="27" fillId="0" borderId="10" xfId="1" applyNumberFormat="1" applyFont="1" applyBorder="1" applyAlignment="1" applyProtection="1">
      <alignment horizontal="center" vertical="center"/>
    </xf>
    <xf numFmtId="0" fontId="13" fillId="4" borderId="0" xfId="0" applyFont="1" applyFill="1"/>
    <xf numFmtId="0" fontId="14" fillId="4" borderId="0" xfId="0" applyFont="1" applyFill="1"/>
    <xf numFmtId="164" fontId="23" fillId="0" borderId="1" xfId="1" applyNumberFormat="1" applyFont="1" applyFill="1" applyBorder="1" applyAlignment="1" applyProtection="1">
      <alignment horizontal="center" vertical="center"/>
    </xf>
    <xf numFmtId="164" fontId="23" fillId="0" borderId="54" xfId="1" applyNumberFormat="1" applyFont="1" applyFill="1" applyBorder="1" applyAlignment="1" applyProtection="1">
      <alignment horizontal="center" vertical="center"/>
    </xf>
    <xf numFmtId="0" fontId="52" fillId="0" borderId="0" xfId="2" applyFont="1" applyAlignment="1">
      <alignment vertical="center" wrapText="1"/>
    </xf>
    <xf numFmtId="0" fontId="54" fillId="20" borderId="1" xfId="2" applyFont="1" applyFill="1" applyBorder="1" applyAlignment="1">
      <alignment horizontal="center" vertical="center" wrapText="1"/>
    </xf>
    <xf numFmtId="9" fontId="52" fillId="20" borderId="1" xfId="1" applyFont="1" applyFill="1" applyBorder="1" applyAlignment="1" applyProtection="1">
      <alignment horizontal="center" vertical="center" wrapText="1"/>
    </xf>
    <xf numFmtId="41" fontId="23" fillId="0" borderId="1" xfId="4" applyFont="1" applyFill="1" applyBorder="1" applyAlignment="1" applyProtection="1">
      <alignment horizontal="center" vertical="center"/>
    </xf>
    <xf numFmtId="41" fontId="8" fillId="0" borderId="1" xfId="4" applyFont="1" applyBorder="1" applyAlignment="1" applyProtection="1">
      <alignment horizontal="center" vertical="center"/>
    </xf>
    <xf numFmtId="4" fontId="27" fillId="0" borderId="1" xfId="1" applyNumberFormat="1" applyFont="1" applyBorder="1" applyAlignment="1" applyProtection="1">
      <alignment horizontal="center" vertical="center"/>
    </xf>
    <xf numFmtId="0" fontId="54" fillId="19" borderId="84" xfId="2" applyFont="1" applyFill="1" applyBorder="1" applyAlignment="1">
      <alignment horizontal="center" vertical="center" wrapText="1"/>
    </xf>
    <xf numFmtId="167" fontId="71" fillId="19" borderId="84" xfId="2" applyNumberFormat="1" applyFont="1" applyFill="1" applyBorder="1" applyAlignment="1">
      <alignment horizontal="center" vertical="center" wrapText="1"/>
    </xf>
    <xf numFmtId="167" fontId="71" fillId="19" borderId="85" xfId="2" applyNumberFormat="1" applyFont="1" applyFill="1" applyBorder="1" applyAlignment="1">
      <alignment horizontal="center" vertical="center" wrapText="1"/>
    </xf>
    <xf numFmtId="0" fontId="54" fillId="19" borderId="47" xfId="2" applyFont="1" applyFill="1" applyBorder="1" applyAlignment="1">
      <alignment horizontal="center" vertical="center" wrapText="1"/>
    </xf>
    <xf numFmtId="167" fontId="71" fillId="19" borderId="1" xfId="5" applyNumberFormat="1" applyFont="1" applyFill="1" applyBorder="1" applyAlignment="1" applyProtection="1">
      <alignment horizontal="center" vertical="center" wrapText="1"/>
    </xf>
    <xf numFmtId="167" fontId="66" fillId="4" borderId="1" xfId="1" applyNumberFormat="1" applyFont="1" applyFill="1" applyBorder="1" applyAlignment="1" applyProtection="1">
      <alignment horizontal="center" vertical="center" wrapText="1"/>
    </xf>
    <xf numFmtId="177" fontId="66" fillId="4" borderId="11" xfId="1" applyNumberFormat="1" applyFont="1" applyFill="1" applyBorder="1" applyAlignment="1" applyProtection="1">
      <alignment horizontal="center" vertical="center"/>
    </xf>
    <xf numFmtId="0" fontId="22" fillId="3" borderId="79" xfId="0" applyFont="1" applyFill="1" applyBorder="1" applyAlignment="1">
      <alignment vertical="center" wrapText="1"/>
    </xf>
    <xf numFmtId="164" fontId="69" fillId="0" borderId="86" xfId="1" applyNumberFormat="1" applyFont="1" applyFill="1" applyBorder="1" applyAlignment="1" applyProtection="1">
      <alignment horizontal="center" vertical="center"/>
    </xf>
    <xf numFmtId="167" fontId="69" fillId="0" borderId="1" xfId="4" applyNumberFormat="1" applyFont="1" applyFill="1" applyBorder="1" applyAlignment="1" applyProtection="1">
      <alignment horizontal="right" vertical="center"/>
    </xf>
    <xf numFmtId="167" fontId="82" fillId="0" borderId="54" xfId="4" applyNumberFormat="1" applyFont="1" applyFill="1" applyBorder="1" applyAlignment="1" applyProtection="1">
      <alignment horizontal="center" vertical="center"/>
    </xf>
    <xf numFmtId="167" fontId="69" fillId="0" borderId="4" xfId="4" applyNumberFormat="1" applyFont="1" applyFill="1" applyBorder="1" applyAlignment="1" applyProtection="1">
      <alignment horizontal="right" vertical="center"/>
    </xf>
    <xf numFmtId="167" fontId="70" fillId="0" borderId="1" xfId="4" applyNumberFormat="1" applyFont="1" applyBorder="1" applyAlignment="1" applyProtection="1">
      <alignment horizontal="right" vertical="center"/>
    </xf>
    <xf numFmtId="178" fontId="89" fillId="0" borderId="1" xfId="1" applyNumberFormat="1" applyFont="1" applyBorder="1" applyAlignment="1" applyProtection="1">
      <alignment horizontal="center" vertical="center"/>
    </xf>
    <xf numFmtId="164" fontId="83" fillId="0" borderId="1" xfId="1" applyNumberFormat="1" applyFont="1" applyBorder="1" applyAlignment="1" applyProtection="1">
      <alignment horizontal="center" vertical="center"/>
    </xf>
    <xf numFmtId="0" fontId="54" fillId="0" borderId="0" xfId="0" applyFont="1" applyAlignment="1" applyProtection="1">
      <alignment horizontal="center" vertical="center" wrapText="1"/>
      <protection locked="0"/>
    </xf>
    <xf numFmtId="171" fontId="66" fillId="4" borderId="1" xfId="1" applyNumberFormat="1" applyFont="1" applyFill="1" applyBorder="1" applyAlignment="1" applyProtection="1">
      <alignment horizontal="center" vertical="center" wrapText="1"/>
      <protection locked="0"/>
    </xf>
    <xf numFmtId="172" fontId="66" fillId="4" borderId="11" xfId="1" applyNumberFormat="1" applyFont="1" applyFill="1" applyBorder="1" applyAlignment="1" applyProtection="1">
      <alignment horizontal="center" vertical="center" wrapText="1"/>
      <protection locked="0"/>
    </xf>
    <xf numFmtId="173" fontId="66" fillId="4" borderId="11" xfId="2" applyNumberFormat="1" applyFont="1" applyFill="1" applyBorder="1" applyAlignment="1" applyProtection="1">
      <alignment horizontal="center" vertical="center" wrapText="1"/>
      <protection locked="0"/>
    </xf>
    <xf numFmtId="9" fontId="66" fillId="20" borderId="1" xfId="1" applyFont="1" applyFill="1" applyBorder="1" applyAlignment="1" applyProtection="1">
      <alignment horizontal="center" vertical="center" wrapText="1"/>
    </xf>
    <xf numFmtId="0" fontId="66" fillId="0" borderId="0" xfId="2" applyFont="1" applyAlignment="1">
      <alignment vertical="center" wrapText="1"/>
    </xf>
    <xf numFmtId="0" fontId="66" fillId="3" borderId="0" xfId="2" applyFont="1" applyFill="1" applyAlignment="1">
      <alignment vertical="center" wrapText="1"/>
    </xf>
    <xf numFmtId="178" fontId="66" fillId="4" borderId="11" xfId="1" applyNumberFormat="1" applyFont="1" applyFill="1" applyBorder="1" applyAlignment="1">
      <alignment horizontal="center" vertical="center"/>
    </xf>
    <xf numFmtId="0" fontId="0" fillId="0" borderId="1" xfId="0" applyBorder="1"/>
    <xf numFmtId="167" fontId="68" fillId="20" borderId="1" xfId="4" applyNumberFormat="1" applyFont="1" applyFill="1" applyBorder="1" applyAlignment="1" applyProtection="1">
      <alignment horizontal="center" vertical="center" wrapText="1"/>
    </xf>
    <xf numFmtId="180" fontId="71" fillId="20" borderId="1" xfId="4" applyNumberFormat="1" applyFont="1" applyFill="1" applyBorder="1" applyAlignment="1" applyProtection="1">
      <alignment horizontal="center" vertical="center" wrapText="1"/>
    </xf>
    <xf numFmtId="175" fontId="94" fillId="0" borderId="1" xfId="1" applyNumberFormat="1" applyFont="1" applyBorder="1" applyAlignment="1" applyProtection="1">
      <alignment horizontal="center" vertical="center"/>
    </xf>
    <xf numFmtId="164" fontId="95" fillId="0" borderId="1" xfId="1" applyNumberFormat="1" applyFont="1" applyBorder="1" applyAlignment="1" applyProtection="1">
      <alignment horizontal="center" vertical="center"/>
    </xf>
    <xf numFmtId="9" fontId="41" fillId="4" borderId="1" xfId="1" applyFont="1" applyFill="1" applyBorder="1" applyAlignment="1" applyProtection="1">
      <alignment horizontal="center" vertical="center"/>
    </xf>
    <xf numFmtId="9" fontId="93" fillId="20" borderId="1" xfId="1" applyFont="1" applyFill="1" applyBorder="1" applyAlignment="1" applyProtection="1">
      <alignment horizontal="center" vertical="center" wrapText="1"/>
    </xf>
    <xf numFmtId="0" fontId="52" fillId="3" borderId="0" xfId="0" applyFont="1" applyFill="1" applyAlignment="1">
      <alignment vertical="center" wrapText="1"/>
    </xf>
    <xf numFmtId="167" fontId="71" fillId="4" borderId="1" xfId="1" applyNumberFormat="1" applyFont="1" applyFill="1" applyBorder="1" applyAlignment="1" applyProtection="1">
      <alignment horizontal="center" vertical="center" wrapText="1"/>
    </xf>
    <xf numFmtId="167" fontId="54" fillId="4" borderId="11" xfId="2" applyNumberFormat="1" applyFont="1" applyFill="1" applyBorder="1" applyAlignment="1">
      <alignment horizontal="center" vertical="center" wrapText="1"/>
    </xf>
    <xf numFmtId="176" fontId="92" fillId="4" borderId="1" xfId="1" applyNumberFormat="1" applyFont="1" applyFill="1" applyBorder="1" applyAlignment="1" applyProtection="1">
      <alignment horizontal="center" vertical="center" wrapText="1"/>
    </xf>
    <xf numFmtId="0" fontId="67" fillId="4" borderId="1" xfId="2" applyFont="1" applyFill="1" applyBorder="1" applyAlignment="1">
      <alignment horizontal="center" vertical="center" wrapText="1"/>
    </xf>
    <xf numFmtId="167" fontId="54" fillId="4" borderId="1" xfId="2" applyNumberFormat="1" applyFont="1" applyFill="1" applyBorder="1" applyAlignment="1">
      <alignment horizontal="center" vertical="center" wrapText="1"/>
    </xf>
    <xf numFmtId="0" fontId="93" fillId="19" borderId="1" xfId="2" applyFont="1" applyFill="1" applyBorder="1" applyAlignment="1">
      <alignment horizontal="center" vertical="center" wrapText="1"/>
    </xf>
    <xf numFmtId="0" fontId="72" fillId="5" borderId="0" xfId="0" applyFont="1" applyFill="1" applyAlignment="1">
      <alignment horizontal="center" vertical="center" wrapText="1"/>
    </xf>
    <xf numFmtId="178" fontId="23" fillId="4" borderId="1" xfId="1" applyNumberFormat="1" applyFont="1" applyFill="1" applyBorder="1" applyAlignment="1" applyProtection="1">
      <alignment horizontal="center" vertical="center"/>
    </xf>
    <xf numFmtId="4" fontId="27" fillId="4" borderId="1" xfId="1" applyNumberFormat="1" applyFont="1" applyFill="1" applyBorder="1" applyAlignment="1" applyProtection="1">
      <alignment horizontal="center" vertical="center"/>
    </xf>
    <xf numFmtId="178" fontId="64" fillId="0" borderId="1" xfId="1" applyNumberFormat="1" applyFont="1" applyBorder="1" applyAlignment="1" applyProtection="1">
      <alignment horizontal="center" vertical="center"/>
    </xf>
    <xf numFmtId="9" fontId="90" fillId="0" borderId="1" xfId="1" applyFont="1" applyBorder="1" applyAlignment="1" applyProtection="1">
      <alignment horizontal="center" vertical="center"/>
    </xf>
    <xf numFmtId="164" fontId="25" fillId="0" borderId="1" xfId="1" applyNumberFormat="1" applyFont="1" applyFill="1" applyBorder="1" applyAlignment="1" applyProtection="1">
      <alignment horizontal="center" vertical="center"/>
    </xf>
    <xf numFmtId="9" fontId="54" fillId="20" borderId="86" xfId="1" applyFont="1" applyFill="1" applyBorder="1" applyAlignment="1" applyProtection="1">
      <alignment horizontal="center" vertical="center" wrapText="1"/>
    </xf>
    <xf numFmtId="0" fontId="0" fillId="0" borderId="11" xfId="0" applyBorder="1"/>
    <xf numFmtId="164" fontId="27" fillId="0" borderId="61" xfId="1" applyNumberFormat="1" applyFont="1" applyBorder="1" applyAlignment="1" applyProtection="1">
      <alignment horizontal="center" vertical="center"/>
    </xf>
    <xf numFmtId="170" fontId="90" fillId="3" borderId="1" xfId="1" applyNumberFormat="1" applyFont="1" applyFill="1" applyBorder="1" applyAlignment="1" applyProtection="1">
      <alignment horizontal="center" vertical="center"/>
    </xf>
    <xf numFmtId="183" fontId="90" fillId="3" borderId="1" xfId="1" applyNumberFormat="1" applyFont="1" applyFill="1" applyBorder="1" applyAlignment="1" applyProtection="1">
      <alignment horizontal="center" vertical="center"/>
    </xf>
    <xf numFmtId="184" fontId="96" fillId="3" borderId="1" xfId="0" applyNumberFormat="1" applyFont="1" applyFill="1" applyBorder="1" applyAlignment="1">
      <alignment horizontal="center" vertical="center"/>
    </xf>
    <xf numFmtId="168" fontId="66" fillId="4" borderId="86" xfId="1" applyNumberFormat="1" applyFont="1" applyFill="1" applyBorder="1" applyAlignment="1" applyProtection="1">
      <alignment horizontal="center" vertical="center" wrapText="1"/>
    </xf>
    <xf numFmtId="168" fontId="54" fillId="4" borderId="86" xfId="1" applyNumberFormat="1" applyFont="1" applyFill="1" applyBorder="1" applyAlignment="1" applyProtection="1">
      <alignment horizontal="center" vertical="center" wrapText="1"/>
    </xf>
    <xf numFmtId="9" fontId="98" fillId="20" borderId="86" xfId="1" applyFont="1" applyFill="1" applyBorder="1" applyAlignment="1" applyProtection="1">
      <alignment horizontal="center" vertical="center" wrapText="1"/>
    </xf>
    <xf numFmtId="185" fontId="65" fillId="3" borderId="1" xfId="1" applyNumberFormat="1" applyFont="1" applyFill="1" applyBorder="1" applyAlignment="1" applyProtection="1">
      <alignment horizontal="center" vertical="center" wrapText="1"/>
    </xf>
    <xf numFmtId="183" fontId="68" fillId="20" borderId="1" xfId="1" applyNumberFormat="1" applyFont="1" applyFill="1" applyBorder="1" applyAlignment="1" applyProtection="1">
      <alignment horizontal="center" vertical="center" wrapText="1"/>
    </xf>
    <xf numFmtId="164" fontId="89" fillId="0" borderId="1" xfId="1" applyNumberFormat="1" applyFont="1" applyFill="1" applyBorder="1" applyAlignment="1" applyProtection="1">
      <alignment horizontal="center" vertical="center"/>
    </xf>
    <xf numFmtId="187" fontId="100" fillId="0" borderId="1" xfId="0" applyNumberFormat="1" applyFont="1" applyBorder="1" applyAlignment="1">
      <alignment horizontal="center" vertical="center"/>
    </xf>
    <xf numFmtId="167" fontId="22" fillId="0" borderId="1" xfId="1" applyNumberFormat="1" applyFont="1" applyFill="1" applyBorder="1" applyAlignment="1" applyProtection="1">
      <alignment horizontal="center" vertical="center"/>
    </xf>
    <xf numFmtId="186" fontId="99" fillId="0" borderId="1" xfId="1" applyNumberFormat="1" applyFont="1" applyBorder="1" applyAlignment="1" applyProtection="1">
      <alignment horizontal="center" vertical="center"/>
    </xf>
    <xf numFmtId="188" fontId="90" fillId="0" borderId="1" xfId="1" applyNumberFormat="1" applyFont="1" applyBorder="1" applyAlignment="1" applyProtection="1">
      <alignment horizontal="center" vertical="center"/>
    </xf>
    <xf numFmtId="167" fontId="22" fillId="0" borderId="1" xfId="1" applyNumberFormat="1" applyFont="1" applyFill="1" applyBorder="1" applyAlignment="1" applyProtection="1">
      <alignment horizontal="center" vertical="center"/>
      <protection hidden="1"/>
    </xf>
    <xf numFmtId="164" fontId="89" fillId="0" borderId="1" xfId="1" applyNumberFormat="1" applyFont="1" applyFill="1" applyBorder="1" applyAlignment="1" applyProtection="1">
      <alignment horizontal="center" vertical="center"/>
      <protection hidden="1"/>
    </xf>
    <xf numFmtId="164" fontId="25" fillId="0" borderId="1" xfId="1" applyNumberFormat="1" applyFont="1" applyFill="1" applyBorder="1" applyAlignment="1" applyProtection="1">
      <alignment horizontal="center" vertical="center"/>
      <protection hidden="1"/>
    </xf>
    <xf numFmtId="164" fontId="23" fillId="0" borderId="1" xfId="1" applyNumberFormat="1" applyFont="1" applyFill="1" applyBorder="1" applyAlignment="1" applyProtection="1">
      <alignment horizontal="center" vertical="center"/>
      <protection hidden="1"/>
    </xf>
    <xf numFmtId="186" fontId="99" fillId="0" borderId="1" xfId="1" applyNumberFormat="1" applyFont="1" applyBorder="1" applyAlignment="1">
      <alignment horizontal="center" vertical="center"/>
    </xf>
    <xf numFmtId="184" fontId="100" fillId="0" borderId="1" xfId="1" applyNumberFormat="1" applyFont="1" applyBorder="1" applyAlignment="1">
      <alignment horizontal="center" vertical="center"/>
    </xf>
    <xf numFmtId="0" fontId="67" fillId="20" borderId="4" xfId="2" applyFont="1" applyFill="1" applyBorder="1" applyAlignment="1">
      <alignment horizontal="center" vertical="center" wrapText="1"/>
    </xf>
    <xf numFmtId="184" fontId="65" fillId="4" borderId="1" xfId="1" applyNumberFormat="1" applyFont="1" applyFill="1" applyBorder="1" applyAlignment="1" applyProtection="1">
      <alignment horizontal="center" vertical="center" wrapText="1"/>
    </xf>
    <xf numFmtId="188" fontId="90" fillId="0" borderId="1" xfId="1" applyNumberFormat="1" applyFont="1" applyBorder="1" applyAlignment="1" applyProtection="1">
      <alignment horizontal="center" vertical="center"/>
      <protection hidden="1"/>
    </xf>
    <xf numFmtId="164" fontId="52" fillId="20" borderId="1" xfId="1" applyNumberFormat="1" applyFont="1" applyFill="1" applyBorder="1" applyAlignment="1" applyProtection="1">
      <alignment horizontal="center" vertical="center" wrapText="1"/>
    </xf>
    <xf numFmtId="191" fontId="94" fillId="0" borderId="1" xfId="1" applyNumberFormat="1" applyFont="1" applyBorder="1" applyAlignment="1" applyProtection="1">
      <alignment horizontal="center" vertical="center"/>
    </xf>
    <xf numFmtId="190" fontId="94" fillId="0" borderId="1" xfId="1" applyNumberFormat="1" applyFont="1" applyBorder="1" applyAlignment="1" applyProtection="1">
      <alignment horizontal="center" vertical="center"/>
    </xf>
    <xf numFmtId="167" fontId="66" fillId="19" borderId="11" xfId="2" applyNumberFormat="1" applyFont="1" applyFill="1" applyBorder="1" applyAlignment="1" applyProtection="1">
      <alignment horizontal="center" vertical="center" wrapText="1"/>
      <protection locked="0"/>
    </xf>
    <xf numFmtId="167" fontId="66" fillId="19" borderId="90" xfId="2" applyNumberFormat="1" applyFont="1" applyFill="1" applyBorder="1" applyAlignment="1" applyProtection="1">
      <alignment horizontal="center" vertical="center" wrapText="1"/>
      <protection locked="0"/>
    </xf>
    <xf numFmtId="193" fontId="93" fillId="4" borderId="94" xfId="1" applyNumberFormat="1" applyFont="1" applyFill="1" applyBorder="1" applyAlignment="1" applyProtection="1">
      <alignment horizontal="center" vertical="center" wrapText="1"/>
    </xf>
    <xf numFmtId="192" fontId="93" fillId="4" borderId="11" xfId="2" applyNumberFormat="1" applyFont="1" applyFill="1" applyBorder="1" applyAlignment="1">
      <alignment horizontal="center" vertical="center" wrapText="1"/>
    </xf>
    <xf numFmtId="164" fontId="101" fillId="0" borderId="0" xfId="0" applyNumberFormat="1" applyFont="1" applyAlignment="1">
      <alignment vertical="center"/>
    </xf>
    <xf numFmtId="164" fontId="101" fillId="3" borderId="0" xfId="0" applyNumberFormat="1" applyFont="1" applyFill="1" applyAlignment="1">
      <alignment vertical="center"/>
    </xf>
    <xf numFmtId="49" fontId="65" fillId="4" borderId="93" xfId="2" applyNumberFormat="1" applyFont="1" applyFill="1" applyBorder="1" applyAlignment="1">
      <alignment horizontal="center" vertical="center" wrapText="1"/>
    </xf>
    <xf numFmtId="9" fontId="0" fillId="0" borderId="0" xfId="0" applyNumberFormat="1" applyAlignment="1">
      <alignment vertical="center"/>
    </xf>
    <xf numFmtId="9" fontId="0" fillId="3" borderId="0" xfId="0" applyNumberFormat="1" applyFill="1" applyAlignment="1">
      <alignment vertical="center"/>
    </xf>
    <xf numFmtId="0" fontId="65" fillId="4" borderId="94" xfId="2" applyFont="1" applyFill="1" applyBorder="1" applyAlignment="1">
      <alignment horizontal="center" vertical="center" wrapText="1"/>
    </xf>
    <xf numFmtId="0" fontId="65" fillId="4" borderId="61" xfId="2" applyFont="1" applyFill="1" applyBorder="1" applyAlignment="1">
      <alignment horizontal="center" vertical="center" wrapText="1"/>
    </xf>
    <xf numFmtId="0" fontId="54" fillId="19" borderId="4" xfId="2" applyFont="1" applyFill="1" applyBorder="1" applyAlignment="1">
      <alignment horizontal="center" vertical="center" wrapText="1"/>
    </xf>
    <xf numFmtId="167" fontId="68" fillId="19" borderId="1" xfId="2" applyNumberFormat="1" applyFont="1" applyFill="1" applyBorder="1" applyAlignment="1">
      <alignment horizontal="center" vertical="center" wrapText="1"/>
    </xf>
    <xf numFmtId="0" fontId="54" fillId="19" borderId="7" xfId="2" applyFont="1" applyFill="1" applyBorder="1" applyAlignment="1">
      <alignment horizontal="center" vertical="center" wrapText="1"/>
    </xf>
    <xf numFmtId="167" fontId="68" fillId="19" borderId="11" xfId="2" applyNumberFormat="1" applyFont="1" applyFill="1" applyBorder="1" applyAlignment="1">
      <alignment horizontal="center" vertical="center" wrapText="1"/>
    </xf>
    <xf numFmtId="0" fontId="54" fillId="19" borderId="95" xfId="2" applyFont="1" applyFill="1" applyBorder="1" applyAlignment="1">
      <alignment horizontal="center" vertical="center" wrapText="1"/>
    </xf>
    <xf numFmtId="167" fontId="68" fillId="19" borderId="85" xfId="2" applyNumberFormat="1" applyFont="1" applyFill="1" applyBorder="1" applyAlignment="1">
      <alignment horizontal="center" vertical="center" wrapText="1"/>
    </xf>
    <xf numFmtId="0" fontId="54" fillId="19" borderId="96" xfId="2" applyFont="1" applyFill="1" applyBorder="1" applyAlignment="1">
      <alignment horizontal="center" vertical="center" wrapText="1"/>
    </xf>
    <xf numFmtId="167" fontId="68" fillId="19" borderId="90" xfId="2" applyNumberFormat="1" applyFont="1" applyFill="1" applyBorder="1" applyAlignment="1">
      <alignment horizontal="center" vertical="center" wrapText="1"/>
    </xf>
    <xf numFmtId="0" fontId="54" fillId="19" borderId="10" xfId="2" applyFont="1" applyFill="1" applyBorder="1" applyAlignment="1">
      <alignment horizontal="center" vertical="center" wrapText="1"/>
    </xf>
    <xf numFmtId="167" fontId="66" fillId="19" borderId="47" xfId="2" applyNumberFormat="1" applyFont="1" applyFill="1" applyBorder="1" applyAlignment="1">
      <alignment horizontal="center" vertical="center" wrapText="1"/>
    </xf>
    <xf numFmtId="167" fontId="68" fillId="19" borderId="47" xfId="2" applyNumberFormat="1" applyFont="1" applyFill="1" applyBorder="1" applyAlignment="1">
      <alignment horizontal="center" vertical="center" wrapText="1"/>
    </xf>
    <xf numFmtId="167" fontId="66" fillId="19" borderId="1" xfId="5" applyNumberFormat="1" applyFont="1" applyFill="1" applyBorder="1" applyAlignment="1" applyProtection="1">
      <alignment horizontal="center" vertical="center" wrapText="1"/>
    </xf>
    <xf numFmtId="10" fontId="0" fillId="20" borderId="1" xfId="0" applyNumberFormat="1" applyFill="1" applyBorder="1" applyAlignment="1">
      <alignment horizontal="center" vertical="center"/>
    </xf>
    <xf numFmtId="164" fontId="54" fillId="4" borderId="93" xfId="1" applyNumberFormat="1" applyFont="1" applyFill="1" applyBorder="1" applyAlignment="1" applyProtection="1">
      <alignment horizontal="center" vertical="center" wrapText="1"/>
    </xf>
    <xf numFmtId="164" fontId="0" fillId="0" borderId="0" xfId="0" applyNumberFormat="1" applyAlignment="1">
      <alignment vertical="center"/>
    </xf>
    <xf numFmtId="164" fontId="0" fillId="3" borderId="0" xfId="0" applyNumberFormat="1" applyFill="1" applyAlignment="1">
      <alignment vertical="center"/>
    </xf>
    <xf numFmtId="164" fontId="54" fillId="4" borderId="1" xfId="1" applyNumberFormat="1" applyFont="1" applyFill="1" applyBorder="1" applyAlignment="1" applyProtection="1">
      <alignment horizontal="center" vertical="center" wrapText="1"/>
    </xf>
    <xf numFmtId="164" fontId="0" fillId="0" borderId="3" xfId="0" applyNumberFormat="1" applyBorder="1" applyAlignment="1">
      <alignment vertical="center"/>
    </xf>
    <xf numFmtId="194" fontId="54" fillId="4" borderId="93" xfId="4" applyNumberFormat="1" applyFont="1" applyFill="1" applyBorder="1" applyAlignment="1" applyProtection="1">
      <alignment horizontal="center" vertical="center"/>
    </xf>
    <xf numFmtId="194" fontId="54" fillId="4" borderId="1" xfId="4" applyNumberFormat="1" applyFont="1" applyFill="1" applyBorder="1" applyAlignment="1" applyProtection="1">
      <alignment horizontal="center" vertical="center"/>
    </xf>
    <xf numFmtId="194" fontId="54" fillId="4" borderId="47" xfId="4" applyNumberFormat="1" applyFont="1" applyFill="1" applyBorder="1" applyAlignment="1" applyProtection="1">
      <alignment horizontal="center" vertical="center"/>
    </xf>
    <xf numFmtId="194" fontId="0" fillId="3" borderId="0" xfId="0" applyNumberFormat="1" applyFill="1" applyAlignment="1">
      <alignment vertical="center"/>
    </xf>
    <xf numFmtId="194" fontId="0" fillId="0" borderId="0" xfId="0" applyNumberFormat="1" applyAlignment="1">
      <alignment vertical="center"/>
    </xf>
    <xf numFmtId="0" fontId="25" fillId="13" borderId="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25" fillId="13" borderId="10" xfId="0" applyFont="1" applyFill="1" applyBorder="1" applyAlignment="1">
      <alignment horizontal="center" vertical="center" wrapText="1"/>
    </xf>
    <xf numFmtId="0" fontId="30" fillId="0" borderId="17" xfId="0" applyFont="1" applyBorder="1" applyAlignment="1" applyProtection="1">
      <alignment horizontal="center" vertical="center" shrinkToFit="1"/>
      <protection locked="0"/>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7"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0" xfId="0" applyFont="1" applyAlignment="1">
      <alignment horizontal="center" vertical="center" wrapText="1"/>
    </xf>
    <xf numFmtId="168" fontId="66" fillId="4" borderId="87" xfId="1" applyNumberFormat="1" applyFont="1" applyFill="1" applyBorder="1" applyAlignment="1" applyProtection="1">
      <alignment horizontal="center" vertical="center" wrapText="1"/>
    </xf>
    <xf numFmtId="9" fontId="65" fillId="3" borderId="11" xfId="1" applyFont="1" applyFill="1" applyBorder="1" applyAlignment="1" applyProtection="1">
      <alignment horizontal="center" vertical="center" wrapText="1"/>
    </xf>
    <xf numFmtId="9" fontId="54" fillId="20" borderId="47" xfId="1" applyFont="1" applyFill="1" applyBorder="1" applyAlignment="1" applyProtection="1">
      <alignment horizontal="center" vertical="center" wrapText="1"/>
    </xf>
    <xf numFmtId="9" fontId="98" fillId="20" borderId="88" xfId="1" applyFont="1" applyFill="1" applyBorder="1" applyAlignment="1" applyProtection="1">
      <alignment horizontal="center" vertical="center" wrapText="1"/>
    </xf>
    <xf numFmtId="195" fontId="41" fillId="0" borderId="1" xfId="1" applyNumberFormat="1" applyFont="1" applyBorder="1" applyAlignment="1" applyProtection="1">
      <alignment horizontal="center" vertical="center"/>
    </xf>
    <xf numFmtId="196" fontId="41" fillId="0" borderId="1" xfId="1" applyNumberFormat="1" applyFont="1" applyBorder="1" applyAlignment="1" applyProtection="1">
      <alignment horizontal="center" vertical="center"/>
    </xf>
    <xf numFmtId="197" fontId="41" fillId="0" borderId="1" xfId="1" applyNumberFormat="1" applyFont="1" applyBorder="1" applyAlignment="1" applyProtection="1">
      <alignment horizontal="center" vertical="center"/>
    </xf>
    <xf numFmtId="198" fontId="41" fillId="0" borderId="1" xfId="1" applyNumberFormat="1" applyFont="1" applyBorder="1" applyAlignment="1" applyProtection="1">
      <alignment horizontal="center" vertical="center"/>
    </xf>
    <xf numFmtId="179" fontId="85" fillId="0" borderId="1" xfId="1" applyNumberFormat="1" applyFont="1" applyBorder="1" applyAlignment="1" applyProtection="1">
      <alignment horizontal="center" vertical="center"/>
    </xf>
    <xf numFmtId="9" fontId="90" fillId="0" borderId="11" xfId="1" applyFont="1" applyBorder="1" applyAlignment="1" applyProtection="1">
      <alignment horizontal="center" vertical="center"/>
    </xf>
    <xf numFmtId="0" fontId="81" fillId="0" borderId="86" xfId="0" applyFont="1" applyBorder="1" applyAlignment="1">
      <alignment horizontal="center" vertical="center"/>
    </xf>
    <xf numFmtId="0" fontId="81" fillId="0" borderId="86" xfId="0" applyFont="1" applyBorder="1" applyAlignment="1">
      <alignment horizontal="center"/>
    </xf>
    <xf numFmtId="199" fontId="90" fillId="3" borderId="1" xfId="1" applyNumberFormat="1" applyFont="1" applyFill="1" applyBorder="1" applyAlignment="1" applyProtection="1">
      <alignment horizontal="center" vertical="center"/>
    </xf>
    <xf numFmtId="169" fontId="75" fillId="3" borderId="1" xfId="2" applyNumberFormat="1" applyFont="1" applyFill="1" applyBorder="1" applyAlignment="1">
      <alignment horizontal="center" vertical="center" wrapText="1"/>
    </xf>
    <xf numFmtId="0" fontId="54" fillId="19" borderId="85" xfId="2" applyFont="1" applyFill="1" applyBorder="1" applyAlignment="1">
      <alignment horizontal="center" vertical="center" wrapText="1"/>
    </xf>
    <xf numFmtId="167" fontId="66" fillId="19" borderId="89" xfId="2" applyNumberFormat="1" applyFont="1" applyFill="1" applyBorder="1" applyAlignment="1">
      <alignment horizontal="center" vertical="center" wrapText="1"/>
    </xf>
    <xf numFmtId="167" fontId="66" fillId="19" borderId="86" xfId="2" applyNumberFormat="1" applyFont="1" applyFill="1" applyBorder="1" applyAlignment="1">
      <alignment horizontal="center" vertical="center" wrapText="1"/>
    </xf>
    <xf numFmtId="167" fontId="66" fillId="19" borderId="92" xfId="2" applyNumberFormat="1" applyFont="1" applyFill="1" applyBorder="1" applyAlignment="1">
      <alignment horizontal="center" vertical="center" wrapText="1"/>
    </xf>
    <xf numFmtId="0" fontId="54" fillId="19" borderId="90" xfId="2" applyFont="1" applyFill="1" applyBorder="1" applyAlignment="1">
      <alignment horizontal="center" vertical="center" wrapText="1"/>
    </xf>
    <xf numFmtId="167" fontId="66" fillId="19" borderId="91" xfId="2" applyNumberFormat="1" applyFont="1" applyFill="1" applyBorder="1" applyAlignment="1">
      <alignment horizontal="center" vertical="center" wrapText="1"/>
    </xf>
    <xf numFmtId="169" fontId="75" fillId="20" borderId="47" xfId="2" applyNumberFormat="1" applyFont="1" applyFill="1" applyBorder="1" applyAlignment="1">
      <alignment horizontal="center" vertical="center" wrapText="1"/>
    </xf>
    <xf numFmtId="0" fontId="67" fillId="20" borderId="1" xfId="2" applyFont="1" applyFill="1" applyBorder="1" applyAlignment="1">
      <alignment horizontal="center" vertical="center" wrapText="1"/>
    </xf>
    <xf numFmtId="169" fontId="68" fillId="20" borderId="1" xfId="2" applyNumberFormat="1" applyFont="1" applyFill="1" applyBorder="1" applyAlignment="1">
      <alignment horizontal="center" vertical="center" wrapText="1"/>
    </xf>
    <xf numFmtId="201" fontId="68" fillId="20" borderId="1" xfId="1" applyNumberFormat="1" applyFont="1" applyFill="1" applyBorder="1" applyAlignment="1" applyProtection="1">
      <alignment horizontal="center" vertical="center" wrapText="1"/>
    </xf>
    <xf numFmtId="201" fontId="71" fillId="20" borderId="1" xfId="1" applyNumberFormat="1" applyFont="1" applyFill="1" applyBorder="1" applyAlignment="1" applyProtection="1">
      <alignment horizontal="center" vertical="center" wrapText="1"/>
    </xf>
    <xf numFmtId="168" fontId="54" fillId="4" borderId="87" xfId="1" applyNumberFormat="1" applyFont="1" applyFill="1" applyBorder="1" applyAlignment="1" applyProtection="1">
      <alignment horizontal="center" vertical="center" wrapText="1"/>
    </xf>
    <xf numFmtId="171" fontId="88" fillId="3" borderId="11" xfId="2" applyNumberFormat="1" applyFont="1" applyFill="1" applyBorder="1" applyAlignment="1" applyProtection="1">
      <alignment horizontal="center" vertical="center" wrapText="1"/>
      <protection locked="0"/>
    </xf>
    <xf numFmtId="168" fontId="54" fillId="4" borderId="88" xfId="1" applyNumberFormat="1" applyFont="1" applyFill="1" applyBorder="1" applyAlignment="1" applyProtection="1">
      <alignment horizontal="center" vertical="center" wrapText="1"/>
    </xf>
    <xf numFmtId="186" fontId="65" fillId="4" borderId="47" xfId="1" applyNumberFormat="1" applyFont="1" applyFill="1" applyBorder="1" applyAlignment="1" applyProtection="1">
      <alignment horizontal="center" vertical="center" wrapText="1"/>
    </xf>
    <xf numFmtId="168" fontId="54" fillId="4" borderId="101" xfId="1" applyNumberFormat="1" applyFont="1" applyFill="1" applyBorder="1" applyAlignment="1" applyProtection="1">
      <alignment horizontal="center" vertical="center" wrapText="1"/>
    </xf>
    <xf numFmtId="168" fontId="54" fillId="4" borderId="103" xfId="1" applyNumberFormat="1" applyFont="1" applyFill="1" applyBorder="1" applyAlignment="1" applyProtection="1">
      <alignment horizontal="center" vertical="center" wrapText="1"/>
    </xf>
    <xf numFmtId="164" fontId="69" fillId="0" borderId="1" xfId="1" applyNumberFormat="1" applyFont="1" applyFill="1" applyBorder="1" applyAlignment="1" applyProtection="1">
      <alignment horizontal="center" vertical="center"/>
    </xf>
    <xf numFmtId="202" fontId="100" fillId="0" borderId="1" xfId="1" applyNumberFormat="1" applyFont="1" applyBorder="1" applyAlignment="1">
      <alignment horizontal="center" vertical="center"/>
    </xf>
    <xf numFmtId="49" fontId="65" fillId="4" borderId="4" xfId="2" applyNumberFormat="1" applyFont="1" applyFill="1" applyBorder="1" applyAlignment="1">
      <alignment horizontal="center" vertical="center" wrapText="1"/>
    </xf>
    <xf numFmtId="49" fontId="65" fillId="4" borderId="7" xfId="2" applyNumberFormat="1" applyFont="1" applyFill="1" applyBorder="1" applyAlignment="1">
      <alignment horizontal="center" vertical="center" wrapText="1"/>
    </xf>
    <xf numFmtId="0" fontId="67" fillId="4" borderId="100" xfId="2" applyFont="1" applyFill="1" applyBorder="1" applyAlignment="1">
      <alignment horizontal="center" vertical="center" wrapText="1"/>
    </xf>
    <xf numFmtId="189" fontId="71" fillId="3" borderId="93" xfId="2" applyNumberFormat="1" applyFont="1" applyFill="1" applyBorder="1" applyAlignment="1">
      <alignment horizontal="center" vertical="center" wrapText="1"/>
    </xf>
    <xf numFmtId="0" fontId="67" fillId="4" borderId="83" xfId="2" applyFont="1" applyFill="1" applyBorder="1" applyAlignment="1">
      <alignment horizontal="center" vertical="center" wrapText="1"/>
    </xf>
    <xf numFmtId="171" fontId="71" fillId="3" borderId="1" xfId="2" applyNumberFormat="1" applyFont="1" applyFill="1" applyBorder="1" applyAlignment="1">
      <alignment horizontal="center" vertical="center" wrapText="1"/>
    </xf>
    <xf numFmtId="0" fontId="67" fillId="4" borderId="102" xfId="2" applyFont="1" applyFill="1" applyBorder="1" applyAlignment="1">
      <alignment horizontal="center" vertical="center" wrapText="1"/>
    </xf>
    <xf numFmtId="200" fontId="71" fillId="3" borderId="94" xfId="1" applyNumberFormat="1" applyFont="1" applyFill="1" applyBorder="1" applyAlignment="1" applyProtection="1">
      <alignment horizontal="center" vertical="center" wrapText="1"/>
    </xf>
    <xf numFmtId="0" fontId="65" fillId="4" borderId="79" xfId="2" applyFont="1" applyFill="1" applyBorder="1" applyAlignment="1">
      <alignment horizontal="center" vertical="center" wrapText="1"/>
    </xf>
    <xf numFmtId="0" fontId="65" fillId="4" borderId="7" xfId="2" applyFont="1" applyFill="1" applyBorder="1" applyAlignment="1">
      <alignment horizontal="center" vertical="center" wrapText="1"/>
    </xf>
    <xf numFmtId="203" fontId="88" fillId="3" borderId="11" xfId="2" applyNumberFormat="1" applyFont="1" applyFill="1" applyBorder="1" applyAlignment="1" applyProtection="1">
      <alignment horizontal="center" vertical="center" wrapText="1"/>
      <protection locked="0"/>
    </xf>
    <xf numFmtId="205" fontId="100" fillId="0" borderId="1" xfId="1" applyNumberFormat="1" applyFont="1" applyBorder="1"/>
    <xf numFmtId="0" fontId="67" fillId="4" borderId="104" xfId="2" applyFont="1" applyFill="1" applyBorder="1" applyAlignment="1">
      <alignment horizontal="center" vertical="center" wrapText="1"/>
    </xf>
    <xf numFmtId="0" fontId="67" fillId="4" borderId="11" xfId="2" applyFont="1" applyFill="1" applyBorder="1" applyAlignment="1">
      <alignment horizontal="center" vertical="center" wrapText="1"/>
    </xf>
    <xf numFmtId="204" fontId="71" fillId="3" borderId="1" xfId="2" applyNumberFormat="1" applyFont="1" applyFill="1" applyBorder="1" applyAlignment="1">
      <alignment horizontal="center" vertical="center" wrapText="1"/>
    </xf>
    <xf numFmtId="0" fontId="67" fillId="4" borderId="94" xfId="2" applyFont="1" applyFill="1" applyBorder="1" applyAlignment="1">
      <alignment horizontal="center" vertical="center" wrapText="1"/>
    </xf>
    <xf numFmtId="205" fontId="71" fillId="3" borderId="94" xfId="2" applyNumberFormat="1" applyFont="1" applyFill="1" applyBorder="1" applyAlignment="1">
      <alignment horizontal="center" vertical="center" wrapText="1"/>
    </xf>
    <xf numFmtId="187" fontId="65" fillId="4" borderId="1" xfId="1" applyNumberFormat="1" applyFont="1" applyFill="1" applyBorder="1" applyAlignment="1" applyProtection="1">
      <alignment horizontal="center" vertical="center" wrapText="1"/>
    </xf>
    <xf numFmtId="6" fontId="66" fillId="21" borderId="1" xfId="2" applyNumberFormat="1" applyFont="1" applyFill="1" applyBorder="1" applyAlignment="1" applyProtection="1">
      <alignment horizontal="center" vertical="center" wrapText="1"/>
      <protection locked="0"/>
    </xf>
    <xf numFmtId="6" fontId="66" fillId="21" borderId="47" xfId="2" applyNumberFormat="1" applyFont="1" applyFill="1" applyBorder="1" applyAlignment="1" applyProtection="1">
      <alignment horizontal="center" vertical="center" wrapText="1"/>
      <protection locked="0"/>
    </xf>
    <xf numFmtId="6" fontId="66" fillId="21" borderId="105" xfId="2" applyNumberFormat="1" applyFont="1" applyFill="1" applyBorder="1" applyAlignment="1" applyProtection="1">
      <alignment horizontal="center" vertical="center" wrapText="1"/>
      <protection locked="0"/>
    </xf>
    <xf numFmtId="6" fontId="66" fillId="21" borderId="106" xfId="2" applyNumberFormat="1" applyFont="1" applyFill="1" applyBorder="1" applyAlignment="1" applyProtection="1">
      <alignment horizontal="center" vertical="center" wrapText="1"/>
      <protection locked="0"/>
    </xf>
    <xf numFmtId="6" fontId="66" fillId="21" borderId="4" xfId="2" applyNumberFormat="1" applyFont="1" applyFill="1" applyBorder="1" applyAlignment="1" applyProtection="1">
      <alignment horizontal="center" vertical="center" wrapText="1"/>
      <protection locked="0"/>
    </xf>
    <xf numFmtId="6" fontId="66" fillId="21" borderId="10" xfId="2" applyNumberFormat="1" applyFont="1" applyFill="1" applyBorder="1" applyAlignment="1" applyProtection="1">
      <alignment horizontal="center" vertical="center" wrapText="1"/>
      <protection locked="0"/>
    </xf>
    <xf numFmtId="167" fontId="69" fillId="0" borderId="1" xfId="4" applyNumberFormat="1" applyFont="1" applyFill="1" applyBorder="1" applyAlignment="1" applyProtection="1">
      <alignment horizontal="center" vertical="center"/>
    </xf>
    <xf numFmtId="167" fontId="70" fillId="0" borderId="1" xfId="4" applyNumberFormat="1" applyFont="1" applyBorder="1" applyAlignment="1" applyProtection="1">
      <alignment horizontal="center" vertical="center"/>
    </xf>
    <xf numFmtId="181" fontId="0" fillId="0" borderId="1" xfId="0" applyNumberFormat="1" applyBorder="1"/>
    <xf numFmtId="182" fontId="0" fillId="0" borderId="1" xfId="0" applyNumberFormat="1" applyBorder="1"/>
    <xf numFmtId="175" fontId="57" fillId="4" borderId="1" xfId="1" applyNumberFormat="1" applyFont="1" applyFill="1" applyBorder="1" applyAlignment="1" applyProtection="1">
      <alignment horizontal="center"/>
    </xf>
    <xf numFmtId="175" fontId="82" fillId="4" borderId="1" xfId="1" applyNumberFormat="1" applyFont="1" applyFill="1" applyBorder="1" applyAlignment="1" applyProtection="1">
      <alignment horizontal="center" vertical="center"/>
    </xf>
    <xf numFmtId="9" fontId="69" fillId="0" borderId="1" xfId="1" applyFont="1" applyFill="1" applyBorder="1" applyAlignment="1" applyProtection="1">
      <alignment horizontal="center" vertical="center"/>
    </xf>
    <xf numFmtId="164" fontId="41" fillId="4" borderId="1" xfId="1" applyNumberFormat="1" applyFont="1" applyFill="1" applyBorder="1" applyAlignment="1" applyProtection="1">
      <alignment horizontal="center" vertical="center"/>
    </xf>
    <xf numFmtId="164" fontId="69" fillId="0" borderId="1" xfId="4" applyNumberFormat="1" applyFont="1" applyFill="1" applyBorder="1" applyAlignment="1" applyProtection="1">
      <alignment horizontal="center" vertical="center"/>
    </xf>
    <xf numFmtId="206" fontId="0" fillId="0" borderId="1" xfId="0" applyNumberFormat="1" applyBorder="1" applyAlignment="1">
      <alignment horizontal="center" vertical="center"/>
    </xf>
    <xf numFmtId="206" fontId="0" fillId="0" borderId="1" xfId="0" applyNumberFormat="1" applyBorder="1"/>
    <xf numFmtId="207" fontId="22" fillId="0" borderId="1" xfId="4" applyNumberFormat="1" applyFont="1" applyBorder="1" applyAlignment="1" applyProtection="1">
      <alignment horizontal="center" vertical="center"/>
    </xf>
    <xf numFmtId="208" fontId="22" fillId="0" borderId="1" xfId="4" applyNumberFormat="1" applyFont="1" applyBorder="1" applyAlignment="1" applyProtection="1">
      <alignment horizontal="center" vertical="center"/>
    </xf>
    <xf numFmtId="209" fontId="0" fillId="0" borderId="1" xfId="0" applyNumberFormat="1" applyBorder="1" applyAlignment="1">
      <alignment horizontal="center" vertical="center"/>
    </xf>
    <xf numFmtId="171" fontId="45" fillId="0" borderId="0" xfId="0" applyNumberFormat="1" applyFont="1" applyAlignment="1" applyProtection="1">
      <alignment horizontal="center" vertical="center" wrapText="1"/>
      <protection locked="0"/>
    </xf>
    <xf numFmtId="210" fontId="8" fillId="0" borderId="1" xfId="1" applyNumberFormat="1" applyFont="1" applyBorder="1" applyAlignment="1" applyProtection="1">
      <alignment horizontal="center" vertical="center"/>
    </xf>
    <xf numFmtId="211" fontId="23" fillId="0" borderId="1" xfId="1" applyNumberFormat="1" applyFont="1" applyFill="1" applyBorder="1" applyAlignment="1" applyProtection="1">
      <alignment horizontal="center" vertical="center"/>
    </xf>
    <xf numFmtId="211" fontId="64" fillId="0" borderId="1" xfId="1" applyNumberFormat="1" applyFont="1" applyFill="1" applyBorder="1" applyAlignment="1" applyProtection="1">
      <alignment horizontal="center" vertical="center"/>
    </xf>
    <xf numFmtId="210" fontId="102" fillId="0" borderId="1" xfId="1" applyNumberFormat="1" applyFont="1" applyBorder="1" applyAlignment="1" applyProtection="1">
      <alignment horizontal="center" vertical="center"/>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90" fillId="3" borderId="18" xfId="0" applyFont="1" applyFill="1" applyBorder="1" applyAlignment="1">
      <alignment horizontal="left" vertical="center" wrapText="1"/>
    </xf>
    <xf numFmtId="0" fontId="90" fillId="3" borderId="1" xfId="0" applyFont="1" applyFill="1" applyBorder="1" applyAlignment="1">
      <alignment horizontal="left" vertical="center" wrapText="1"/>
    </xf>
    <xf numFmtId="0" fontId="85" fillId="3" borderId="18" xfId="0" applyFont="1" applyFill="1" applyBorder="1" applyAlignment="1">
      <alignment horizontal="left" vertical="center"/>
    </xf>
    <xf numFmtId="0" fontId="85" fillId="3" borderId="1" xfId="0" applyFont="1" applyFill="1" applyBorder="1" applyAlignment="1">
      <alignment horizontal="left" vertical="center"/>
    </xf>
    <xf numFmtId="0" fontId="22" fillId="3" borderId="18" xfId="0" applyFont="1" applyFill="1" applyBorder="1" applyAlignment="1">
      <alignment horizontal="left" vertical="center"/>
    </xf>
    <xf numFmtId="0" fontId="22" fillId="3" borderId="1" xfId="0" applyFont="1" applyFill="1" applyBorder="1" applyAlignment="1">
      <alignment horizontal="left" vertical="center"/>
    </xf>
    <xf numFmtId="0" fontId="22" fillId="3" borderId="2" xfId="0" applyFont="1" applyFill="1" applyBorder="1" applyAlignment="1">
      <alignment horizontal="left" vertical="center"/>
    </xf>
    <xf numFmtId="0" fontId="14" fillId="4" borderId="0" xfId="0" applyFont="1" applyFill="1" applyAlignment="1">
      <alignment horizontal="center"/>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41" fillId="13" borderId="5" xfId="0" applyFont="1" applyFill="1" applyBorder="1" applyAlignment="1">
      <alignment horizontal="justify" vertical="center" wrapText="1"/>
    </xf>
    <xf numFmtId="0" fontId="41" fillId="13" borderId="6" xfId="0" applyFont="1" applyFill="1" applyBorder="1" applyAlignment="1">
      <alignment horizontal="justify" vertical="center" wrapText="1"/>
    </xf>
    <xf numFmtId="0" fontId="41" fillId="13" borderId="7" xfId="0" applyFont="1" applyFill="1" applyBorder="1" applyAlignment="1">
      <alignment horizontal="justify" vertical="center" wrapText="1"/>
    </xf>
    <xf numFmtId="0" fontId="41" fillId="13" borderId="8" xfId="0" applyFont="1" applyFill="1" applyBorder="1" applyAlignment="1">
      <alignment horizontal="justify" vertical="center" wrapText="1"/>
    </xf>
    <xf numFmtId="0" fontId="41" fillId="13" borderId="9" xfId="0" applyFont="1" applyFill="1" applyBorder="1" applyAlignment="1">
      <alignment horizontal="justify" vertical="center" wrapText="1"/>
    </xf>
    <xf numFmtId="0" fontId="41" fillId="13" borderId="10" xfId="0" applyFont="1" applyFill="1" applyBorder="1" applyAlignment="1">
      <alignment horizontal="justify" vertical="center" wrapText="1"/>
    </xf>
    <xf numFmtId="0" fontId="41" fillId="13" borderId="49" xfId="0" applyFont="1" applyFill="1" applyBorder="1" applyAlignment="1">
      <alignment horizontal="justify" vertical="center" wrapText="1"/>
    </xf>
    <xf numFmtId="0" fontId="41" fillId="13" borderId="0" xfId="0" applyFont="1" applyFill="1" applyAlignment="1">
      <alignment horizontal="justify" vertical="center" wrapText="1"/>
    </xf>
    <xf numFmtId="0" fontId="41" fillId="13" borderId="79" xfId="0" applyFont="1" applyFill="1" applyBorder="1" applyAlignment="1">
      <alignment horizontal="justify" vertical="center" wrapText="1"/>
    </xf>
    <xf numFmtId="0" fontId="22" fillId="0" borderId="11"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1" xfId="0" applyFont="1" applyBorder="1" applyAlignment="1">
      <alignment horizontal="center" vertical="center" wrapText="1"/>
    </xf>
    <xf numFmtId="0" fontId="25" fillId="13" borderId="14" xfId="0" applyFont="1" applyFill="1" applyBorder="1" applyAlignment="1">
      <alignment horizontal="center" vertical="center"/>
    </xf>
    <xf numFmtId="0" fontId="25" fillId="13" borderId="6" xfId="0" applyFont="1" applyFill="1" applyBorder="1" applyAlignment="1">
      <alignment horizontal="center" vertical="center"/>
    </xf>
    <xf numFmtId="0" fontId="25" fillId="13" borderId="15" xfId="0" applyFont="1" applyFill="1" applyBorder="1" applyAlignment="1">
      <alignment horizontal="center" vertical="center"/>
    </xf>
    <xf numFmtId="0" fontId="25" fillId="13" borderId="48" xfId="0" applyFont="1" applyFill="1" applyBorder="1" applyAlignment="1">
      <alignment horizontal="center" vertical="center"/>
    </xf>
    <xf numFmtId="0" fontId="25" fillId="13" borderId="9" xfId="0" applyFont="1" applyFill="1" applyBorder="1" applyAlignment="1">
      <alignment horizontal="center" vertical="center"/>
    </xf>
    <xf numFmtId="0" fontId="25" fillId="13" borderId="30" xfId="0" applyFont="1" applyFill="1" applyBorder="1" applyAlignment="1">
      <alignment horizontal="center" vertical="center"/>
    </xf>
    <xf numFmtId="0" fontId="22" fillId="0" borderId="6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61" xfId="0" applyFont="1" applyBorder="1" applyAlignment="1">
      <alignment horizontal="center" vertical="center"/>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17" xfId="0" applyFont="1" applyBorder="1" applyAlignment="1">
      <alignment horizontal="center" vertical="center" shrinkToFit="1"/>
    </xf>
    <xf numFmtId="0" fontId="25" fillId="13" borderId="54" xfId="0" applyFont="1" applyFill="1" applyBorder="1" applyAlignment="1">
      <alignment horizontal="left" vertical="center"/>
    </xf>
    <xf numFmtId="0" fontId="25" fillId="13" borderId="18" xfId="0" applyFont="1" applyFill="1" applyBorder="1" applyAlignment="1">
      <alignment horizontal="left" vertical="center"/>
    </xf>
    <xf numFmtId="0" fontId="23" fillId="0" borderId="3" xfId="0" applyFont="1" applyBorder="1" applyAlignment="1">
      <alignment horizontal="center" vertical="center" wrapText="1"/>
    </xf>
    <xf numFmtId="0" fontId="23" fillId="0" borderId="17" xfId="0" applyFont="1" applyBorder="1" applyAlignment="1">
      <alignment horizontal="center" vertical="center" wrapText="1"/>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6" xfId="0" applyFont="1" applyFill="1" applyBorder="1" applyAlignment="1">
      <alignment horizontal="left" vertical="center" wrapText="1"/>
    </xf>
    <xf numFmtId="0" fontId="25" fillId="13" borderId="3" xfId="0" applyFont="1" applyFill="1" applyBorder="1" applyAlignment="1">
      <alignment horizontal="left" vertical="center"/>
    </xf>
    <xf numFmtId="0" fontId="25" fillId="13" borderId="2" xfId="0" applyFont="1" applyFill="1" applyBorder="1" applyAlignment="1">
      <alignment horizontal="center" vertical="center"/>
    </xf>
    <xf numFmtId="0" fontId="25" fillId="13" borderId="3" xfId="0" applyFont="1" applyFill="1" applyBorder="1" applyAlignment="1">
      <alignment horizontal="center" vertical="center"/>
    </xf>
    <xf numFmtId="0" fontId="25" fillId="13" borderId="4" xfId="0" applyFont="1" applyFill="1" applyBorder="1" applyAlignment="1">
      <alignment horizontal="center" vertical="center"/>
    </xf>
    <xf numFmtId="0" fontId="25" fillId="13" borderId="2" xfId="0" applyFont="1" applyFill="1" applyBorder="1" applyAlignment="1">
      <alignment horizontal="center" vertical="center" wrapText="1"/>
    </xf>
    <xf numFmtId="0" fontId="25" fillId="13" borderId="3"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25" fillId="13" borderId="8" xfId="0" applyFont="1" applyFill="1" applyBorder="1" applyAlignment="1">
      <alignment horizontal="center" vertical="center" wrapText="1"/>
    </xf>
    <xf numFmtId="0" fontId="25" fillId="13" borderId="9" xfId="0" applyFont="1" applyFill="1" applyBorder="1" applyAlignment="1">
      <alignment horizontal="center" vertical="center" wrapText="1"/>
    </xf>
    <xf numFmtId="0" fontId="25" fillId="13" borderId="10" xfId="0" applyFont="1" applyFill="1" applyBorder="1" applyAlignment="1">
      <alignment horizontal="center" vertical="center" wrapText="1"/>
    </xf>
    <xf numFmtId="0" fontId="25" fillId="13" borderId="3" xfId="0" applyFont="1" applyFill="1" applyBorder="1" applyAlignment="1">
      <alignment horizontal="left" vertical="center" wrapText="1"/>
    </xf>
    <xf numFmtId="0" fontId="25" fillId="13" borderId="4" xfId="0" applyFont="1" applyFill="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17" xfId="0" applyFont="1" applyBorder="1" applyAlignment="1">
      <alignment horizontal="left" vertical="center" wrapText="1"/>
    </xf>
    <xf numFmtId="0" fontId="25" fillId="13" borderId="16" xfId="0" applyFont="1" applyFill="1" applyBorder="1" applyAlignment="1">
      <alignment horizontal="left" vertical="center"/>
    </xf>
    <xf numFmtId="0" fontId="25" fillId="13" borderId="4" xfId="0" applyFont="1" applyFill="1" applyBorder="1" applyAlignment="1">
      <alignment horizontal="left" vertical="center"/>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49" fontId="60" fillId="3" borderId="3" xfId="0" applyNumberFormat="1"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7" xfId="0" applyFont="1" applyFill="1" applyBorder="1" applyAlignment="1">
      <alignment horizontal="center" vertical="center"/>
    </xf>
    <xf numFmtId="0" fontId="25" fillId="13" borderId="19" xfId="0" applyFont="1" applyFill="1" applyBorder="1" applyAlignment="1">
      <alignment horizontal="center" vertical="center"/>
    </xf>
    <xf numFmtId="0" fontId="25" fillId="13" borderId="0" xfId="0" applyFont="1" applyFill="1" applyAlignment="1">
      <alignment horizontal="center" vertical="center"/>
    </xf>
    <xf numFmtId="0" fontId="25" fillId="13" borderId="79" xfId="0" applyFont="1" applyFill="1" applyBorder="1" applyAlignment="1">
      <alignment horizontal="center" vertical="center"/>
    </xf>
    <xf numFmtId="0" fontId="25" fillId="13" borderId="10" xfId="0" applyFont="1" applyFill="1" applyBorder="1" applyAlignment="1">
      <alignment horizontal="center" vertical="center"/>
    </xf>
    <xf numFmtId="0" fontId="91" fillId="0" borderId="3" xfId="0" applyFont="1" applyBorder="1" applyAlignment="1">
      <alignment horizontal="center" vertical="center" shrinkToFit="1"/>
    </xf>
    <xf numFmtId="0" fontId="91" fillId="0" borderId="17" xfId="0" applyFont="1" applyBorder="1" applyAlignment="1">
      <alignment horizontal="center" vertical="center" shrinkToFit="1"/>
    </xf>
    <xf numFmtId="0" fontId="23" fillId="13" borderId="2" xfId="1" applyNumberFormat="1" applyFont="1" applyFill="1" applyBorder="1" applyAlignment="1" applyProtection="1">
      <alignment horizontal="center" vertical="center" wrapText="1" shrinkToFit="1"/>
    </xf>
    <xf numFmtId="0" fontId="23" fillId="13" borderId="3" xfId="1" applyNumberFormat="1" applyFont="1" applyFill="1" applyBorder="1" applyAlignment="1" applyProtection="1">
      <alignment horizontal="center" vertical="center" wrapText="1" shrinkToFit="1"/>
    </xf>
    <xf numFmtId="0" fontId="23" fillId="13" borderId="17" xfId="1" applyNumberFormat="1" applyFont="1" applyFill="1" applyBorder="1" applyAlignment="1" applyProtection="1">
      <alignment horizontal="center" vertical="center" wrapText="1" shrinkToFit="1"/>
    </xf>
    <xf numFmtId="0" fontId="23" fillId="3" borderId="14" xfId="0" applyFont="1" applyFill="1" applyBorder="1" applyAlignment="1">
      <alignment horizontal="center"/>
    </xf>
    <xf numFmtId="0" fontId="23" fillId="3" borderId="6" xfId="0" applyFont="1" applyFill="1" applyBorder="1" applyAlignment="1">
      <alignment horizontal="center"/>
    </xf>
    <xf numFmtId="0" fontId="23" fillId="3" borderId="15" xfId="0" applyFont="1" applyFill="1" applyBorder="1" applyAlignment="1">
      <alignment horizontal="center"/>
    </xf>
    <xf numFmtId="0" fontId="3" fillId="3" borderId="78"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5" fillId="13" borderId="1" xfId="0" applyFont="1" applyFill="1" applyBorder="1" applyAlignment="1">
      <alignment horizontal="center" vertical="center"/>
    </xf>
    <xf numFmtId="0" fontId="25" fillId="13" borderId="1" xfId="0" applyFont="1" applyFill="1" applyBorder="1" applyAlignment="1">
      <alignment horizontal="left" vertical="center"/>
    </xf>
    <xf numFmtId="0" fontId="61" fillId="3" borderId="3" xfId="0" applyFont="1" applyFill="1" applyBorder="1" applyAlignment="1">
      <alignment horizontal="justify" vertical="center" wrapText="1"/>
    </xf>
    <xf numFmtId="0" fontId="25" fillId="3" borderId="3" xfId="0" applyFont="1" applyFill="1" applyBorder="1" applyAlignment="1">
      <alignment horizontal="justify" vertical="center"/>
    </xf>
    <xf numFmtId="0" fontId="25" fillId="3" borderId="17" xfId="0" applyFont="1" applyFill="1" applyBorder="1" applyAlignment="1">
      <alignment horizontal="justify" vertical="center"/>
    </xf>
    <xf numFmtId="0" fontId="25" fillId="13" borderId="16" xfId="0" applyFont="1" applyFill="1" applyBorder="1" applyAlignment="1">
      <alignment horizontal="center" vertical="center" wrapText="1"/>
    </xf>
    <xf numFmtId="0" fontId="25" fillId="13" borderId="16" xfId="0" applyFont="1" applyFill="1" applyBorder="1" applyAlignment="1">
      <alignment horizontal="center" vertical="center"/>
    </xf>
    <xf numFmtId="0" fontId="23" fillId="13" borderId="2" xfId="0" applyFont="1" applyFill="1" applyBorder="1" applyAlignment="1">
      <alignment horizontal="center" vertical="center"/>
    </xf>
    <xf numFmtId="0" fontId="23" fillId="13" borderId="4" xfId="0" applyFont="1" applyFill="1" applyBorder="1" applyAlignment="1">
      <alignment horizontal="center" vertical="center"/>
    </xf>
    <xf numFmtId="9" fontId="23" fillId="13" borderId="2" xfId="1" applyFont="1" applyFill="1" applyBorder="1" applyAlignment="1" applyProtection="1">
      <alignment horizontal="center" vertical="top" wrapText="1"/>
    </xf>
    <xf numFmtId="9" fontId="23" fillId="13" borderId="4" xfId="1" applyFont="1" applyFill="1" applyBorder="1" applyAlignment="1" applyProtection="1">
      <alignment horizontal="center" vertical="top" wrapText="1"/>
    </xf>
    <xf numFmtId="0" fontId="25" fillId="13" borderId="12" xfId="0" applyFont="1" applyFill="1" applyBorder="1" applyAlignment="1">
      <alignment horizontal="center" vertical="center" wrapText="1"/>
    </xf>
    <xf numFmtId="0" fontId="25" fillId="13" borderId="80" xfId="0" applyFont="1" applyFill="1" applyBorder="1" applyAlignment="1">
      <alignment horizontal="center" vertical="center" wrapText="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8" fillId="0" borderId="1" xfId="0" applyFont="1" applyBorder="1" applyAlignment="1">
      <alignment horizontal="center"/>
    </xf>
    <xf numFmtId="0" fontId="22" fillId="7" borderId="1" xfId="0" applyFont="1" applyFill="1" applyBorder="1" applyAlignment="1">
      <alignment horizontal="center" vertical="center"/>
    </xf>
    <xf numFmtId="0" fontId="39" fillId="0" borderId="1" xfId="0" applyFont="1" applyBorder="1" applyAlignment="1">
      <alignment horizontal="center" vertical="center" wrapText="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78" xfId="0" applyFont="1" applyFill="1" applyBorder="1" applyAlignment="1">
      <alignment horizontal="left" vertical="center"/>
    </xf>
    <xf numFmtId="0" fontId="25" fillId="13" borderId="47" xfId="0" applyFont="1" applyFill="1" applyBorder="1" applyAlignment="1">
      <alignment horizontal="left" vertical="center"/>
    </xf>
    <xf numFmtId="0" fontId="23" fillId="0" borderId="1" xfId="0" applyFont="1" applyBorder="1" applyAlignment="1">
      <alignment horizontal="center" vertical="center" shrinkToFit="1"/>
    </xf>
    <xf numFmtId="0" fontId="23" fillId="0" borderId="1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21" xfId="0" applyFont="1" applyBorder="1" applyAlignment="1">
      <alignment horizontal="center" vertical="center" shrinkToFit="1"/>
    </xf>
    <xf numFmtId="9" fontId="25" fillId="13" borderId="2" xfId="0" applyNumberFormat="1" applyFont="1" applyFill="1" applyBorder="1" applyAlignment="1">
      <alignment horizontal="center" vertical="center" wrapText="1"/>
    </xf>
    <xf numFmtId="9" fontId="25" fillId="13" borderId="3" xfId="0" applyNumberFormat="1" applyFont="1" applyFill="1" applyBorder="1" applyAlignment="1">
      <alignment horizontal="center" vertical="center" wrapText="1"/>
    </xf>
    <xf numFmtId="0" fontId="25" fillId="13" borderId="17" xfId="0" applyFont="1" applyFill="1" applyBorder="1" applyAlignment="1">
      <alignment horizontal="center" vertical="center" wrapText="1"/>
    </xf>
    <xf numFmtId="0" fontId="85" fillId="0" borderId="18" xfId="0" applyFont="1" applyBorder="1" applyAlignment="1">
      <alignment horizontal="left" vertical="top" wrapText="1"/>
    </xf>
    <xf numFmtId="0" fontId="85" fillId="0" borderId="1" xfId="0" applyFont="1" applyBorder="1" applyAlignment="1">
      <alignment horizontal="left" vertical="top" wrapText="1"/>
    </xf>
    <xf numFmtId="0" fontId="25" fillId="13" borderId="25" xfId="0" applyFont="1" applyFill="1" applyBorder="1" applyAlignment="1">
      <alignment horizontal="center" vertical="center"/>
    </xf>
    <xf numFmtId="0" fontId="25" fillId="13" borderId="26" xfId="0" applyFont="1" applyFill="1" applyBorder="1" applyAlignment="1">
      <alignment horizontal="center" vertical="center"/>
    </xf>
    <xf numFmtId="0" fontId="25" fillId="13" borderId="27" xfId="0" applyFont="1" applyFill="1" applyBorder="1" applyAlignment="1">
      <alignment horizontal="center" vertical="center"/>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0" xfId="0" applyFont="1" applyBorder="1" applyAlignment="1">
      <alignment horizontal="center" vertical="center" wrapText="1"/>
    </xf>
    <xf numFmtId="0" fontId="52" fillId="4" borderId="83" xfId="0" applyFont="1" applyFill="1" applyBorder="1" applyAlignment="1">
      <alignment horizontal="center" vertical="center" wrapText="1"/>
    </xf>
    <xf numFmtId="0" fontId="52" fillId="4" borderId="82" xfId="0" applyFont="1" applyFill="1" applyBorder="1" applyAlignment="1">
      <alignment horizontal="center" vertical="center" wrapText="1"/>
    </xf>
    <xf numFmtId="0" fontId="52" fillId="4" borderId="72" xfId="0" applyFont="1" applyFill="1" applyBorder="1" applyAlignment="1">
      <alignment horizontal="center" vertical="center" wrapText="1"/>
    </xf>
    <xf numFmtId="0" fontId="54" fillId="0" borderId="1" xfId="0" applyFont="1" applyBorder="1" applyAlignment="1" applyProtection="1">
      <alignment horizontal="center" vertical="center" wrapText="1"/>
      <protection locked="0"/>
    </xf>
    <xf numFmtId="0" fontId="54" fillId="0" borderId="5" xfId="0" applyFont="1" applyBorder="1" applyAlignment="1" applyProtection="1">
      <alignment horizontal="left" vertical="top" wrapText="1"/>
      <protection locked="0"/>
    </xf>
    <xf numFmtId="0" fontId="54" fillId="0" borderId="6" xfId="0" applyFont="1" applyBorder="1" applyAlignment="1" applyProtection="1">
      <alignment horizontal="left" vertical="top" wrapText="1"/>
      <protection locked="0"/>
    </xf>
    <xf numFmtId="0" fontId="54" fillId="0" borderId="7" xfId="0" applyFont="1" applyBorder="1" applyAlignment="1" applyProtection="1">
      <alignment horizontal="left" vertical="top" wrapText="1"/>
      <protection locked="0"/>
    </xf>
    <xf numFmtId="0" fontId="54" fillId="0" borderId="49" xfId="0" applyFont="1" applyBorder="1" applyAlignment="1" applyProtection="1">
      <alignment horizontal="left" vertical="top" wrapText="1"/>
      <protection locked="0"/>
    </xf>
    <xf numFmtId="0" fontId="54" fillId="0" borderId="0" xfId="0" applyFont="1" applyAlignment="1" applyProtection="1">
      <alignment horizontal="left" vertical="top" wrapText="1"/>
      <protection locked="0"/>
    </xf>
    <xf numFmtId="0" fontId="54" fillId="0" borderId="79" xfId="0" applyFont="1" applyBorder="1" applyAlignment="1" applyProtection="1">
      <alignment horizontal="left" vertical="top" wrapText="1"/>
      <protection locked="0"/>
    </xf>
    <xf numFmtId="0" fontId="54" fillId="0" borderId="8" xfId="0" applyFont="1" applyBorder="1" applyAlignment="1" applyProtection="1">
      <alignment horizontal="left" vertical="top" wrapText="1"/>
      <protection locked="0"/>
    </xf>
    <xf numFmtId="0" fontId="54" fillId="0" borderId="9" xfId="0" applyFont="1" applyBorder="1" applyAlignment="1" applyProtection="1">
      <alignment horizontal="left" vertical="top" wrapText="1"/>
      <protection locked="0"/>
    </xf>
    <xf numFmtId="0" fontId="54" fillId="0" borderId="10" xfId="0" applyFont="1" applyBorder="1" applyAlignment="1" applyProtection="1">
      <alignment horizontal="left" vertical="top" wrapText="1"/>
      <protection locked="0"/>
    </xf>
    <xf numFmtId="0" fontId="53" fillId="17" borderId="81" xfId="0" applyFont="1" applyFill="1" applyBorder="1" applyAlignment="1">
      <alignment horizontal="center" vertical="center" wrapText="1"/>
    </xf>
    <xf numFmtId="0" fontId="53" fillId="17" borderId="4" xfId="0" applyFont="1" applyFill="1" applyBorder="1" applyAlignment="1">
      <alignment horizontal="center" vertical="center" wrapText="1"/>
    </xf>
    <xf numFmtId="0" fontId="54" fillId="0" borderId="97" xfId="0" applyFont="1" applyBorder="1" applyAlignment="1">
      <alignment horizontal="center" vertical="center" wrapText="1"/>
    </xf>
    <xf numFmtId="0" fontId="54" fillId="0" borderId="98" xfId="0" applyFont="1" applyBorder="1" applyAlignment="1">
      <alignment horizontal="center" vertical="center" wrapText="1"/>
    </xf>
    <xf numFmtId="0" fontId="54" fillId="0" borderId="32" xfId="0" applyFont="1" applyBorder="1" applyAlignment="1">
      <alignment horizontal="center" vertical="center" wrapText="1"/>
    </xf>
    <xf numFmtId="0" fontId="22" fillId="0" borderId="3" xfId="0" applyFont="1" applyBorder="1" applyAlignment="1">
      <alignment horizontal="center" vertical="center" shrinkToFit="1"/>
    </xf>
    <xf numFmtId="0" fontId="22" fillId="0" borderId="17" xfId="0" applyFont="1" applyBorder="1" applyAlignment="1">
      <alignment horizontal="center" vertical="center" shrinkToFit="1"/>
    </xf>
    <xf numFmtId="0" fontId="85" fillId="0" borderId="18" xfId="0" applyFont="1" applyBorder="1" applyAlignment="1">
      <alignment horizontal="left" vertical="center"/>
    </xf>
    <xf numFmtId="0" fontId="85" fillId="0" borderId="1" xfId="0" applyFont="1" applyBorder="1" applyAlignment="1">
      <alignment horizontal="left" vertical="center"/>
    </xf>
    <xf numFmtId="9" fontId="25" fillId="13" borderId="2" xfId="1" applyFont="1" applyFill="1" applyBorder="1" applyAlignment="1" applyProtection="1">
      <alignment horizontal="center" vertical="center" wrapText="1"/>
    </xf>
    <xf numFmtId="9" fontId="25" fillId="13" borderId="4" xfId="1" applyFont="1" applyFill="1" applyBorder="1" applyAlignment="1" applyProtection="1">
      <alignment horizontal="center" vertical="center" wrapText="1"/>
    </xf>
    <xf numFmtId="0" fontId="25" fillId="0" borderId="1" xfId="0" applyFont="1" applyBorder="1" applyAlignment="1">
      <alignment horizontal="left" vertical="top" wrapText="1"/>
    </xf>
    <xf numFmtId="0" fontId="85" fillId="4" borderId="18" xfId="0" applyFont="1" applyFill="1" applyBorder="1" applyAlignment="1">
      <alignment horizontal="left" vertical="center"/>
    </xf>
    <xf numFmtId="0" fontId="85" fillId="4" borderId="1" xfId="0" applyFont="1" applyFill="1" applyBorder="1" applyAlignment="1">
      <alignment horizontal="left" vertical="center"/>
    </xf>
    <xf numFmtId="0" fontId="41" fillId="0" borderId="18" xfId="0" applyFont="1" applyBorder="1" applyAlignment="1">
      <alignment horizontal="left" vertical="center"/>
    </xf>
    <xf numFmtId="0" fontId="41" fillId="0" borderId="1" xfId="0" applyFont="1" applyBorder="1" applyAlignment="1">
      <alignment horizontal="left" vertical="center"/>
    </xf>
    <xf numFmtId="0" fontId="41" fillId="3" borderId="18" xfId="0" applyFont="1" applyFill="1" applyBorder="1" applyAlignment="1">
      <alignment horizontal="left" vertical="center"/>
    </xf>
    <xf numFmtId="0" fontId="41" fillId="3" borderId="1" xfId="0" applyFont="1" applyFill="1" applyBorder="1" applyAlignment="1">
      <alignment horizontal="left" vertical="center"/>
    </xf>
    <xf numFmtId="0" fontId="41" fillId="3" borderId="2" xfId="0" applyFont="1" applyFill="1" applyBorder="1" applyAlignment="1">
      <alignment horizontal="left" vertical="center"/>
    </xf>
    <xf numFmtId="0" fontId="90" fillId="3" borderId="18" xfId="0" applyFont="1" applyFill="1" applyBorder="1" applyAlignment="1">
      <alignment horizontal="left" vertical="center"/>
    </xf>
    <xf numFmtId="0" fontId="90" fillId="3" borderId="1" xfId="0" applyFont="1" applyFill="1" applyBorder="1" applyAlignment="1">
      <alignment horizontal="left" vertical="center"/>
    </xf>
    <xf numFmtId="0" fontId="3" fillId="3" borderId="66"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49" xfId="0" applyFont="1" applyBorder="1" applyAlignment="1">
      <alignment horizontal="left" vertical="top" wrapText="1"/>
    </xf>
    <xf numFmtId="0" fontId="25" fillId="0" borderId="0" xfId="0" applyFont="1" applyAlignment="1">
      <alignment horizontal="left" vertical="top" wrapText="1"/>
    </xf>
    <xf numFmtId="0" fontId="25" fillId="0" borderId="79"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0" xfId="0" applyFont="1" applyBorder="1" applyAlignment="1">
      <alignment horizontal="left" vertical="top" wrapText="1"/>
    </xf>
    <xf numFmtId="0" fontId="41" fillId="4" borderId="18" xfId="0" applyFont="1" applyFill="1" applyBorder="1" applyAlignment="1">
      <alignment horizontal="left" vertical="center"/>
    </xf>
    <xf numFmtId="0" fontId="41" fillId="4" borderId="1" xfId="0" applyFont="1" applyFill="1" applyBorder="1" applyAlignment="1">
      <alignment horizontal="left" vertical="center"/>
    </xf>
    <xf numFmtId="0" fontId="41" fillId="4" borderId="2" xfId="0" applyFont="1" applyFill="1" applyBorder="1" applyAlignment="1">
      <alignment horizontal="left" vertical="center"/>
    </xf>
    <xf numFmtId="0" fontId="52" fillId="4"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4" fillId="0" borderId="5" xfId="0" applyFont="1" applyBorder="1" applyAlignment="1" applyProtection="1">
      <alignment horizontal="center" vertical="center" wrapText="1"/>
      <protection locked="0"/>
    </xf>
    <xf numFmtId="0" fontId="54" fillId="0" borderId="6" xfId="0" applyFont="1" applyBorder="1" applyAlignment="1" applyProtection="1">
      <alignment horizontal="center" vertical="center" wrapText="1"/>
      <protection locked="0"/>
    </xf>
    <xf numFmtId="0" fontId="54" fillId="0" borderId="7" xfId="0" applyFont="1" applyBorder="1" applyAlignment="1" applyProtection="1">
      <alignment horizontal="center" vertical="center" wrapText="1"/>
      <protection locked="0"/>
    </xf>
    <xf numFmtId="0" fontId="54" fillId="0" borderId="49" xfId="0" applyFont="1" applyBorder="1" applyAlignment="1" applyProtection="1">
      <alignment horizontal="center" vertical="center" wrapText="1"/>
      <protection locked="0"/>
    </xf>
    <xf numFmtId="0" fontId="54" fillId="0" borderId="0" xfId="0" applyFont="1" applyAlignment="1" applyProtection="1">
      <alignment horizontal="center" vertical="center" wrapText="1"/>
      <protection locked="0"/>
    </xf>
    <xf numFmtId="0" fontId="54" fillId="0" borderId="79" xfId="0" applyFont="1" applyBorder="1" applyAlignment="1" applyProtection="1">
      <alignment horizontal="center" vertical="center" wrapText="1"/>
      <protection locked="0"/>
    </xf>
    <xf numFmtId="0" fontId="54" fillId="0" borderId="8" xfId="0" applyFont="1" applyBorder="1" applyAlignment="1" applyProtection="1">
      <alignment horizontal="center" vertical="center" wrapText="1"/>
      <protection locked="0"/>
    </xf>
    <xf numFmtId="0" fontId="54" fillId="0" borderId="9" xfId="0" applyFont="1" applyBorder="1" applyAlignment="1" applyProtection="1">
      <alignment horizontal="center" vertical="center" wrapText="1"/>
      <protection locked="0"/>
    </xf>
    <xf numFmtId="0" fontId="54" fillId="0" borderId="10" xfId="0" applyFont="1" applyBorder="1" applyAlignment="1" applyProtection="1">
      <alignment horizontal="center" vertical="center" wrapText="1"/>
      <protection locked="0"/>
    </xf>
    <xf numFmtId="0" fontId="84" fillId="0" borderId="18" xfId="0" applyFont="1" applyBorder="1" applyAlignment="1">
      <alignment horizontal="left" vertical="center"/>
    </xf>
    <xf numFmtId="0" fontId="84" fillId="0" borderId="1" xfId="0" applyFont="1" applyBorder="1" applyAlignment="1">
      <alignment horizontal="left" vertical="center"/>
    </xf>
    <xf numFmtId="9" fontId="23" fillId="13" borderId="2" xfId="1" applyFont="1" applyFill="1" applyBorder="1" applyAlignment="1" applyProtection="1">
      <alignment horizontal="center" vertical="center" wrapText="1"/>
    </xf>
    <xf numFmtId="9" fontId="23" fillId="13" borderId="4" xfId="1" applyFont="1" applyFill="1" applyBorder="1" applyAlignment="1" applyProtection="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7" xfId="0" applyFont="1" applyBorder="1" applyAlignment="1">
      <alignment horizontal="center" vertical="center" wrapText="1"/>
    </xf>
    <xf numFmtId="0" fontId="54" fillId="0" borderId="71" xfId="0" applyFont="1" applyBorder="1" applyAlignment="1">
      <alignment horizontal="center" vertical="center" wrapText="1"/>
    </xf>
    <xf numFmtId="0" fontId="54" fillId="0" borderId="82" xfId="0" applyFont="1" applyBorder="1" applyAlignment="1">
      <alignment horizontal="center" vertical="center" wrapText="1"/>
    </xf>
    <xf numFmtId="0" fontId="54" fillId="0" borderId="19" xfId="0" applyFont="1" applyBorder="1" applyAlignment="1">
      <alignment horizontal="center" vertical="center" wrapText="1"/>
    </xf>
    <xf numFmtId="0" fontId="54" fillId="0" borderId="72"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49" xfId="0" applyFont="1" applyBorder="1" applyAlignment="1">
      <alignment horizontal="center" vertical="center" wrapText="1"/>
    </xf>
    <xf numFmtId="0" fontId="54" fillId="0" borderId="0" xfId="0" applyFont="1" applyAlignment="1">
      <alignment horizontal="center" vertical="center" wrapText="1"/>
    </xf>
    <xf numFmtId="0" fontId="54" fillId="0" borderId="79"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 xfId="0" applyFont="1" applyBorder="1" applyAlignment="1">
      <alignment horizontal="center" vertical="center" wrapText="1"/>
    </xf>
    <xf numFmtId="0" fontId="14" fillId="4" borderId="0" xfId="0" applyFont="1" applyFill="1" applyAlignment="1" applyProtection="1">
      <alignment horizontal="center"/>
      <protection hidden="1"/>
    </xf>
    <xf numFmtId="49" fontId="60" fillId="3"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xf>
    <xf numFmtId="0" fontId="90" fillId="3" borderId="16" xfId="0" applyFont="1" applyFill="1" applyBorder="1" applyAlignment="1">
      <alignment horizontal="left" vertical="center"/>
    </xf>
    <xf numFmtId="0" fontId="90" fillId="3" borderId="3" xfId="0" applyFont="1" applyFill="1" applyBorder="1" applyAlignment="1">
      <alignment horizontal="left" vertical="center"/>
    </xf>
    <xf numFmtId="0" fontId="90" fillId="3" borderId="4" xfId="0" applyFont="1" applyFill="1" applyBorder="1" applyAlignment="1">
      <alignment horizontal="left" vertical="center"/>
    </xf>
    <xf numFmtId="0" fontId="22" fillId="0" borderId="1" xfId="0" applyFont="1" applyBorder="1" applyAlignment="1">
      <alignment horizontal="left" vertical="center"/>
    </xf>
    <xf numFmtId="0" fontId="90" fillId="3" borderId="66" xfId="0" applyFont="1" applyFill="1" applyBorder="1" applyAlignment="1">
      <alignment horizontal="left" vertical="center" wrapText="1"/>
    </xf>
    <xf numFmtId="0" fontId="90" fillId="3" borderId="34" xfId="0" applyFont="1" applyFill="1" applyBorder="1" applyAlignment="1">
      <alignment horizontal="left"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9" fontId="96" fillId="16" borderId="2" xfId="1" applyFont="1" applyFill="1" applyBorder="1" applyAlignment="1" applyProtection="1">
      <alignment horizontal="center" vertical="center" wrapText="1"/>
    </xf>
    <xf numFmtId="9" fontId="96" fillId="16" borderId="4" xfId="1" applyFont="1" applyFill="1" applyBorder="1" applyAlignment="1" applyProtection="1">
      <alignment horizontal="center" vertical="center" wrapText="1"/>
    </xf>
    <xf numFmtId="0" fontId="23" fillId="3" borderId="9" xfId="0" applyFont="1" applyFill="1" applyBorder="1" applyAlignment="1">
      <alignment horizontal="center"/>
    </xf>
    <xf numFmtId="0" fontId="25" fillId="3" borderId="7" xfId="0" applyFont="1" applyFill="1" applyBorder="1" applyAlignment="1">
      <alignment horizontal="center" vertical="center"/>
    </xf>
    <xf numFmtId="0" fontId="25" fillId="3" borderId="10" xfId="0" applyFont="1" applyFill="1" applyBorder="1" applyAlignment="1">
      <alignment horizontal="center" vertical="center"/>
    </xf>
    <xf numFmtId="49" fontId="60" fillId="3" borderId="2" xfId="0" applyNumberFormat="1" applyFont="1" applyFill="1" applyBorder="1" applyAlignment="1">
      <alignment horizontal="center" vertical="center" wrapText="1"/>
    </xf>
    <xf numFmtId="49" fontId="60" fillId="3" borderId="4" xfId="0" applyNumberFormat="1" applyFont="1" applyFill="1" applyBorder="1" applyAlignment="1">
      <alignment horizontal="center" vertical="center" wrapText="1"/>
    </xf>
    <xf numFmtId="0" fontId="54" fillId="0" borderId="99" xfId="0" applyFont="1" applyBorder="1" applyAlignment="1">
      <alignment horizontal="center" vertical="center" wrapText="1"/>
    </xf>
    <xf numFmtId="0" fontId="54" fillId="0" borderId="1" xfId="0" applyFont="1" applyBorder="1" applyAlignment="1">
      <alignment horizontal="left" vertical="top" wrapText="1"/>
    </xf>
    <xf numFmtId="0" fontId="79" fillId="0" borderId="18" xfId="0" applyFont="1" applyBorder="1" applyAlignment="1">
      <alignment horizontal="left" vertical="center"/>
    </xf>
    <xf numFmtId="0" fontId="79" fillId="0" borderId="1" xfId="0" applyFont="1" applyBorder="1" applyAlignment="1">
      <alignment horizontal="left" vertical="center"/>
    </xf>
    <xf numFmtId="0" fontId="25" fillId="3" borderId="49" xfId="0" applyFont="1" applyFill="1" applyBorder="1" applyAlignment="1">
      <alignment horizontal="center" vertical="center"/>
    </xf>
    <xf numFmtId="0" fontId="25" fillId="3" borderId="0" xfId="0" applyFont="1" applyFill="1" applyAlignment="1">
      <alignment horizontal="center" vertical="center"/>
    </xf>
    <xf numFmtId="0" fontId="79" fillId="0" borderId="16" xfId="0" applyFont="1" applyBorder="1" applyAlignment="1">
      <alignment horizontal="left" vertical="center"/>
    </xf>
    <xf numFmtId="0" fontId="79" fillId="0" borderId="3" xfId="0" applyFont="1" applyBorder="1" applyAlignment="1">
      <alignment horizontal="left" vertical="center"/>
    </xf>
    <xf numFmtId="0" fontId="79" fillId="0" borderId="4" xfId="0" applyFont="1" applyBorder="1" applyAlignment="1">
      <alignment horizontal="left" vertical="center"/>
    </xf>
    <xf numFmtId="0" fontId="85" fillId="0" borderId="2" xfId="0" applyFont="1" applyBorder="1" applyAlignment="1">
      <alignment horizontal="left" vertical="center"/>
    </xf>
    <xf numFmtId="0" fontId="85" fillId="0" borderId="3" xfId="0" applyFont="1" applyBorder="1" applyAlignment="1">
      <alignment horizontal="left" vertical="center"/>
    </xf>
    <xf numFmtId="0" fontId="85" fillId="0" borderId="4" xfId="0" applyFont="1" applyBorder="1" applyAlignment="1">
      <alignment horizontal="left" vertical="center"/>
    </xf>
    <xf numFmtId="0" fontId="100" fillId="0" borderId="1" xfId="0" applyFont="1" applyBorder="1" applyAlignment="1">
      <alignment horizontal="left" vertical="center"/>
    </xf>
    <xf numFmtId="0" fontId="30" fillId="0" borderId="8" xfId="0" applyFont="1" applyBorder="1" applyAlignment="1">
      <alignment horizontal="center" vertical="center" shrinkToFit="1"/>
    </xf>
    <xf numFmtId="0" fontId="30" fillId="0" borderId="9" xfId="0" applyFont="1" applyBorder="1" applyAlignment="1">
      <alignment horizontal="center" vertical="center" shrinkToFit="1"/>
    </xf>
    <xf numFmtId="0" fontId="30" fillId="0" borderId="30" xfId="0" applyFont="1" applyBorder="1" applyAlignment="1">
      <alignment horizontal="center" vertical="center" shrinkToFit="1"/>
    </xf>
    <xf numFmtId="49" fontId="86" fillId="3" borderId="2" xfId="0" applyNumberFormat="1" applyFont="1" applyFill="1" applyBorder="1" applyAlignment="1">
      <alignment horizontal="left" vertical="center" wrapText="1"/>
    </xf>
    <xf numFmtId="49" fontId="86" fillId="3" borderId="3" xfId="0" applyNumberFormat="1" applyFont="1" applyFill="1" applyBorder="1" applyAlignment="1">
      <alignment horizontal="left" vertical="center" wrapText="1"/>
    </xf>
    <xf numFmtId="49" fontId="86" fillId="3" borderId="4" xfId="0" applyNumberFormat="1" applyFont="1" applyFill="1" applyBorder="1" applyAlignment="1">
      <alignment horizontal="left" vertical="center" wrapText="1"/>
    </xf>
    <xf numFmtId="0" fontId="61" fillId="3" borderId="2" xfId="0" applyFont="1" applyFill="1" applyBorder="1" applyAlignment="1">
      <alignment horizontal="left" vertical="center" wrapText="1"/>
    </xf>
    <xf numFmtId="0" fontId="61" fillId="3" borderId="3" xfId="0" applyFont="1" applyFill="1" applyBorder="1" applyAlignment="1">
      <alignment horizontal="left" vertical="center" wrapText="1"/>
    </xf>
    <xf numFmtId="0" fontId="61" fillId="3" borderId="17" xfId="0" applyFont="1" applyFill="1" applyBorder="1" applyAlignment="1">
      <alignment horizontal="left" vertical="center" wrapText="1"/>
    </xf>
    <xf numFmtId="0" fontId="30" fillId="0" borderId="6" xfId="0" applyFont="1" applyBorder="1" applyAlignment="1">
      <alignment horizontal="center" vertical="center" shrinkToFit="1"/>
    </xf>
    <xf numFmtId="0" fontId="30" fillId="0" borderId="15" xfId="0" applyFont="1" applyBorder="1" applyAlignment="1">
      <alignment horizontal="center" vertical="center" shrinkToFit="1"/>
    </xf>
    <xf numFmtId="0" fontId="52" fillId="4" borderId="97" xfId="0" applyFont="1" applyFill="1" applyBorder="1" applyAlignment="1">
      <alignment horizontal="center" vertical="center" wrapText="1"/>
    </xf>
    <xf numFmtId="0" fontId="52" fillId="4" borderId="32" xfId="0" applyFont="1" applyFill="1" applyBorder="1" applyAlignment="1">
      <alignment horizontal="center" vertical="center" wrapText="1"/>
    </xf>
    <xf numFmtId="0" fontId="53" fillId="17" borderId="83" xfId="0" applyFont="1" applyFill="1" applyBorder="1" applyAlignment="1">
      <alignment horizontal="center" vertical="center" wrapText="1"/>
    </xf>
    <xf numFmtId="0" fontId="52" fillId="4" borderId="98" xfId="0" applyFont="1" applyFill="1" applyBorder="1" applyAlignment="1">
      <alignment horizontal="center" vertical="center" wrapText="1"/>
    </xf>
    <xf numFmtId="0" fontId="25" fillId="13" borderId="2"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5" fillId="3" borderId="5" xfId="0" applyFont="1" applyFill="1" applyBorder="1" applyAlignment="1" applyProtection="1">
      <alignment horizontal="center" vertical="center"/>
      <protection hidden="1"/>
    </xf>
    <xf numFmtId="0" fontId="25" fillId="3" borderId="7" xfId="0" applyFont="1" applyFill="1" applyBorder="1" applyAlignment="1" applyProtection="1">
      <alignment horizontal="center" vertical="center"/>
      <protection hidden="1"/>
    </xf>
    <xf numFmtId="0" fontId="25" fillId="3" borderId="8" xfId="0" applyFont="1" applyFill="1" applyBorder="1" applyAlignment="1" applyProtection="1">
      <alignment horizontal="center" vertical="center"/>
      <protection hidden="1"/>
    </xf>
    <xf numFmtId="0" fontId="25" fillId="3" borderId="10" xfId="0" applyFont="1" applyFill="1" applyBorder="1" applyAlignment="1" applyProtection="1">
      <alignment horizontal="center" vertical="center"/>
      <protection hidden="1"/>
    </xf>
    <xf numFmtId="0" fontId="30" fillId="0" borderId="8"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85" fillId="0" borderId="2" xfId="0" applyFont="1" applyBorder="1" applyAlignment="1" applyProtection="1">
      <alignment horizontal="left" vertical="center"/>
      <protection hidden="1"/>
    </xf>
    <xf numFmtId="0" fontId="85" fillId="0" borderId="3" xfId="0" applyFont="1" applyBorder="1" applyAlignment="1" applyProtection="1">
      <alignment horizontal="left" vertical="center"/>
      <protection hidden="1"/>
    </xf>
    <xf numFmtId="0" fontId="85" fillId="0" borderId="4" xfId="0" applyFont="1" applyBorder="1" applyAlignment="1" applyProtection="1">
      <alignment horizontal="left" vertical="center"/>
      <protection hidden="1"/>
    </xf>
    <xf numFmtId="0" fontId="25" fillId="3" borderId="1" xfId="0" applyFont="1" applyFill="1" applyBorder="1" applyAlignment="1" applyProtection="1">
      <alignment horizontal="center" vertical="center"/>
      <protection hidden="1"/>
    </xf>
    <xf numFmtId="49" fontId="86" fillId="3" borderId="1" xfId="0" applyNumberFormat="1" applyFont="1" applyFill="1" applyBorder="1" applyAlignment="1" applyProtection="1">
      <alignment horizontal="left" vertical="center" wrapText="1"/>
      <protection locked="0"/>
    </xf>
    <xf numFmtId="0" fontId="85" fillId="0" borderId="1" xfId="0" applyFont="1" applyBorder="1" applyAlignment="1" applyProtection="1">
      <alignment horizontal="left" vertical="center"/>
      <protection hidden="1"/>
    </xf>
    <xf numFmtId="0" fontId="85" fillId="3" borderId="1" xfId="0" applyFont="1" applyFill="1" applyBorder="1" applyAlignment="1" applyProtection="1">
      <alignment horizontal="left"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90" fillId="3" borderId="1" xfId="0" applyFont="1" applyFill="1" applyBorder="1" applyAlignment="1" applyProtection="1">
      <alignment horizontal="left" vertical="center"/>
      <protection hidden="1"/>
    </xf>
    <xf numFmtId="0" fontId="90" fillId="3" borderId="1"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13" borderId="1" xfId="0" applyFont="1" applyFill="1" applyBorder="1" applyAlignment="1" applyProtection="1">
      <alignment horizontal="center" vertical="center" wrapText="1"/>
      <protection hidden="1"/>
    </xf>
    <xf numFmtId="0" fontId="25" fillId="13" borderId="7" xfId="0" applyFont="1" applyFill="1" applyBorder="1" applyAlignment="1" applyProtection="1">
      <alignment horizontal="center" vertical="center"/>
      <protection hidden="1"/>
    </xf>
    <xf numFmtId="0" fontId="25" fillId="13" borderId="19" xfId="0" applyFont="1" applyFill="1" applyBorder="1" applyAlignment="1" applyProtection="1">
      <alignment horizontal="center" vertical="center"/>
      <protection hidden="1"/>
    </xf>
    <xf numFmtId="0" fontId="25" fillId="13" borderId="0" xfId="0" applyFont="1" applyFill="1" applyAlignment="1" applyProtection="1">
      <alignment horizontal="center" vertical="center"/>
      <protection hidden="1"/>
    </xf>
    <xf numFmtId="0" fontId="25" fillId="13" borderId="79" xfId="0" applyFont="1" applyFill="1" applyBorder="1" applyAlignment="1" applyProtection="1">
      <alignment horizontal="center" vertical="center"/>
      <protection hidden="1"/>
    </xf>
    <xf numFmtId="0" fontId="25" fillId="13" borderId="10" xfId="0" applyFont="1" applyFill="1" applyBorder="1" applyAlignment="1" applyProtection="1">
      <alignment horizontal="center" vertical="center"/>
      <protection hidden="1"/>
    </xf>
    <xf numFmtId="0" fontId="30" fillId="0" borderId="6"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5" fillId="13" borderId="18" xfId="0" applyFont="1" applyFill="1" applyBorder="1" applyAlignment="1" applyProtection="1">
      <alignment horizontal="left" vertical="center"/>
      <protection hidden="1"/>
    </xf>
    <xf numFmtId="0" fontId="25" fillId="13" borderId="1"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3"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25" fillId="13" borderId="1" xfId="0" applyFont="1" applyFill="1" applyBorder="1" applyAlignment="1" applyProtection="1">
      <alignment horizontal="center" vertical="center"/>
      <protection hidden="1"/>
    </xf>
    <xf numFmtId="0" fontId="22" fillId="7" borderId="1" xfId="0" applyFont="1" applyFill="1" applyBorder="1" applyAlignment="1" applyProtection="1">
      <alignment horizontal="center" vertical="center"/>
      <protection hidden="1"/>
    </xf>
    <xf numFmtId="0" fontId="61" fillId="3" borderId="2" xfId="0" applyFont="1" applyFill="1" applyBorder="1" applyAlignment="1" applyProtection="1">
      <alignment horizontal="left" vertical="center" wrapText="1"/>
      <protection hidden="1"/>
    </xf>
    <xf numFmtId="0" fontId="61" fillId="3" borderId="3" xfId="0" applyFont="1" applyFill="1" applyBorder="1" applyAlignment="1" applyProtection="1">
      <alignment horizontal="left" vertical="center" wrapText="1"/>
      <protection hidden="1"/>
    </xf>
    <xf numFmtId="0" fontId="61" fillId="3" borderId="17" xfId="0" applyFont="1" applyFill="1" applyBorder="1" applyAlignment="1" applyProtection="1">
      <alignment horizontal="left" vertical="center" wrapText="1"/>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wrapText="1"/>
      <protection locked="0"/>
    </xf>
    <xf numFmtId="9" fontId="23" fillId="13" borderId="4" xfId="1" applyFont="1" applyFill="1" applyBorder="1" applyAlignment="1" applyProtection="1">
      <alignment horizontal="center" vertical="center" wrapText="1"/>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2" fillId="0" borderId="1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6">
    <cellStyle name="Millares [0]" xfId="4" builtinId="6"/>
    <cellStyle name="Moneda [0]" xfId="5" builtinId="7"/>
    <cellStyle name="Normal" xfId="0" builtinId="0"/>
    <cellStyle name="Normal 2" xfId="2" xr:uid="{00000000-0005-0000-0000-000002000000}"/>
    <cellStyle name="Normal 3" xfId="3" xr:uid="{67966900-3B66-4CD4-9D49-1929DF6CCC78}"/>
    <cellStyle name="Porcentaje" xfId="1" builtinId="5"/>
  </cellStyles>
  <dxfs count="59">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FF0000"/>
        </patternFill>
      </fill>
    </dxf>
    <dxf>
      <fill>
        <patternFill>
          <bgColor rgb="FFFFFF00"/>
        </patternFill>
      </fill>
    </dxf>
    <dxf>
      <fill>
        <patternFill>
          <bgColor rgb="FF00CC00"/>
        </patternFill>
      </fill>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s>
  <tableStyles count="1" defaultTableStyle="TableStyleMedium2" defaultPivotStyle="PivotStyleLight16">
    <tableStyle name="Invisible" pivot="0" table="0" count="0" xr9:uid="{69E25C48-7CB1-4583-BFA0-E0D264D03C35}"/>
  </tableStyles>
  <colors>
    <mruColors>
      <color rgb="FFFF66FF"/>
      <color rgb="FF00CC00"/>
      <color rgb="FF000099"/>
      <color rgb="FF0000FF"/>
      <color rgb="FF3BCCFF"/>
      <color rgb="FFFFFF99"/>
      <color rgb="FFF2DCDB"/>
      <color rgb="FF96284B"/>
      <color rgb="FF15C2FF"/>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0"/>
          <c:order val="2"/>
          <c:tx>
            <c:v>Meta para el periodo</c:v>
          </c:tx>
          <c:spPr>
            <a:solidFill>
              <a:schemeClr val="accent2">
                <a:tint val="54000"/>
              </a:schemeClr>
            </a:solidFill>
            <a:ln>
              <a:solidFill>
                <a:schemeClr val="accent2">
                  <a:tint val="58000"/>
                  <a:shade val="95000"/>
                  <a:satMod val="105000"/>
                </a:schemeClr>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 Ejec.Pptal'!$F$69:$J$69</c15:sqref>
                  </c15:fullRef>
                </c:ext>
              </c:extLst>
              <c:f>('1. Ejec.Pptal'!$F$69:$H$69,'1. Ejec.Pptal'!$J$69)</c:f>
              <c:strCache>
                <c:ptCount val="4"/>
                <c:pt idx="0">
                  <c:v>Trimestre 1</c:v>
                </c:pt>
                <c:pt idx="1">
                  <c:v>Trimestre 2 - Semestre 1</c:v>
                </c:pt>
                <c:pt idx="2">
                  <c:v>Trimestre 3</c:v>
                </c:pt>
                <c:pt idx="3">
                  <c:v>Trimestre 4 - Semestre 2</c:v>
                </c:pt>
                <c:pt idx="4">
                  <c:v>Anual - Acumulado</c:v>
                </c:pt>
              </c:strCache>
            </c:strRef>
          </c:cat>
          <c:val>
            <c:numRef>
              <c:extLst>
                <c:ext xmlns:c15="http://schemas.microsoft.com/office/drawing/2012/chart" uri="{02D57815-91ED-43cb-92C2-25804820EDAC}">
                  <c15:fullRef>
                    <c15:sqref>'1. Ejec.Pptal'!$F$71:$J$71</c15:sqref>
                  </c15:fullRef>
                </c:ext>
              </c:extLst>
              <c:f>('1. Ejec.Pptal'!$F$71:$H$71,'1. Ejec.Pptal'!$J$71)</c:f>
            </c:numRef>
          </c:val>
          <c:extLst>
            <c:ext xmlns:c16="http://schemas.microsoft.com/office/drawing/2014/chart" uri="{C3380CC4-5D6E-409C-BE32-E72D297353CC}">
              <c16:uniqueId val="{00000001-2407-477A-9249-2D205C5B47F1}"/>
            </c:ext>
          </c:extLst>
        </c:ser>
        <c:dLbls>
          <c:showLegendKey val="0"/>
          <c:showVal val="0"/>
          <c:showCatName val="0"/>
          <c:showSerName val="0"/>
          <c:showPercent val="0"/>
          <c:showBubbleSize val="0"/>
        </c:dLbls>
        <c:gapWidth val="150"/>
        <c:axId val="190304912"/>
        <c:axId val="190306544"/>
      </c:barChart>
      <c:barChart>
        <c:barDir val="col"/>
        <c:grouping val="clustered"/>
        <c:varyColors val="0"/>
        <c:ser>
          <c:idx val="4"/>
          <c:order val="0"/>
          <c:tx>
            <c:v>Recursos Comprometidos</c:v>
          </c:tx>
          <c:spPr>
            <a:solidFill>
              <a:srgbClr val="FF66F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 Ejec.Pptal'!$E$35:$W$35</c15:sqref>
                  </c15:fullRef>
                </c:ext>
              </c:extLst>
              <c:f>('1. Ejec.Pptal'!$E$35:$G$35,'1. Ejec.Pptal'!$I$35:$K$35,'1. Ejec.Pptal'!$N$35:$P$35,'1. Ejec.Pptal'!$R$35:$T$35)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'1. Ejec.Pptal'!$E$37:$W$37</c15:sqref>
                  </c15:fullRef>
                </c:ext>
              </c:extLst>
              <c:f>('1. Ejec.Pptal'!$E$37:$G$37,'1. Ejec.Pptal'!$I$37:$K$37,'1. Ejec.Pptal'!$N$37:$P$37,'1. Ejec.Pptal'!$R$37:$T$37)</c:f>
              <c:numCache>
                <c:formatCode>0.0%\ "Compro"</c:formatCode>
                <c:ptCount val="12"/>
                <c:pt idx="0">
                  <c:v>0.14010188911925647</c:v>
                </c:pt>
                <c:pt idx="1">
                  <c:v>0.18981218689908511</c:v>
                </c:pt>
                <c:pt idx="2">
                  <c:v>0.25531342589985789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6CB-4587-AD5F-08639FDF00F6}"/>
            </c:ext>
          </c:extLst>
        </c:ser>
        <c:ser>
          <c:idx val="3"/>
          <c:order val="1"/>
          <c:tx>
            <c:v>Meta Direccion Financiera Compromisos</c:v>
          </c:tx>
          <c:spPr>
            <a:solidFill>
              <a:srgbClr val="00CC00"/>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 Ejec.Pptal'!$E$35:$W$35</c15:sqref>
                  </c15:fullRef>
                </c:ext>
              </c:extLst>
              <c:f>('1. Ejec.Pptal'!$E$35:$G$35,'1. Ejec.Pptal'!$I$35:$K$35,'1. Ejec.Pptal'!$N$35:$P$35,'1. Ejec.Pptal'!$R$35:$T$35)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pt idx="12">
                  <c:v>2do Semestre</c:v>
                </c:pt>
                <c:pt idx="13">
                  <c:v>Anual
Acumulado</c:v>
                </c:pt>
              </c:strCache>
            </c:strRef>
          </c:cat>
          <c:val>
            <c:numRef>
              <c:extLst>
                <c:ext xmlns:c15="http://schemas.microsoft.com/office/drawing/2012/chart" uri="{02D57815-91ED-43cb-92C2-25804820EDAC}">
                  <c15:fullRef>
                    <c15:sqref>'1. Ejec.Pptal'!$E$42:$U$42</c15:sqref>
                  </c15:fullRef>
                </c:ext>
              </c:extLst>
              <c:f>('1. Ejec.Pptal'!$E$42:$G$42,'1. Ejec.Pptal'!$I$42:$K$42,'1. Ejec.Pptal'!$N$42:$P$42,'1. Ejec.Pptal'!$R$42:$T$42)</c:f>
              <c:numCache>
                <c:formatCode>0.0%\ "Meta Compro."</c:formatCode>
                <c:ptCount val="12"/>
                <c:pt idx="0">
                  <c:v>0.1208</c:v>
                </c:pt>
                <c:pt idx="1">
                  <c:v>0.1789</c:v>
                </c:pt>
                <c:pt idx="2">
                  <c:v>0.22889999999999999</c:v>
                </c:pt>
                <c:pt idx="3">
                  <c:v>0.26629999999999998</c:v>
                </c:pt>
                <c:pt idx="4">
                  <c:v>0.35670000000000002</c:v>
                </c:pt>
                <c:pt idx="5">
                  <c:v>0.44969999999999999</c:v>
                </c:pt>
                <c:pt idx="6">
                  <c:v>0.53110000000000002</c:v>
                </c:pt>
                <c:pt idx="7">
                  <c:v>0.57540000000000002</c:v>
                </c:pt>
                <c:pt idx="8">
                  <c:v>0.63819999999999999</c:v>
                </c:pt>
                <c:pt idx="9">
                  <c:v>0.69989999999999997</c:v>
                </c:pt>
                <c:pt idx="10">
                  <c:v>0.83350000000000002</c:v>
                </c:pt>
                <c:pt idx="11">
                  <c:v>0.92600000000000005</c:v>
                </c:pt>
              </c:numCache>
            </c:numRef>
          </c:val>
          <c:extLst>
            <c:ext xmlns:c16="http://schemas.microsoft.com/office/drawing/2014/chart" uri="{C3380CC4-5D6E-409C-BE32-E72D297353CC}">
              <c16:uniqueId val="{00000001-C02C-487D-AD67-44405EC0E6D1}"/>
            </c:ext>
          </c:extLst>
        </c:ser>
        <c:ser>
          <c:idx val="1"/>
          <c:order val="3"/>
          <c:tx>
            <c:v>Recursos Obligados</c:v>
          </c:tx>
          <c:spPr>
            <a:solidFill>
              <a:srgbClr val="FFFF0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 Ejec.Pptal'!$E$35:$W$35</c15:sqref>
                  </c15:fullRef>
                </c:ext>
              </c:extLst>
              <c:f>('1. Ejec.Pptal'!$E$35:$G$35,'1. Ejec.Pptal'!$I$35:$K$35,'1. Ejec.Pptal'!$N$35:$P$35,'1. Ejec.Pptal'!$R$35:$T$35)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'1. Ejec.Pptal'!$E$36:$W$36</c15:sqref>
                  </c15:fullRef>
                </c:ext>
              </c:extLst>
              <c:f>('1. Ejec.Pptal'!$E$36:$G$36,'1. Ejec.Pptal'!$I$36:$K$36,'1. Ejec.Pptal'!$N$36:$P$36,'1. Ejec.Pptal'!$R$36:$T$36)</c:f>
              <c:numCache>
                <c:formatCode>0.0%\ "Oblig"</c:formatCode>
                <c:ptCount val="12"/>
                <c:pt idx="0">
                  <c:v>3.0025051040702532E-2</c:v>
                </c:pt>
                <c:pt idx="1">
                  <c:v>8.398503456669329E-2</c:v>
                </c:pt>
                <c:pt idx="2">
                  <c:v>0.15528846803293728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407-477A-9249-2D205C5B47F1}"/>
            </c:ext>
          </c:extLst>
        </c:ser>
        <c:ser>
          <c:idx val="2"/>
          <c:order val="4"/>
          <c:tx>
            <c:v>Meta Direccion Financiera Obligado</c:v>
          </c:tx>
          <c:spPr>
            <a:solidFill>
              <a:srgbClr val="3BCCFF"/>
            </a:solidFill>
            <a:ln>
              <a:solidFill>
                <a:srgbClr val="000099"/>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'1. Ejec.Pptal'!$E$35:$W$35</c15:sqref>
                  </c15:fullRef>
                </c:ext>
              </c:extLst>
              <c:f>('1. Ejec.Pptal'!$E$35:$G$35,'1. Ejec.Pptal'!$I$35:$K$35,'1. Ejec.Pptal'!$N$35:$P$35,'1. Ejec.Pptal'!$R$35:$T$35)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'1. Ejec.Pptal'!$E$43:$W$43</c15:sqref>
                  </c15:fullRef>
                </c:ext>
              </c:extLst>
              <c:f>('1. Ejec.Pptal'!$E$43:$G$43,'1. Ejec.Pptal'!$I$43:$K$43,'1. Ejec.Pptal'!$N$43:$P$43,'1. Ejec.Pptal'!$R$43:$T$43)</c:f>
              <c:numCache>
                <c:formatCode>0.0%\ "Meta Obligado"</c:formatCode>
                <c:ptCount val="12"/>
                <c:pt idx="0">
                  <c:v>2.2200000000000001E-2</c:v>
                </c:pt>
                <c:pt idx="1">
                  <c:v>6.7199999999999996E-2</c:v>
                </c:pt>
                <c:pt idx="2">
                  <c:v>0.1052</c:v>
                </c:pt>
                <c:pt idx="3">
                  <c:v>0.15010000000000001</c:v>
                </c:pt>
                <c:pt idx="4">
                  <c:v>0.2077</c:v>
                </c:pt>
                <c:pt idx="5">
                  <c:v>0.27389999999999998</c:v>
                </c:pt>
                <c:pt idx="6">
                  <c:v>0.33069999999999999</c:v>
                </c:pt>
                <c:pt idx="7">
                  <c:v>0.38600000000000001</c:v>
                </c:pt>
                <c:pt idx="8">
                  <c:v>0.45190000000000002</c:v>
                </c:pt>
                <c:pt idx="9">
                  <c:v>0.50900000000000001</c:v>
                </c:pt>
                <c:pt idx="10">
                  <c:v>0.61050000000000004</c:v>
                </c:pt>
                <c:pt idx="11">
                  <c:v>0.89710000000000001</c:v>
                </c:pt>
              </c:numCache>
            </c:numRef>
          </c:val>
          <c:extLst>
            <c:ext xmlns:c16="http://schemas.microsoft.com/office/drawing/2014/chart" uri="{C3380CC4-5D6E-409C-BE32-E72D297353CC}">
              <c16:uniqueId val="{00000000-A6CB-4587-AD5F-08639FDF00F6}"/>
            </c:ext>
          </c:extLst>
        </c:ser>
        <c:dLbls>
          <c:showLegendKey val="0"/>
          <c:showVal val="0"/>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layout>
        <c:manualLayout>
          <c:xMode val="edge"/>
          <c:yMode val="edge"/>
          <c:x val="0.85507363199323172"/>
          <c:y val="0.23379311545136444"/>
          <c:w val="0.12733993246167388"/>
          <c:h val="0.3613733293772677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7263925673301871E-2"/>
          <c:y val="6.8821390930032575E-2"/>
          <c:w val="0.78407055569410744"/>
          <c:h val="0.78714493904422944"/>
        </c:manualLayout>
      </c:layout>
      <c:barChart>
        <c:barDir val="col"/>
        <c:grouping val="clustered"/>
        <c:varyColors val="0"/>
        <c:ser>
          <c:idx val="0"/>
          <c:order val="0"/>
          <c:tx>
            <c:v>Meta para el periodo</c:v>
          </c:tx>
          <c:spPr>
            <a:solidFill>
              <a:srgbClr val="00B05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 Recaudo'!$E$35:$U$35</c:f>
              <c:strCache>
                <c:ptCount val="17"/>
                <c:pt idx="0">
                  <c:v>Enero</c:v>
                </c:pt>
                <c:pt idx="1">
                  <c:v>Febrero</c:v>
                </c:pt>
                <c:pt idx="2">
                  <c:v>Marzo</c:v>
                </c:pt>
                <c:pt idx="3">
                  <c:v>1er Trimestre</c:v>
                </c:pt>
                <c:pt idx="4">
                  <c:v>Abril</c:v>
                </c:pt>
                <c:pt idx="5">
                  <c:v>Mayo</c:v>
                </c:pt>
                <c:pt idx="6">
                  <c:v>Junio</c:v>
                </c:pt>
                <c:pt idx="7">
                  <c:v>2do Trimestre</c:v>
                </c:pt>
                <c:pt idx="8">
                  <c:v>1er Semestre</c:v>
                </c:pt>
                <c:pt idx="9">
                  <c:v>Julio</c:v>
                </c:pt>
                <c:pt idx="10">
                  <c:v>Agosto</c:v>
                </c:pt>
                <c:pt idx="11">
                  <c:v>Septiembre</c:v>
                </c:pt>
                <c:pt idx="12">
                  <c:v>3er Trimestre</c:v>
                </c:pt>
                <c:pt idx="13">
                  <c:v>Octubre</c:v>
                </c:pt>
                <c:pt idx="14">
                  <c:v>Noviembre</c:v>
                </c:pt>
                <c:pt idx="15">
                  <c:v>Diciembre</c:v>
                </c:pt>
                <c:pt idx="16">
                  <c:v>4to Trimestre</c:v>
                </c:pt>
              </c:strCache>
            </c:strRef>
          </c:cat>
          <c:val>
            <c:numRef>
              <c:f>'2. Recaudo'!$E$42:$U$42</c:f>
              <c:numCache>
                <c:formatCode>0.0%\ "Recaudo"</c:formatCode>
                <c:ptCount val="17"/>
                <c:pt idx="0">
                  <c:v>0.05</c:v>
                </c:pt>
                <c:pt idx="1">
                  <c:v>0.06</c:v>
                </c:pt>
                <c:pt idx="2">
                  <c:v>7.0000000000000007E-2</c:v>
                </c:pt>
                <c:pt idx="3">
                  <c:v>7.0000000000000007E-2</c:v>
                </c:pt>
                <c:pt idx="4">
                  <c:v>0.08</c:v>
                </c:pt>
                <c:pt idx="5">
                  <c:v>0.5</c:v>
                </c:pt>
                <c:pt idx="6">
                  <c:v>0.7</c:v>
                </c:pt>
                <c:pt idx="7">
                  <c:v>0.7</c:v>
                </c:pt>
                <c:pt idx="8" formatCode="0%">
                  <c:v>0.7</c:v>
                </c:pt>
                <c:pt idx="9">
                  <c:v>0.9</c:v>
                </c:pt>
                <c:pt idx="10">
                  <c:v>0.91</c:v>
                </c:pt>
                <c:pt idx="11">
                  <c:v>0.92</c:v>
                </c:pt>
                <c:pt idx="12">
                  <c:v>0.92</c:v>
                </c:pt>
                <c:pt idx="13">
                  <c:v>0.93</c:v>
                </c:pt>
                <c:pt idx="14">
                  <c:v>0.95</c:v>
                </c:pt>
                <c:pt idx="15">
                  <c:v>1</c:v>
                </c:pt>
                <c:pt idx="16">
                  <c:v>1</c:v>
                </c:pt>
              </c:numCache>
            </c:numRef>
          </c:val>
          <c:extLst>
            <c:ext xmlns:c16="http://schemas.microsoft.com/office/drawing/2014/chart" uri="{C3380CC4-5D6E-409C-BE32-E72D297353CC}">
              <c16:uniqueId val="{00000000-4F25-42F2-B72A-32F7551A722F}"/>
            </c:ext>
          </c:extLst>
        </c:ser>
        <c:ser>
          <c:idx val="1"/>
          <c:order val="1"/>
          <c:tx>
            <c:v>Recaudo Vigencia</c:v>
          </c:tx>
          <c:spPr>
            <a:solidFill>
              <a:srgbClr val="FFFF00"/>
            </a:solidFill>
            <a:ln>
              <a:solidFill>
                <a:srgbClr val="FF0000"/>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'[1]2. Medi_Recaudo'!$E$35:$U$35</c:f>
              <c:strCache>
                <c:ptCount val="17"/>
                <c:pt idx="0">
                  <c:v>Enero</c:v>
                </c:pt>
                <c:pt idx="1">
                  <c:v>Febrero</c:v>
                </c:pt>
                <c:pt idx="2">
                  <c:v>Marzo</c:v>
                </c:pt>
                <c:pt idx="3">
                  <c:v>1er Trimestre</c:v>
                </c:pt>
                <c:pt idx="4">
                  <c:v>Abril</c:v>
                </c:pt>
                <c:pt idx="5">
                  <c:v>Mayo</c:v>
                </c:pt>
                <c:pt idx="6">
                  <c:v>Junio</c:v>
                </c:pt>
                <c:pt idx="7">
                  <c:v>2do Trimestre</c:v>
                </c:pt>
                <c:pt idx="8">
                  <c:v>1er Semestre</c:v>
                </c:pt>
                <c:pt idx="9">
                  <c:v>Julio</c:v>
                </c:pt>
                <c:pt idx="10">
                  <c:v>Agosto</c:v>
                </c:pt>
                <c:pt idx="11">
                  <c:v>Septiembre</c:v>
                </c:pt>
                <c:pt idx="12">
                  <c:v>3er Trimestre</c:v>
                </c:pt>
                <c:pt idx="13">
                  <c:v>Octubre</c:v>
                </c:pt>
                <c:pt idx="14">
                  <c:v>Noviembre</c:v>
                </c:pt>
                <c:pt idx="15">
                  <c:v>Diciembre</c:v>
                </c:pt>
                <c:pt idx="16">
                  <c:v>4to Trimestre</c:v>
                </c:pt>
              </c:strCache>
            </c:strRef>
          </c:cat>
          <c:val>
            <c:numRef>
              <c:f>'2. Recaudo'!$E$38:$U$38</c:f>
              <c:numCache>
                <c:formatCode>0.0%</c:formatCode>
                <c:ptCount val="17"/>
                <c:pt idx="0">
                  <c:v>7.8809322524673008E-3</c:v>
                </c:pt>
                <c:pt idx="1">
                  <c:v>1.7209261056314266E-2</c:v>
                </c:pt>
                <c:pt idx="2">
                  <c:v>2.6284662439808707E-2</c:v>
                </c:pt>
                <c:pt idx="3">
                  <c:v>2.6284662439808707E-2</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4F25-42F2-B72A-32F7551A722F}"/>
            </c:ext>
          </c:extLst>
        </c:ser>
        <c:ser>
          <c:idx val="2"/>
          <c:order val="2"/>
          <c:tx>
            <c:v>Recaudo Vigencias Anteriores</c:v>
          </c:tx>
          <c:spPr>
            <a:solidFill>
              <a:srgbClr val="3BCCFF"/>
            </a:solidFill>
            <a:ln>
              <a:solidFill>
                <a:srgbClr val="0000FF"/>
              </a:solidFill>
            </a:ln>
            <a:effectLst/>
          </c:spPr>
          <c:invertIfNegative val="0"/>
          <c:val>
            <c:numRef>
              <c:f>'2. Recaudo'!$E$41:$U$41</c:f>
              <c:numCache>
                <c:formatCode>0.0%\ "Recaudo"</c:formatCode>
                <c:ptCount val="17"/>
                <c:pt idx="0">
                  <c:v>8.7091866201721036E-3</c:v>
                </c:pt>
                <c:pt idx="1">
                  <c:v>1.7553792296887034E-2</c:v>
                </c:pt>
                <c:pt idx="2">
                  <c:v>3.1479729680072059E-2</c:v>
                </c:pt>
                <c:pt idx="3">
                  <c:v>3.1479729680072059E-2</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1B75-4DCA-9034-FEB1EAD92A48}"/>
            </c:ext>
          </c:extLst>
        </c:ser>
        <c:dLbls>
          <c:showLegendKey val="0"/>
          <c:showVal val="0"/>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quot;Recaudo&quot;"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layout>
        <c:manualLayout>
          <c:xMode val="edge"/>
          <c:yMode val="edge"/>
          <c:x val="0.87444595130907432"/>
          <c:y val="0.40842538347832802"/>
          <c:w val="0.12019851833962829"/>
          <c:h val="0.1420488330684621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0"/>
          <c:order val="0"/>
          <c:tx>
            <c:v>Meta Exactitud</c:v>
          </c:tx>
          <c:spPr>
            <a:solidFill>
              <a:srgbClr val="00CC00"/>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'3. Exact_Contable'!$E$35:$V$35</c:f>
              <c:strCache>
                <c:ptCount val="18"/>
                <c:pt idx="0">
                  <c:v>Enero</c:v>
                </c:pt>
                <c:pt idx="1">
                  <c:v>Febrero</c:v>
                </c:pt>
                <c:pt idx="2">
                  <c:v>Marzo</c:v>
                </c:pt>
                <c:pt idx="3">
                  <c:v>1er Trimestre</c:v>
                </c:pt>
                <c:pt idx="4">
                  <c:v>Abril</c:v>
                </c:pt>
                <c:pt idx="5">
                  <c:v>Mayo</c:v>
                </c:pt>
                <c:pt idx="6">
                  <c:v>Junio</c:v>
                </c:pt>
                <c:pt idx="7">
                  <c:v>2do Trimestre</c:v>
                </c:pt>
                <c:pt idx="8">
                  <c:v>1er Semestre</c:v>
                </c:pt>
                <c:pt idx="9">
                  <c:v>Julio</c:v>
                </c:pt>
                <c:pt idx="10">
                  <c:v>Agosto</c:v>
                </c:pt>
                <c:pt idx="11">
                  <c:v>Septiembre</c:v>
                </c:pt>
                <c:pt idx="12">
                  <c:v>3er Trimestre</c:v>
                </c:pt>
                <c:pt idx="13">
                  <c:v>Octubre</c:v>
                </c:pt>
                <c:pt idx="14">
                  <c:v>Noviembre</c:v>
                </c:pt>
                <c:pt idx="15">
                  <c:v>Diciembre</c:v>
                </c:pt>
                <c:pt idx="16">
                  <c:v>4to Trimestre</c:v>
                </c:pt>
                <c:pt idx="17">
                  <c:v>2do Semestre</c:v>
                </c:pt>
              </c:strCache>
            </c:strRef>
          </c:cat>
          <c:val>
            <c:numRef>
              <c:f>'3. Exact_Contable'!$E$41:$V$41</c:f>
              <c:numCache>
                <c:formatCode>0.0%\ "Exacto"</c:formatCode>
                <c:ptCount val="18"/>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numCache>
            </c:numRef>
          </c:val>
          <c:extLst>
            <c:ext xmlns:c16="http://schemas.microsoft.com/office/drawing/2014/chart" uri="{C3380CC4-5D6E-409C-BE32-E72D297353CC}">
              <c16:uniqueId val="{00000001-35F4-412C-A077-02AE25330A48}"/>
            </c:ext>
          </c:extLst>
        </c:ser>
        <c:ser>
          <c:idx val="1"/>
          <c:order val="1"/>
          <c:tx>
            <c:v>Exactitud Registros Contables</c:v>
          </c:tx>
          <c:spPr>
            <a:solidFill>
              <a:srgbClr val="FFFF00"/>
            </a:solidFill>
            <a:ln>
              <a:solidFill>
                <a:srgbClr val="FF0000"/>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('[2]3. Exact._Contable'!$E$35:$G$35,'[2]3. Exact._Contable'!$I$35:$K$35,'[2]3. Exact._Contable'!$N$35:$P$35,'[2]3. Exact._Contable'!$R$35:$T$35)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 Exact_Contable'!$E$38:$V$38</c:f>
              <c:numCache>
                <c:formatCode>0.0%\ "Exacto"</c:formatCode>
                <c:ptCount val="18"/>
                <c:pt idx="0">
                  <c:v>0.99977664217746065</c:v>
                </c:pt>
                <c:pt idx="1">
                  <c:v>0.9997570897483995</c:v>
                </c:pt>
                <c:pt idx="2">
                  <c:v>0.99968415753502027</c:v>
                </c:pt>
                <c:pt idx="3">
                  <c:v>0.99968415753502027</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35F4-412C-A077-02AE25330A48}"/>
            </c:ext>
          </c:extLst>
        </c:ser>
        <c:dLbls>
          <c:showLegendKey val="0"/>
          <c:showVal val="1"/>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quot;Exacto&quot;"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2"/>
          <c:order val="0"/>
          <c:tx>
            <c:v>Reducion Expedientes Cobro Coactivo</c:v>
          </c:tx>
          <c:spPr>
            <a:solidFill>
              <a:srgbClr val="FFFF99"/>
            </a:solidFill>
            <a:ln>
              <a:solidFill>
                <a:srgbClr val="FF0000"/>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'4. Gestion_Cobro_Coactivo'!$E$38:$U$38</c15:sqref>
                  </c15:fullRef>
                </c:ext>
              </c:extLst>
              <c:f>('4. Gestion_Cobro_Coactivo'!$H$38,'4. Gestion_Cobro_Coactivo'!$L$38,'4. Gestion_Cobro_Coactivo'!$Q$38,'4. Gestion_Cobro_Coactivo'!$U$38)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'4. Gestion_Cobro_Coactivo'!$E$43:$U$43</c15:sqref>
                  </c15:fullRef>
                </c:ext>
              </c:extLst>
              <c:f>('4. Gestion_Cobro_Coactivo'!$H$43,'4. Gestion_Cobro_Coactivo'!$L$43,'4. Gestion_Cobro_Coactivo'!$Q$43,'4. Gestion_Cobro_Coactivo'!$U$43)</c:f>
              <c:numCache>
                <c:formatCode>0.0%</c:formatCode>
                <c:ptCount val="4"/>
                <c:pt idx="0" formatCode="0.0%\ &quot;Exp. Pend.&quot;">
                  <c:v>-2.5661862195800009E-4</c:v>
                </c:pt>
                <c:pt idx="1" formatCode="0.0%\ &quot;Exp. Pend.&quot;">
                  <c:v>0</c:v>
                </c:pt>
                <c:pt idx="2" formatCode="0.0%\ &quot;Exp. Pend.&quot;">
                  <c:v>0</c:v>
                </c:pt>
                <c:pt idx="3" formatCode="0.0%\ &quot;Exp. Pend.&quot;">
                  <c:v>0</c:v>
                </c:pt>
              </c:numCache>
            </c:numRef>
          </c:val>
          <c:extLst>
            <c:ext xmlns:c16="http://schemas.microsoft.com/office/drawing/2014/chart" uri="{C3380CC4-5D6E-409C-BE32-E72D297353CC}">
              <c16:uniqueId val="{00000002-121C-4A6A-BE9B-075A1713A24F}"/>
            </c:ext>
          </c:extLst>
        </c:ser>
        <c:ser>
          <c:idx val="0"/>
          <c:order val="1"/>
          <c:tx>
            <c:v>"Crecimiento Expedintes durante el Año"</c:v>
          </c:tx>
          <c:spPr>
            <a:solidFill>
              <a:schemeClr val="accent2">
                <a:lumMod val="20000"/>
                <a:lumOff val="80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'4. Gestion_Cobro_Coactivo'!$E$38:$U$38</c15:sqref>
                  </c15:fullRef>
                </c:ext>
              </c:extLst>
              <c:f>('4. Gestion_Cobro_Coactivo'!$H$38,'4. Gestion_Cobro_Coactivo'!$L$38,'4. Gestion_Cobro_Coactivo'!$Q$38,'4. Gestion_Cobro_Coactivo'!$U$38)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'4. Gestion_Cobro_Coactivo'!$E$46:$U$46</c15:sqref>
                  </c15:fullRef>
                </c:ext>
              </c:extLst>
              <c:f>('4. Gestion_Cobro_Coactivo'!$H$46,'4. Gestion_Cobro_Coactivo'!$L$46,'4. Gestion_Cobro_Coactivo'!$Q$46,'4. Gestion_Cobro_Coactivo'!$U$46)</c:f>
              <c:numCache>
                <c:formatCode>General</c:formatCode>
                <c:ptCount val="4"/>
                <c:pt idx="0" formatCode="0%\ &quot;Creci-Exp.&quot;">
                  <c:v>1.1029814133408813</c:v>
                </c:pt>
                <c:pt idx="1" formatCode="0%\ &quot;Creci-Exp.&quot;">
                  <c:v>1.1029814133408813</c:v>
                </c:pt>
                <c:pt idx="2" formatCode="0%\ &quot;Creci-Exp.&quot;">
                  <c:v>1.1029814133408813</c:v>
                </c:pt>
                <c:pt idx="3" formatCode="0%\ &quot;Creci-Exp.&quot;">
                  <c:v>1.1029814133408813</c:v>
                </c:pt>
              </c:numCache>
            </c:numRef>
          </c:val>
          <c:extLst>
            <c:ext xmlns:c16="http://schemas.microsoft.com/office/drawing/2014/chart" uri="{C3380CC4-5D6E-409C-BE32-E72D297353CC}">
              <c16:uniqueId val="{00000000-3B7C-4A6B-B5FD-AF597937AD89}"/>
            </c:ext>
          </c:extLst>
        </c:ser>
        <c:dLbls>
          <c:showLegendKey val="0"/>
          <c:showVal val="0"/>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0"/>
          <c:tx>
            <c:v>Exactitud Registros Recaudo</c:v>
          </c:tx>
          <c:spPr>
            <a:solidFill>
              <a:srgbClr val="FFFF00"/>
            </a:solidFill>
            <a:ln>
              <a:solidFill>
                <a:srgbClr val="FF0000"/>
              </a:solidFill>
            </a:ln>
            <a:effectLst/>
          </c:spPr>
          <c:invertIfNegative val="0"/>
          <c:dLbls>
            <c:spPr>
              <a:noFill/>
              <a:ln>
                <a:noFill/>
              </a:ln>
              <a:effectLst/>
            </c:spPr>
            <c:txPr>
              <a:bodyPr rot="-5400000" spcFirstLastPara="1" vertOverflow="ellipsis" wrap="square" lIns="38100" tIns="19050" rIns="38100" bIns="19050" anchor="t"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'5. Exact_Recaudo'!$E$36:$T$36</c15:sqref>
                  </c15:fullRef>
                </c:ext>
              </c:extLst>
              <c:f>('5. Exact_Recaudo'!$E$36:$G$36,'5. Exact_Recaudo'!$I$36:$K$36,'5. Exact_Recaudo'!$N$36:$P$36,'5. Exact_Recaudo'!$R$36:$T$36)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'5. Exact_Recaudo'!$E$40:$T$40</c15:sqref>
                  </c15:fullRef>
                </c:ext>
              </c:extLst>
              <c:f>('5. Exact_Recaudo'!$E$40:$G$40,'5. Exact_Recaudo'!$I$40:$K$40,'5. Exact_Recaudo'!$N$40:$P$40,'5. Exact_Recaudo'!$R$40:$T$40)</c:f>
              <c:numCache>
                <c:formatCode>0.0%\ "Exacto"</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DB-466B-88A6-3F70B366FB73}"/>
            </c:ext>
          </c:extLst>
        </c:ser>
        <c:ser>
          <c:idx val="0"/>
          <c:order val="1"/>
          <c:tx>
            <c:v>Meta Direccion Financiera</c:v>
          </c:tx>
          <c:spPr>
            <a:solidFill>
              <a:srgbClr val="00CC00"/>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'5. Exact_Recaudo'!$E$36:$T$36</c15:sqref>
                  </c15:fullRef>
                </c:ext>
              </c:extLst>
              <c:f>('5. Exact_Recaudo'!$E$36:$G$36,'5. Exact_Recaudo'!$I$36:$K$36,'5. Exact_Recaudo'!$N$36:$P$36,'5. Exact_Recaudo'!$R$36:$T$36)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xmlns:c15="http://schemas.microsoft.com/office/drawing/2012/chart" uri="{02D57815-91ED-43cb-92C2-25804820EDAC}">
                  <c15:fullRef>
                    <c15:sqref>'5. Exact_Recaudo'!$E$43:$T$43</c15:sqref>
                  </c15:fullRef>
                </c:ext>
              </c:extLst>
              <c:f>('5. Exact_Recaudo'!$E$43:$G$43,'5. Exact_Recaudo'!$I$43:$K$43,'5. Exact_Recaudo'!$N$43:$P$43,'5. Exact_Recaudo'!$R$43:$T$43)</c:f>
              <c:numCache>
                <c:formatCode>0.0%\ "Exacto"</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c:ext xmlns:c16="http://schemas.microsoft.com/office/drawing/2014/chart" uri="{C3380CC4-5D6E-409C-BE32-E72D297353CC}">
              <c16:uniqueId val="{00000000-3B45-469F-A4F0-1D467238524E}"/>
            </c:ext>
          </c:extLst>
        </c:ser>
        <c:dLbls>
          <c:dLblPos val="outEnd"/>
          <c:showLegendKey val="0"/>
          <c:showVal val="1"/>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quot;Exacto&quot;"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layout>
        <c:manualLayout>
          <c:xMode val="edge"/>
          <c:yMode val="edge"/>
          <c:x val="0.89677626746519656"/>
          <c:y val="0.33966248126905391"/>
          <c:w val="9.6004448291781855E-2"/>
          <c:h val="0.207803648013227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2"/>
          <c:order val="0"/>
          <c:tx>
            <c:v>Cartera Pendiente</c:v>
          </c:tx>
          <c:spPr>
            <a:solidFill>
              <a:srgbClr val="FFFF00"/>
            </a:solidFill>
            <a:ln>
              <a:solidFill>
                <a:srgbClr val="FF0000"/>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'6. Gestion_Cartera_Multas'!$E$38:$U$38</c15:sqref>
                  </c15:fullRef>
                </c:ext>
              </c:extLst>
              <c:f>('6. Gestion_Cartera_Multas'!$H$38,'6. Gestion_Cartera_Multas'!$L$38,'6. Gestion_Cartera_Multas'!$Q$38,'6. Gestion_Cartera_Multas'!$U$38)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'6. Gestion_Cartera_Multas'!$E$44:$U$44</c15:sqref>
                  </c15:fullRef>
                </c:ext>
              </c:extLst>
              <c:f>('6. Gestion_Cartera_Multas'!$H$44,'6. Gestion_Cartera_Multas'!$L$44,'6. Gestion_Cartera_Multas'!$Q$44,'6. Gestion_Cartera_Multas'!$U$44)</c:f>
              <c:numCache>
                <c:formatCode>0.0%</c:formatCode>
                <c:ptCount val="4"/>
                <c:pt idx="0" formatCode="0.0%\ &quot;Cartera Pendiente&quot;">
                  <c:v>0.97743975108234893</c:v>
                </c:pt>
                <c:pt idx="1" formatCode="0.0%\ &quot;Cartera Pendiente&quot;">
                  <c:v>0</c:v>
                </c:pt>
                <c:pt idx="2" formatCode="0.0%\ &quot;Cartera Pendiente&quot;">
                  <c:v>0</c:v>
                </c:pt>
                <c:pt idx="3" formatCode="0.0%\ &quot;Cartera Pendiente&quot;">
                  <c:v>0</c:v>
                </c:pt>
              </c:numCache>
            </c:numRef>
          </c:val>
          <c:extLst>
            <c:ext xmlns:c16="http://schemas.microsoft.com/office/drawing/2014/chart" uri="{C3380CC4-5D6E-409C-BE32-E72D297353CC}">
              <c16:uniqueId val="{00000002-2417-44C5-9644-C0D35085DFF0}"/>
            </c:ext>
          </c:extLst>
        </c:ser>
        <c:ser>
          <c:idx val="1"/>
          <c:order val="1"/>
          <c:tx>
            <c:v>Crecimiento Cartera Multas</c:v>
          </c:tx>
          <c:spPr>
            <a:solidFill>
              <a:schemeClr val="accent3">
                <a:lumMod val="40000"/>
                <a:lumOff val="60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'6. Gestion_Cartera_Multas'!$E$38:$U$38</c15:sqref>
                  </c15:fullRef>
                </c:ext>
              </c:extLst>
              <c:f>('6. Gestion_Cartera_Multas'!$H$38,'6. Gestion_Cartera_Multas'!$L$38,'6. Gestion_Cartera_Multas'!$Q$38,'6. Gestion_Cartera_Multas'!$U$38)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'6. Gestion_Cartera_Multas'!$E$46:$U$46</c15:sqref>
                  </c15:fullRef>
                </c:ext>
              </c:extLst>
              <c:f>('6. Gestion_Cartera_Multas'!$H$46,'6. Gestion_Cartera_Multas'!$L$46,'6. Gestion_Cartera_Multas'!$Q$46,'6. Gestion_Cartera_Multas'!$U$46)</c:f>
              <c:numCache>
                <c:formatCode>0.0%</c:formatCode>
                <c:ptCount val="4"/>
                <c:pt idx="0" formatCode="0%\ &quot; Creci.-Cart&quot;">
                  <c:v>1.0568257502404097</c:v>
                </c:pt>
                <c:pt idx="1" formatCode="0%\ &quot; Creci.-Cart&quot;">
                  <c:v>1.0568257502404097</c:v>
                </c:pt>
                <c:pt idx="2" formatCode="0%\ &quot; Creci.-Cart&quot;">
                  <c:v>1.0568257502404097</c:v>
                </c:pt>
                <c:pt idx="3" formatCode="0%\ &quot; Creci.-Cart&quot;">
                  <c:v>1.0568257502404097</c:v>
                </c:pt>
              </c:numCache>
            </c:numRef>
          </c:val>
          <c:extLst>
            <c:ext xmlns:c16="http://schemas.microsoft.com/office/drawing/2014/chart" uri="{C3380CC4-5D6E-409C-BE32-E72D297353CC}">
              <c16:uniqueId val="{00000000-208A-4AE2-B874-BD6712D76D85}"/>
            </c:ext>
          </c:extLst>
        </c:ser>
        <c:ser>
          <c:idx val="0"/>
          <c:order val="2"/>
          <c:tx>
            <c:v>Meta Direccion Financiera</c:v>
          </c:tx>
          <c:spPr>
            <a:solidFill>
              <a:srgbClr val="00CC00"/>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'6. Gestion_Cartera_Multas'!$E$38:$U$38</c15:sqref>
                  </c15:fullRef>
                </c:ext>
              </c:extLst>
              <c:f>('6. Gestion_Cartera_Multas'!$H$38,'6. Gestion_Cartera_Multas'!$L$38,'6. Gestion_Cartera_Multas'!$Q$38,'6. Gestion_Cartera_Multas'!$U$38)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'6. Gestion_Cartera_Multas'!$E$47:$U$47</c15:sqref>
                  </c15:fullRef>
                </c:ext>
              </c:extLst>
              <c:f>('6. Gestion_Cartera_Multas'!$H$47,'6. Gestion_Cartera_Multas'!$L$47,'6. Gestion_Cartera_Multas'!$Q$47,'6. Gestion_Cartera_Multas'!$U$47)</c:f>
              <c:numCache>
                <c:formatCode>0.0%</c:formatCode>
                <c:ptCount val="4"/>
                <c:pt idx="0" formatCode="0.0%\ &quot;Meta Cartera&quot;">
                  <c:v>0.02</c:v>
                </c:pt>
                <c:pt idx="1" formatCode="0.0%\ &quot;Meta Cartera&quot;">
                  <c:v>0.03</c:v>
                </c:pt>
                <c:pt idx="2" formatCode="0.0%\ &quot;Meta Cartera&quot;">
                  <c:v>0.02</c:v>
                </c:pt>
                <c:pt idx="3" formatCode="0.0%\ &quot;Meta Cartera&quot;">
                  <c:v>0.03</c:v>
                </c:pt>
              </c:numCache>
            </c:numRef>
          </c:val>
          <c:extLst>
            <c:ext xmlns:c16="http://schemas.microsoft.com/office/drawing/2014/chart" uri="{C3380CC4-5D6E-409C-BE32-E72D297353CC}">
              <c16:uniqueId val="{00000000-A76C-472D-95BE-E0AD27CC1C91}"/>
            </c:ext>
          </c:extLst>
        </c:ser>
        <c:ser>
          <c:idx val="3"/>
          <c:order val="3"/>
          <c:tx>
            <c:v>Logro Meta</c:v>
          </c:tx>
          <c:spPr>
            <a:solidFill>
              <a:schemeClr val="accent1">
                <a:lumMod val="20000"/>
                <a:lumOff val="80000"/>
              </a:schemeClr>
            </a:solidFill>
            <a:ln>
              <a:solidFill>
                <a:srgbClr val="000099"/>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'6. Gestion_Cartera_Multas'!$E$38:$U$38</c15:sqref>
                  </c15:fullRef>
                </c:ext>
              </c:extLst>
              <c:f>('6. Gestion_Cartera_Multas'!$H$38,'6. Gestion_Cartera_Multas'!$L$38,'6. Gestion_Cartera_Multas'!$Q$38,'6. Gestion_Cartera_Multas'!$U$38)</c:f>
              <c:strCache>
                <c:ptCount val="4"/>
                <c:pt idx="0">
                  <c:v>1er Trimestre</c:v>
                </c:pt>
                <c:pt idx="1">
                  <c:v>2do Trimestre</c:v>
                </c:pt>
                <c:pt idx="2">
                  <c:v>3er Trimestre</c:v>
                </c:pt>
                <c:pt idx="3">
                  <c:v>4to Trimestre</c:v>
                </c:pt>
              </c:strCache>
            </c:strRef>
          </c:cat>
          <c:val>
            <c:numRef>
              <c:extLst>
                <c:ext xmlns:c15="http://schemas.microsoft.com/office/drawing/2012/chart" uri="{02D57815-91ED-43cb-92C2-25804820EDAC}">
                  <c15:fullRef>
                    <c15:sqref>'6. Gestion_Cartera_Multas'!$E$48:$U$48</c15:sqref>
                  </c15:fullRef>
                </c:ext>
              </c:extLst>
              <c:f>('6. Gestion_Cartera_Multas'!$H$48,'6. Gestion_Cartera_Multas'!$L$48,'6. Gestion_Cartera_Multas'!$Q$48,'6. Gestion_Cartera_Multas'!$U$48)</c:f>
              <c:numCache>
                <c:formatCode>0.0%</c:formatCode>
                <c:ptCount val="4"/>
                <c:pt idx="0" formatCode="0.0%\ &quot;Logro&quot;">
                  <c:v>2.2560248917651078E-2</c:v>
                </c:pt>
                <c:pt idx="1" formatCode="0.0%\ &quot;Logro&quot;">
                  <c:v>0</c:v>
                </c:pt>
                <c:pt idx="2" formatCode="0.0%\ &quot;Logro&quot;">
                  <c:v>0</c:v>
                </c:pt>
                <c:pt idx="3" formatCode="0.0%\ &quot;Logro&quot;">
                  <c:v>0</c:v>
                </c:pt>
              </c:numCache>
            </c:numRef>
          </c:val>
          <c:extLst>
            <c:ext xmlns:c16="http://schemas.microsoft.com/office/drawing/2014/chart" uri="{C3380CC4-5D6E-409C-BE32-E72D297353CC}">
              <c16:uniqueId val="{00000001-208A-4AE2-B874-BD6712D76D85}"/>
            </c:ext>
          </c:extLst>
        </c:ser>
        <c:dLbls>
          <c:showLegendKey val="0"/>
          <c:showVal val="1"/>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lineChart>
        <c:grouping val="standard"/>
        <c:varyColors val="0"/>
        <c:ser>
          <c:idx val="0"/>
          <c:order val="0"/>
          <c:tx>
            <c:v>Meta para el periodo</c:v>
          </c:tx>
          <c:spPr>
            <a:ln w="28575" cap="rnd" cmpd="sng" algn="ctr">
              <a:solidFill>
                <a:schemeClr val="accent2">
                  <a:tint val="65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'[2]3. Exact._Contable'!$F$67:$J$67</c:f>
              <c:strCache>
                <c:ptCount val="5"/>
                <c:pt idx="0">
                  <c:v>Trimestre 1</c:v>
                </c:pt>
                <c:pt idx="1">
                  <c:v>Trimestre 2 - Semestre 1</c:v>
                </c:pt>
                <c:pt idx="2">
                  <c:v>Trimestre 3</c:v>
                </c:pt>
                <c:pt idx="3">
                  <c:v>Trimestre 4 - Semestre 2</c:v>
                </c:pt>
                <c:pt idx="4">
                  <c:v>Anual - Acumulado</c:v>
                </c:pt>
              </c:strCache>
            </c:strRef>
          </c:cat>
          <c:val>
            <c:numRef>
              <c:f>'[2]3. Exact._Contable'!$F$69:$J$69</c:f>
              <c:numCache>
                <c:formatCode>General</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0049-4EA3-A0FF-2C3BE25C34AF}"/>
            </c:ext>
          </c:extLst>
        </c:ser>
        <c:ser>
          <c:idx val="2"/>
          <c:order val="1"/>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('[2]3. Exact._Contable'!$E$39:$G$39,'[2]3. Exact._Contable'!$I$39:$K$39,'[2]3. Exact._Contable'!$N$39:$P$39,'[2]3. Exact._Contable'!$R$39:$T$39)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049-4EA3-A0FF-2C3BE25C34AF}"/>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0"/>
          <c:tx>
            <c:v>Cartera Pendinte Contribuciones</c:v>
          </c:tx>
          <c:spPr>
            <a:solidFill>
              <a:srgbClr val="FFFF99"/>
            </a:solidFill>
            <a:ln>
              <a:solidFill>
                <a:srgbClr val="FF0000"/>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'7. Gestion_Cartera_Contribucion'!$E$38:$V$38</c15:sqref>
                  </c15:fullRef>
                </c:ext>
              </c:extLst>
              <c:f>('7. Gestion_Cartera_Contribucion'!$H$38,'7. Gestion_Cartera_Contribucion'!$L$38,'7. Gestion_Cartera_Contribucion'!$Q$38,'7. Gestion_Cartera_Contribucion'!$U$38:$V$38)</c:f>
              <c:strCache>
                <c:ptCount val="5"/>
                <c:pt idx="0">
                  <c:v>1er Trimestre</c:v>
                </c:pt>
                <c:pt idx="1">
                  <c:v>2do Trimestre</c:v>
                </c:pt>
                <c:pt idx="2">
                  <c:v>3er Trimestre</c:v>
                </c:pt>
                <c:pt idx="3">
                  <c:v>4to Trimestre</c:v>
                </c:pt>
                <c:pt idx="4">
                  <c:v>2do Semestre</c:v>
                </c:pt>
              </c:strCache>
            </c:strRef>
          </c:cat>
          <c:val>
            <c:numRef>
              <c:extLst>
                <c:ext xmlns:c15="http://schemas.microsoft.com/office/drawing/2012/chart" uri="{02D57815-91ED-43cb-92C2-25804820EDAC}">
                  <c15:fullRef>
                    <c15:sqref>'7. Gestion_Cartera_Contribucion'!$E$44:$U$44</c15:sqref>
                  </c15:fullRef>
                </c:ext>
              </c:extLst>
              <c:f>('7. Gestion_Cartera_Contribucion'!$H$44,'7. Gestion_Cartera_Contribucion'!$L$44,'7. Gestion_Cartera_Contribucion'!$Q$44,'7. Gestion_Cartera_Contribucion'!$U$44)</c:f>
              <c:numCache>
                <c:formatCode>0.0%</c:formatCode>
                <c:ptCount val="4"/>
                <c:pt idx="0" formatCode="0.0%\ &quot;Cartera Pendiente&quot;">
                  <c:v>0.93946898846003346</c:v>
                </c:pt>
                <c:pt idx="1" formatCode="0.0%\ &quot;Cartera Pendiente&quot;">
                  <c:v>0</c:v>
                </c:pt>
                <c:pt idx="2" formatCode="0.0%\ &quot;Cartera Pendiente&quot;">
                  <c:v>0</c:v>
                </c:pt>
                <c:pt idx="3" formatCode="0.0%\ &quot;Cartera Pendiente&quot;">
                  <c:v>0</c:v>
                </c:pt>
              </c:numCache>
            </c:numRef>
          </c:val>
          <c:extLst>
            <c:ext xmlns:c16="http://schemas.microsoft.com/office/drawing/2014/chart" uri="{C3380CC4-5D6E-409C-BE32-E72D297353CC}">
              <c16:uniqueId val="{00000002-CA0C-46D6-B955-6F01761BB2CC}"/>
            </c:ext>
          </c:extLst>
        </c:ser>
        <c:ser>
          <c:idx val="3"/>
          <c:order val="1"/>
          <c:tx>
            <c:v>Crecimiento Carterta Contrinuciones en el Año</c:v>
          </c:tx>
          <c:spPr>
            <a:solidFill>
              <a:schemeClr val="accent6">
                <a:lumMod val="60000"/>
                <a:lumOff val="40000"/>
              </a:schemeClr>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'7. Gestion_Cartera_Contribucion'!$E$38:$V$38</c15:sqref>
                  </c15:fullRef>
                </c:ext>
              </c:extLst>
              <c:f>('7. Gestion_Cartera_Contribucion'!$H$38,'7. Gestion_Cartera_Contribucion'!$L$38,'7. Gestion_Cartera_Contribucion'!$Q$38,'7. Gestion_Cartera_Contribucion'!$U$38:$V$38)</c:f>
              <c:strCache>
                <c:ptCount val="5"/>
                <c:pt idx="0">
                  <c:v>1er Trimestre</c:v>
                </c:pt>
                <c:pt idx="1">
                  <c:v>2do Trimestre</c:v>
                </c:pt>
                <c:pt idx="2">
                  <c:v>3er Trimestre</c:v>
                </c:pt>
                <c:pt idx="3">
                  <c:v>4to Trimestre</c:v>
                </c:pt>
                <c:pt idx="4">
                  <c:v>2do Semestre</c:v>
                </c:pt>
              </c:strCache>
            </c:strRef>
          </c:cat>
          <c:val>
            <c:numRef>
              <c:extLst>
                <c:ext xmlns:c15="http://schemas.microsoft.com/office/drawing/2012/chart" uri="{02D57815-91ED-43cb-92C2-25804820EDAC}">
                  <c15:fullRef>
                    <c15:sqref>'7. Gestion_Cartera_Contribucion'!$E$46:$U$46</c15:sqref>
                  </c15:fullRef>
                </c:ext>
              </c:extLst>
              <c:f>('7. Gestion_Cartera_Contribucion'!$H$46,'7. Gestion_Cartera_Contribucion'!$L$46,'7. Gestion_Cartera_Contribucion'!$Q$46,'7. Gestion_Cartera_Contribucion'!$U$46)</c:f>
              <c:numCache>
                <c:formatCode>0.0%</c:formatCode>
                <c:ptCount val="4"/>
                <c:pt idx="0" formatCode="0%\ &quot;Creci_Cart&quot;">
                  <c:v>1.0089918366330139</c:v>
                </c:pt>
                <c:pt idx="1" formatCode="0%\ &quot;Creci_Cart&quot;">
                  <c:v>1.0089918366330139</c:v>
                </c:pt>
                <c:pt idx="2" formatCode="0%\ &quot;Creci_Cart&quot;">
                  <c:v>1.0089918366330139</c:v>
                </c:pt>
                <c:pt idx="3" formatCode="0%\ &quot;Creci_Cart&quot;">
                  <c:v>1.0089918366330139</c:v>
                </c:pt>
              </c:numCache>
            </c:numRef>
          </c:val>
          <c:extLst>
            <c:ext xmlns:c16="http://schemas.microsoft.com/office/drawing/2014/chart" uri="{C3380CC4-5D6E-409C-BE32-E72D297353CC}">
              <c16:uniqueId val="{00000001-3C32-451E-B65C-B5F75EC437E0}"/>
            </c:ext>
          </c:extLst>
        </c:ser>
        <c:ser>
          <c:idx val="2"/>
          <c:order val="2"/>
          <c:tx>
            <c:v>Logro Meta cartera Contribuciones</c:v>
          </c:tx>
          <c:spPr>
            <a:solidFill>
              <a:schemeClr val="accent3">
                <a:lumMod val="40000"/>
                <a:lumOff val="60000"/>
              </a:schemeClr>
            </a:solidFill>
            <a:ln>
              <a:solidFill>
                <a:srgbClr val="000099"/>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'7. Gestion_Cartera_Contribucion'!$E$38:$V$38</c15:sqref>
                  </c15:fullRef>
                </c:ext>
              </c:extLst>
              <c:f>('7. Gestion_Cartera_Contribucion'!$H$38,'7. Gestion_Cartera_Contribucion'!$L$38,'7. Gestion_Cartera_Contribucion'!$Q$38,'7. Gestion_Cartera_Contribucion'!$U$38:$V$38)</c:f>
              <c:strCache>
                <c:ptCount val="5"/>
                <c:pt idx="0">
                  <c:v>1er Trimestre</c:v>
                </c:pt>
                <c:pt idx="1">
                  <c:v>2do Trimestre</c:v>
                </c:pt>
                <c:pt idx="2">
                  <c:v>3er Trimestre</c:v>
                </c:pt>
                <c:pt idx="3">
                  <c:v>4to Trimestre</c:v>
                </c:pt>
                <c:pt idx="4">
                  <c:v>2do Semestre</c:v>
                </c:pt>
              </c:strCache>
            </c:strRef>
          </c:cat>
          <c:val>
            <c:numRef>
              <c:extLst>
                <c:ext xmlns:c15="http://schemas.microsoft.com/office/drawing/2012/chart" uri="{02D57815-91ED-43cb-92C2-25804820EDAC}">
                  <c15:fullRef>
                    <c15:sqref>'7. Gestion_Cartera_Contribucion'!$E$48:$U$48</c15:sqref>
                  </c15:fullRef>
                </c:ext>
              </c:extLst>
              <c:f>('7. Gestion_Cartera_Contribucion'!$H$48,'7. Gestion_Cartera_Contribucion'!$L$48,'7. Gestion_Cartera_Contribucion'!$Q$48,'7. Gestion_Cartera_Contribucion'!$U$48)</c:f>
              <c:numCache>
                <c:formatCode>0.0%</c:formatCode>
                <c:ptCount val="4"/>
                <c:pt idx="0" formatCode="0%\ &quot;Logro&quot;">
                  <c:v>6.0531011539966574E-2</c:v>
                </c:pt>
                <c:pt idx="1" formatCode="0%\ &quot;Logro&quot;">
                  <c:v>0</c:v>
                </c:pt>
                <c:pt idx="2" formatCode="0%\ &quot;Logro&quot;">
                  <c:v>0</c:v>
                </c:pt>
                <c:pt idx="3" formatCode="0%\ &quot;Logro&quot;">
                  <c:v>0</c:v>
                </c:pt>
              </c:numCache>
            </c:numRef>
          </c:val>
          <c:extLst>
            <c:ext xmlns:c16="http://schemas.microsoft.com/office/drawing/2014/chart" uri="{C3380CC4-5D6E-409C-BE32-E72D297353CC}">
              <c16:uniqueId val="{00000000-3C32-451E-B65C-B5F75EC437E0}"/>
            </c:ext>
          </c:extLst>
        </c:ser>
        <c:ser>
          <c:idx val="0"/>
          <c:order val="3"/>
          <c:tx>
            <c:v>Meta Direccion Financiera</c:v>
          </c:tx>
          <c:spPr>
            <a:solidFill>
              <a:srgbClr val="00CC00"/>
            </a:solidFill>
            <a:ln>
              <a:solidFill>
                <a:schemeClr val="tx1"/>
              </a:solid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xmlns:c15="http://schemas.microsoft.com/office/drawing/2012/chart" uri="{02D57815-91ED-43cb-92C2-25804820EDAC}">
                  <c15:fullRef>
                    <c15:sqref>'7. Gestion_Cartera_Contribucion'!$E$38:$V$38</c15:sqref>
                  </c15:fullRef>
                </c:ext>
              </c:extLst>
              <c:f>('7. Gestion_Cartera_Contribucion'!$H$38,'7. Gestion_Cartera_Contribucion'!$L$38,'7. Gestion_Cartera_Contribucion'!$Q$38,'7. Gestion_Cartera_Contribucion'!$U$38:$V$38)</c:f>
              <c:strCache>
                <c:ptCount val="5"/>
                <c:pt idx="0">
                  <c:v>1er Trimestre</c:v>
                </c:pt>
                <c:pt idx="1">
                  <c:v>2do Trimestre</c:v>
                </c:pt>
                <c:pt idx="2">
                  <c:v>3er Trimestre</c:v>
                </c:pt>
                <c:pt idx="3">
                  <c:v>4to Trimestre</c:v>
                </c:pt>
                <c:pt idx="4">
                  <c:v>2do Semestre</c:v>
                </c:pt>
              </c:strCache>
            </c:strRef>
          </c:cat>
          <c:val>
            <c:numRef>
              <c:extLst>
                <c:ext xmlns:c15="http://schemas.microsoft.com/office/drawing/2012/chart" uri="{02D57815-91ED-43cb-92C2-25804820EDAC}">
                  <c15:fullRef>
                    <c15:sqref>'7. Gestion_Cartera_Contribucion'!$E$47:$U$47</c15:sqref>
                  </c15:fullRef>
                </c:ext>
              </c:extLst>
              <c:f>('7. Gestion_Cartera_Contribucion'!$H$47,'7. Gestion_Cartera_Contribucion'!$L$47,'7. Gestion_Cartera_Contribucion'!$Q$47,'7. Gestion_Cartera_Contribucion'!$U$47)</c:f>
              <c:numCache>
                <c:formatCode>0.0%</c:formatCode>
                <c:ptCount val="4"/>
                <c:pt idx="0" formatCode="0.0%\ &quot;Meta Cartera&quot;">
                  <c:v>0.02</c:v>
                </c:pt>
                <c:pt idx="1" formatCode="0.0%\ &quot;Meta Cartera&quot;">
                  <c:v>0.03</c:v>
                </c:pt>
                <c:pt idx="2" formatCode="0.0%\ &quot;Meta Cartera&quot;">
                  <c:v>0.5</c:v>
                </c:pt>
                <c:pt idx="3" formatCode="0.0%\ &quot;Meta Cartera&quot;">
                  <c:v>0.3</c:v>
                </c:pt>
              </c:numCache>
            </c:numRef>
          </c:val>
          <c:extLst>
            <c:ext xmlns:c16="http://schemas.microsoft.com/office/drawing/2014/chart" uri="{C3380CC4-5D6E-409C-BE32-E72D297353CC}">
              <c16:uniqueId val="{00000003-CA0C-46D6-B955-6F01761BB2CC}"/>
            </c:ext>
          </c:extLst>
        </c:ser>
        <c:dLbls>
          <c:showLegendKey val="0"/>
          <c:showVal val="1"/>
          <c:showCatName val="0"/>
          <c:showSerName val="0"/>
          <c:showPercent val="0"/>
          <c:showBubbleSize val="0"/>
        </c:dLbls>
        <c:gapWidth val="150"/>
        <c:axId val="190304912"/>
        <c:axId val="190306544"/>
      </c:bar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layout>
        <c:manualLayout>
          <c:xMode val="edge"/>
          <c:yMode val="edge"/>
          <c:x val="0.85556963397640606"/>
          <c:y val="0.24518572186131746"/>
          <c:w val="0.14443035627733689"/>
          <c:h val="0.4486272194131487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Reversed" id="22">
  <a:schemeClr val="accent2"/>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2">
  <a:schemeClr val="accent2"/>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2">
  <a:schemeClr val="accent2"/>
</cs:colorStyle>
</file>

<file path=xl/charts/colors8.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1.png"/><Relationship Id="rId1" Type="http://schemas.openxmlformats.org/officeDocument/2006/relationships/chart" Target="../charts/chart6.xml"/><Relationship Id="rId4" Type="http://schemas.openxmlformats.org/officeDocument/2006/relationships/image" Target="../media/image9.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1.png"/><Relationship Id="rId1" Type="http://schemas.openxmlformats.org/officeDocument/2006/relationships/chart" Target="../charts/chart7.xml"/><Relationship Id="rId5" Type="http://schemas.openxmlformats.org/officeDocument/2006/relationships/image" Target="../media/image11.emf"/><Relationship Id="rId4"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1.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654853</xdr:colOff>
      <xdr:row>25</xdr:row>
      <xdr:rowOff>0</xdr:rowOff>
    </xdr:from>
    <xdr:to>
      <xdr:col>10</xdr:col>
      <xdr:colOff>654853</xdr:colOff>
      <xdr:row>25</xdr:row>
      <xdr:rowOff>0</xdr:rowOff>
    </xdr:to>
    <xdr:cxnSp macro="">
      <xdr:nvCxnSpPr>
        <xdr:cNvPr id="3" name="2 Conector recto">
          <a:extLst>
            <a:ext uri="{FF2B5EF4-FFF2-40B4-BE49-F238E27FC236}">
              <a16:creationId xmlns:a16="http://schemas.microsoft.com/office/drawing/2014/main" id="{00000000-0008-0000-0100-000003000000}"/>
            </a:ext>
          </a:extLst>
        </xdr:cNvPr>
        <xdr:cNvCxnSpPr/>
      </xdr:nvCxnSpPr>
      <xdr:spPr>
        <a:xfrm>
          <a:off x="4060041" y="4191000"/>
          <a:ext cx="3583781"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160885</xdr:colOff>
      <xdr:row>46</xdr:row>
      <xdr:rowOff>52727</xdr:rowOff>
    </xdr:from>
    <xdr:to>
      <xdr:col>11</xdr:col>
      <xdr:colOff>820531</xdr:colOff>
      <xdr:row>65</xdr:row>
      <xdr:rowOff>33227</xdr:rowOff>
    </xdr:to>
    <xdr:graphicFrame macro="">
      <xdr:nvGraphicFramePr>
        <xdr:cNvPr id="9" name="8 Gráfico">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6350</xdr:colOff>
      <xdr:row>4</xdr:row>
      <xdr:rowOff>302809</xdr:rowOff>
    </xdr:to>
    <xdr:pic>
      <xdr:nvPicPr>
        <xdr:cNvPr id="2" name="Imagen 1">
          <a:extLst>
            <a:ext uri="{FF2B5EF4-FFF2-40B4-BE49-F238E27FC236}">
              <a16:creationId xmlns:a16="http://schemas.microsoft.com/office/drawing/2014/main" id="{F037D43A-6E08-4C46-AA13-5771034E763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2668" y="246925"/>
          <a:ext cx="2441725" cy="139346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345282</xdr:colOff>
      <xdr:row>23</xdr:row>
      <xdr:rowOff>190500</xdr:rowOff>
    </xdr:from>
    <xdr:to>
      <xdr:col>11</xdr:col>
      <xdr:colOff>1269207</xdr:colOff>
      <xdr:row>23</xdr:row>
      <xdr:rowOff>1976437</xdr:rowOff>
    </xdr:to>
    <xdr:pic>
      <xdr:nvPicPr>
        <xdr:cNvPr id="6" name="Imagen 5">
          <a:extLst>
            <a:ext uri="{FF2B5EF4-FFF2-40B4-BE49-F238E27FC236}">
              <a16:creationId xmlns:a16="http://schemas.microsoft.com/office/drawing/2014/main" id="{C8F16377-1777-E124-B1BC-652746E02D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60282" y="8429625"/>
          <a:ext cx="8270081" cy="17859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1381125</xdr:colOff>
      <xdr:row>1</xdr:row>
      <xdr:rowOff>323850</xdr:rowOff>
    </xdr:to>
    <xdr:pic>
      <xdr:nvPicPr>
        <xdr:cNvPr id="2" name="Imagen 1">
          <a:extLst>
            <a:ext uri="{FF2B5EF4-FFF2-40B4-BE49-F238E27FC236}">
              <a16:creationId xmlns:a16="http://schemas.microsoft.com/office/drawing/2014/main" id="{13C1B5FE-D839-4302-AE95-2486588F89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7524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160885</xdr:colOff>
      <xdr:row>50</xdr:row>
      <xdr:rowOff>24152</xdr:rowOff>
    </xdr:from>
    <xdr:to>
      <xdr:col>11</xdr:col>
      <xdr:colOff>820531</xdr:colOff>
      <xdr:row>69</xdr:row>
      <xdr:rowOff>4652</xdr:rowOff>
    </xdr:to>
    <xdr:graphicFrame macro="">
      <xdr:nvGraphicFramePr>
        <xdr:cNvPr id="3" name="8 Gráfico">
          <a:extLst>
            <a:ext uri="{FF2B5EF4-FFF2-40B4-BE49-F238E27FC236}">
              <a16:creationId xmlns:a16="http://schemas.microsoft.com/office/drawing/2014/main" id="{F15B6C87-64C0-4068-97C5-82A86B3C0F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42819</xdr:rowOff>
    </xdr:from>
    <xdr:to>
      <xdr:col>4</xdr:col>
      <xdr:colOff>36286</xdr:colOff>
      <xdr:row>4</xdr:row>
      <xdr:rowOff>114301</xdr:rowOff>
    </xdr:to>
    <xdr:pic>
      <xdr:nvPicPr>
        <xdr:cNvPr id="4" name="Imagen 3">
          <a:extLst>
            <a:ext uri="{FF2B5EF4-FFF2-40B4-BE49-F238E27FC236}">
              <a16:creationId xmlns:a16="http://schemas.microsoft.com/office/drawing/2014/main" id="{5DEAEC70-8B82-4847-8655-32A0469EEED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9"/>
          <a:ext cx="2454879" cy="121448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481013</xdr:colOff>
      <xdr:row>23</xdr:row>
      <xdr:rowOff>328613</xdr:rowOff>
    </xdr:from>
    <xdr:to>
      <xdr:col>15</xdr:col>
      <xdr:colOff>821531</xdr:colOff>
      <xdr:row>24</xdr:row>
      <xdr:rowOff>71437</xdr:rowOff>
    </xdr:to>
    <xdr:pic>
      <xdr:nvPicPr>
        <xdr:cNvPr id="5" name="Imagen 4">
          <a:extLst>
            <a:ext uri="{FF2B5EF4-FFF2-40B4-BE49-F238E27FC236}">
              <a16:creationId xmlns:a16="http://schemas.microsoft.com/office/drawing/2014/main" id="{84B9BE78-E3DB-7C7C-A457-3BA70225D5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00638" y="8567738"/>
          <a:ext cx="8984456" cy="131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642938</xdr:colOff>
      <xdr:row>24</xdr:row>
      <xdr:rowOff>321468</xdr:rowOff>
    </xdr:from>
    <xdr:to>
      <xdr:col>15</xdr:col>
      <xdr:colOff>264319</xdr:colOff>
      <xdr:row>24</xdr:row>
      <xdr:rowOff>1345406</xdr:rowOff>
    </xdr:to>
    <xdr:pic>
      <xdr:nvPicPr>
        <xdr:cNvPr id="7" name="Imagen 6">
          <a:extLst>
            <a:ext uri="{FF2B5EF4-FFF2-40B4-BE49-F238E27FC236}">
              <a16:creationId xmlns:a16="http://schemas.microsoft.com/office/drawing/2014/main" id="{86903227-7EF8-6F05-5BFA-AB05FE3587C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62563" y="10132218"/>
          <a:ext cx="8265319" cy="1023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304800</xdr:rowOff>
    </xdr:to>
    <xdr:pic>
      <xdr:nvPicPr>
        <xdr:cNvPr id="2" name="Imagen 1">
          <a:extLst>
            <a:ext uri="{FF2B5EF4-FFF2-40B4-BE49-F238E27FC236}">
              <a16:creationId xmlns:a16="http://schemas.microsoft.com/office/drawing/2014/main" id="{9567C11A-1D03-486E-9D3A-EA8DFC71919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73342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160885</xdr:colOff>
      <xdr:row>48</xdr:row>
      <xdr:rowOff>0</xdr:rowOff>
    </xdr:from>
    <xdr:to>
      <xdr:col>11</xdr:col>
      <xdr:colOff>1774031</xdr:colOff>
      <xdr:row>68</xdr:row>
      <xdr:rowOff>178593</xdr:rowOff>
    </xdr:to>
    <xdr:graphicFrame macro="">
      <xdr:nvGraphicFramePr>
        <xdr:cNvPr id="3" name="8 Gráfico">
          <a:extLst>
            <a:ext uri="{FF2B5EF4-FFF2-40B4-BE49-F238E27FC236}">
              <a16:creationId xmlns:a16="http://schemas.microsoft.com/office/drawing/2014/main" id="{0C468A7E-400F-4F9A-A5D6-C59999E24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3</xdr:col>
      <xdr:colOff>1436461</xdr:colOff>
      <xdr:row>4</xdr:row>
      <xdr:rowOff>142875</xdr:rowOff>
    </xdr:to>
    <xdr:pic>
      <xdr:nvPicPr>
        <xdr:cNvPr id="4" name="Imagen 3">
          <a:extLst>
            <a:ext uri="{FF2B5EF4-FFF2-40B4-BE49-F238E27FC236}">
              <a16:creationId xmlns:a16="http://schemas.microsoft.com/office/drawing/2014/main" id="{1CD1A891-903E-4AB8-B4AF-9BD3882D316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243057"/>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160885</xdr:colOff>
      <xdr:row>50</xdr:row>
      <xdr:rowOff>24152</xdr:rowOff>
    </xdr:from>
    <xdr:to>
      <xdr:col>11</xdr:col>
      <xdr:colOff>1762124</xdr:colOff>
      <xdr:row>69</xdr:row>
      <xdr:rowOff>4652</xdr:rowOff>
    </xdr:to>
    <xdr:graphicFrame macro="">
      <xdr:nvGraphicFramePr>
        <xdr:cNvPr id="6" name="8 Gráfico">
          <a:extLst>
            <a:ext uri="{FF2B5EF4-FFF2-40B4-BE49-F238E27FC236}">
              <a16:creationId xmlns:a16="http://schemas.microsoft.com/office/drawing/2014/main" id="{E711A481-9E1B-4330-A18D-0C0944429C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38100</xdr:colOff>
      <xdr:row>23</xdr:row>
      <xdr:rowOff>147637</xdr:rowOff>
    </xdr:from>
    <xdr:to>
      <xdr:col>14</xdr:col>
      <xdr:colOff>1361</xdr:colOff>
      <xdr:row>24</xdr:row>
      <xdr:rowOff>14286</xdr:rowOff>
    </xdr:to>
    <xdr:pic>
      <xdr:nvPicPr>
        <xdr:cNvPr id="2" name="Imagen 1">
          <a:extLst>
            <a:ext uri="{FF2B5EF4-FFF2-40B4-BE49-F238E27FC236}">
              <a16:creationId xmlns:a16="http://schemas.microsoft.com/office/drawing/2014/main" id="{E891E934-2246-93F6-7EA3-C0D6F45204E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05350" y="8386762"/>
          <a:ext cx="8273824" cy="1200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250032</xdr:colOff>
      <xdr:row>24</xdr:row>
      <xdr:rowOff>309563</xdr:rowOff>
    </xdr:from>
    <xdr:to>
      <xdr:col>14</xdr:col>
      <xdr:colOff>726281</xdr:colOff>
      <xdr:row>25</xdr:row>
      <xdr:rowOff>83344</xdr:rowOff>
    </xdr:to>
    <xdr:pic>
      <xdr:nvPicPr>
        <xdr:cNvPr id="8" name="Imagen 7">
          <a:extLst>
            <a:ext uri="{FF2B5EF4-FFF2-40B4-BE49-F238E27FC236}">
              <a16:creationId xmlns:a16="http://schemas.microsoft.com/office/drawing/2014/main" id="{38902713-4F16-61BA-D0C4-CC26EB7742F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917282" y="9882188"/>
          <a:ext cx="8786812" cy="1012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1276350</xdr:colOff>
      <xdr:row>0</xdr:row>
      <xdr:rowOff>114300</xdr:rowOff>
    </xdr:from>
    <xdr:to>
      <xdr:col>1</xdr:col>
      <xdr:colOff>1038225</xdr:colOff>
      <xdr:row>1</xdr:row>
      <xdr:rowOff>361951</xdr:rowOff>
    </xdr:to>
    <xdr:pic>
      <xdr:nvPicPr>
        <xdr:cNvPr id="2" name="Imagen 1">
          <a:extLst>
            <a:ext uri="{FF2B5EF4-FFF2-40B4-BE49-F238E27FC236}">
              <a16:creationId xmlns:a16="http://schemas.microsoft.com/office/drawing/2014/main" id="{EC692B8D-AAD0-4A5B-B8A9-C2A47D2A0F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300"/>
          <a:ext cx="1524000" cy="7905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654853</xdr:colOff>
      <xdr:row>25</xdr:row>
      <xdr:rowOff>0</xdr:rowOff>
    </xdr:from>
    <xdr:to>
      <xdr:col>10</xdr:col>
      <xdr:colOff>654853</xdr:colOff>
      <xdr:row>25</xdr:row>
      <xdr:rowOff>0</xdr:rowOff>
    </xdr:to>
    <xdr:cxnSp macro="">
      <xdr:nvCxnSpPr>
        <xdr:cNvPr id="2" name="2 Conector recto">
          <a:extLst>
            <a:ext uri="{FF2B5EF4-FFF2-40B4-BE49-F238E27FC236}">
              <a16:creationId xmlns:a16="http://schemas.microsoft.com/office/drawing/2014/main" id="{A7E2C501-EC3C-4DB0-B4CE-67B16D5884D5}"/>
            </a:ext>
          </a:extLst>
        </xdr:cNvPr>
        <xdr:cNvCxnSpPr/>
      </xdr:nvCxnSpPr>
      <xdr:spPr>
        <a:xfrm>
          <a:off x="4722028" y="10639425"/>
          <a:ext cx="4600575"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160885</xdr:colOff>
      <xdr:row>45</xdr:row>
      <xdr:rowOff>52727</xdr:rowOff>
    </xdr:from>
    <xdr:to>
      <xdr:col>11</xdr:col>
      <xdr:colOff>820531</xdr:colOff>
      <xdr:row>64</xdr:row>
      <xdr:rowOff>33227</xdr:rowOff>
    </xdr:to>
    <xdr:graphicFrame macro="">
      <xdr:nvGraphicFramePr>
        <xdr:cNvPr id="3" name="8 Gráfico">
          <a:extLst>
            <a:ext uri="{FF2B5EF4-FFF2-40B4-BE49-F238E27FC236}">
              <a16:creationId xmlns:a16="http://schemas.microsoft.com/office/drawing/2014/main" id="{32869EF7-165A-4EB6-8653-88057D9393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3</xdr:col>
      <xdr:colOff>1431699</xdr:colOff>
      <xdr:row>4</xdr:row>
      <xdr:rowOff>250031</xdr:rowOff>
    </xdr:to>
    <xdr:pic>
      <xdr:nvPicPr>
        <xdr:cNvPr id="4" name="Imagen 3">
          <a:extLst>
            <a:ext uri="{FF2B5EF4-FFF2-40B4-BE49-F238E27FC236}">
              <a16:creationId xmlns:a16="http://schemas.microsoft.com/office/drawing/2014/main" id="{B60259C7-71FA-4264-BD0F-7C2719C9D786}"/>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6070" y="257131"/>
          <a:ext cx="2454879" cy="135021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11906</xdr:colOff>
      <xdr:row>23</xdr:row>
      <xdr:rowOff>190500</xdr:rowOff>
    </xdr:from>
    <xdr:to>
      <xdr:col>12</xdr:col>
      <xdr:colOff>166688</xdr:colOff>
      <xdr:row>23</xdr:row>
      <xdr:rowOff>1619250</xdr:rowOff>
    </xdr:to>
    <xdr:pic>
      <xdr:nvPicPr>
        <xdr:cNvPr id="7" name="Imagen 6">
          <a:extLst>
            <a:ext uri="{FF2B5EF4-FFF2-40B4-BE49-F238E27FC236}">
              <a16:creationId xmlns:a16="http://schemas.microsoft.com/office/drawing/2014/main" id="{0168DEFA-10E8-BE06-1D77-BC64819B629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69656" y="8429625"/>
          <a:ext cx="8941594"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390525</xdr:rowOff>
    </xdr:to>
    <xdr:pic>
      <xdr:nvPicPr>
        <xdr:cNvPr id="2" name="Imagen 1">
          <a:extLst>
            <a:ext uri="{FF2B5EF4-FFF2-40B4-BE49-F238E27FC236}">
              <a16:creationId xmlns:a16="http://schemas.microsoft.com/office/drawing/2014/main" id="{3CB5F16E-0456-4BDC-83C3-99F9FE7A59E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191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654853</xdr:colOff>
      <xdr:row>25</xdr:row>
      <xdr:rowOff>0</xdr:rowOff>
    </xdr:from>
    <xdr:to>
      <xdr:col>10</xdr:col>
      <xdr:colOff>654853</xdr:colOff>
      <xdr:row>25</xdr:row>
      <xdr:rowOff>0</xdr:rowOff>
    </xdr:to>
    <xdr:cxnSp macro="">
      <xdr:nvCxnSpPr>
        <xdr:cNvPr id="2" name="2 Conector recto">
          <a:extLst>
            <a:ext uri="{FF2B5EF4-FFF2-40B4-BE49-F238E27FC236}">
              <a16:creationId xmlns:a16="http://schemas.microsoft.com/office/drawing/2014/main" id="{F2BE8E34-A0A2-4211-A81D-35AD224FD106}"/>
            </a:ext>
          </a:extLst>
        </xdr:cNvPr>
        <xdr:cNvCxnSpPr/>
      </xdr:nvCxnSpPr>
      <xdr:spPr>
        <a:xfrm>
          <a:off x="4722028" y="10868025"/>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160885</xdr:colOff>
      <xdr:row>44</xdr:row>
      <xdr:rowOff>52727</xdr:rowOff>
    </xdr:from>
    <xdr:to>
      <xdr:col>11</xdr:col>
      <xdr:colOff>820531</xdr:colOff>
      <xdr:row>63</xdr:row>
      <xdr:rowOff>33227</xdr:rowOff>
    </xdr:to>
    <xdr:graphicFrame macro="">
      <xdr:nvGraphicFramePr>
        <xdr:cNvPr id="3" name="8 Gráfico">
          <a:extLst>
            <a:ext uri="{FF2B5EF4-FFF2-40B4-BE49-F238E27FC236}">
              <a16:creationId xmlns:a16="http://schemas.microsoft.com/office/drawing/2014/main" id="{304E0AD2-2E9A-42B5-85B3-D640D47B8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169636</xdr:colOff>
      <xdr:row>8</xdr:row>
      <xdr:rowOff>112309</xdr:rowOff>
    </xdr:to>
    <xdr:pic>
      <xdr:nvPicPr>
        <xdr:cNvPr id="4" name="Imagen 3">
          <a:extLst>
            <a:ext uri="{FF2B5EF4-FFF2-40B4-BE49-F238E27FC236}">
              <a16:creationId xmlns:a16="http://schemas.microsoft.com/office/drawing/2014/main" id="{2FF2C319-872C-418E-A716-C6F92884E871}"/>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773905</xdr:colOff>
      <xdr:row>23</xdr:row>
      <xdr:rowOff>473699</xdr:rowOff>
    </xdr:from>
    <xdr:to>
      <xdr:col>15</xdr:col>
      <xdr:colOff>55256</xdr:colOff>
      <xdr:row>23</xdr:row>
      <xdr:rowOff>1309687</xdr:rowOff>
    </xdr:to>
    <xdr:pic>
      <xdr:nvPicPr>
        <xdr:cNvPr id="6" name="Imagen 5">
          <a:extLst>
            <a:ext uri="{FF2B5EF4-FFF2-40B4-BE49-F238E27FC236}">
              <a16:creationId xmlns:a16="http://schemas.microsoft.com/office/drawing/2014/main" id="{2786E18D-8463-6DE3-E61C-CA07A1B707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1655" y="8712824"/>
          <a:ext cx="10830414" cy="835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352425</xdr:rowOff>
    </xdr:to>
    <xdr:pic>
      <xdr:nvPicPr>
        <xdr:cNvPr id="2" name="Imagen 1">
          <a:extLst>
            <a:ext uri="{FF2B5EF4-FFF2-40B4-BE49-F238E27FC236}">
              <a16:creationId xmlns:a16="http://schemas.microsoft.com/office/drawing/2014/main" id="{AC346C42-FB2B-412A-9F15-66E665CB9B6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7810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160885</xdr:colOff>
      <xdr:row>51</xdr:row>
      <xdr:rowOff>52727</xdr:rowOff>
    </xdr:from>
    <xdr:to>
      <xdr:col>11</xdr:col>
      <xdr:colOff>820531</xdr:colOff>
      <xdr:row>70</xdr:row>
      <xdr:rowOff>33227</xdr:rowOff>
    </xdr:to>
    <xdr:graphicFrame macro="">
      <xdr:nvGraphicFramePr>
        <xdr:cNvPr id="3" name="8 Gráfico">
          <a:extLst>
            <a:ext uri="{FF2B5EF4-FFF2-40B4-BE49-F238E27FC236}">
              <a16:creationId xmlns:a16="http://schemas.microsoft.com/office/drawing/2014/main" id="{C35D94F9-7B93-4749-9B66-337D60D81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3</xdr:col>
      <xdr:colOff>1431699</xdr:colOff>
      <xdr:row>4</xdr:row>
      <xdr:rowOff>35718</xdr:rowOff>
    </xdr:to>
    <xdr:pic>
      <xdr:nvPicPr>
        <xdr:cNvPr id="4" name="Imagen 3">
          <a:extLst>
            <a:ext uri="{FF2B5EF4-FFF2-40B4-BE49-F238E27FC236}">
              <a16:creationId xmlns:a16="http://schemas.microsoft.com/office/drawing/2014/main" id="{5C31D0D4-730F-4D6D-94F8-4C0A48A2D3F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6070" y="257131"/>
          <a:ext cx="2454879" cy="11359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738187</xdr:colOff>
      <xdr:row>23</xdr:row>
      <xdr:rowOff>321469</xdr:rowOff>
    </xdr:from>
    <xdr:to>
      <xdr:col>13</xdr:col>
      <xdr:colOff>178593</xdr:colOff>
      <xdr:row>24</xdr:row>
      <xdr:rowOff>166688</xdr:rowOff>
    </xdr:to>
    <xdr:pic>
      <xdr:nvPicPr>
        <xdr:cNvPr id="7" name="Imagen 6">
          <a:extLst>
            <a:ext uri="{FF2B5EF4-FFF2-40B4-BE49-F238E27FC236}">
              <a16:creationId xmlns:a16="http://schemas.microsoft.com/office/drawing/2014/main" id="{858F6BD9-980F-C789-D157-BEDBC90A67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12781" y="8560594"/>
          <a:ext cx="8667750" cy="1404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1107281</xdr:colOff>
      <xdr:row>24</xdr:row>
      <xdr:rowOff>345281</xdr:rowOff>
    </xdr:from>
    <xdr:to>
      <xdr:col>12</xdr:col>
      <xdr:colOff>614362</xdr:colOff>
      <xdr:row>24</xdr:row>
      <xdr:rowOff>1190624</xdr:rowOff>
    </xdr:to>
    <xdr:pic>
      <xdr:nvPicPr>
        <xdr:cNvPr id="5" name="Imagen 4">
          <a:extLst>
            <a:ext uri="{FF2B5EF4-FFF2-40B4-BE49-F238E27FC236}">
              <a16:creationId xmlns:a16="http://schemas.microsoft.com/office/drawing/2014/main" id="{F89120D7-3248-7BB4-FBD8-D3C43D24991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81875" y="10144125"/>
          <a:ext cx="7877175" cy="845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219075</xdr:rowOff>
    </xdr:to>
    <xdr:pic>
      <xdr:nvPicPr>
        <xdr:cNvPr id="2" name="Imagen 1">
          <a:extLst>
            <a:ext uri="{FF2B5EF4-FFF2-40B4-BE49-F238E27FC236}">
              <a16:creationId xmlns:a16="http://schemas.microsoft.com/office/drawing/2014/main" id="{905879B5-B657-44AD-8819-2F5401E0BF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64770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654853</xdr:colOff>
      <xdr:row>26</xdr:row>
      <xdr:rowOff>0</xdr:rowOff>
    </xdr:from>
    <xdr:to>
      <xdr:col>10</xdr:col>
      <xdr:colOff>654853</xdr:colOff>
      <xdr:row>26</xdr:row>
      <xdr:rowOff>0</xdr:rowOff>
    </xdr:to>
    <xdr:cxnSp macro="">
      <xdr:nvCxnSpPr>
        <xdr:cNvPr id="2" name="2 Conector recto">
          <a:extLst>
            <a:ext uri="{FF2B5EF4-FFF2-40B4-BE49-F238E27FC236}">
              <a16:creationId xmlns:a16="http://schemas.microsoft.com/office/drawing/2014/main" id="{CEFAED9F-208C-4C36-B5F0-94588992B6A4}"/>
            </a:ext>
          </a:extLst>
        </xdr:cNvPr>
        <xdr:cNvCxnSpPr/>
      </xdr:nvCxnSpPr>
      <xdr:spPr>
        <a:xfrm>
          <a:off x="4722028" y="10868025"/>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160885</xdr:colOff>
      <xdr:row>46</xdr:row>
      <xdr:rowOff>52727</xdr:rowOff>
    </xdr:from>
    <xdr:to>
      <xdr:col>11</xdr:col>
      <xdr:colOff>820531</xdr:colOff>
      <xdr:row>65</xdr:row>
      <xdr:rowOff>33227</xdr:rowOff>
    </xdr:to>
    <xdr:graphicFrame macro="">
      <xdr:nvGraphicFramePr>
        <xdr:cNvPr id="3" name="8 Gráfico">
          <a:extLst>
            <a:ext uri="{FF2B5EF4-FFF2-40B4-BE49-F238E27FC236}">
              <a16:creationId xmlns:a16="http://schemas.microsoft.com/office/drawing/2014/main" id="{E33F894C-EA1E-46E9-8B8C-A9844B70E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42819</xdr:rowOff>
    </xdr:from>
    <xdr:to>
      <xdr:col>3</xdr:col>
      <xdr:colOff>1436461</xdr:colOff>
      <xdr:row>4</xdr:row>
      <xdr:rowOff>114301</xdr:rowOff>
    </xdr:to>
    <xdr:pic>
      <xdr:nvPicPr>
        <xdr:cNvPr id="4" name="Imagen 3">
          <a:extLst>
            <a:ext uri="{FF2B5EF4-FFF2-40B4-BE49-F238E27FC236}">
              <a16:creationId xmlns:a16="http://schemas.microsoft.com/office/drawing/2014/main" id="{7878FD5B-06AE-4652-A2C9-C44D918FCF1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9"/>
          <a:ext cx="2454879" cy="121448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114300</xdr:colOff>
      <xdr:row>23</xdr:row>
      <xdr:rowOff>323850</xdr:rowOff>
    </xdr:from>
    <xdr:to>
      <xdr:col>12</xdr:col>
      <xdr:colOff>682360</xdr:colOff>
      <xdr:row>23</xdr:row>
      <xdr:rowOff>1257300</xdr:rowOff>
    </xdr:to>
    <xdr:pic>
      <xdr:nvPicPr>
        <xdr:cNvPr id="6" name="Imagen 5">
          <a:extLst>
            <a:ext uri="{FF2B5EF4-FFF2-40B4-BE49-F238E27FC236}">
              <a16:creationId xmlns:a16="http://schemas.microsoft.com/office/drawing/2014/main" id="{F4878B21-671D-0074-A578-D5177C22C8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62525" y="8562975"/>
          <a:ext cx="8486775"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ociedades365-my.sharepoint.com/personal/pacificobn_supersociedades_gov_co/Documents/Escritorio/Super%202026/Indicadores%202026/Indicadores%202026/GIN-FM-006_HojaVidaIndicador%20%202026%20-%20Tesoreria.xlsx" TargetMode="External"/><Relationship Id="rId1" Type="http://schemas.openxmlformats.org/officeDocument/2006/relationships/externalLinkPath" Target="https://supersociedades365-my.sharepoint.com/personal/pacificobn_supersociedades_gov_co/Documents/Escritorio/Super%202026/Indicadores%202026/Indicadores%202026/GIN-FM-006_HojaVidaIndicador%20%202026%20-%20Tesorer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upersociedades365-my.sharepoint.com/personal/pacificobn_supersociedades_gov_co/Documents/Escritorio/Super%202026/Indicadores%202026/Indicadores%202026/GIN-FM-006_HojaVidaIndicador%20%202026%20-%20Contabilidad.xlsx" TargetMode="External"/><Relationship Id="rId1" Type="http://schemas.openxmlformats.org/officeDocument/2006/relationships/externalLinkPath" Target="https://supersociedades365-my.sharepoint.com/personal/pacificobn_supersociedades_gov_co/Documents/Escritorio/Super%202026/Indicadores%202026/Indicadores%202026/GIN-FM-006_HojaVidaIndicador%20%202026%20-%20Contabil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IDP"/>
      <sheetName val="2. Medi_Recaudo"/>
      <sheetName val="Objetivos procesos "/>
      <sheetName val="2. Registro_Medi_Reca"/>
      <sheetName val="Password"/>
      <sheetName val="Instrucciones "/>
      <sheetName val="Hoja1"/>
      <sheetName val="Control de Cambios"/>
    </sheetNames>
    <sheetDataSet>
      <sheetData sheetId="0"/>
      <sheetData sheetId="1">
        <row r="13">
          <cell r="F13" t="str">
            <v>Gestión Financiera y Contable</v>
          </cell>
        </row>
        <row r="35">
          <cell r="E35" t="str">
            <v>Enero</v>
          </cell>
          <cell r="F35" t="str">
            <v>Febrero</v>
          </cell>
          <cell r="G35" t="str">
            <v>Marzo</v>
          </cell>
          <cell r="H35" t="str">
            <v>1er Trimestre</v>
          </cell>
          <cell r="I35" t="str">
            <v>Abril</v>
          </cell>
          <cell r="J35" t="str">
            <v>Mayo</v>
          </cell>
          <cell r="K35" t="str">
            <v>Junio</v>
          </cell>
          <cell r="L35" t="str">
            <v>2do Trimestre</v>
          </cell>
          <cell r="M35" t="str">
            <v>1er Semestre</v>
          </cell>
          <cell r="N35" t="str">
            <v>Julio</v>
          </cell>
          <cell r="O35" t="str">
            <v>Agosto</v>
          </cell>
          <cell r="P35" t="str">
            <v>Septiembre</v>
          </cell>
          <cell r="Q35" t="str">
            <v>3er Trimestre</v>
          </cell>
          <cell r="R35" t="str">
            <v>Octubre</v>
          </cell>
          <cell r="S35" t="str">
            <v>Noviembre</v>
          </cell>
          <cell r="T35" t="str">
            <v>Diciembre</v>
          </cell>
          <cell r="U35" t="str">
            <v>4to Trimestre</v>
          </cell>
        </row>
      </sheetData>
      <sheetData sheetId="2">
        <row r="3">
          <cell r="C3" t="str">
            <v>Gestión Estratégica</v>
          </cell>
          <cell r="D3" t="str">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ell>
          <cell r="E3" t="str">
            <v>Lucy Margarita Osorio Mastrodomenico</v>
          </cell>
        </row>
        <row r="4">
          <cell r="C4" t="str">
            <v>Gestión Integral</v>
          </cell>
          <cell r="D4" t="str">
            <v>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v>
          </cell>
          <cell r="E4" t="str">
            <v>Lucy Margarita Osorio Mastrodoménico</v>
          </cell>
        </row>
        <row r="5">
          <cell r="C5" t="str">
            <v xml:space="preserve">Gestión Judicial </v>
          </cell>
          <cell r="D5" t="str">
            <v>Resolver consultas emitiendo la doctrina jurídica en materia societaria, lo mismo que asesorar a las diferentes dependencias de la Entidad y defenderla judicialmente, en aras de preservar el patrimonio público y la juridicidad de sus actuaciones.</v>
          </cell>
          <cell r="E5" t="str">
            <v>Andrés Mauricio Cervantes Díaz</v>
          </cell>
        </row>
        <row r="6">
          <cell r="C6" t="str">
            <v>Gestión de Comunicaciones</v>
          </cell>
          <cell r="D6" t="str">
            <v>Gestionar la comunicación de la Entidad con el fin de trasmitir información respecto de la gestión, programas, proyectos y servicios que se realizan, para posicionar a la Superintendencia de Sociedades en la mente de sus grupos de interés.</v>
          </cell>
          <cell r="E6" t="str">
            <v>Mayra Alejandra Jiménez Vega</v>
          </cell>
        </row>
        <row r="7">
          <cell r="C7" t="str">
            <v xml:space="preserve">Gestión de Información Empresarial </v>
          </cell>
          <cell r="D7" t="str">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ell>
          <cell r="E7" t="str">
            <v>Rodrigo Lupercio Riaño Pineda</v>
          </cell>
        </row>
        <row r="8">
          <cell r="C8" t="str">
            <v>Análisis Económico y de Riesgo</v>
          </cell>
          <cell r="D8" t="str">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ell>
          <cell r="E8" t="str">
            <v>Rodrigo Lupercio Riaño Pineda</v>
          </cell>
        </row>
        <row r="9">
          <cell r="C9" t="str">
            <v xml:space="preserve">Análisis Financiero y Contable </v>
          </cell>
          <cell r="D9" t="str">
            <v>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v>
          </cell>
          <cell r="E9" t="str">
            <v>Elsa María López Roca</v>
          </cell>
        </row>
        <row r="10">
          <cell r="C10" t="str">
            <v>Actuaciones y Autorizaciones Administrativas</v>
          </cell>
          <cell r="D10" t="str">
            <v>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v>
          </cell>
          <cell r="E10" t="str">
            <v>Elsa María López Roca</v>
          </cell>
        </row>
        <row r="11">
          <cell r="C11" t="str">
            <v>Investigaciones Administrativas</v>
          </cell>
          <cell r="D11" t="str">
            <v>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v>
          </cell>
          <cell r="E11" t="str">
            <v>Elsa María López Roca
Claudia Eugenia Sánchez Berjel
Rodrigo Lupercio Riaño</v>
          </cell>
        </row>
        <row r="12">
          <cell r="C12" t="str">
            <v>Régimen Cambiario</v>
          </cell>
          <cell r="D12" t="str">
            <v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v>
          </cell>
          <cell r="E12" t="str">
            <v>Elsa María López Roca</v>
          </cell>
        </row>
        <row r="13">
          <cell r="C13" t="str">
            <v>Recuperación Empresarial</v>
          </cell>
          <cell r="D13" t="str">
            <v>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v>
          </cell>
          <cell r="E13" t="str">
            <v>Santiago Londoño Correa</v>
          </cell>
        </row>
        <row r="14">
          <cell r="C14" t="str">
            <v>Liquidación Judicial</v>
          </cell>
          <cell r="D14" t="str">
            <v xml:space="preserve"> Realizar la liquidación pronta y ordenada de la sociedad, buscando el aprovechamiento del patrimonio del deudor, de acuerdo con lo establecido en la Ley 1116 de 2006 y demás normas concordantes. </v>
          </cell>
          <cell r="E14" t="str">
            <v>Santiago Londoño Correa</v>
          </cell>
        </row>
        <row r="15">
          <cell r="C15" t="str">
            <v xml:space="preserve">Intervención </v>
          </cell>
          <cell r="D15" t="str">
            <v>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v>
          </cell>
          <cell r="E15" t="str">
            <v>Claudia Eugenia Sánchez Vergel</v>
          </cell>
        </row>
        <row r="16">
          <cell r="C16" t="str">
            <v>Procesos Especiales</v>
          </cell>
          <cell r="D16" t="str">
            <v>Tramitar los procesos verbales sumarios conforme a las acciones previstas en la Ley 550 de 1999, así como los procesos verbales y verbales sumarios de acuerdo con los artículos 60, 61, 74 y 82 de la Ley 1116 de 2006.</v>
          </cell>
          <cell r="E16" t="str">
            <v>Jorge Eduardo Cabrera Jaramillo</v>
          </cell>
        </row>
        <row r="17">
          <cell r="C17" t="str">
            <v>Procesos Societarios</v>
          </cell>
          <cell r="D17" t="str">
            <v>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v>
          </cell>
          <cell r="E17" t="str">
            <v>Jorge Eduardo Cabrera Jaramillo</v>
          </cell>
        </row>
        <row r="18">
          <cell r="C18" t="str">
            <v>Conciliación y Arbitraje</v>
          </cell>
          <cell r="D18" t="str">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ell>
          <cell r="E18" t="str">
            <v>Jorge Eduardo Cabrera Jaramillo</v>
          </cell>
        </row>
        <row r="19">
          <cell r="C19" t="str">
            <v>Gestión Contractual</v>
          </cell>
          <cell r="D19" t="str">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ell>
          <cell r="E19" t="str">
            <v>Paula Aroyabe Garcia</v>
          </cell>
        </row>
        <row r="20">
          <cell r="C20" t="str">
            <v>Gestión Documental</v>
          </cell>
          <cell r="D20" t="str">
            <v>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v>
          </cell>
          <cell r="E20" t="str">
            <v>Leidy Jineth Garzón Albarracín</v>
          </cell>
        </row>
        <row r="21">
          <cell r="C21" t="str">
            <v>Gestión Financiera y Contable</v>
          </cell>
          <cell r="D21" t="str">
            <v>Garantizar que los recursos financieros de la entidad sean recaudados y administrados con efectividad.</v>
          </cell>
          <cell r="E21" t="str">
            <v>Joaquín Fernando Ruíz González</v>
          </cell>
        </row>
        <row r="22">
          <cell r="C22" t="str">
            <v>Gestión de Infraestructura y Tecnologías de la Información</v>
          </cell>
          <cell r="D22" t="str">
            <v>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v>
          </cell>
          <cell r="E22" t="str">
            <v>Ricardo Fernelix Ríos Rosales</v>
          </cell>
        </row>
        <row r="23">
          <cell r="C23" t="str">
            <v>Gestión del Talento Humano</v>
          </cell>
          <cell r="D23" t="str">
            <v>Proveer y desarrollar un talento humano competente para garantizar el cumplimiento de la misión y el fortalecimiento institucional, a través de un ambiente laboral que promueva un alto desempeño.</v>
          </cell>
          <cell r="E23" t="str">
            <v>Alejandra Tobón Diaz</v>
          </cell>
        </row>
        <row r="24">
          <cell r="C24" t="str">
            <v>Atención al Ciudadano</v>
          </cell>
          <cell r="D24" t="str">
            <v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v>
          </cell>
          <cell r="E24" t="str">
            <v>Marleny Natalia Malaver</v>
          </cell>
        </row>
        <row r="25">
          <cell r="C25" t="str">
            <v>Gestión de Infraestructura Física</v>
          </cell>
          <cell r="D25" t="str">
            <v>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v>
          </cell>
          <cell r="E25" t="str">
            <v>Maria Eugenia Salinas Garcia</v>
          </cell>
        </row>
        <row r="26">
          <cell r="C26" t="str">
            <v>Gestión de Apoyo Judicial</v>
          </cell>
          <cell r="D26" t="str">
            <v>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v>
          </cell>
          <cell r="E26" t="str">
            <v>Sindy Vanessa Ospina Sánchez</v>
          </cell>
        </row>
        <row r="27">
          <cell r="C27" t="str">
            <v>Evaluación y Control</v>
          </cell>
          <cell r="D27" t="str">
            <v>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v>
          </cell>
          <cell r="E27" t="str">
            <v>Jacqueline del Socorro Murillo Sánchez</v>
          </cell>
        </row>
        <row r="28">
          <cell r="C28" t="str">
            <v>Control Disciplinario</v>
          </cell>
          <cell r="D28" t="str">
            <v>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v>
          </cell>
          <cell r="E28" t="str">
            <v>Jesús Manuel López Celedón</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IDP"/>
      <sheetName val="3. Exact._Contable"/>
      <sheetName val="Objetivos procesos "/>
      <sheetName val="3.Registro_Exac._Cont"/>
      <sheetName val="Password"/>
      <sheetName val="Instrucciones "/>
      <sheetName val="Hoja1"/>
      <sheetName val="Control de Cambios"/>
    </sheetNames>
    <sheetDataSet>
      <sheetData sheetId="0"/>
      <sheetData sheetId="1">
        <row r="13">
          <cell r="F13" t="str">
            <v>Gestión Financiera y Contable</v>
          </cell>
        </row>
        <row r="35">
          <cell r="E35" t="str">
            <v>Enero</v>
          </cell>
          <cell r="F35" t="str">
            <v>Febrero</v>
          </cell>
          <cell r="G35" t="str">
            <v>Marzo</v>
          </cell>
          <cell r="I35" t="str">
            <v>Abril</v>
          </cell>
          <cell r="J35" t="str">
            <v>Mayo</v>
          </cell>
          <cell r="K35" t="str">
            <v>Junio</v>
          </cell>
          <cell r="N35" t="str">
            <v>Julio</v>
          </cell>
          <cell r="O35" t="str">
            <v>Agosto</v>
          </cell>
          <cell r="P35" t="str">
            <v>Septiembre</v>
          </cell>
          <cell r="R35" t="str">
            <v>Octubre</v>
          </cell>
          <cell r="S35" t="str">
            <v>Noviembre</v>
          </cell>
          <cell r="T35" t="str">
            <v>Diciembre</v>
          </cell>
        </row>
        <row r="39">
          <cell r="E39" t="str">
            <v/>
          </cell>
          <cell r="F39" t="str">
            <v/>
          </cell>
          <cell r="G39" t="str">
            <v/>
          </cell>
          <cell r="I39" t="str">
            <v/>
          </cell>
          <cell r="J39" t="str">
            <v/>
          </cell>
          <cell r="K39" t="str">
            <v/>
          </cell>
          <cell r="N39" t="str">
            <v/>
          </cell>
          <cell r="O39" t="str">
            <v/>
          </cell>
          <cell r="P39" t="str">
            <v/>
          </cell>
          <cell r="R39" t="str">
            <v/>
          </cell>
          <cell r="S39" t="str">
            <v/>
          </cell>
          <cell r="T39" t="str">
            <v/>
          </cell>
        </row>
        <row r="67">
          <cell r="F67" t="str">
            <v>Trimestre 1</v>
          </cell>
          <cell r="G67" t="str">
            <v>Trimestre 2 - Semestre 1</v>
          </cell>
          <cell r="H67" t="str">
            <v>Trimestre 3</v>
          </cell>
          <cell r="I67" t="str">
            <v>Trimestre 4 - Semestre 2</v>
          </cell>
          <cell r="J67" t="str">
            <v>Anual - Acumulado</v>
          </cell>
        </row>
        <row r="69">
          <cell r="F69">
            <v>1</v>
          </cell>
          <cell r="G69">
            <v>1</v>
          </cell>
          <cell r="H69">
            <v>1</v>
          </cell>
          <cell r="I69">
            <v>1</v>
          </cell>
          <cell r="J69">
            <v>1</v>
          </cell>
        </row>
      </sheetData>
      <sheetData sheetId="2">
        <row r="3">
          <cell r="C3" t="str">
            <v>Gestión Estratégica</v>
          </cell>
          <cell r="D3" t="str">
            <v>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v>
          </cell>
          <cell r="E3" t="str">
            <v>Lucy Margarita Osorio Mastrodomenico</v>
          </cell>
        </row>
        <row r="4">
          <cell r="C4" t="str">
            <v>Gestión Integral</v>
          </cell>
          <cell r="D4" t="str">
            <v>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v>
          </cell>
          <cell r="E4" t="str">
            <v>Lucy Margarita Osorio Mastrodoménico</v>
          </cell>
        </row>
        <row r="5">
          <cell r="C5" t="str">
            <v xml:space="preserve">Gestión Judicial </v>
          </cell>
          <cell r="D5" t="str">
            <v>Resolver consultas emitiendo la doctrina jurídica en materia societaria, lo mismo que asesorar a las diferentes dependencias de la Entidad y defenderla judicialmente, en aras de preservar el patrimonio público y la juridicidad de sus actuaciones.</v>
          </cell>
          <cell r="E5" t="str">
            <v>Andrés Mauricio Cervantes Díaz</v>
          </cell>
        </row>
        <row r="6">
          <cell r="C6" t="str">
            <v>Gestión de Comunicaciones</v>
          </cell>
          <cell r="D6" t="str">
            <v>Gestionar la comunicación de la Entidad con el fin de trasmitir información respecto de la gestión, programas, proyectos y servicios que se realizan, para posicionar a la Superintendencia de Sociedades en la mente de sus grupos de interés.</v>
          </cell>
          <cell r="E6" t="str">
            <v>Mayra Alejandra Jiménez Vega</v>
          </cell>
        </row>
        <row r="7">
          <cell r="C7" t="str">
            <v xml:space="preserve">Gestión de Información Empresarial </v>
          </cell>
          <cell r="D7" t="str">
            <v>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v>
          </cell>
          <cell r="E7" t="str">
            <v>Rodrigo Lupercio Riaño Pineda</v>
          </cell>
        </row>
        <row r="8">
          <cell r="C8" t="str">
            <v>Análisis Económico y de Riesgo</v>
          </cell>
          <cell r="D8" t="str">
            <v>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v>
          </cell>
          <cell r="E8" t="str">
            <v>Rodrigo Lupercio Riaño Pineda</v>
          </cell>
        </row>
        <row r="9">
          <cell r="C9" t="str">
            <v xml:space="preserve">Análisis Financiero y Contable </v>
          </cell>
          <cell r="D9" t="str">
            <v>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v>
          </cell>
          <cell r="E9" t="str">
            <v>Elsa María López Roca</v>
          </cell>
        </row>
        <row r="10">
          <cell r="C10" t="str">
            <v>Actuaciones y Autorizaciones Administrativas</v>
          </cell>
          <cell r="D10" t="str">
            <v>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v>
          </cell>
          <cell r="E10" t="str">
            <v>Elsa María López Roca</v>
          </cell>
        </row>
        <row r="11">
          <cell r="C11" t="str">
            <v>Investigaciones Administrativas</v>
          </cell>
          <cell r="D11" t="str">
            <v>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v>
          </cell>
          <cell r="E11" t="str">
            <v>Elsa María López Roca
Claudia Eugenia Sánchez Berjel
Rodrigo Lupercio Riaño</v>
          </cell>
        </row>
        <row r="12">
          <cell r="C12" t="str">
            <v>Régimen Cambiario</v>
          </cell>
          <cell r="D12" t="str">
            <v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v>
          </cell>
          <cell r="E12" t="str">
            <v>Elsa María López Roca</v>
          </cell>
        </row>
        <row r="13">
          <cell r="C13" t="str">
            <v>Recuperación Empresarial</v>
          </cell>
          <cell r="D13" t="str">
            <v>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v>
          </cell>
          <cell r="E13" t="str">
            <v>Santiago Londoño Correa</v>
          </cell>
        </row>
        <row r="14">
          <cell r="C14" t="str">
            <v>Liquidación Judicial</v>
          </cell>
          <cell r="D14" t="str">
            <v xml:space="preserve"> Realizar la liquidación pronta y ordenada de la sociedad, buscando el aprovechamiento del patrimonio del deudor, de acuerdo con lo establecido en la Ley 1116 de 2006 y demás normas concordantes. </v>
          </cell>
          <cell r="E14" t="str">
            <v>Santiago Londoño Correa</v>
          </cell>
        </row>
        <row r="15">
          <cell r="C15" t="str">
            <v xml:space="preserve">Intervención </v>
          </cell>
          <cell r="D15" t="str">
            <v>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v>
          </cell>
          <cell r="E15" t="str">
            <v>Claudia Eugenia Sánchez Vergel</v>
          </cell>
        </row>
        <row r="16">
          <cell r="C16" t="str">
            <v>Procesos Especiales</v>
          </cell>
          <cell r="D16" t="str">
            <v>Tramitar los procesos verbales sumarios conforme a las acciones previstas en la Ley 550 de 1999, así como los procesos verbales y verbales sumarios de acuerdo con los artículos 60, 61, 74 y 82 de la Ley 1116 de 2006.</v>
          </cell>
          <cell r="E16" t="str">
            <v>Jorge Eduardo Cabrera Jaramillo</v>
          </cell>
        </row>
        <row r="17">
          <cell r="C17" t="str">
            <v>Procesos Societarios</v>
          </cell>
          <cell r="D17" t="str">
            <v>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v>
          </cell>
          <cell r="E17" t="str">
            <v>Jorge Eduardo Cabrera Jaramillo</v>
          </cell>
        </row>
        <row r="18">
          <cell r="C18" t="str">
            <v>Conciliación y Arbitraje</v>
          </cell>
          <cell r="D18" t="str">
            <v>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v>
          </cell>
          <cell r="E18" t="str">
            <v>Jorge Eduardo Cabrera Jaramillo</v>
          </cell>
        </row>
        <row r="19">
          <cell r="C19" t="str">
            <v>Gestión Contractual</v>
          </cell>
          <cell r="D19" t="str">
            <v>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v>
          </cell>
          <cell r="E19" t="str">
            <v>Paula Aroyabe Garcia</v>
          </cell>
        </row>
        <row r="20">
          <cell r="C20" t="str">
            <v>Gestión Documental</v>
          </cell>
          <cell r="D20" t="str">
            <v>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v>
          </cell>
          <cell r="E20" t="str">
            <v>Leidy Jineth Garzón Albarracín</v>
          </cell>
        </row>
        <row r="21">
          <cell r="C21" t="str">
            <v>Gestión Financiera y Contable</v>
          </cell>
          <cell r="D21" t="str">
            <v>Garantizar que los recursos financieros de la entidad sean recaudados y administrados con efectividad.</v>
          </cell>
          <cell r="E21" t="str">
            <v>Joaquín Fernando Ruíz González</v>
          </cell>
        </row>
        <row r="22">
          <cell r="C22" t="str">
            <v>Gestión de Infraestructura y Tecnologías de la Información</v>
          </cell>
          <cell r="D22" t="str">
            <v>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v>
          </cell>
          <cell r="E22" t="str">
            <v>Ricardo Fernelix Ríos Rosales</v>
          </cell>
        </row>
        <row r="23">
          <cell r="C23" t="str">
            <v>Gestión del Talento Humano</v>
          </cell>
          <cell r="D23" t="str">
            <v>Proveer y desarrollar un talento humano competente para garantizar el cumplimiento de la misión y el fortalecimiento institucional, a través de un ambiente laboral que promueva un alto desempeño.</v>
          </cell>
          <cell r="E23" t="str">
            <v>Alejandra Tobón Diaz</v>
          </cell>
        </row>
        <row r="24">
          <cell r="C24" t="str">
            <v>Atención al Ciudadano</v>
          </cell>
          <cell r="D24" t="str">
            <v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v>
          </cell>
          <cell r="E24" t="str">
            <v>Marleny Natalia Malaver</v>
          </cell>
        </row>
        <row r="25">
          <cell r="C25" t="str">
            <v>Gestión de Infraestructura Física</v>
          </cell>
          <cell r="D25" t="str">
            <v>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v>
          </cell>
          <cell r="E25" t="str">
            <v>Maria Eugenia Salinas Garcia</v>
          </cell>
        </row>
        <row r="26">
          <cell r="C26" t="str">
            <v>Gestión de Apoyo Judicial</v>
          </cell>
          <cell r="D26" t="str">
            <v>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v>
          </cell>
          <cell r="E26" t="str">
            <v>Sindy Vanessa Ospina Sánchez</v>
          </cell>
        </row>
        <row r="27">
          <cell r="C27" t="str">
            <v>Evaluación y Control</v>
          </cell>
          <cell r="D27" t="str">
            <v>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v>
          </cell>
          <cell r="E27" t="str">
            <v>Jacqueline del Socorro Murillo Sánchez</v>
          </cell>
        </row>
        <row r="28">
          <cell r="C28" t="str">
            <v>Control Disciplinario</v>
          </cell>
          <cell r="D28" t="str">
            <v>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v>
          </cell>
          <cell r="E28" t="str">
            <v>Jesús Manuel López Celedón</v>
          </cell>
        </row>
      </sheetData>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8" dataDxfId="57">
  <autoFilter ref="B3:B31" xr:uid="{C70175A2-9C10-4EC9-BBD9-7AF96F7AE01B}"/>
  <tableColumns count="1">
    <tableColumn id="1" xr3:uid="{ED6A0542-DF38-4000-86EC-6F55D27E6F5B}" name="Columna1" dataDxfId="5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55" dataDxfId="54">
  <autoFilter ref="C3:C24" xr:uid="{E56A1747-0C8D-4A1C-82B9-F02E1135BC9F}"/>
  <tableColumns count="1">
    <tableColumn id="1" xr3:uid="{B15ECE03-2F2F-4932-91E0-939D94571D89}" name="Columna1" dataDxfId="5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9</v>
      </c>
    </row>
    <row r="5" spans="1:10" ht="147.75" thickBot="1">
      <c r="A5" s="18"/>
      <c r="B5" s="20" t="s">
        <v>10</v>
      </c>
      <c r="C5" s="104" t="s">
        <v>11</v>
      </c>
      <c r="D5" s="105" t="s">
        <v>12</v>
      </c>
      <c r="E5" s="18" t="s">
        <v>13</v>
      </c>
      <c r="F5" s="18"/>
      <c r="G5" s="18"/>
      <c r="H5" s="18"/>
      <c r="J5" s="19" t="s">
        <v>14</v>
      </c>
    </row>
    <row r="6" spans="1:10" ht="72.75" thickBot="1">
      <c r="A6" s="18"/>
      <c r="B6" s="20" t="s">
        <v>15</v>
      </c>
      <c r="C6" s="103" t="s">
        <v>15</v>
      </c>
      <c r="D6" s="105" t="s">
        <v>16</v>
      </c>
      <c r="E6" s="18" t="s">
        <v>17</v>
      </c>
      <c r="F6" s="18"/>
      <c r="G6" s="18"/>
      <c r="H6" s="18"/>
      <c r="J6" s="19" t="s">
        <v>18</v>
      </c>
    </row>
    <row r="7" spans="1:10" ht="44.25" thickBot="1">
      <c r="A7" s="18"/>
      <c r="B7" s="20" t="s">
        <v>19</v>
      </c>
      <c r="C7" s="103" t="s">
        <v>19</v>
      </c>
      <c r="D7" s="105" t="s">
        <v>20</v>
      </c>
      <c r="E7" s="18" t="s">
        <v>21</v>
      </c>
      <c r="F7" s="18"/>
      <c r="G7" s="18"/>
      <c r="H7" s="18"/>
      <c r="J7" s="19" t="s">
        <v>22</v>
      </c>
    </row>
    <row r="8" spans="1:10" ht="231">
      <c r="A8" s="18"/>
      <c r="B8" s="20" t="s">
        <v>23</v>
      </c>
      <c r="C8" s="104" t="s">
        <v>24</v>
      </c>
      <c r="D8" s="105" t="s">
        <v>25</v>
      </c>
      <c r="E8" s="18" t="s">
        <v>26</v>
      </c>
      <c r="F8" s="18"/>
      <c r="G8" s="18"/>
      <c r="H8" s="18"/>
      <c r="J8" s="19" t="s">
        <v>27</v>
      </c>
    </row>
    <row r="9" spans="1:10" ht="30">
      <c r="A9" s="18"/>
      <c r="B9" s="20" t="s">
        <v>28</v>
      </c>
      <c r="C9" s="103" t="s">
        <v>28</v>
      </c>
      <c r="D9" s="18"/>
      <c r="E9" s="18"/>
      <c r="F9" s="18"/>
      <c r="G9" s="18"/>
      <c r="H9" s="18"/>
      <c r="J9" s="19" t="s">
        <v>29</v>
      </c>
    </row>
    <row r="10" spans="1:10" ht="30">
      <c r="A10" s="18"/>
      <c r="B10" s="20" t="s">
        <v>30</v>
      </c>
      <c r="C10" s="103" t="s">
        <v>30</v>
      </c>
      <c r="D10" s="18"/>
      <c r="E10" s="18"/>
      <c r="F10" s="18"/>
      <c r="G10" s="18"/>
      <c r="H10" s="18"/>
    </row>
    <row r="11" spans="1:10" ht="30">
      <c r="A11" s="18"/>
      <c r="B11" s="20" t="s">
        <v>31</v>
      </c>
      <c r="C11" s="103" t="s">
        <v>31</v>
      </c>
      <c r="D11" s="18"/>
      <c r="E11" s="18"/>
      <c r="F11" s="18"/>
      <c r="G11" s="18"/>
      <c r="H11" s="18"/>
    </row>
    <row r="12" spans="1:10" ht="21">
      <c r="A12" s="18"/>
      <c r="B12" s="21" t="s">
        <v>32</v>
      </c>
      <c r="C12" s="103" t="s">
        <v>32</v>
      </c>
      <c r="D12" s="18"/>
      <c r="E12" s="18"/>
      <c r="F12" s="18"/>
      <c r="G12" s="18"/>
      <c r="H12" s="18"/>
    </row>
    <row r="13" spans="1:10" ht="30">
      <c r="A13" s="18"/>
      <c r="B13" s="21" t="s">
        <v>33</v>
      </c>
      <c r="C13" s="103" t="s">
        <v>33</v>
      </c>
      <c r="D13" s="18"/>
      <c r="E13" s="18"/>
      <c r="F13" s="18"/>
      <c r="G13" s="18"/>
      <c r="H13" s="18"/>
    </row>
    <row r="14" spans="1:10" ht="231">
      <c r="A14" s="18"/>
      <c r="B14" s="20" t="s">
        <v>34</v>
      </c>
      <c r="C14" s="104" t="s">
        <v>35</v>
      </c>
      <c r="D14" s="18"/>
      <c r="E14" s="18"/>
      <c r="F14" s="18"/>
      <c r="G14" s="18"/>
      <c r="H14" s="18"/>
    </row>
    <row r="15" spans="1:10" ht="409.5">
      <c r="A15" s="18"/>
      <c r="B15" s="20" t="s">
        <v>36</v>
      </c>
      <c r="C15" s="104" t="s">
        <v>37</v>
      </c>
      <c r="D15" s="18"/>
      <c r="E15" s="18"/>
      <c r="F15" s="18"/>
      <c r="G15" s="18"/>
      <c r="H15" s="18"/>
    </row>
    <row r="16" spans="1:10" ht="409.5">
      <c r="A16" s="18"/>
      <c r="B16" s="20" t="s">
        <v>38</v>
      </c>
      <c r="C16" s="104" t="s">
        <v>39</v>
      </c>
      <c r="D16" s="18"/>
      <c r="E16" s="18"/>
      <c r="F16" s="18"/>
      <c r="G16" s="18"/>
      <c r="H16" s="18"/>
    </row>
    <row r="17" spans="1:8" ht="399">
      <c r="A17" s="18"/>
      <c r="B17" s="20" t="s">
        <v>40</v>
      </c>
      <c r="C17" s="104" t="s">
        <v>41</v>
      </c>
      <c r="D17" s="18"/>
      <c r="E17" s="18"/>
      <c r="F17" s="18"/>
      <c r="G17" s="18"/>
      <c r="H17" s="18"/>
    </row>
    <row r="18" spans="1:8" ht="294">
      <c r="A18" s="18"/>
      <c r="B18" s="20" t="s">
        <v>42</v>
      </c>
      <c r="C18" s="104" t="s">
        <v>43</v>
      </c>
      <c r="D18" s="18"/>
      <c r="E18" s="18"/>
      <c r="F18" s="18"/>
      <c r="G18" s="18"/>
      <c r="H18" s="18"/>
    </row>
    <row r="19" spans="1:8" ht="336">
      <c r="A19" s="18"/>
      <c r="B19" s="18" t="s">
        <v>44</v>
      </c>
      <c r="C19" s="104" t="s">
        <v>45</v>
      </c>
      <c r="D19" s="18"/>
      <c r="E19" s="18"/>
      <c r="F19" s="18"/>
      <c r="G19" s="18"/>
      <c r="H19" s="18"/>
    </row>
    <row r="20" spans="1:8" ht="336">
      <c r="B20" s="19" t="s">
        <v>46</v>
      </c>
      <c r="C20" s="104" t="s">
        <v>47</v>
      </c>
      <c r="F20" s="16" t="s">
        <v>48</v>
      </c>
    </row>
    <row r="21" spans="1:8" ht="252">
      <c r="B21" s="19" t="s">
        <v>49</v>
      </c>
      <c r="C21" s="104" t="s">
        <v>50</v>
      </c>
      <c r="F21" s="16" t="s">
        <v>51</v>
      </c>
    </row>
    <row r="22" spans="1:8" ht="105">
      <c r="F22" s="16" t="s">
        <v>52</v>
      </c>
    </row>
    <row r="23" spans="1:8" ht="90">
      <c r="F23" s="16" t="s">
        <v>53</v>
      </c>
    </row>
    <row r="24" spans="1:8" ht="60">
      <c r="D24" s="22" t="str">
        <f>+CONCATENATE(PROCES,SUBPROCES)</f>
        <v>Gestión Financiera y Contable</v>
      </c>
      <c r="F24" s="16" t="s">
        <v>54</v>
      </c>
    </row>
    <row r="25" spans="1:8" ht="30">
      <c r="F25" s="16" t="s">
        <v>55</v>
      </c>
    </row>
    <row r="27" spans="1:8" ht="173.25">
      <c r="B27" s="23" t="s">
        <v>56</v>
      </c>
      <c r="C27" s="24" t="s">
        <v>57</v>
      </c>
    </row>
    <row r="28" spans="1:8" ht="126">
      <c r="B28" s="23" t="s">
        <v>58</v>
      </c>
      <c r="C28" s="24" t="s">
        <v>59</v>
      </c>
    </row>
    <row r="29" spans="1:8" ht="157.5">
      <c r="B29" s="23" t="s">
        <v>60</v>
      </c>
      <c r="C29" s="24" t="s">
        <v>61</v>
      </c>
    </row>
    <row r="30" spans="1:8" ht="204.75">
      <c r="B30" s="23" t="s">
        <v>62</v>
      </c>
      <c r="C30" s="24" t="s">
        <v>63</v>
      </c>
    </row>
    <row r="31" spans="1:8" ht="78.75">
      <c r="B31" s="23" t="s">
        <v>64</v>
      </c>
      <c r="C31" s="24" t="s">
        <v>65</v>
      </c>
    </row>
    <row r="32" spans="1:8" ht="283.5">
      <c r="B32" s="23" t="s">
        <v>66</v>
      </c>
      <c r="C32" s="24" t="s">
        <v>67</v>
      </c>
    </row>
    <row r="33" spans="2:3" ht="189">
      <c r="B33" s="23" t="s">
        <v>68</v>
      </c>
      <c r="C33" s="24" t="s">
        <v>69</v>
      </c>
    </row>
    <row r="34" spans="2:3" ht="141.75">
      <c r="B34" s="23" t="s">
        <v>70</v>
      </c>
      <c r="C34" s="24" t="s">
        <v>71</v>
      </c>
    </row>
    <row r="35" spans="2:3" ht="189">
      <c r="B35" s="23" t="s">
        <v>72</v>
      </c>
      <c r="C35" s="24" t="s">
        <v>73</v>
      </c>
    </row>
    <row r="36" spans="2:3" ht="220.5">
      <c r="B36" s="23" t="s">
        <v>74</v>
      </c>
      <c r="C36" s="24" t="s">
        <v>75</v>
      </c>
    </row>
    <row r="37" spans="2:3" ht="267.75">
      <c r="B37" s="23" t="s">
        <v>76</v>
      </c>
      <c r="C37" s="24" t="s">
        <v>77</v>
      </c>
    </row>
    <row r="38" spans="2:3" ht="204.75">
      <c r="B38" s="23" t="s">
        <v>78</v>
      </c>
      <c r="C38" s="24" t="s">
        <v>79</v>
      </c>
    </row>
    <row r="39" spans="2:3" ht="236.25">
      <c r="B39" s="23" t="s">
        <v>80</v>
      </c>
      <c r="C39" s="24" t="s">
        <v>81</v>
      </c>
    </row>
    <row r="40" spans="2:3" ht="141.75">
      <c r="B40" s="23" t="s">
        <v>82</v>
      </c>
      <c r="C40" s="24" t="s">
        <v>83</v>
      </c>
    </row>
    <row r="41" spans="2:3" ht="126">
      <c r="B41" s="23" t="s">
        <v>84</v>
      </c>
      <c r="C41" s="24" t="s">
        <v>85</v>
      </c>
    </row>
    <row r="42" spans="2:3" ht="126">
      <c r="B42" s="23" t="s">
        <v>86</v>
      </c>
      <c r="C42" s="24" t="s">
        <v>87</v>
      </c>
    </row>
    <row r="43" spans="2:3" ht="236.25">
      <c r="B43" s="23" t="s">
        <v>88</v>
      </c>
      <c r="C43" s="24" t="s">
        <v>89</v>
      </c>
    </row>
    <row r="44" spans="2:3" ht="236.25">
      <c r="B44" s="23" t="s">
        <v>90</v>
      </c>
      <c r="C44" s="24" t="s">
        <v>91</v>
      </c>
    </row>
    <row r="45" spans="2:3" ht="189">
      <c r="B45" s="23" t="s">
        <v>92</v>
      </c>
      <c r="C45" s="24" t="s">
        <v>93</v>
      </c>
    </row>
    <row r="46" spans="2:3" ht="189">
      <c r="B46" s="23" t="s">
        <v>94</v>
      </c>
      <c r="C46" s="24" t="s">
        <v>95</v>
      </c>
    </row>
    <row r="47" spans="2:3" ht="157.5">
      <c r="B47" s="23" t="s">
        <v>96</v>
      </c>
      <c r="C47" s="24" t="s">
        <v>97</v>
      </c>
    </row>
    <row r="48" spans="2:3" ht="110.25">
      <c r="B48" s="23" t="s">
        <v>98</v>
      </c>
      <c r="C48" s="24" t="s">
        <v>99</v>
      </c>
    </row>
    <row r="49" spans="2:7" ht="157.5">
      <c r="B49" s="23" t="s">
        <v>100</v>
      </c>
      <c r="C49" s="24" t="s">
        <v>101</v>
      </c>
    </row>
    <row r="50" spans="2:7" ht="204.75">
      <c r="B50" s="23" t="s">
        <v>102</v>
      </c>
      <c r="C50" s="24" t="s">
        <v>41</v>
      </c>
    </row>
    <row r="51" spans="2:7" ht="126">
      <c r="B51" s="23" t="s">
        <v>103</v>
      </c>
      <c r="C51" s="24" t="s">
        <v>104</v>
      </c>
    </row>
    <row r="52" spans="2:7" ht="252">
      <c r="B52" s="23" t="s">
        <v>105</v>
      </c>
      <c r="C52" s="24" t="s">
        <v>106</v>
      </c>
    </row>
    <row r="53" spans="2:7" ht="173.25">
      <c r="B53" s="23" t="s">
        <v>107</v>
      </c>
      <c r="C53" s="24" t="s">
        <v>108</v>
      </c>
    </row>
    <row r="54" spans="2:7" ht="78.75">
      <c r="B54" s="23" t="s">
        <v>109</v>
      </c>
      <c r="C54" s="24" t="s">
        <v>110</v>
      </c>
    </row>
    <row r="55" spans="2:7" ht="189.75" thickBot="1">
      <c r="B55" s="25" t="s">
        <v>111</v>
      </c>
      <c r="C55" s="26" t="s">
        <v>112</v>
      </c>
    </row>
    <row r="62" spans="2:7" ht="94.5">
      <c r="B62" s="23" t="s">
        <v>56</v>
      </c>
      <c r="C62" s="27" t="s">
        <v>113</v>
      </c>
      <c r="F62" s="19" t="s">
        <v>13</v>
      </c>
      <c r="G62" s="19" t="s">
        <v>114</v>
      </c>
    </row>
    <row r="63" spans="2:7" ht="47.25">
      <c r="B63" s="23" t="s">
        <v>58</v>
      </c>
      <c r="C63" s="27" t="s">
        <v>115</v>
      </c>
      <c r="F63" s="19" t="s">
        <v>8</v>
      </c>
      <c r="G63" s="19" t="s">
        <v>116</v>
      </c>
    </row>
    <row r="64" spans="2:7" ht="63">
      <c r="B64" s="23" t="s">
        <v>64</v>
      </c>
      <c r="C64" s="27" t="s">
        <v>117</v>
      </c>
      <c r="F64" s="19" t="s">
        <v>26</v>
      </c>
      <c r="G64" s="19" t="s">
        <v>118</v>
      </c>
    </row>
    <row r="65" spans="2:3" ht="30">
      <c r="B65" s="23" t="s">
        <v>60</v>
      </c>
      <c r="C65" s="27" t="s">
        <v>117</v>
      </c>
    </row>
    <row r="66" spans="2:3" ht="45">
      <c r="B66" s="23" t="s">
        <v>62</v>
      </c>
      <c r="C66" s="27" t="s">
        <v>119</v>
      </c>
    </row>
    <row r="67" spans="2:3" ht="75">
      <c r="B67" s="23" t="s">
        <v>66</v>
      </c>
      <c r="C67" s="27" t="s">
        <v>120</v>
      </c>
    </row>
    <row r="68" spans="2:3" ht="75">
      <c r="B68" s="23" t="s">
        <v>68</v>
      </c>
      <c r="C68" s="27" t="s">
        <v>120</v>
      </c>
    </row>
    <row r="69" spans="2:3" ht="75">
      <c r="B69" s="23" t="s">
        <v>70</v>
      </c>
      <c r="C69" s="27" t="s">
        <v>120</v>
      </c>
    </row>
    <row r="70" spans="2:3" ht="45">
      <c r="B70" s="23" t="s">
        <v>72</v>
      </c>
      <c r="C70" s="27" t="s">
        <v>113</v>
      </c>
    </row>
    <row r="71" spans="2:3" ht="45">
      <c r="B71" s="23" t="s">
        <v>74</v>
      </c>
      <c r="C71" s="27" t="s">
        <v>121</v>
      </c>
    </row>
    <row r="72" spans="2:3" ht="90">
      <c r="B72" s="23" t="s">
        <v>76</v>
      </c>
      <c r="C72" s="28" t="s">
        <v>122</v>
      </c>
    </row>
    <row r="73" spans="2:3" ht="45">
      <c r="B73" s="23" t="s">
        <v>78</v>
      </c>
      <c r="C73" s="27" t="s">
        <v>123</v>
      </c>
    </row>
    <row r="74" spans="2:3" ht="75">
      <c r="B74" s="23" t="s">
        <v>80</v>
      </c>
      <c r="C74" s="27" t="s">
        <v>120</v>
      </c>
    </row>
    <row r="75" spans="2:3">
      <c r="B75" s="23" t="s">
        <v>82</v>
      </c>
      <c r="C75" s="27" t="s">
        <v>124</v>
      </c>
    </row>
    <row r="76" spans="2:3" ht="30">
      <c r="B76" s="23" t="s">
        <v>84</v>
      </c>
      <c r="C76" s="27" t="s">
        <v>125</v>
      </c>
    </row>
    <row r="77" spans="2:3" ht="45">
      <c r="B77" s="23" t="s">
        <v>86</v>
      </c>
      <c r="C77" s="27" t="s">
        <v>125</v>
      </c>
    </row>
    <row r="78" spans="2:3">
      <c r="B78" s="23" t="s">
        <v>88</v>
      </c>
      <c r="C78" s="27" t="s">
        <v>124</v>
      </c>
    </row>
    <row r="79" spans="2:3" ht="30">
      <c r="B79" s="23" t="s">
        <v>90</v>
      </c>
      <c r="C79" s="27" t="s">
        <v>126</v>
      </c>
    </row>
    <row r="80" spans="2:3">
      <c r="B80" s="23" t="s">
        <v>92</v>
      </c>
      <c r="C80" s="27" t="s">
        <v>124</v>
      </c>
    </row>
    <row r="81" spans="2:4">
      <c r="B81" s="23" t="s">
        <v>94</v>
      </c>
      <c r="C81" s="27" t="s">
        <v>124</v>
      </c>
    </row>
    <row r="82" spans="2:4" ht="45">
      <c r="B82" s="23" t="s">
        <v>96</v>
      </c>
      <c r="C82" s="27" t="s">
        <v>127</v>
      </c>
    </row>
    <row r="83" spans="2:4" ht="45">
      <c r="B83" s="23" t="s">
        <v>98</v>
      </c>
      <c r="C83" s="27" t="s">
        <v>127</v>
      </c>
    </row>
    <row r="84" spans="2:4" ht="45">
      <c r="B84" s="23" t="s">
        <v>100</v>
      </c>
      <c r="C84" s="27" t="s">
        <v>128</v>
      </c>
    </row>
    <row r="85" spans="2:4">
      <c r="B85" s="23" t="s">
        <v>102</v>
      </c>
      <c r="C85" s="27" t="s">
        <v>124</v>
      </c>
    </row>
    <row r="86" spans="2:4">
      <c r="B86" s="23" t="s">
        <v>103</v>
      </c>
      <c r="C86" s="27" t="s">
        <v>129</v>
      </c>
    </row>
    <row r="87" spans="2:4" ht="30">
      <c r="B87" s="23" t="s">
        <v>105</v>
      </c>
      <c r="C87" s="27" t="s">
        <v>129</v>
      </c>
    </row>
    <row r="88" spans="2:4" ht="30">
      <c r="B88" s="23" t="s">
        <v>107</v>
      </c>
      <c r="C88" s="27" t="s">
        <v>129</v>
      </c>
    </row>
    <row r="89" spans="2:4">
      <c r="B89" s="23" t="s">
        <v>109</v>
      </c>
      <c r="C89" s="27" t="s">
        <v>130</v>
      </c>
    </row>
    <row r="90" spans="2:4" ht="30.75" thickBot="1">
      <c r="B90" s="25" t="s">
        <v>111</v>
      </c>
      <c r="C90" s="27" t="s">
        <v>115</v>
      </c>
    </row>
    <row r="94" spans="2:4">
      <c r="D94" s="19" t="e">
        <f>VLOOKUP($D$95,$B$97:$C$125,2,0)</f>
        <v>#N/A</v>
      </c>
    </row>
    <row r="95" spans="2:4" ht="31.5">
      <c r="D95" s="22" t="str">
        <f>+CONCATENATE(PROCES,SUBPROCES)</f>
        <v>Gestión Financiera y Contable</v>
      </c>
    </row>
    <row r="97" spans="2:4" ht="75">
      <c r="B97" s="23" t="s">
        <v>56</v>
      </c>
      <c r="C97" s="29" t="s">
        <v>131</v>
      </c>
      <c r="D97" s="19" t="s">
        <v>132</v>
      </c>
    </row>
    <row r="98" spans="2:4" ht="30">
      <c r="B98" s="23" t="s">
        <v>58</v>
      </c>
      <c r="C98" s="29" t="s">
        <v>133</v>
      </c>
      <c r="D98" s="19" t="s">
        <v>134</v>
      </c>
    </row>
    <row r="99" spans="2:4">
      <c r="B99" s="23" t="s">
        <v>64</v>
      </c>
      <c r="C99" s="29" t="s">
        <v>135</v>
      </c>
      <c r="D99" s="19" t="s">
        <v>136</v>
      </c>
    </row>
    <row r="100" spans="2:4" ht="45">
      <c r="B100" s="23" t="s">
        <v>62</v>
      </c>
      <c r="C100" s="29" t="s">
        <v>137</v>
      </c>
      <c r="D100" s="19" t="s">
        <v>138</v>
      </c>
    </row>
    <row r="101" spans="2:4" ht="30">
      <c r="B101" s="23" t="s">
        <v>66</v>
      </c>
      <c r="C101" s="29" t="s">
        <v>139</v>
      </c>
      <c r="D101" s="19" t="s">
        <v>140</v>
      </c>
    </row>
    <row r="102" spans="2:4">
      <c r="B102" s="23" t="s">
        <v>68</v>
      </c>
      <c r="C102" s="29" t="s">
        <v>141</v>
      </c>
      <c r="D102" s="19" t="s">
        <v>142</v>
      </c>
    </row>
    <row r="103" spans="2:4" ht="30">
      <c r="B103" s="23" t="s">
        <v>70</v>
      </c>
      <c r="C103" s="29" t="s">
        <v>143</v>
      </c>
      <c r="D103" s="19" t="s">
        <v>144</v>
      </c>
    </row>
    <row r="104" spans="2:4" ht="45">
      <c r="B104" s="23" t="s">
        <v>72</v>
      </c>
      <c r="C104" s="29" t="s">
        <v>145</v>
      </c>
      <c r="D104" s="19" t="s">
        <v>146</v>
      </c>
    </row>
    <row r="105" spans="2:4" ht="30">
      <c r="B105" s="23" t="s">
        <v>74</v>
      </c>
      <c r="C105" s="29" t="s">
        <v>147</v>
      </c>
      <c r="D105" s="19" t="s">
        <v>148</v>
      </c>
    </row>
    <row r="106" spans="2:4" ht="90">
      <c r="B106" s="23" t="s">
        <v>76</v>
      </c>
      <c r="C106" s="29" t="s">
        <v>149</v>
      </c>
      <c r="D106" s="19" t="s">
        <v>150</v>
      </c>
    </row>
    <row r="107" spans="2:4" ht="45">
      <c r="B107" s="23" t="s">
        <v>78</v>
      </c>
      <c r="C107" s="29" t="s">
        <v>151</v>
      </c>
      <c r="D107" s="19" t="s">
        <v>152</v>
      </c>
    </row>
    <row r="108" spans="2:4" ht="30">
      <c r="B108" s="23" t="s">
        <v>80</v>
      </c>
      <c r="C108" s="29" t="s">
        <v>153</v>
      </c>
      <c r="D108" s="19" t="s">
        <v>154</v>
      </c>
    </row>
    <row r="109" spans="2:4">
      <c r="B109" s="23" t="s">
        <v>82</v>
      </c>
      <c r="C109" s="29" t="s">
        <v>155</v>
      </c>
      <c r="D109" s="19" t="s">
        <v>156</v>
      </c>
    </row>
    <row r="110" spans="2:4" ht="30">
      <c r="B110" s="23" t="s">
        <v>84</v>
      </c>
      <c r="C110" s="29" t="s">
        <v>157</v>
      </c>
      <c r="D110" s="19" t="s">
        <v>158</v>
      </c>
    </row>
    <row r="111" spans="2:4" ht="45">
      <c r="B111" s="23" t="s">
        <v>86</v>
      </c>
      <c r="C111" s="29" t="s">
        <v>159</v>
      </c>
      <c r="D111" s="19" t="s">
        <v>160</v>
      </c>
    </row>
    <row r="112" spans="2:4">
      <c r="B112" s="23" t="s">
        <v>88</v>
      </c>
      <c r="C112" s="29" t="s">
        <v>161</v>
      </c>
      <c r="D112" s="19" t="s">
        <v>162</v>
      </c>
    </row>
    <row r="113" spans="2:30" ht="30">
      <c r="B113" s="23" t="s">
        <v>90</v>
      </c>
      <c r="C113" s="29" t="s">
        <v>163</v>
      </c>
      <c r="D113" s="19" t="s">
        <v>164</v>
      </c>
    </row>
    <row r="114" spans="2:30">
      <c r="B114" s="23" t="s">
        <v>92</v>
      </c>
      <c r="C114" s="29" t="s">
        <v>165</v>
      </c>
      <c r="D114" s="19" t="s">
        <v>166</v>
      </c>
    </row>
    <row r="115" spans="2:30">
      <c r="B115" s="23" t="s">
        <v>94</v>
      </c>
      <c r="C115" s="29" t="s">
        <v>167</v>
      </c>
      <c r="D115" s="19" t="s">
        <v>168</v>
      </c>
    </row>
    <row r="116" spans="2:30" ht="45">
      <c r="B116" s="23" t="s">
        <v>96</v>
      </c>
      <c r="C116" s="29" t="s">
        <v>169</v>
      </c>
      <c r="D116" s="19" t="s">
        <v>170</v>
      </c>
    </row>
    <row r="117" spans="2:30" ht="45">
      <c r="B117" s="23" t="s">
        <v>98</v>
      </c>
      <c r="C117" s="29" t="s">
        <v>171</v>
      </c>
      <c r="D117" s="19" t="s">
        <v>172</v>
      </c>
    </row>
    <row r="118" spans="2:30" ht="45">
      <c r="B118" s="23" t="s">
        <v>100</v>
      </c>
      <c r="C118" s="29" t="s">
        <v>173</v>
      </c>
      <c r="D118" s="19" t="s">
        <v>174</v>
      </c>
    </row>
    <row r="119" spans="2:30">
      <c r="B119" s="23" t="s">
        <v>102</v>
      </c>
      <c r="C119" s="29" t="s">
        <v>175</v>
      </c>
      <c r="D119" s="19" t="s">
        <v>176</v>
      </c>
    </row>
    <row r="120" spans="2:30">
      <c r="B120" s="23" t="s">
        <v>103</v>
      </c>
      <c r="C120" s="29" t="s">
        <v>177</v>
      </c>
      <c r="D120" s="19" t="s">
        <v>178</v>
      </c>
    </row>
    <row r="121" spans="2:30" ht="30">
      <c r="B121" s="23" t="s">
        <v>105</v>
      </c>
      <c r="C121" s="29" t="s">
        <v>179</v>
      </c>
      <c r="D121" s="19" t="s">
        <v>180</v>
      </c>
    </row>
    <row r="122" spans="2:30" ht="30">
      <c r="B122" s="23" t="s">
        <v>107</v>
      </c>
      <c r="C122" s="29" t="s">
        <v>181</v>
      </c>
      <c r="D122" s="19" t="s">
        <v>182</v>
      </c>
    </row>
    <row r="123" spans="2:30">
      <c r="B123" s="23" t="s">
        <v>109</v>
      </c>
      <c r="C123" s="29" t="s">
        <v>183</v>
      </c>
      <c r="D123" s="19" t="s">
        <v>184</v>
      </c>
    </row>
    <row r="124" spans="2:30" ht="16.5" thickBot="1">
      <c r="B124" s="25" t="s">
        <v>111</v>
      </c>
      <c r="C124" s="29" t="s">
        <v>185</v>
      </c>
      <c r="D124" s="19" t="s">
        <v>186</v>
      </c>
    </row>
    <row r="125" spans="2:30" ht="30">
      <c r="B125" s="30" t="s">
        <v>60</v>
      </c>
      <c r="C125" s="29" t="s">
        <v>187</v>
      </c>
      <c r="D125" s="19" t="s">
        <v>188</v>
      </c>
    </row>
    <row r="127" spans="2:30">
      <c r="B127" s="31" t="s">
        <v>189</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56</v>
      </c>
      <c r="C128" s="33" t="s">
        <v>58</v>
      </c>
      <c r="D128" s="33" t="s">
        <v>64</v>
      </c>
      <c r="E128" s="33" t="s">
        <v>62</v>
      </c>
      <c r="F128" s="33" t="s">
        <v>66</v>
      </c>
      <c r="G128" s="33" t="s">
        <v>68</v>
      </c>
      <c r="H128" s="33" t="s">
        <v>70</v>
      </c>
      <c r="I128" s="33" t="s">
        <v>72</v>
      </c>
      <c r="J128" s="33" t="s">
        <v>74</v>
      </c>
      <c r="K128" s="33" t="s">
        <v>76</v>
      </c>
      <c r="L128" s="33" t="s">
        <v>78</v>
      </c>
      <c r="M128" s="33" t="s">
        <v>80</v>
      </c>
      <c r="N128" s="33" t="s">
        <v>82</v>
      </c>
      <c r="O128" s="33" t="s">
        <v>84</v>
      </c>
      <c r="P128" s="33" t="s">
        <v>86</v>
      </c>
      <c r="Q128" s="33" t="s">
        <v>88</v>
      </c>
      <c r="R128" s="33" t="s">
        <v>90</v>
      </c>
      <c r="S128" s="33" t="s">
        <v>92</v>
      </c>
      <c r="T128" s="33" t="s">
        <v>94</v>
      </c>
      <c r="U128" s="33" t="s">
        <v>96</v>
      </c>
      <c r="V128" s="33" t="s">
        <v>98</v>
      </c>
      <c r="W128" s="33" t="s">
        <v>100</v>
      </c>
      <c r="X128" s="33" t="s">
        <v>102</v>
      </c>
      <c r="Y128" s="33" t="s">
        <v>103</v>
      </c>
      <c r="Z128" s="33" t="s">
        <v>105</v>
      </c>
      <c r="AA128" s="33" t="s">
        <v>107</v>
      </c>
      <c r="AB128" s="33" t="s">
        <v>109</v>
      </c>
      <c r="AC128" s="34" t="s">
        <v>111</v>
      </c>
      <c r="AD128" s="34" t="s">
        <v>60</v>
      </c>
    </row>
    <row r="129" spans="2:30" ht="16.5" thickBot="1">
      <c r="B129" s="35" t="s">
        <v>131</v>
      </c>
      <c r="C129" s="29" t="s">
        <v>133</v>
      </c>
      <c r="D129" s="29" t="s">
        <v>135</v>
      </c>
      <c r="E129" s="29" t="s">
        <v>137</v>
      </c>
      <c r="F129" s="29" t="s">
        <v>139</v>
      </c>
      <c r="G129" s="29" t="s">
        <v>141</v>
      </c>
      <c r="H129" s="29" t="s">
        <v>143</v>
      </c>
      <c r="I129" s="29" t="s">
        <v>145</v>
      </c>
      <c r="J129" s="29" t="s">
        <v>147</v>
      </c>
      <c r="K129" s="29" t="s">
        <v>149</v>
      </c>
      <c r="L129" s="29" t="s">
        <v>151</v>
      </c>
      <c r="M129" s="29" t="s">
        <v>153</v>
      </c>
      <c r="N129" s="29" t="s">
        <v>155</v>
      </c>
      <c r="O129" s="29" t="s">
        <v>157</v>
      </c>
      <c r="P129" s="29" t="s">
        <v>159</v>
      </c>
      <c r="Q129" s="29" t="s">
        <v>161</v>
      </c>
      <c r="R129" s="29" t="s">
        <v>163</v>
      </c>
      <c r="S129" s="29" t="s">
        <v>165</v>
      </c>
      <c r="T129" s="29" t="s">
        <v>167</v>
      </c>
      <c r="U129" s="29" t="s">
        <v>169</v>
      </c>
      <c r="V129" s="29" t="s">
        <v>171</v>
      </c>
      <c r="W129" s="29" t="s">
        <v>173</v>
      </c>
      <c r="X129" s="29" t="s">
        <v>175</v>
      </c>
      <c r="Y129" s="29" t="s">
        <v>177</v>
      </c>
      <c r="Z129" s="29" t="s">
        <v>179</v>
      </c>
      <c r="AA129" s="36" t="s">
        <v>181</v>
      </c>
      <c r="AB129" s="36" t="s">
        <v>183</v>
      </c>
      <c r="AC129" s="36" t="s">
        <v>185</v>
      </c>
      <c r="AD129" s="36" t="s">
        <v>187</v>
      </c>
    </row>
    <row r="130" spans="2:30" ht="136.5" thickTop="1" thickBot="1">
      <c r="B130" s="37" t="s">
        <v>190</v>
      </c>
      <c r="C130" s="38" t="s">
        <v>191</v>
      </c>
      <c r="D130" s="39" t="s">
        <v>192</v>
      </c>
      <c r="E130" s="40" t="s">
        <v>193</v>
      </c>
      <c r="F130" s="40" t="s">
        <v>194</v>
      </c>
      <c r="G130" s="17" t="s">
        <v>195</v>
      </c>
      <c r="H130" s="41"/>
      <c r="I130" s="40" t="s">
        <v>196</v>
      </c>
      <c r="J130" s="40" t="s">
        <v>197</v>
      </c>
      <c r="K130" s="40" t="s">
        <v>198</v>
      </c>
      <c r="L130" s="40" t="s">
        <v>199</v>
      </c>
      <c r="M130" s="40" t="s">
        <v>200</v>
      </c>
      <c r="N130" s="41"/>
      <c r="O130" s="40" t="s">
        <v>201</v>
      </c>
      <c r="P130" s="40" t="s">
        <v>202</v>
      </c>
      <c r="Q130" s="39" t="s">
        <v>203</v>
      </c>
      <c r="R130" s="40" t="s">
        <v>204</v>
      </c>
      <c r="S130" s="40" t="s">
        <v>205</v>
      </c>
      <c r="T130" s="41"/>
      <c r="U130" s="40" t="s">
        <v>206</v>
      </c>
      <c r="V130" s="40" t="s">
        <v>207</v>
      </c>
      <c r="W130" s="40"/>
      <c r="X130" s="39" t="s">
        <v>208</v>
      </c>
      <c r="Y130" s="40" t="s">
        <v>209</v>
      </c>
      <c r="Z130" s="40" t="s">
        <v>210</v>
      </c>
      <c r="AA130" s="40" t="s">
        <v>211</v>
      </c>
      <c r="AB130" s="40" t="s">
        <v>212</v>
      </c>
      <c r="AC130" s="40" t="s">
        <v>213</v>
      </c>
      <c r="AD130" s="40" t="s">
        <v>214</v>
      </c>
    </row>
    <row r="131" spans="2:30" ht="90.75" thickBot="1">
      <c r="B131" s="42" t="s">
        <v>215</v>
      </c>
      <c r="C131" s="42" t="s">
        <v>216</v>
      </c>
      <c r="D131" s="43" t="s">
        <v>217</v>
      </c>
      <c r="E131" s="43" t="s">
        <v>218</v>
      </c>
      <c r="F131" s="43" t="s">
        <v>219</v>
      </c>
      <c r="G131" s="43"/>
      <c r="H131" s="41"/>
      <c r="I131" s="43" t="s">
        <v>220</v>
      </c>
      <c r="J131" s="43" t="s">
        <v>221</v>
      </c>
      <c r="K131" s="43" t="s">
        <v>222</v>
      </c>
      <c r="L131" s="43" t="s">
        <v>223</v>
      </c>
      <c r="M131" s="43" t="s">
        <v>224</v>
      </c>
      <c r="N131" s="41"/>
      <c r="O131" s="43" t="s">
        <v>225</v>
      </c>
      <c r="P131" s="43" t="s">
        <v>226</v>
      </c>
      <c r="Q131" s="44" t="s">
        <v>227</v>
      </c>
      <c r="R131" s="43" t="s">
        <v>228</v>
      </c>
      <c r="S131" s="43" t="s">
        <v>229</v>
      </c>
      <c r="T131" s="41"/>
      <c r="U131" s="43" t="s">
        <v>230</v>
      </c>
      <c r="V131" s="43" t="s">
        <v>231</v>
      </c>
      <c r="W131" s="43" t="s">
        <v>232</v>
      </c>
      <c r="X131" s="44" t="s">
        <v>233</v>
      </c>
      <c r="Y131" s="43" t="s">
        <v>234</v>
      </c>
      <c r="Z131" s="43" t="s">
        <v>235</v>
      </c>
      <c r="AA131" s="43" t="s">
        <v>236</v>
      </c>
      <c r="AB131" s="43" t="s">
        <v>237</v>
      </c>
      <c r="AC131" s="43" t="s">
        <v>238</v>
      </c>
      <c r="AD131" s="43"/>
    </row>
    <row r="132" spans="2:30" ht="150.75" thickBot="1">
      <c r="B132" s="45" t="s">
        <v>239</v>
      </c>
      <c r="C132" s="42" t="s">
        <v>240</v>
      </c>
      <c r="D132" s="43" t="s">
        <v>241</v>
      </c>
      <c r="E132" s="41"/>
      <c r="F132" s="41"/>
      <c r="G132" s="43"/>
      <c r="H132" s="41"/>
      <c r="I132" s="43" t="s">
        <v>242</v>
      </c>
      <c r="J132" s="43" t="s">
        <v>243</v>
      </c>
      <c r="K132" s="43" t="s">
        <v>244</v>
      </c>
      <c r="L132" s="43" t="s">
        <v>245</v>
      </c>
      <c r="M132" s="43" t="s">
        <v>246</v>
      </c>
      <c r="N132" s="41"/>
      <c r="O132" s="43" t="s">
        <v>247</v>
      </c>
      <c r="P132" s="41"/>
      <c r="Q132" s="44" t="s">
        <v>248</v>
      </c>
      <c r="R132" s="43" t="s">
        <v>249</v>
      </c>
      <c r="S132" s="43" t="s">
        <v>250</v>
      </c>
      <c r="T132" s="41"/>
      <c r="U132" s="43" t="s">
        <v>251</v>
      </c>
      <c r="V132" s="43" t="s">
        <v>252</v>
      </c>
      <c r="W132" s="43" t="s">
        <v>253</v>
      </c>
      <c r="X132" s="44" t="s">
        <v>254</v>
      </c>
      <c r="Z132" s="43" t="s">
        <v>255</v>
      </c>
      <c r="AA132" s="43" t="s">
        <v>256</v>
      </c>
      <c r="AB132" s="41"/>
      <c r="AC132" s="46"/>
      <c r="AD132" s="46"/>
    </row>
    <row r="133" spans="2:30" ht="105.75" thickBot="1">
      <c r="B133" s="47"/>
      <c r="C133" s="42" t="s">
        <v>257</v>
      </c>
      <c r="D133" s="43" t="s">
        <v>258</v>
      </c>
      <c r="E133" s="41"/>
      <c r="F133" s="41"/>
      <c r="G133" s="41"/>
      <c r="H133" s="41"/>
      <c r="I133" s="41"/>
      <c r="J133" s="43" t="s">
        <v>259</v>
      </c>
      <c r="K133" s="43"/>
      <c r="L133" s="43" t="s">
        <v>260</v>
      </c>
      <c r="M133" s="43" t="s">
        <v>261</v>
      </c>
      <c r="N133" s="41"/>
      <c r="O133" s="41"/>
      <c r="P133" s="41"/>
      <c r="Q133" s="44" t="s">
        <v>262</v>
      </c>
      <c r="R133" s="41"/>
      <c r="S133" s="41"/>
      <c r="T133" s="41"/>
      <c r="U133" s="43" t="s">
        <v>263</v>
      </c>
      <c r="V133" s="43" t="s">
        <v>264</v>
      </c>
      <c r="W133" s="43"/>
      <c r="X133" s="44" t="s">
        <v>265</v>
      </c>
      <c r="Y133" s="41"/>
      <c r="Z133" s="43" t="s">
        <v>266</v>
      </c>
      <c r="AA133" s="41"/>
      <c r="AB133" s="41"/>
      <c r="AC133" s="46"/>
      <c r="AD133" s="46"/>
    </row>
    <row r="134" spans="2:30" ht="63.75" thickBot="1">
      <c r="B134" s="47"/>
      <c r="C134" s="48" t="s">
        <v>267</v>
      </c>
      <c r="D134" s="41"/>
      <c r="E134" s="41"/>
      <c r="F134" s="41"/>
      <c r="G134" s="41"/>
      <c r="H134" s="41"/>
      <c r="I134" s="41"/>
      <c r="J134" s="43" t="s">
        <v>268</v>
      </c>
      <c r="K134" s="43"/>
      <c r="L134" s="43"/>
      <c r="M134" s="43" t="s">
        <v>269</v>
      </c>
      <c r="N134" s="41"/>
      <c r="O134" s="41"/>
      <c r="P134" s="41"/>
      <c r="Q134" s="44" t="s">
        <v>270</v>
      </c>
      <c r="R134" s="41"/>
      <c r="S134" s="41"/>
      <c r="T134" s="41"/>
      <c r="U134" s="43" t="s">
        <v>271</v>
      </c>
      <c r="V134" s="43" t="s">
        <v>272</v>
      </c>
      <c r="W134" s="41"/>
      <c r="X134" s="44" t="s">
        <v>273</v>
      </c>
      <c r="Y134" s="41"/>
      <c r="Z134" s="41" t="s">
        <v>274</v>
      </c>
      <c r="AA134" s="41"/>
      <c r="AB134" s="41"/>
      <c r="AC134" s="46"/>
      <c r="AD134" s="46"/>
    </row>
    <row r="135" spans="2:30" ht="135.75" thickBot="1">
      <c r="B135" s="47"/>
      <c r="C135" s="48" t="s">
        <v>275</v>
      </c>
      <c r="D135" s="41"/>
      <c r="E135" s="41"/>
      <c r="F135" s="41"/>
      <c r="G135" s="41"/>
      <c r="H135" s="41"/>
      <c r="I135" s="41"/>
      <c r="J135" s="43" t="s">
        <v>276</v>
      </c>
      <c r="K135" s="43"/>
      <c r="L135" s="41"/>
      <c r="M135" s="43" t="s">
        <v>277</v>
      </c>
      <c r="N135" s="41"/>
      <c r="O135" s="41"/>
      <c r="P135" s="41"/>
      <c r="Q135" s="44"/>
      <c r="R135" s="41"/>
      <c r="S135" s="41"/>
      <c r="T135" s="41"/>
      <c r="U135" s="43" t="s">
        <v>278</v>
      </c>
      <c r="V135" s="43" t="s">
        <v>279</v>
      </c>
      <c r="W135" s="41"/>
      <c r="X135" s="44" t="s">
        <v>280</v>
      </c>
      <c r="Y135" s="41"/>
      <c r="Z135" s="41"/>
      <c r="AA135" s="41"/>
      <c r="AB135" s="41"/>
      <c r="AC135" s="46"/>
      <c r="AD135" s="46"/>
    </row>
    <row r="136" spans="2:30" ht="90.75" thickBot="1">
      <c r="B136" s="47"/>
      <c r="C136" s="41"/>
      <c r="D136" s="41"/>
      <c r="E136" s="41"/>
      <c r="F136" s="41"/>
      <c r="G136" s="41"/>
      <c r="H136" s="41"/>
      <c r="I136" s="41"/>
      <c r="J136" s="40" t="s">
        <v>281</v>
      </c>
      <c r="K136" s="43"/>
      <c r="L136" s="41"/>
      <c r="M136" s="43" t="s">
        <v>282</v>
      </c>
      <c r="N136" s="41"/>
      <c r="O136" s="41"/>
      <c r="P136" s="41"/>
      <c r="Q136" s="44"/>
      <c r="R136" s="41"/>
      <c r="S136" s="41"/>
      <c r="T136" s="41"/>
      <c r="U136" s="41"/>
      <c r="V136" s="43" t="s">
        <v>283</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284</v>
      </c>
      <c r="N137" s="41"/>
      <c r="O137" s="41"/>
      <c r="P137" s="41"/>
      <c r="Q137" s="41"/>
      <c r="R137" s="41"/>
      <c r="S137" s="41"/>
      <c r="T137" s="41"/>
      <c r="U137" s="41"/>
      <c r="V137" s="43" t="s">
        <v>285</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286</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446" t="s">
        <v>23</v>
      </c>
      <c r="D148" s="53" t="s">
        <v>191</v>
      </c>
      <c r="E148" s="54" t="s">
        <v>287</v>
      </c>
    </row>
    <row r="149" spans="3:5" ht="150">
      <c r="C149" s="447"/>
      <c r="D149" s="55" t="s">
        <v>216</v>
      </c>
      <c r="E149" s="56" t="s">
        <v>288</v>
      </c>
    </row>
    <row r="150" spans="3:5" ht="150">
      <c r="C150" s="447"/>
      <c r="D150" s="55" t="s">
        <v>240</v>
      </c>
      <c r="E150" s="56" t="s">
        <v>289</v>
      </c>
    </row>
    <row r="151" spans="3:5" ht="105">
      <c r="C151" s="447"/>
      <c r="D151" s="55" t="s">
        <v>257</v>
      </c>
      <c r="E151" s="56" t="s">
        <v>290</v>
      </c>
    </row>
    <row r="152" spans="3:5" ht="105">
      <c r="C152" s="447"/>
      <c r="D152" s="55" t="s">
        <v>267</v>
      </c>
      <c r="E152" s="56" t="s">
        <v>291</v>
      </c>
    </row>
    <row r="153" spans="3:5" ht="150.75" thickBot="1">
      <c r="C153" s="447"/>
      <c r="D153" s="57" t="s">
        <v>267</v>
      </c>
      <c r="E153" s="58" t="s">
        <v>292</v>
      </c>
    </row>
    <row r="154" spans="3:5" ht="75.75" thickTop="1">
      <c r="C154" s="446" t="s">
        <v>293</v>
      </c>
      <c r="D154" s="53" t="s">
        <v>190</v>
      </c>
      <c r="E154" s="54" t="s">
        <v>294</v>
      </c>
    </row>
    <row r="155" spans="3:5" ht="75">
      <c r="C155" s="447"/>
      <c r="D155" s="55" t="s">
        <v>215</v>
      </c>
      <c r="E155" s="56" t="s">
        <v>295</v>
      </c>
    </row>
    <row r="156" spans="3:5" ht="75.75" thickBot="1">
      <c r="C156" s="448"/>
      <c r="D156" s="57" t="s">
        <v>239</v>
      </c>
      <c r="E156" s="59" t="s">
        <v>296</v>
      </c>
    </row>
    <row r="157" spans="3:5" ht="75.75" thickTop="1">
      <c r="C157" s="451" t="s">
        <v>297</v>
      </c>
      <c r="D157" s="60" t="s">
        <v>192</v>
      </c>
      <c r="E157" s="61" t="s">
        <v>298</v>
      </c>
    </row>
    <row r="158" spans="3:5" ht="45">
      <c r="C158" s="452"/>
      <c r="D158" s="62" t="s">
        <v>217</v>
      </c>
      <c r="E158" s="63" t="s">
        <v>299</v>
      </c>
    </row>
    <row r="159" spans="3:5" ht="75">
      <c r="C159" s="452"/>
      <c r="D159" s="62" t="s">
        <v>241</v>
      </c>
      <c r="E159" s="63" t="s">
        <v>300</v>
      </c>
    </row>
    <row r="160" spans="3:5" ht="45">
      <c r="C160" s="452"/>
      <c r="D160" s="62" t="s">
        <v>258</v>
      </c>
      <c r="E160" s="64" t="s">
        <v>301</v>
      </c>
    </row>
    <row r="161" spans="3:6" ht="16.5" thickBot="1">
      <c r="C161" s="452"/>
      <c r="D161" s="65">
        <v>0</v>
      </c>
      <c r="E161" s="66"/>
    </row>
    <row r="162" spans="3:6" ht="105">
      <c r="C162" s="453" t="s">
        <v>302</v>
      </c>
      <c r="D162" s="67" t="s">
        <v>193</v>
      </c>
      <c r="E162" s="68" t="s">
        <v>303</v>
      </c>
    </row>
    <row r="163" spans="3:6" ht="90.75" thickBot="1">
      <c r="C163" s="454"/>
      <c r="D163" s="69" t="s">
        <v>218</v>
      </c>
      <c r="E163" s="70" t="s">
        <v>304</v>
      </c>
    </row>
    <row r="164" spans="3:6" ht="105.75" thickBot="1">
      <c r="C164" s="71" t="s">
        <v>60</v>
      </c>
      <c r="D164" s="72" t="s">
        <v>214</v>
      </c>
      <c r="E164" s="73" t="s">
        <v>305</v>
      </c>
    </row>
    <row r="165" spans="3:6">
      <c r="C165" s="441" t="s">
        <v>306</v>
      </c>
      <c r="D165" s="74"/>
      <c r="E165" s="75"/>
    </row>
    <row r="166" spans="3:6" ht="105">
      <c r="C166" s="441"/>
      <c r="D166" s="76" t="s">
        <v>194</v>
      </c>
      <c r="E166" s="63" t="s">
        <v>307</v>
      </c>
      <c r="F166" s="17"/>
    </row>
    <row r="167" spans="3:6" ht="79.5" thickBot="1">
      <c r="C167" s="441"/>
      <c r="D167" s="77" t="s">
        <v>219</v>
      </c>
      <c r="E167" s="78" t="s">
        <v>308</v>
      </c>
      <c r="F167" s="17"/>
    </row>
    <row r="168" spans="3:6" ht="87" thickTop="1">
      <c r="C168" s="449" t="s">
        <v>309</v>
      </c>
      <c r="D168" s="17" t="s">
        <v>195</v>
      </c>
      <c r="E168" s="17" t="s">
        <v>310</v>
      </c>
    </row>
    <row r="169" spans="3:6">
      <c r="C169" s="450"/>
      <c r="D169" s="56"/>
      <c r="E169" s="56"/>
    </row>
    <row r="170" spans="3:6">
      <c r="C170" s="450"/>
      <c r="D170" s="56"/>
      <c r="E170" s="56"/>
    </row>
    <row r="171" spans="3:6" ht="16.5" thickBot="1">
      <c r="C171" s="450"/>
      <c r="D171" s="79">
        <v>0</v>
      </c>
      <c r="E171" s="80"/>
    </row>
    <row r="172" spans="3:6" ht="105.75" thickTop="1">
      <c r="C172" s="440" t="s">
        <v>311</v>
      </c>
      <c r="D172" s="81" t="s">
        <v>196</v>
      </c>
      <c r="E172" s="82" t="s">
        <v>312</v>
      </c>
    </row>
    <row r="173" spans="3:6" ht="60">
      <c r="C173" s="441"/>
      <c r="D173" s="76" t="s">
        <v>220</v>
      </c>
      <c r="E173" s="63" t="s">
        <v>313</v>
      </c>
    </row>
    <row r="174" spans="3:6" ht="45">
      <c r="C174" s="441"/>
      <c r="D174" s="76" t="s">
        <v>242</v>
      </c>
      <c r="E174" s="63" t="s">
        <v>314</v>
      </c>
    </row>
    <row r="175" spans="3:6" ht="16.5" thickBot="1">
      <c r="C175" s="441"/>
      <c r="D175" s="77">
        <v>0</v>
      </c>
      <c r="E175" s="78"/>
    </row>
    <row r="176" spans="3:6" ht="90.75" thickTop="1">
      <c r="C176" s="438" t="s">
        <v>32</v>
      </c>
      <c r="D176" s="83" t="s">
        <v>197</v>
      </c>
      <c r="E176" s="54" t="s">
        <v>315</v>
      </c>
    </row>
    <row r="177" spans="2:5" ht="150">
      <c r="C177" s="439"/>
      <c r="D177" s="83" t="s">
        <v>221</v>
      </c>
      <c r="E177" s="56" t="s">
        <v>316</v>
      </c>
    </row>
    <row r="178" spans="2:5" ht="135">
      <c r="C178" s="439"/>
      <c r="D178" s="83" t="s">
        <v>243</v>
      </c>
      <c r="E178" s="56" t="s">
        <v>317</v>
      </c>
    </row>
    <row r="179" spans="2:5" ht="75">
      <c r="C179" s="439"/>
      <c r="D179" s="83" t="s">
        <v>259</v>
      </c>
      <c r="E179" s="56" t="s">
        <v>318</v>
      </c>
    </row>
    <row r="180" spans="2:5" ht="60">
      <c r="C180" s="439"/>
      <c r="D180" s="83" t="s">
        <v>268</v>
      </c>
      <c r="E180" s="56" t="s">
        <v>319</v>
      </c>
    </row>
    <row r="181" spans="2:5" ht="75">
      <c r="C181" s="439"/>
      <c r="D181" s="83" t="s">
        <v>276</v>
      </c>
      <c r="E181" s="58" t="s">
        <v>320</v>
      </c>
    </row>
    <row r="182" spans="2:5" ht="105.75" thickBot="1">
      <c r="C182" s="439"/>
      <c r="D182" s="84" t="s">
        <v>281</v>
      </c>
      <c r="E182" s="58" t="s">
        <v>321</v>
      </c>
    </row>
    <row r="183" spans="2:5" ht="105.75" thickTop="1">
      <c r="C183" s="440" t="s">
        <v>322</v>
      </c>
      <c r="D183" s="81" t="s">
        <v>198</v>
      </c>
      <c r="E183" s="82" t="s">
        <v>323</v>
      </c>
    </row>
    <row r="184" spans="2:5" ht="135">
      <c r="C184" s="441"/>
      <c r="D184" s="76" t="s">
        <v>222</v>
      </c>
      <c r="E184" s="63" t="s">
        <v>324</v>
      </c>
    </row>
    <row r="185" spans="2:5" ht="90">
      <c r="C185" s="441"/>
      <c r="D185" s="76" t="s">
        <v>244</v>
      </c>
      <c r="E185" s="63" t="s">
        <v>325</v>
      </c>
    </row>
    <row r="186" spans="2:5">
      <c r="B186" s="85"/>
      <c r="C186" s="441"/>
      <c r="D186" s="76"/>
      <c r="E186" s="63"/>
    </row>
    <row r="187" spans="2:5">
      <c r="C187" s="441"/>
      <c r="D187" s="76"/>
      <c r="E187" s="63"/>
    </row>
    <row r="188" spans="2:5">
      <c r="C188" s="441"/>
      <c r="D188" s="76"/>
      <c r="E188" s="63"/>
    </row>
    <row r="189" spans="2:5" ht="16.5" thickBot="1">
      <c r="C189" s="441"/>
      <c r="D189" s="77"/>
      <c r="E189" s="63"/>
    </row>
    <row r="190" spans="2:5" ht="105.75" thickTop="1">
      <c r="C190" s="438" t="s">
        <v>326</v>
      </c>
      <c r="D190" s="83" t="s">
        <v>200</v>
      </c>
      <c r="E190" s="54" t="s">
        <v>327</v>
      </c>
    </row>
    <row r="191" spans="2:5" ht="90">
      <c r="C191" s="439"/>
      <c r="D191" s="83" t="s">
        <v>224</v>
      </c>
      <c r="E191" s="56" t="s">
        <v>328</v>
      </c>
    </row>
    <row r="192" spans="2:5" ht="120">
      <c r="C192" s="439"/>
      <c r="D192" s="83" t="s">
        <v>246</v>
      </c>
      <c r="E192" s="56" t="s">
        <v>329</v>
      </c>
    </row>
    <row r="193" spans="3:5" ht="165">
      <c r="C193" s="439"/>
      <c r="D193" s="83" t="s">
        <v>277</v>
      </c>
      <c r="E193" s="56" t="s">
        <v>330</v>
      </c>
    </row>
    <row r="194" spans="3:5" ht="90">
      <c r="C194" s="439"/>
      <c r="D194" s="83" t="s">
        <v>282</v>
      </c>
      <c r="E194" s="56" t="s">
        <v>331</v>
      </c>
    </row>
    <row r="195" spans="3:5" ht="105">
      <c r="C195" s="439"/>
      <c r="D195" s="83" t="s">
        <v>284</v>
      </c>
      <c r="E195" s="56" t="s">
        <v>332</v>
      </c>
    </row>
    <row r="196" spans="3:5" ht="90">
      <c r="C196" s="439"/>
      <c r="D196" s="83" t="s">
        <v>261</v>
      </c>
      <c r="E196" s="56" t="s">
        <v>333</v>
      </c>
    </row>
    <row r="197" spans="3:5" ht="90">
      <c r="C197" s="439"/>
      <c r="D197" s="83" t="s">
        <v>269</v>
      </c>
      <c r="E197" s="56" t="s">
        <v>334</v>
      </c>
    </row>
    <row r="198" spans="3:5" ht="16.5" thickBot="1">
      <c r="C198" s="439"/>
      <c r="D198" s="86">
        <v>0</v>
      </c>
      <c r="E198" s="80"/>
    </row>
    <row r="199" spans="3:5" ht="75.75" thickTop="1">
      <c r="C199" s="444" t="s">
        <v>335</v>
      </c>
      <c r="D199" s="81" t="s">
        <v>201</v>
      </c>
      <c r="E199" s="82" t="s">
        <v>336</v>
      </c>
    </row>
    <row r="200" spans="3:5" ht="60">
      <c r="C200" s="445"/>
      <c r="D200" s="76" t="s">
        <v>225</v>
      </c>
      <c r="E200" s="63" t="s">
        <v>337</v>
      </c>
    </row>
    <row r="201" spans="3:5" ht="45">
      <c r="C201" s="445"/>
      <c r="D201" s="76" t="s">
        <v>247</v>
      </c>
      <c r="E201" s="63" t="s">
        <v>338</v>
      </c>
    </row>
    <row r="202" spans="3:5" ht="16.5" thickBot="1">
      <c r="C202" s="445"/>
      <c r="D202" s="77">
        <v>0</v>
      </c>
      <c r="E202" s="78"/>
    </row>
    <row r="203" spans="3:5" ht="60.75" thickTop="1">
      <c r="C203" s="438" t="s">
        <v>339</v>
      </c>
      <c r="D203" s="83" t="s">
        <v>202</v>
      </c>
      <c r="E203" s="54" t="s">
        <v>340</v>
      </c>
    </row>
    <row r="204" spans="3:5" ht="75">
      <c r="C204" s="439"/>
      <c r="D204" s="83" t="s">
        <v>226</v>
      </c>
      <c r="E204" s="56" t="s">
        <v>341</v>
      </c>
    </row>
    <row r="205" spans="3:5" ht="16.5" thickBot="1">
      <c r="C205" s="439"/>
      <c r="D205" s="84">
        <v>0</v>
      </c>
      <c r="E205" s="80"/>
    </row>
    <row r="206" spans="3:5" ht="45.75" thickTop="1">
      <c r="C206" s="440" t="s">
        <v>36</v>
      </c>
      <c r="D206" s="87" t="s">
        <v>203</v>
      </c>
      <c r="E206" s="61" t="s">
        <v>342</v>
      </c>
    </row>
    <row r="207" spans="3:5" ht="75">
      <c r="C207" s="441"/>
      <c r="D207" s="88" t="s">
        <v>227</v>
      </c>
      <c r="E207" s="89" t="s">
        <v>343</v>
      </c>
    </row>
    <row r="208" spans="3:5" ht="75">
      <c r="C208" s="441"/>
      <c r="D208" s="88" t="s">
        <v>248</v>
      </c>
      <c r="E208" s="89" t="s">
        <v>344</v>
      </c>
    </row>
    <row r="209" spans="3:5" ht="75">
      <c r="C209" s="441"/>
      <c r="D209" s="88" t="s">
        <v>262</v>
      </c>
      <c r="E209" s="89" t="s">
        <v>345</v>
      </c>
    </row>
    <row r="210" spans="3:5" ht="60">
      <c r="C210" s="441"/>
      <c r="D210" s="88" t="s">
        <v>270</v>
      </c>
      <c r="E210" s="89" t="s">
        <v>346</v>
      </c>
    </row>
    <row r="211" spans="3:5" ht="90">
      <c r="C211" s="441"/>
      <c r="D211" s="88" t="s">
        <v>347</v>
      </c>
      <c r="E211" s="89" t="s">
        <v>348</v>
      </c>
    </row>
    <row r="212" spans="3:5" ht="150">
      <c r="C212" s="441"/>
      <c r="D212" s="88" t="s">
        <v>349</v>
      </c>
      <c r="E212" s="89" t="s">
        <v>350</v>
      </c>
    </row>
    <row r="213" spans="3:5" ht="16.5" thickBot="1">
      <c r="C213" s="441"/>
      <c r="D213" s="90">
        <v>0</v>
      </c>
      <c r="E213" s="78"/>
    </row>
    <row r="214" spans="3:5" ht="75.75" thickTop="1">
      <c r="C214" s="438" t="s">
        <v>351</v>
      </c>
      <c r="D214" s="83" t="s">
        <v>204</v>
      </c>
      <c r="E214" s="54" t="s">
        <v>352</v>
      </c>
    </row>
    <row r="215" spans="3:5" ht="60">
      <c r="C215" s="439"/>
      <c r="D215" s="83" t="s">
        <v>228</v>
      </c>
      <c r="E215" s="56" t="s">
        <v>353</v>
      </c>
    </row>
    <row r="216" spans="3:5" ht="75">
      <c r="C216" s="439"/>
      <c r="D216" s="83" t="s">
        <v>249</v>
      </c>
      <c r="E216" s="56" t="s">
        <v>354</v>
      </c>
    </row>
    <row r="217" spans="3:5" ht="16.5" thickBot="1">
      <c r="C217" s="439"/>
      <c r="D217" s="84">
        <v>0</v>
      </c>
      <c r="E217" s="80"/>
    </row>
    <row r="218" spans="3:5" ht="75.75" thickTop="1">
      <c r="C218" s="440" t="s">
        <v>44</v>
      </c>
      <c r="D218" s="81" t="s">
        <v>205</v>
      </c>
      <c r="E218" s="82" t="s">
        <v>355</v>
      </c>
    </row>
    <row r="219" spans="3:5" ht="60">
      <c r="C219" s="441"/>
      <c r="D219" s="76" t="s">
        <v>229</v>
      </c>
      <c r="E219" s="63" t="s">
        <v>356</v>
      </c>
    </row>
    <row r="220" spans="3:5" ht="75">
      <c r="C220" s="441"/>
      <c r="D220" s="76" t="s">
        <v>250</v>
      </c>
      <c r="E220" s="63" t="s">
        <v>357</v>
      </c>
    </row>
    <row r="221" spans="3:5" ht="16.5" thickBot="1">
      <c r="C221" s="441"/>
      <c r="D221" s="77">
        <v>0</v>
      </c>
      <c r="E221" s="78"/>
    </row>
    <row r="222" spans="3:5" ht="165.75" thickTop="1">
      <c r="C222" s="442" t="s">
        <v>358</v>
      </c>
      <c r="D222" s="91" t="s">
        <v>206</v>
      </c>
      <c r="E222" s="54" t="s">
        <v>359</v>
      </c>
    </row>
    <row r="223" spans="3:5" ht="45">
      <c r="C223" s="443"/>
      <c r="D223" s="91" t="s">
        <v>230</v>
      </c>
      <c r="E223" s="56" t="s">
        <v>360</v>
      </c>
    </row>
    <row r="224" spans="3:5" ht="75">
      <c r="C224" s="443"/>
      <c r="D224" s="91" t="s">
        <v>251</v>
      </c>
      <c r="E224" s="56" t="s">
        <v>361</v>
      </c>
    </row>
    <row r="225" spans="3:5" ht="60">
      <c r="C225" s="443"/>
      <c r="D225" s="91" t="s">
        <v>263</v>
      </c>
      <c r="E225" s="56" t="s">
        <v>362</v>
      </c>
    </row>
    <row r="226" spans="3:5" ht="60">
      <c r="C226" s="443"/>
      <c r="D226" s="91" t="s">
        <v>271</v>
      </c>
      <c r="E226" s="56" t="s">
        <v>363</v>
      </c>
    </row>
    <row r="227" spans="3:5" ht="105">
      <c r="C227" s="443"/>
      <c r="D227" s="91" t="s">
        <v>278</v>
      </c>
      <c r="E227" s="56" t="s">
        <v>364</v>
      </c>
    </row>
    <row r="228" spans="3:5" ht="16.5" thickBot="1">
      <c r="C228" s="443"/>
      <c r="D228" s="92">
        <v>0</v>
      </c>
      <c r="E228" s="80"/>
    </row>
    <row r="229" spans="3:5" ht="90.75" thickTop="1">
      <c r="C229" s="444" t="s">
        <v>365</v>
      </c>
      <c r="D229" s="81" t="s">
        <v>207</v>
      </c>
      <c r="E229" s="82" t="s">
        <v>366</v>
      </c>
    </row>
    <row r="230" spans="3:5" ht="105">
      <c r="C230" s="445"/>
      <c r="D230" s="76" t="s">
        <v>231</v>
      </c>
      <c r="E230" s="63" t="s">
        <v>367</v>
      </c>
    </row>
    <row r="231" spans="3:5" ht="105">
      <c r="C231" s="445"/>
      <c r="D231" s="76" t="s">
        <v>252</v>
      </c>
      <c r="E231" s="63" t="s">
        <v>368</v>
      </c>
    </row>
    <row r="232" spans="3:5" ht="90">
      <c r="C232" s="445"/>
      <c r="D232" s="76" t="s">
        <v>264</v>
      </c>
      <c r="E232" s="63" t="s">
        <v>369</v>
      </c>
    </row>
    <row r="233" spans="3:5" ht="105">
      <c r="C233" s="445"/>
      <c r="D233" s="76" t="s">
        <v>272</v>
      </c>
      <c r="E233" s="63" t="s">
        <v>370</v>
      </c>
    </row>
    <row r="234" spans="3:5" ht="120">
      <c r="C234" s="445"/>
      <c r="D234" s="76" t="s">
        <v>279</v>
      </c>
      <c r="E234" s="63" t="s">
        <v>371</v>
      </c>
    </row>
    <row r="235" spans="3:5" ht="90">
      <c r="C235" s="445"/>
      <c r="D235" s="76" t="s">
        <v>283</v>
      </c>
      <c r="E235" s="63" t="s">
        <v>372</v>
      </c>
    </row>
    <row r="236" spans="3:5" ht="105">
      <c r="C236" s="445"/>
      <c r="D236" s="76" t="s">
        <v>285</v>
      </c>
      <c r="E236" s="63" t="s">
        <v>373</v>
      </c>
    </row>
    <row r="237" spans="3:5" ht="120">
      <c r="C237" s="445"/>
      <c r="D237" s="76" t="s">
        <v>286</v>
      </c>
      <c r="E237" s="63" t="s">
        <v>374</v>
      </c>
    </row>
    <row r="238" spans="3:5" ht="16.5" thickBot="1">
      <c r="C238" s="445"/>
      <c r="D238" s="77">
        <v>0</v>
      </c>
      <c r="E238" s="78"/>
    </row>
    <row r="239" spans="3:5" ht="90.75" thickTop="1">
      <c r="C239" s="438" t="s">
        <v>375</v>
      </c>
      <c r="D239" s="83" t="s">
        <v>376</v>
      </c>
      <c r="E239" s="54" t="s">
        <v>377</v>
      </c>
    </row>
    <row r="240" spans="3:5" ht="90">
      <c r="C240" s="439"/>
      <c r="D240" s="83" t="s">
        <v>232</v>
      </c>
      <c r="E240" s="56" t="s">
        <v>378</v>
      </c>
    </row>
    <row r="241" spans="3:5" ht="90">
      <c r="C241" s="439"/>
      <c r="D241" s="83" t="s">
        <v>253</v>
      </c>
      <c r="E241" s="56" t="s">
        <v>379</v>
      </c>
    </row>
    <row r="242" spans="3:5" ht="75">
      <c r="C242" s="439"/>
      <c r="D242" s="83" t="s">
        <v>380</v>
      </c>
      <c r="E242" s="56" t="s">
        <v>381</v>
      </c>
    </row>
    <row r="243" spans="3:5" ht="16.5" thickBot="1">
      <c r="C243" s="439"/>
      <c r="D243" s="84">
        <v>0</v>
      </c>
      <c r="E243" s="80"/>
    </row>
    <row r="244" spans="3:5" ht="90.75" thickTop="1">
      <c r="C244" s="444" t="s">
        <v>40</v>
      </c>
      <c r="D244" s="87" t="s">
        <v>208</v>
      </c>
      <c r="E244" s="61" t="s">
        <v>382</v>
      </c>
    </row>
    <row r="245" spans="3:5" ht="90">
      <c r="C245" s="445"/>
      <c r="D245" s="88" t="s">
        <v>233</v>
      </c>
      <c r="E245" s="89" t="s">
        <v>383</v>
      </c>
    </row>
    <row r="246" spans="3:5" ht="75">
      <c r="C246" s="445"/>
      <c r="D246" s="88" t="s">
        <v>254</v>
      </c>
      <c r="E246" s="89" t="s">
        <v>384</v>
      </c>
    </row>
    <row r="247" spans="3:5" ht="90">
      <c r="C247" s="445"/>
      <c r="D247" s="88" t="s">
        <v>265</v>
      </c>
      <c r="E247" s="89" t="s">
        <v>385</v>
      </c>
    </row>
    <row r="248" spans="3:5" ht="60">
      <c r="C248" s="445"/>
      <c r="D248" s="88" t="s">
        <v>273</v>
      </c>
      <c r="E248" s="89" t="s">
        <v>386</v>
      </c>
    </row>
    <row r="249" spans="3:5" ht="60">
      <c r="C249" s="445"/>
      <c r="D249" s="88" t="s">
        <v>280</v>
      </c>
      <c r="E249" s="89" t="s">
        <v>387</v>
      </c>
    </row>
    <row r="250" spans="3:5" ht="16.5" thickBot="1">
      <c r="C250" s="445"/>
      <c r="D250" s="90">
        <v>0</v>
      </c>
      <c r="E250" s="78"/>
    </row>
    <row r="251" spans="3:5" ht="120">
      <c r="C251" s="459" t="s">
        <v>42</v>
      </c>
      <c r="D251" s="93" t="s">
        <v>209</v>
      </c>
      <c r="E251" s="94" t="s">
        <v>388</v>
      </c>
    </row>
    <row r="252" spans="3:5" ht="90">
      <c r="C252" s="447"/>
      <c r="D252" s="93" t="s">
        <v>274</v>
      </c>
      <c r="E252" s="94" t="s">
        <v>389</v>
      </c>
    </row>
    <row r="253" spans="3:5" ht="120.75" thickBot="1">
      <c r="C253" s="448"/>
      <c r="D253" s="95" t="s">
        <v>234</v>
      </c>
      <c r="E253" s="94" t="s">
        <v>390</v>
      </c>
    </row>
    <row r="254" spans="3:5" ht="60.75" thickTop="1">
      <c r="C254" s="460" t="s">
        <v>391</v>
      </c>
      <c r="D254" s="96" t="s">
        <v>210</v>
      </c>
      <c r="E254" s="82" t="s">
        <v>392</v>
      </c>
    </row>
    <row r="255" spans="3:5" ht="45">
      <c r="C255" s="461"/>
      <c r="D255" s="97" t="s">
        <v>393</v>
      </c>
      <c r="E255" s="63" t="s">
        <v>394</v>
      </c>
    </row>
    <row r="256" spans="3:5" ht="60">
      <c r="C256" s="461"/>
      <c r="D256" s="97" t="s">
        <v>255</v>
      </c>
      <c r="E256" s="63" t="s">
        <v>395</v>
      </c>
    </row>
    <row r="257" spans="3:5" ht="75.75" thickBot="1">
      <c r="C257" s="461"/>
      <c r="D257" s="98" t="s">
        <v>266</v>
      </c>
      <c r="E257" s="63" t="s">
        <v>396</v>
      </c>
    </row>
    <row r="258" spans="3:5" ht="75.75" thickTop="1">
      <c r="C258" s="444" t="s">
        <v>397</v>
      </c>
      <c r="D258" s="81" t="s">
        <v>211</v>
      </c>
      <c r="E258" s="82" t="s">
        <v>398</v>
      </c>
    </row>
    <row r="259" spans="3:5" ht="90">
      <c r="C259" s="445"/>
      <c r="D259" s="76" t="s">
        <v>236</v>
      </c>
      <c r="E259" s="63" t="s">
        <v>399</v>
      </c>
    </row>
    <row r="260" spans="3:5" ht="90">
      <c r="C260" s="445"/>
      <c r="D260" s="76" t="s">
        <v>256</v>
      </c>
      <c r="E260" s="63" t="s">
        <v>400</v>
      </c>
    </row>
    <row r="261" spans="3:5" ht="90.75" thickBot="1">
      <c r="C261" s="462"/>
      <c r="D261" s="77" t="s">
        <v>223</v>
      </c>
      <c r="E261" s="78" t="s">
        <v>401</v>
      </c>
    </row>
    <row r="262" spans="3:5" ht="165.75" thickTop="1">
      <c r="C262" s="438" t="s">
        <v>49</v>
      </c>
      <c r="D262" s="83" t="s">
        <v>212</v>
      </c>
      <c r="E262" s="54" t="s">
        <v>402</v>
      </c>
    </row>
    <row r="263" spans="3:5" ht="90">
      <c r="C263" s="439"/>
      <c r="D263" s="83" t="s">
        <v>237</v>
      </c>
      <c r="E263" s="56" t="s">
        <v>403</v>
      </c>
    </row>
    <row r="264" spans="3:5" ht="16.5" thickBot="1">
      <c r="C264" s="439"/>
      <c r="D264" s="84">
        <v>0</v>
      </c>
      <c r="E264" s="80"/>
    </row>
    <row r="265" spans="3:5" ht="75.75" thickTop="1">
      <c r="C265" s="444" t="s">
        <v>404</v>
      </c>
      <c r="D265" s="81" t="s">
        <v>213</v>
      </c>
      <c r="E265" s="82" t="s">
        <v>405</v>
      </c>
    </row>
    <row r="266" spans="3:5" ht="75">
      <c r="C266" s="445"/>
      <c r="D266" s="76" t="s">
        <v>238</v>
      </c>
      <c r="E266" s="63" t="s">
        <v>406</v>
      </c>
    </row>
    <row r="267" spans="3:5" ht="16.5" thickBot="1">
      <c r="C267" s="455"/>
      <c r="D267" s="99">
        <v>0</v>
      </c>
      <c r="E267" s="66"/>
    </row>
    <row r="268" spans="3:5" ht="150">
      <c r="C268" s="456" t="s">
        <v>407</v>
      </c>
      <c r="D268" s="100" t="s">
        <v>199</v>
      </c>
      <c r="E268" s="68" t="s">
        <v>408</v>
      </c>
    </row>
    <row r="269" spans="3:5" ht="90">
      <c r="C269" s="457"/>
      <c r="D269" s="83" t="s">
        <v>223</v>
      </c>
      <c r="E269" s="101" t="s">
        <v>401</v>
      </c>
    </row>
    <row r="270" spans="3:5" ht="150">
      <c r="C270" s="457"/>
      <c r="D270" s="83" t="s">
        <v>245</v>
      </c>
      <c r="E270" s="101" t="s">
        <v>409</v>
      </c>
    </row>
    <row r="271" spans="3:5" ht="135.75" thickBot="1">
      <c r="C271" s="458"/>
      <c r="D271" s="102" t="s">
        <v>260</v>
      </c>
      <c r="E271" s="70" t="s">
        <v>410</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3B2E4-3D84-4614-BC37-BD5042EC784E}">
  <sheetPr>
    <tabColor rgb="FFC00000"/>
  </sheetPr>
  <dimension ref="A1:Z109"/>
  <sheetViews>
    <sheetView showGridLines="0" showRowColHeaders="0" workbookViewId="0">
      <selection activeCell="F10" sqref="F10"/>
    </sheetView>
  </sheetViews>
  <sheetFormatPr baseColWidth="10" defaultColWidth="11.42578125" defaultRowHeight="30" customHeight="1"/>
  <cols>
    <col min="1" max="1" width="26.42578125" style="164" customWidth="1"/>
    <col min="2" max="2" width="36.28515625" style="164" customWidth="1"/>
    <col min="3" max="3" width="18.42578125" style="164" customWidth="1"/>
    <col min="4" max="5" width="15.7109375" style="164" customWidth="1"/>
    <col min="6" max="6" width="18.42578125" style="164" bestFit="1" customWidth="1"/>
    <col min="7" max="10" width="15.7109375" style="164" customWidth="1"/>
    <col min="11" max="11" width="19.28515625" style="164" bestFit="1" customWidth="1"/>
    <col min="12" max="15" width="15.7109375" style="164" customWidth="1"/>
    <col min="16" max="16" width="17.140625" style="164" bestFit="1" customWidth="1"/>
    <col min="17" max="20" width="15.7109375" style="164" customWidth="1"/>
    <col min="21" max="21" width="17.140625" style="164" bestFit="1" customWidth="1"/>
    <col min="22"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19" t="s">
        <v>583</v>
      </c>
      <c r="D1" s="620"/>
      <c r="E1" s="620"/>
      <c r="F1" s="620"/>
      <c r="G1" s="620"/>
      <c r="H1" s="620"/>
      <c r="I1" s="620"/>
      <c r="J1" s="620"/>
      <c r="K1" s="620"/>
      <c r="L1" s="620"/>
      <c r="M1" s="620"/>
      <c r="N1" s="620"/>
      <c r="O1" s="620"/>
      <c r="P1" s="620"/>
      <c r="Q1" s="620"/>
      <c r="R1" s="620"/>
      <c r="S1" s="620"/>
      <c r="T1" s="620"/>
      <c r="U1" s="620"/>
      <c r="V1" s="620"/>
      <c r="W1" s="620"/>
      <c r="X1" s="620"/>
      <c r="Y1" s="621"/>
    </row>
    <row r="2" spans="1:26" s="165" customFormat="1" ht="42.75" customHeight="1">
      <c r="A2" s="588"/>
      <c r="B2" s="588"/>
      <c r="C2" s="622"/>
      <c r="D2" s="623"/>
      <c r="E2" s="623"/>
      <c r="F2" s="623"/>
      <c r="G2" s="623"/>
      <c r="H2" s="623"/>
      <c r="I2" s="623"/>
      <c r="J2" s="623"/>
      <c r="K2" s="623"/>
      <c r="L2" s="623"/>
      <c r="M2" s="623"/>
      <c r="N2" s="623"/>
      <c r="O2" s="623"/>
      <c r="P2" s="623"/>
      <c r="Q2" s="623"/>
      <c r="R2" s="623"/>
      <c r="S2" s="623"/>
      <c r="T2" s="623"/>
      <c r="U2" s="623"/>
      <c r="V2" s="623"/>
      <c r="W2" s="623"/>
      <c r="X2" s="623"/>
      <c r="Y2" s="624"/>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row>
    <row r="4" spans="1:26" s="153" customFormat="1" ht="19.5" customHeight="1">
      <c r="A4" s="151" t="s">
        <v>584</v>
      </c>
      <c r="B4" s="612" t="str">
        <f>+'[2]3. Exact._Contable'!F13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c r="Z5" s="157"/>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702</v>
      </c>
      <c r="Q6" s="615" t="s">
        <v>589</v>
      </c>
      <c r="R6" s="615" t="s">
        <v>480</v>
      </c>
      <c r="S6" s="615" t="s">
        <v>481</v>
      </c>
      <c r="T6" s="615" t="s">
        <v>482</v>
      </c>
      <c r="U6" s="615" t="s">
        <v>591</v>
      </c>
      <c r="V6" s="615" t="s">
        <v>589</v>
      </c>
      <c r="W6" s="615" t="s">
        <v>593</v>
      </c>
      <c r="X6" s="615"/>
      <c r="Y6" s="617"/>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row>
    <row r="8" spans="1:26" ht="43.5" customHeight="1">
      <c r="A8" s="625" t="s">
        <v>703</v>
      </c>
      <c r="B8" s="183" t="s">
        <v>704</v>
      </c>
      <c r="C8" s="295" t="s">
        <v>693</v>
      </c>
      <c r="D8" s="295" t="s">
        <v>693</v>
      </c>
      <c r="E8" s="295" t="s">
        <v>693</v>
      </c>
      <c r="F8" s="375">
        <f>+F14</f>
        <v>21198</v>
      </c>
      <c r="G8" s="186"/>
      <c r="H8" s="295" t="s">
        <v>693</v>
      </c>
      <c r="I8" s="295" t="s">
        <v>693</v>
      </c>
      <c r="J8" s="295" t="s">
        <v>693</v>
      </c>
      <c r="K8" s="375">
        <f>SUM(K14:K14)</f>
        <v>0</v>
      </c>
      <c r="L8" s="186"/>
      <c r="M8" s="295" t="s">
        <v>693</v>
      </c>
      <c r="N8" s="295" t="s">
        <v>693</v>
      </c>
      <c r="O8" s="295" t="s">
        <v>693</v>
      </c>
      <c r="P8" s="375">
        <f>SUM(P14:P14)</f>
        <v>0</v>
      </c>
      <c r="Q8" s="186"/>
      <c r="R8" s="295" t="s">
        <v>693</v>
      </c>
      <c r="S8" s="295" t="s">
        <v>693</v>
      </c>
      <c r="T8" s="295" t="s">
        <v>693</v>
      </c>
      <c r="U8" s="375">
        <f>SUM(U14:U14)</f>
        <v>0</v>
      </c>
      <c r="V8" s="186"/>
      <c r="W8" s="731" t="s">
        <v>705</v>
      </c>
      <c r="X8" s="731"/>
      <c r="Y8" s="731"/>
      <c r="Z8" s="157"/>
    </row>
    <row r="9" spans="1:26" ht="43.5" customHeight="1">
      <c r="A9" s="626"/>
      <c r="B9" s="194" t="s">
        <v>706</v>
      </c>
      <c r="C9" s="295" t="s">
        <v>693</v>
      </c>
      <c r="D9" s="295" t="s">
        <v>693</v>
      </c>
      <c r="E9" s="295" t="s">
        <v>693</v>
      </c>
      <c r="F9" s="375">
        <f>+F15</f>
        <v>2183</v>
      </c>
      <c r="G9" s="195"/>
      <c r="H9" s="295" t="s">
        <v>693</v>
      </c>
      <c r="I9" s="295" t="s">
        <v>693</v>
      </c>
      <c r="J9" s="295" t="s">
        <v>693</v>
      </c>
      <c r="K9" s="375">
        <f>SUM(K15:K15)</f>
        <v>0</v>
      </c>
      <c r="L9" s="195"/>
      <c r="M9" s="295" t="s">
        <v>693</v>
      </c>
      <c r="N9" s="295" t="s">
        <v>693</v>
      </c>
      <c r="O9" s="295" t="s">
        <v>693</v>
      </c>
      <c r="P9" s="375">
        <f>SUM(P15:P15)</f>
        <v>0</v>
      </c>
      <c r="Q9" s="195"/>
      <c r="R9" s="295" t="s">
        <v>693</v>
      </c>
      <c r="S9" s="295" t="s">
        <v>693</v>
      </c>
      <c r="T9" s="295" t="s">
        <v>693</v>
      </c>
      <c r="U9" s="375">
        <f>SUM(U15:U15)</f>
        <v>0</v>
      </c>
      <c r="V9" s="195"/>
      <c r="W9" s="731"/>
      <c r="X9" s="731"/>
      <c r="Y9" s="731"/>
      <c r="Z9" s="157"/>
    </row>
    <row r="10" spans="1:26" ht="43.5" customHeight="1">
      <c r="A10" s="626"/>
      <c r="B10" s="194" t="s">
        <v>707</v>
      </c>
      <c r="C10" s="295"/>
      <c r="D10" s="295"/>
      <c r="E10" s="295"/>
      <c r="F10" s="375">
        <f>+F16</f>
        <v>23387</v>
      </c>
      <c r="G10" s="195"/>
      <c r="H10" s="295"/>
      <c r="I10" s="295"/>
      <c r="J10" s="295"/>
      <c r="K10" s="375">
        <f>+K16</f>
        <v>0</v>
      </c>
      <c r="L10" s="195"/>
      <c r="M10" s="295"/>
      <c r="N10" s="295"/>
      <c r="O10" s="295"/>
      <c r="P10" s="375">
        <f>+P16</f>
        <v>0</v>
      </c>
      <c r="Q10" s="195"/>
      <c r="R10" s="295"/>
      <c r="S10" s="295"/>
      <c r="T10" s="295"/>
      <c r="U10" s="375">
        <f>+U16</f>
        <v>0</v>
      </c>
      <c r="V10" s="195"/>
      <c r="W10" s="731"/>
      <c r="X10" s="731"/>
      <c r="Y10" s="731"/>
      <c r="Z10" s="157"/>
    </row>
    <row r="11" spans="1:26" ht="43.5" customHeight="1">
      <c r="A11" s="626"/>
      <c r="B11" s="194" t="s">
        <v>708</v>
      </c>
      <c r="C11" s="295" t="s">
        <v>693</v>
      </c>
      <c r="D11" s="295" t="s">
        <v>693</v>
      </c>
      <c r="E11" s="295" t="s">
        <v>693</v>
      </c>
      <c r="F11" s="375">
        <f>(F8+F9)-F10</f>
        <v>-6</v>
      </c>
      <c r="G11" s="195"/>
      <c r="H11" s="295" t="s">
        <v>693</v>
      </c>
      <c r="I11" s="295" t="s">
        <v>693</v>
      </c>
      <c r="J11" s="295" t="s">
        <v>693</v>
      </c>
      <c r="K11" s="375">
        <f>SUM(K16:K16)</f>
        <v>0</v>
      </c>
      <c r="L11" s="195"/>
      <c r="M11" s="295"/>
      <c r="N11" s="295"/>
      <c r="O11" s="295"/>
      <c r="P11" s="375">
        <f>SUM(P16:P16)</f>
        <v>0</v>
      </c>
      <c r="Q11" s="195"/>
      <c r="R11" s="295"/>
      <c r="S11" s="295"/>
      <c r="T11" s="295"/>
      <c r="U11" s="375">
        <f>SUM(U16:U16)</f>
        <v>0</v>
      </c>
      <c r="V11" s="195"/>
      <c r="W11" s="731"/>
      <c r="X11" s="731"/>
      <c r="Y11" s="731"/>
      <c r="Z11" s="157"/>
    </row>
    <row r="12" spans="1:26" ht="24.75" customHeight="1">
      <c r="A12" s="626"/>
      <c r="B12" s="189" t="s">
        <v>709</v>
      </c>
      <c r="C12" s="295" t="s">
        <v>693</v>
      </c>
      <c r="D12" s="295" t="s">
        <v>693</v>
      </c>
      <c r="E12" s="295" t="s">
        <v>693</v>
      </c>
      <c r="F12" s="298">
        <f>IF((F8+F9)&gt;0,(F11)/(F8+F9),"Error Revise")</f>
        <v>-2.5661862195800009E-4</v>
      </c>
      <c r="G12" s="184"/>
      <c r="H12" s="295" t="s">
        <v>693</v>
      </c>
      <c r="I12" s="295" t="s">
        <v>693</v>
      </c>
      <c r="J12" s="295" t="s">
        <v>693</v>
      </c>
      <c r="K12" s="298" t="str">
        <f>IF((K8+K9)&gt;0,((K8+K9)-K11)/(K8+K9),"Error Revise")</f>
        <v>Error Revise</v>
      </c>
      <c r="L12" s="187"/>
      <c r="M12" s="295" t="s">
        <v>693</v>
      </c>
      <c r="N12" s="295" t="s">
        <v>693</v>
      </c>
      <c r="O12" s="295" t="s">
        <v>693</v>
      </c>
      <c r="P12" s="298" t="str">
        <f>IF((P8+P9)&gt;0,((P8+P9)-P11)/(P8+P9),"Error Revise")</f>
        <v>Error Revise</v>
      </c>
      <c r="Q12" s="184"/>
      <c r="R12" s="295" t="s">
        <v>693</v>
      </c>
      <c r="S12" s="295" t="s">
        <v>693</v>
      </c>
      <c r="T12" s="295" t="s">
        <v>693</v>
      </c>
      <c r="U12" s="298" t="str">
        <f>IF((U8+U9)&gt;0,((U8+U9)-U11)/(U8+U9),"Error Revise")</f>
        <v>Error Revise</v>
      </c>
      <c r="V12" s="184"/>
      <c r="W12" s="731"/>
      <c r="X12" s="731"/>
      <c r="Y12" s="731"/>
      <c r="Z12" s="157"/>
    </row>
    <row r="13" spans="1:26" ht="24.75" customHeight="1" thickBot="1">
      <c r="A13" s="627"/>
      <c r="B13" s="189" t="s">
        <v>710</v>
      </c>
      <c r="C13" s="362" t="s">
        <v>693</v>
      </c>
      <c r="D13" s="362" t="s">
        <v>693</v>
      </c>
      <c r="E13" s="362" t="s">
        <v>693</v>
      </c>
      <c r="F13" s="363">
        <f>IF(OR(F19=0,F19=""),"Error Revise",F11/F19)</f>
        <v>-1.2830931097900004E-2</v>
      </c>
      <c r="G13" s="184"/>
      <c r="H13" s="362" t="s">
        <v>693</v>
      </c>
      <c r="I13" s="362" t="s">
        <v>693</v>
      </c>
      <c r="J13" s="362" t="s">
        <v>693</v>
      </c>
      <c r="K13" s="363" t="str">
        <f>IF(OR(K19=0,K19=""),"Error Revise",K11/K19)</f>
        <v>Error Revise</v>
      </c>
      <c r="L13" s="187"/>
      <c r="M13" s="362" t="s">
        <v>693</v>
      </c>
      <c r="N13" s="362" t="s">
        <v>693</v>
      </c>
      <c r="O13" s="362" t="s">
        <v>693</v>
      </c>
      <c r="P13" s="363" t="str">
        <f>IF(OR(P19=0,P19=""),"Error Revise",P11/P19)</f>
        <v>Error Revise</v>
      </c>
      <c r="Q13" s="184"/>
      <c r="R13" s="362" t="s">
        <v>693</v>
      </c>
      <c r="S13" s="362" t="s">
        <v>693</v>
      </c>
      <c r="T13" s="362" t="s">
        <v>693</v>
      </c>
      <c r="U13" s="363" t="str">
        <f>IF(OR(U19=0,U19=""),"Error Revise",U11/U19)</f>
        <v>Error Revise</v>
      </c>
      <c r="V13" s="184"/>
      <c r="W13" s="358"/>
      <c r="X13" s="359"/>
      <c r="Y13" s="360"/>
      <c r="Z13" s="157"/>
    </row>
    <row r="14" spans="1:26" ht="35.25" customHeight="1" thickTop="1">
      <c r="A14" s="730" t="s">
        <v>711</v>
      </c>
      <c r="B14" s="376" t="s">
        <v>712</v>
      </c>
      <c r="C14" s="377" t="s">
        <v>693</v>
      </c>
      <c r="D14" s="377" t="s">
        <v>693</v>
      </c>
      <c r="E14" s="377" t="s">
        <v>693</v>
      </c>
      <c r="F14" s="197">
        <v>21198</v>
      </c>
      <c r="G14" s="240"/>
      <c r="H14" s="377" t="s">
        <v>693</v>
      </c>
      <c r="I14" s="377" t="s">
        <v>693</v>
      </c>
      <c r="J14" s="377" t="s">
        <v>693</v>
      </c>
      <c r="K14" s="197">
        <v>0</v>
      </c>
      <c r="L14" s="185"/>
      <c r="M14" s="377" t="s">
        <v>693</v>
      </c>
      <c r="N14" s="377" t="s">
        <v>693</v>
      </c>
      <c r="O14" s="377" t="s">
        <v>693</v>
      </c>
      <c r="P14" s="197">
        <v>0</v>
      </c>
      <c r="Q14" s="185"/>
      <c r="R14" s="377" t="s">
        <v>693</v>
      </c>
      <c r="S14" s="377" t="s">
        <v>693</v>
      </c>
      <c r="T14" s="377" t="s">
        <v>693</v>
      </c>
      <c r="U14" s="197">
        <v>0</v>
      </c>
      <c r="V14" s="185"/>
      <c r="W14" s="701" t="s">
        <v>602</v>
      </c>
      <c r="X14" s="702"/>
      <c r="Y14" s="703"/>
      <c r="Z14" s="157"/>
    </row>
    <row r="15" spans="1:26" ht="35.25" customHeight="1">
      <c r="A15" s="706"/>
      <c r="B15" s="215" t="s">
        <v>713</v>
      </c>
      <c r="C15" s="378" t="s">
        <v>693</v>
      </c>
      <c r="D15" s="378" t="s">
        <v>693</v>
      </c>
      <c r="E15" s="378" t="s">
        <v>693</v>
      </c>
      <c r="F15" s="196">
        <v>2183</v>
      </c>
      <c r="G15" s="240"/>
      <c r="H15" s="378" t="s">
        <v>693</v>
      </c>
      <c r="I15" s="378" t="s">
        <v>693</v>
      </c>
      <c r="J15" s="378" t="s">
        <v>693</v>
      </c>
      <c r="K15" s="196">
        <v>0</v>
      </c>
      <c r="L15" s="185"/>
      <c r="M15" s="378" t="s">
        <v>693</v>
      </c>
      <c r="N15" s="378" t="s">
        <v>693</v>
      </c>
      <c r="O15" s="378" t="s">
        <v>693</v>
      </c>
      <c r="P15" s="196">
        <v>0</v>
      </c>
      <c r="Q15" s="185"/>
      <c r="R15" s="379" t="s">
        <v>693</v>
      </c>
      <c r="S15" s="379" t="s">
        <v>693</v>
      </c>
      <c r="T15" s="379" t="s">
        <v>693</v>
      </c>
      <c r="U15" s="196">
        <v>0</v>
      </c>
      <c r="V15" s="185"/>
      <c r="W15" s="704"/>
      <c r="X15" s="705"/>
      <c r="Y15" s="706"/>
      <c r="Z15" s="157"/>
    </row>
    <row r="16" spans="1:26" ht="35.25" customHeight="1" thickBot="1">
      <c r="A16" s="706"/>
      <c r="B16" s="380" t="s">
        <v>714</v>
      </c>
      <c r="C16" s="381" t="s">
        <v>693</v>
      </c>
      <c r="D16" s="381" t="s">
        <v>693</v>
      </c>
      <c r="E16" s="381" t="s">
        <v>693</v>
      </c>
      <c r="F16" s="198">
        <v>23387</v>
      </c>
      <c r="G16" s="240"/>
      <c r="H16" s="381" t="s">
        <v>693</v>
      </c>
      <c r="I16" s="381" t="s">
        <v>693</v>
      </c>
      <c r="J16" s="381" t="s">
        <v>693</v>
      </c>
      <c r="K16" s="198">
        <v>0</v>
      </c>
      <c r="L16" s="185"/>
      <c r="M16" s="381" t="s">
        <v>693</v>
      </c>
      <c r="N16" s="381" t="s">
        <v>693</v>
      </c>
      <c r="O16" s="381" t="s">
        <v>693</v>
      </c>
      <c r="P16" s="198">
        <v>0</v>
      </c>
      <c r="Q16" s="185"/>
      <c r="R16" s="381" t="s">
        <v>693</v>
      </c>
      <c r="S16" s="381" t="s">
        <v>693</v>
      </c>
      <c r="T16" s="381" t="s">
        <v>693</v>
      </c>
      <c r="U16" s="198">
        <v>0</v>
      </c>
      <c r="V16" s="185"/>
      <c r="W16" s="704"/>
      <c r="X16" s="705"/>
      <c r="Y16" s="706"/>
      <c r="Z16" s="157"/>
    </row>
    <row r="17" spans="1:26" s="162" customFormat="1" ht="48.75" customHeight="1" thickTop="1">
      <c r="A17" s="706"/>
      <c r="B17" s="364" t="s">
        <v>715</v>
      </c>
      <c r="C17" s="365" t="s">
        <v>693</v>
      </c>
      <c r="D17" s="365" t="s">
        <v>693</v>
      </c>
      <c r="E17" s="365" t="s">
        <v>693</v>
      </c>
      <c r="F17" s="382">
        <f>+F8+F9</f>
        <v>23381</v>
      </c>
      <c r="G17" s="240"/>
      <c r="H17" s="365" t="s">
        <v>693</v>
      </c>
      <c r="I17" s="365" t="s">
        <v>693</v>
      </c>
      <c r="J17" s="365" t="s">
        <v>693</v>
      </c>
      <c r="K17" s="382">
        <f>+K8+K9</f>
        <v>0</v>
      </c>
      <c r="L17" s="185"/>
      <c r="M17" s="365" t="s">
        <v>693</v>
      </c>
      <c r="N17" s="365" t="s">
        <v>693</v>
      </c>
      <c r="O17" s="365" t="s">
        <v>693</v>
      </c>
      <c r="P17" s="382">
        <f>+P8+P9</f>
        <v>0</v>
      </c>
      <c r="Q17" s="185"/>
      <c r="R17" s="365" t="s">
        <v>693</v>
      </c>
      <c r="S17" s="365" t="s">
        <v>693</v>
      </c>
      <c r="T17" s="365" t="s">
        <v>693</v>
      </c>
      <c r="U17" s="382">
        <f>+U8+U9</f>
        <v>0</v>
      </c>
      <c r="V17" s="185"/>
      <c r="W17" s="707"/>
      <c r="X17" s="708"/>
      <c r="Y17" s="709"/>
      <c r="Z17" s="163"/>
    </row>
    <row r="18" spans="1:26" s="162" customFormat="1" ht="48.75" customHeight="1">
      <c r="A18" s="706"/>
      <c r="B18" s="383" t="s">
        <v>700</v>
      </c>
      <c r="C18" s="297" t="s">
        <v>693</v>
      </c>
      <c r="D18" s="297" t="s">
        <v>693</v>
      </c>
      <c r="E18" s="297" t="s">
        <v>693</v>
      </c>
      <c r="F18" s="299">
        <v>0.02</v>
      </c>
      <c r="G18" s="240"/>
      <c r="H18" s="297" t="s">
        <v>693</v>
      </c>
      <c r="I18" s="297" t="s">
        <v>693</v>
      </c>
      <c r="J18" s="297" t="s">
        <v>693</v>
      </c>
      <c r="K18" s="299">
        <v>0.03</v>
      </c>
      <c r="L18" s="185"/>
      <c r="M18" s="297" t="s">
        <v>693</v>
      </c>
      <c r="N18" s="297" t="s">
        <v>693</v>
      </c>
      <c r="O18" s="297" t="s">
        <v>693</v>
      </c>
      <c r="P18" s="299">
        <v>0.02</v>
      </c>
      <c r="Q18" s="185"/>
      <c r="R18" s="297" t="s">
        <v>693</v>
      </c>
      <c r="S18" s="297" t="s">
        <v>693</v>
      </c>
      <c r="T18" s="297" t="s">
        <v>693</v>
      </c>
      <c r="U18" s="299">
        <v>0.03</v>
      </c>
      <c r="V18" s="185"/>
      <c r="W18" s="361"/>
      <c r="X18" s="361"/>
      <c r="Y18" s="361"/>
      <c r="Z18" s="163"/>
    </row>
    <row r="19" spans="1:26" s="162" customFormat="1" ht="48.75" customHeight="1">
      <c r="A19" s="709"/>
      <c r="B19" s="383" t="s">
        <v>701</v>
      </c>
      <c r="C19" s="297" t="s">
        <v>693</v>
      </c>
      <c r="D19" s="297" t="s">
        <v>693</v>
      </c>
      <c r="E19" s="297" t="s">
        <v>693</v>
      </c>
      <c r="F19" s="384">
        <f>+F17*F18</f>
        <v>467.62</v>
      </c>
      <c r="G19" s="240"/>
      <c r="H19" s="297" t="s">
        <v>693</v>
      </c>
      <c r="I19" s="297" t="s">
        <v>693</v>
      </c>
      <c r="J19" s="297" t="s">
        <v>693</v>
      </c>
      <c r="K19" s="384">
        <f>+K17*K18</f>
        <v>0</v>
      </c>
      <c r="L19" s="185"/>
      <c r="M19" s="297" t="s">
        <v>693</v>
      </c>
      <c r="N19" s="297" t="s">
        <v>693</v>
      </c>
      <c r="O19" s="297" t="s">
        <v>693</v>
      </c>
      <c r="P19" s="384">
        <f>+P17*P18</f>
        <v>0</v>
      </c>
      <c r="Q19" s="185"/>
      <c r="R19" s="297" t="s">
        <v>693</v>
      </c>
      <c r="S19" s="297" t="s">
        <v>693</v>
      </c>
      <c r="T19" s="297" t="s">
        <v>693</v>
      </c>
      <c r="U19" s="384">
        <f>+U17*U18</f>
        <v>0</v>
      </c>
      <c r="V19" s="185"/>
      <c r="W19" s="361"/>
      <c r="X19" s="361"/>
      <c r="Y19" s="361"/>
      <c r="Z19" s="163"/>
    </row>
    <row r="20" spans="1:26" s="162" customFormat="1" ht="30" customHeight="1">
      <c r="A20" s="163"/>
      <c r="B20" s="170"/>
      <c r="C20" s="170"/>
      <c r="D20" s="170"/>
      <c r="E20" s="170"/>
      <c r="F20" s="170"/>
      <c r="G20" s="170"/>
      <c r="H20" s="170"/>
      <c r="I20" s="170"/>
      <c r="J20" s="170"/>
      <c r="K20" s="170"/>
      <c r="L20" s="170"/>
      <c r="M20" s="170"/>
      <c r="N20" s="170"/>
      <c r="O20" s="170"/>
      <c r="P20" s="170"/>
      <c r="Q20" s="170"/>
      <c r="R20" s="170"/>
      <c r="S20" s="170"/>
      <c r="T20" s="170"/>
      <c r="U20" s="170"/>
      <c r="V20" s="170"/>
      <c r="W20" s="163"/>
      <c r="X20" s="163"/>
      <c r="Y20" s="163"/>
      <c r="Z20" s="163"/>
    </row>
    <row r="21" spans="1:26" s="162" customFormat="1" ht="30" customHeight="1">
      <c r="B21" s="169"/>
      <c r="C21" s="169"/>
      <c r="D21" s="169"/>
      <c r="E21" s="169"/>
      <c r="F21" s="169"/>
      <c r="G21" s="169"/>
      <c r="H21" s="169"/>
      <c r="I21" s="169"/>
      <c r="J21" s="169"/>
      <c r="K21" s="169"/>
      <c r="L21" s="169"/>
      <c r="M21" s="169"/>
      <c r="N21" s="169"/>
      <c r="O21" s="169"/>
      <c r="P21" s="169"/>
      <c r="Q21" s="169"/>
      <c r="R21" s="169"/>
      <c r="S21" s="169"/>
      <c r="T21" s="169"/>
      <c r="U21" s="169"/>
      <c r="V21" s="169"/>
    </row>
    <row r="22" spans="1:26" s="162" customFormat="1" ht="30" customHeight="1">
      <c r="B22" s="169"/>
      <c r="C22" s="169"/>
      <c r="D22" s="169"/>
      <c r="E22" s="169"/>
      <c r="F22" s="169"/>
      <c r="G22" s="169"/>
      <c r="H22" s="169"/>
      <c r="I22" s="169"/>
      <c r="J22" s="169"/>
      <c r="K22" s="169"/>
      <c r="L22" s="169"/>
      <c r="M22" s="169"/>
      <c r="N22" s="169"/>
      <c r="O22" s="169"/>
      <c r="P22" s="169"/>
      <c r="Q22" s="169"/>
      <c r="R22" s="169"/>
      <c r="S22" s="169"/>
      <c r="T22" s="169"/>
      <c r="U22" s="169"/>
      <c r="V22" s="169"/>
    </row>
    <row r="23" spans="1:26"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1:26" s="162" customFormat="1" ht="30" customHeight="1">
      <c r="B24" s="169"/>
      <c r="C24" s="169"/>
      <c r="D24" s="169"/>
      <c r="E24" s="169"/>
      <c r="F24" s="169"/>
      <c r="G24" s="169"/>
      <c r="H24" s="169"/>
      <c r="I24" s="169"/>
      <c r="J24" s="169"/>
      <c r="K24" s="169"/>
      <c r="L24" s="169"/>
      <c r="M24" s="169"/>
      <c r="N24" s="169"/>
      <c r="O24" s="169"/>
      <c r="P24" s="169"/>
      <c r="Q24" s="169"/>
      <c r="R24" s="169"/>
      <c r="S24" s="169"/>
      <c r="T24" s="169"/>
      <c r="U24" s="169"/>
      <c r="V24" s="169"/>
    </row>
    <row r="25" spans="1:26"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1:26"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1:26"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6"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6"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6"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6"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6"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2" customFormat="1" ht="30" customHeight="1">
      <c r="B40" s="169"/>
      <c r="C40" s="169"/>
      <c r="D40" s="169"/>
      <c r="E40" s="169"/>
      <c r="F40" s="169"/>
      <c r="G40" s="169"/>
      <c r="H40" s="169"/>
      <c r="I40" s="169"/>
      <c r="J40" s="169"/>
      <c r="K40" s="169"/>
      <c r="L40" s="169"/>
      <c r="M40" s="169"/>
      <c r="N40" s="169"/>
      <c r="O40" s="169"/>
      <c r="P40" s="169"/>
      <c r="Q40" s="169"/>
      <c r="R40" s="169"/>
      <c r="S40" s="169"/>
      <c r="T40" s="169"/>
      <c r="U40" s="169"/>
      <c r="V40" s="169"/>
    </row>
    <row r="41" spans="2:26" s="162" customFormat="1" ht="30" customHeight="1">
      <c r="B41" s="169"/>
      <c r="C41" s="169"/>
      <c r="D41" s="169"/>
      <c r="E41" s="169"/>
      <c r="F41" s="169"/>
      <c r="G41" s="169"/>
      <c r="H41" s="169"/>
      <c r="I41" s="169"/>
      <c r="J41" s="169"/>
      <c r="K41" s="169"/>
      <c r="L41" s="169"/>
      <c r="M41" s="169"/>
      <c r="N41" s="169"/>
      <c r="O41" s="169"/>
      <c r="P41" s="169"/>
      <c r="Q41" s="169"/>
      <c r="R41" s="169"/>
      <c r="S41" s="169"/>
      <c r="T41" s="169"/>
      <c r="U41" s="169"/>
      <c r="V41" s="169"/>
    </row>
    <row r="42" spans="2:26" s="162" customFormat="1" ht="30" customHeight="1">
      <c r="B42" s="169"/>
      <c r="C42" s="169"/>
      <c r="D42" s="169"/>
      <c r="E42" s="169"/>
      <c r="F42" s="169"/>
      <c r="G42" s="169"/>
      <c r="H42" s="169"/>
      <c r="I42" s="169"/>
      <c r="J42" s="169"/>
      <c r="K42" s="169"/>
      <c r="L42" s="169"/>
      <c r="M42" s="169"/>
      <c r="N42" s="169"/>
      <c r="O42" s="169"/>
      <c r="P42" s="169"/>
      <c r="Q42" s="169"/>
      <c r="R42" s="169"/>
      <c r="S42" s="169"/>
      <c r="T42" s="169"/>
      <c r="U42" s="169"/>
      <c r="V42" s="169"/>
    </row>
    <row r="43" spans="2:26" s="163" customFormat="1" ht="30" customHeight="1">
      <c r="B43" s="170"/>
      <c r="C43" s="170"/>
      <c r="D43" s="170"/>
      <c r="E43" s="170"/>
      <c r="F43" s="170"/>
      <c r="G43" s="170"/>
      <c r="H43" s="170"/>
      <c r="I43" s="170"/>
      <c r="J43" s="170"/>
      <c r="K43" s="170"/>
      <c r="L43" s="170"/>
      <c r="M43" s="170"/>
      <c r="N43" s="170"/>
      <c r="O43" s="170"/>
      <c r="P43" s="170"/>
      <c r="Q43" s="170"/>
      <c r="R43" s="170"/>
      <c r="S43" s="170"/>
      <c r="T43" s="170"/>
      <c r="U43" s="170"/>
      <c r="V43" s="170"/>
      <c r="Z43" s="162"/>
    </row>
    <row r="44" spans="2:26" s="163" customFormat="1" ht="30" customHeight="1">
      <c r="B44" s="170"/>
      <c r="C44" s="170"/>
      <c r="D44" s="170"/>
      <c r="E44" s="170"/>
      <c r="F44" s="170"/>
      <c r="G44" s="170"/>
      <c r="H44" s="170"/>
      <c r="I44" s="170"/>
      <c r="J44" s="170"/>
      <c r="K44" s="170"/>
      <c r="L44" s="170"/>
      <c r="M44" s="170"/>
      <c r="N44" s="170"/>
      <c r="O44" s="170"/>
      <c r="P44" s="170"/>
      <c r="Q44" s="170"/>
      <c r="R44" s="170"/>
      <c r="S44" s="170"/>
      <c r="T44" s="170"/>
      <c r="U44" s="170"/>
      <c r="V44" s="170"/>
      <c r="Z44" s="162"/>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row r="107" spans="2:26" s="163" customFormat="1" ht="30" customHeight="1">
      <c r="B107" s="170"/>
      <c r="C107" s="170"/>
      <c r="D107" s="170"/>
      <c r="E107" s="170"/>
      <c r="F107" s="170"/>
      <c r="G107" s="170"/>
      <c r="H107" s="170"/>
      <c r="I107" s="170"/>
      <c r="J107" s="170"/>
      <c r="K107" s="170"/>
      <c r="L107" s="170"/>
      <c r="M107" s="170"/>
      <c r="N107" s="170"/>
      <c r="O107" s="170"/>
      <c r="P107" s="170"/>
      <c r="Q107" s="170"/>
      <c r="R107" s="170"/>
      <c r="S107" s="170"/>
      <c r="T107" s="170"/>
      <c r="U107" s="170"/>
      <c r="V107" s="170"/>
      <c r="Z107" s="162"/>
    </row>
    <row r="108" spans="2:26" s="163" customFormat="1" ht="30" customHeight="1">
      <c r="B108" s="170"/>
      <c r="C108" s="170"/>
      <c r="D108" s="170"/>
      <c r="E108" s="170"/>
      <c r="F108" s="170"/>
      <c r="G108" s="170"/>
      <c r="H108" s="170"/>
      <c r="I108" s="170"/>
      <c r="J108" s="170"/>
      <c r="K108" s="170"/>
      <c r="L108" s="170"/>
      <c r="M108" s="170"/>
      <c r="N108" s="170"/>
      <c r="O108" s="170"/>
      <c r="P108" s="170"/>
      <c r="Q108" s="170"/>
      <c r="R108" s="170"/>
      <c r="S108" s="170"/>
      <c r="T108" s="170"/>
      <c r="U108" s="170"/>
      <c r="V108" s="170"/>
      <c r="Z108" s="162"/>
    </row>
    <row r="109" spans="2:26" s="163" customFormat="1" ht="30" customHeight="1">
      <c r="B109" s="170"/>
      <c r="C109" s="170"/>
      <c r="D109" s="170"/>
      <c r="E109" s="170"/>
      <c r="F109" s="170"/>
      <c r="G109" s="170"/>
      <c r="H109" s="170"/>
      <c r="I109" s="170"/>
      <c r="J109" s="170"/>
      <c r="K109" s="170"/>
      <c r="L109" s="170"/>
      <c r="M109" s="170"/>
      <c r="N109" s="170"/>
      <c r="O109" s="170"/>
      <c r="P109" s="170"/>
      <c r="Q109" s="170"/>
      <c r="R109" s="170"/>
      <c r="S109" s="170"/>
      <c r="T109" s="170"/>
      <c r="U109" s="170"/>
      <c r="V109" s="170"/>
      <c r="Z109" s="162"/>
    </row>
  </sheetData>
  <sheetProtection algorithmName="SHA-512" hashValue="Co2pfXJPD019kbi5rbtKZ+LuRep+6GV+Q5tK5TMp9GYcuwcRKR4UqMhssGydu6vsllczAddHoKvISEOKCgSR+A==" saltValue="GBav4xEOk+JMzMo4h3wFEA==" spinCount="100000" sheet="1" objects="1" scenarios="1"/>
  <mergeCells count="30">
    <mergeCell ref="A1:B2"/>
    <mergeCell ref="C1:Y2"/>
    <mergeCell ref="B4:Y4"/>
    <mergeCell ref="A6:A7"/>
    <mergeCell ref="B6:B7"/>
    <mergeCell ref="C6:C7"/>
    <mergeCell ref="D6:D7"/>
    <mergeCell ref="E6:E7"/>
    <mergeCell ref="F6:F7"/>
    <mergeCell ref="G6:G7"/>
    <mergeCell ref="I6:I7"/>
    <mergeCell ref="J6:J7"/>
    <mergeCell ref="K6:K7"/>
    <mergeCell ref="L6:L7"/>
    <mergeCell ref="M6:M7"/>
    <mergeCell ref="A14:A19"/>
    <mergeCell ref="W14:Y17"/>
    <mergeCell ref="A8:A13"/>
    <mergeCell ref="T6:T7"/>
    <mergeCell ref="U6:U7"/>
    <mergeCell ref="V6:V7"/>
    <mergeCell ref="W6:Y7"/>
    <mergeCell ref="W8:Y12"/>
    <mergeCell ref="N6:N7"/>
    <mergeCell ref="O6:O7"/>
    <mergeCell ref="P6:P7"/>
    <mergeCell ref="Q6:Q7"/>
    <mergeCell ref="R6:R7"/>
    <mergeCell ref="S6:S7"/>
    <mergeCell ref="H6:H7"/>
  </mergeCells>
  <pageMargins left="0.7" right="0.7" top="0.75" bottom="0.75" header="0.3" footer="0.3"/>
  <ignoredErrors>
    <ignoredError sqref="F17 F19 K17 P17 U17 K19 P19 U19" unlockedFormula="1"/>
    <ignoredError sqref="U11 P11 K11 K8:K9 P8:P9 U8:U9" formulaRange="1"/>
  </ignoredErrors>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8F33-1D6E-4736-AEE5-DC7BD626C925}">
  <sheetPr>
    <tabColor rgb="FF00CC00"/>
  </sheetPr>
  <dimension ref="A1:X77"/>
  <sheetViews>
    <sheetView showGridLines="0" topLeftCell="A21" zoomScale="80" zoomScaleNormal="80" workbookViewId="0">
      <selection activeCell="G24" sqref="G24:W24"/>
    </sheetView>
  </sheetViews>
  <sheetFormatPr baseColWidth="10" defaultColWidth="11.42578125" defaultRowHeight="16.5" customHeight="1" zeroHeight="1"/>
  <cols>
    <col min="1" max="1" width="2.42578125" style="2" customWidth="1"/>
    <col min="2" max="3" width="10.85546875" style="12" customWidth="1"/>
    <col min="4" max="4" width="29.28515625" style="12" customWidth="1"/>
    <col min="5" max="5" width="20.7109375" style="12" customWidth="1"/>
    <col min="6" max="6" width="12.7109375" style="12" bestFit="1" customWidth="1"/>
    <col min="7" max="7" width="26.42578125" style="12" bestFit="1" customWidth="1"/>
    <col min="8" max="8" width="15" style="12" customWidth="1"/>
    <col min="9" max="9" width="26.42578125" style="12" bestFit="1" customWidth="1"/>
    <col min="10" max="10" width="21.5703125" style="12" bestFit="1" customWidth="1"/>
    <col min="11" max="11" width="13.42578125" style="12" bestFit="1" customWidth="1"/>
    <col min="12" max="12" width="16" style="12" customWidth="1"/>
    <col min="13" max="13" width="12.85546875" style="12" customWidth="1"/>
    <col min="14" max="14" width="13.42578125" style="12" bestFit="1" customWidth="1"/>
    <col min="15" max="15" width="12.7109375" style="11" bestFit="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716</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IFERROR(VLOOKUP(PROCES,'[2]Objetivos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717</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IFERROR(VLOOKUP(PROCES,'[2]Objetivos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718</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719</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443</v>
      </c>
      <c r="F23" s="510"/>
      <c r="G23" s="510"/>
      <c r="H23" s="510"/>
      <c r="I23" s="510"/>
      <c r="J23" s="510"/>
      <c r="K23" s="510"/>
      <c r="L23" s="510"/>
      <c r="M23" s="510"/>
      <c r="N23" s="510"/>
      <c r="O23" s="510"/>
      <c r="P23" s="510"/>
      <c r="Q23" s="510"/>
      <c r="R23" s="510"/>
      <c r="S23" s="510"/>
      <c r="T23" s="510"/>
      <c r="U23" s="510"/>
      <c r="V23" s="510"/>
      <c r="W23" s="511"/>
    </row>
    <row r="24" spans="2:24" ht="123.75" customHeight="1">
      <c r="B24" s="493" t="s">
        <v>444</v>
      </c>
      <c r="C24" s="494"/>
      <c r="D24" s="553"/>
      <c r="E24" s="540" t="s">
        <v>720</v>
      </c>
      <c r="F24" s="541"/>
      <c r="G24" s="510"/>
      <c r="H24" s="510"/>
      <c r="I24" s="510"/>
      <c r="J24" s="510"/>
      <c r="K24" s="510"/>
      <c r="L24" s="510"/>
      <c r="M24" s="510"/>
      <c r="N24" s="510"/>
      <c r="O24" s="510"/>
      <c r="P24" s="510"/>
      <c r="Q24" s="510"/>
      <c r="R24" s="510"/>
      <c r="S24" s="510"/>
      <c r="T24" s="510"/>
      <c r="U24" s="510"/>
      <c r="V24" s="510"/>
      <c r="W24" s="511"/>
    </row>
    <row r="25" spans="2:24" ht="45" customHeight="1">
      <c r="B25" s="554"/>
      <c r="C25" s="555"/>
      <c r="D25" s="556"/>
      <c r="E25" s="540" t="s">
        <v>446</v>
      </c>
      <c r="F25" s="541"/>
      <c r="G25" s="544" t="s">
        <v>721</v>
      </c>
      <c r="H25" s="544"/>
      <c r="I25" s="544"/>
      <c r="J25" s="544"/>
      <c r="K25" s="544"/>
      <c r="L25" s="221"/>
      <c r="M25" s="545" t="s">
        <v>448</v>
      </c>
      <c r="N25" s="545"/>
      <c r="O25" s="545"/>
      <c r="P25" s="545"/>
      <c r="Q25" s="532" t="s">
        <v>722</v>
      </c>
      <c r="R25" s="533"/>
      <c r="S25" s="533"/>
      <c r="T25" s="533"/>
      <c r="U25" s="533"/>
      <c r="V25" s="533"/>
      <c r="W25" s="534"/>
    </row>
    <row r="26" spans="2:24" ht="39" customHeight="1">
      <c r="B26" s="554"/>
      <c r="C26" s="555"/>
      <c r="D26" s="556"/>
      <c r="E26" s="734" t="s">
        <v>450</v>
      </c>
      <c r="F26" s="735"/>
      <c r="G26" s="544" t="s">
        <v>723</v>
      </c>
      <c r="H26" s="544"/>
      <c r="I26" s="544"/>
      <c r="J26" s="544"/>
      <c r="K26" s="544"/>
      <c r="L26" s="253"/>
      <c r="M26" s="524" t="s">
        <v>448</v>
      </c>
      <c r="N26" s="525"/>
      <c r="O26" s="525"/>
      <c r="P26" s="526"/>
      <c r="Q26" s="532" t="s">
        <v>724</v>
      </c>
      <c r="R26" s="533"/>
      <c r="S26" s="533"/>
      <c r="T26" s="533"/>
      <c r="U26" s="533"/>
      <c r="V26" s="533"/>
      <c r="W26" s="534"/>
    </row>
    <row r="27" spans="2:24" ht="46.5" customHeight="1">
      <c r="B27" s="496"/>
      <c r="C27" s="497"/>
      <c r="D27" s="557"/>
      <c r="E27" s="542" t="s">
        <v>687</v>
      </c>
      <c r="F27" s="543"/>
      <c r="G27" s="544" t="s">
        <v>725</v>
      </c>
      <c r="H27" s="544"/>
      <c r="I27" s="544"/>
      <c r="J27" s="544"/>
      <c r="K27" s="544"/>
      <c r="L27" s="222"/>
      <c r="M27" s="527" t="s">
        <v>448</v>
      </c>
      <c r="N27" s="528"/>
      <c r="O27" s="528"/>
      <c r="P27" s="529"/>
      <c r="Q27" s="532" t="s">
        <v>724</v>
      </c>
      <c r="R27" s="533"/>
      <c r="S27" s="533"/>
      <c r="T27" s="533"/>
      <c r="U27" s="533"/>
      <c r="V27" s="533"/>
      <c r="W27" s="534"/>
    </row>
    <row r="28" spans="2:24" ht="18" customHeight="1">
      <c r="B28" s="516"/>
      <c r="C28" s="517"/>
      <c r="D28" s="517"/>
      <c r="E28" s="517"/>
      <c r="F28" s="517"/>
      <c r="G28" s="517"/>
      <c r="H28" s="517"/>
      <c r="I28" s="517"/>
      <c r="J28" s="517"/>
      <c r="K28" s="517"/>
      <c r="L28" s="517"/>
      <c r="M28" s="517"/>
      <c r="N28" s="517"/>
      <c r="O28" s="517"/>
      <c r="P28" s="517"/>
      <c r="Q28" s="517"/>
      <c r="R28" s="517"/>
      <c r="S28" s="517"/>
      <c r="T28" s="517"/>
      <c r="U28" s="517"/>
      <c r="V28" s="517"/>
      <c r="W28" s="518"/>
      <c r="X28" s="6"/>
    </row>
    <row r="29" spans="2:24" ht="146.25" customHeight="1">
      <c r="B29" s="570" t="s">
        <v>452</v>
      </c>
      <c r="C29" s="570"/>
      <c r="D29" s="570"/>
      <c r="E29" s="571" t="s">
        <v>726</v>
      </c>
      <c r="F29" s="572"/>
      <c r="G29" s="572"/>
      <c r="H29" s="572"/>
      <c r="I29" s="572"/>
      <c r="J29" s="572"/>
      <c r="K29" s="572"/>
      <c r="L29" s="572"/>
      <c r="M29" s="572"/>
      <c r="N29" s="572"/>
      <c r="O29" s="572"/>
      <c r="P29" s="572"/>
      <c r="Q29" s="572"/>
      <c r="R29" s="572"/>
      <c r="S29" s="572"/>
      <c r="T29" s="572"/>
      <c r="U29" s="572"/>
      <c r="V29" s="572"/>
      <c r="W29" s="573"/>
    </row>
    <row r="30" spans="2:24">
      <c r="B30" s="516"/>
      <c r="C30" s="517"/>
      <c r="D30" s="517"/>
      <c r="E30" s="517"/>
      <c r="F30" s="517"/>
      <c r="G30" s="517"/>
      <c r="H30" s="517"/>
      <c r="I30" s="517"/>
      <c r="J30" s="517"/>
      <c r="K30" s="517"/>
      <c r="L30" s="517"/>
      <c r="M30" s="517"/>
      <c r="N30" s="517"/>
      <c r="O30" s="517"/>
      <c r="P30" s="517"/>
      <c r="Q30" s="517"/>
      <c r="R30" s="517"/>
      <c r="S30" s="517"/>
      <c r="T30" s="517"/>
      <c r="U30" s="517"/>
      <c r="V30" s="517"/>
      <c r="W30" s="518"/>
    </row>
    <row r="31" spans="2:24" ht="32.25" customHeight="1">
      <c r="B31" s="574" t="s">
        <v>455</v>
      </c>
      <c r="C31" s="525"/>
      <c r="D31" s="525"/>
      <c r="E31" s="525"/>
      <c r="F31" s="526"/>
      <c r="G31" s="521" t="s">
        <v>22</v>
      </c>
      <c r="H31" s="522"/>
      <c r="I31" s="545" t="s">
        <v>456</v>
      </c>
      <c r="J31" s="545"/>
      <c r="K31" s="545"/>
      <c r="L31" s="524" t="s">
        <v>727</v>
      </c>
      <c r="M31" s="525"/>
      <c r="N31" s="525"/>
      <c r="O31" s="525"/>
      <c r="P31" s="525"/>
      <c r="Q31" s="525"/>
      <c r="R31" s="526"/>
      <c r="S31" s="569" t="s">
        <v>728</v>
      </c>
      <c r="T31" s="569"/>
      <c r="U31" s="600" t="s">
        <v>459</v>
      </c>
      <c r="V31" s="601"/>
      <c r="W31" s="602"/>
    </row>
    <row r="32" spans="2:24" ht="62.25" customHeight="1">
      <c r="B32" s="575" t="s">
        <v>460</v>
      </c>
      <c r="C32" s="522"/>
      <c r="D32" s="523"/>
      <c r="E32" s="576" t="s">
        <v>13</v>
      </c>
      <c r="F32" s="577"/>
      <c r="G32" s="521" t="s">
        <v>461</v>
      </c>
      <c r="H32" s="522"/>
      <c r="I32" s="523"/>
      <c r="J32" s="692">
        <v>0.95</v>
      </c>
      <c r="K32" s="693"/>
      <c r="L32" s="521" t="s">
        <v>463</v>
      </c>
      <c r="M32" s="522"/>
      <c r="N32" s="522"/>
      <c r="O32" s="523"/>
      <c r="P32" s="560" t="s">
        <v>729</v>
      </c>
      <c r="Q32" s="561"/>
      <c r="R32" s="561"/>
      <c r="S32" s="561"/>
      <c r="T32" s="561"/>
      <c r="U32" s="561"/>
      <c r="V32" s="561"/>
      <c r="W32" s="562"/>
    </row>
    <row r="33" spans="2:23" ht="18" customHeight="1">
      <c r="B33" s="516"/>
      <c r="C33" s="517"/>
      <c r="D33" s="517"/>
      <c r="E33" s="517"/>
      <c r="F33" s="517"/>
      <c r="G33" s="517"/>
      <c r="H33" s="517"/>
      <c r="I33" s="517"/>
      <c r="J33" s="517"/>
      <c r="K33" s="517"/>
      <c r="L33" s="517"/>
      <c r="M33" s="517"/>
      <c r="N33" s="517"/>
      <c r="O33" s="517"/>
      <c r="P33" s="517"/>
      <c r="Q33" s="517"/>
      <c r="R33" s="517"/>
      <c r="S33" s="517"/>
      <c r="T33" s="517"/>
      <c r="U33" s="517"/>
      <c r="V33" s="517"/>
      <c r="W33" s="518"/>
    </row>
    <row r="34" spans="2:23" ht="33" customHeight="1">
      <c r="B34" s="549" t="s">
        <v>465</v>
      </c>
      <c r="C34" s="550"/>
      <c r="D34" s="550"/>
      <c r="E34" s="550"/>
      <c r="F34" s="550"/>
      <c r="G34" s="550"/>
      <c r="H34" s="550"/>
      <c r="I34" s="550"/>
      <c r="J34" s="550"/>
      <c r="K34" s="550"/>
      <c r="L34" s="550"/>
      <c r="M34" s="550"/>
      <c r="N34" s="550"/>
      <c r="O34" s="550"/>
      <c r="P34" s="550"/>
      <c r="Q34" s="550"/>
      <c r="R34" s="550"/>
      <c r="S34" s="550"/>
      <c r="T34" s="550"/>
      <c r="U34" s="550"/>
      <c r="V34" s="551"/>
      <c r="W34" s="552"/>
    </row>
    <row r="35" spans="2:23" ht="12" customHeight="1" thickBot="1">
      <c r="B35" s="563"/>
      <c r="C35" s="564"/>
      <c r="D35" s="564"/>
      <c r="E35" s="564"/>
      <c r="F35" s="564"/>
      <c r="G35" s="564"/>
      <c r="H35" s="564"/>
      <c r="I35" s="564"/>
      <c r="J35" s="564"/>
      <c r="K35" s="564"/>
      <c r="L35" s="564"/>
      <c r="M35" s="564"/>
      <c r="N35" s="564"/>
      <c r="O35" s="564"/>
      <c r="P35" s="564"/>
      <c r="Q35" s="564"/>
      <c r="R35" s="564"/>
      <c r="S35" s="564"/>
      <c r="T35" s="564"/>
      <c r="U35" s="564"/>
      <c r="V35" s="564"/>
      <c r="W35" s="565"/>
    </row>
    <row r="36" spans="2:23" s="7" customFormat="1" ht="39.75" customHeight="1">
      <c r="B36" s="580" t="s">
        <v>466</v>
      </c>
      <c r="C36" s="581"/>
      <c r="D36" s="581"/>
      <c r="E36" s="223" t="s">
        <v>467</v>
      </c>
      <c r="F36" s="223" t="s">
        <v>468</v>
      </c>
      <c r="G36" s="224" t="s">
        <v>469</v>
      </c>
      <c r="H36" s="225" t="s">
        <v>470</v>
      </c>
      <c r="I36" s="226" t="s">
        <v>471</v>
      </c>
      <c r="J36" s="223" t="s">
        <v>472</v>
      </c>
      <c r="K36" s="224" t="s">
        <v>473</v>
      </c>
      <c r="L36" s="225" t="s">
        <v>474</v>
      </c>
      <c r="M36" s="225" t="s">
        <v>475</v>
      </c>
      <c r="N36" s="226" t="s">
        <v>476</v>
      </c>
      <c r="O36" s="223" t="s">
        <v>477</v>
      </c>
      <c r="P36" s="224" t="s">
        <v>478</v>
      </c>
      <c r="Q36" s="225" t="s">
        <v>479</v>
      </c>
      <c r="R36" s="226" t="s">
        <v>480</v>
      </c>
      <c r="S36" s="223" t="s">
        <v>481</v>
      </c>
      <c r="T36" s="224" t="s">
        <v>482</v>
      </c>
      <c r="U36" s="225" t="s">
        <v>483</v>
      </c>
      <c r="V36" s="225" t="s">
        <v>484</v>
      </c>
      <c r="W36" s="225" t="s">
        <v>485</v>
      </c>
    </row>
    <row r="37" spans="2:23" s="8" customFormat="1" ht="20.25" customHeight="1">
      <c r="B37" s="732" t="s">
        <v>730</v>
      </c>
      <c r="C37" s="733"/>
      <c r="D37" s="733"/>
      <c r="E37" s="255">
        <f>+'5. Registros_Exact_Recaudo'!C8</f>
        <v>1858457427.73</v>
      </c>
      <c r="F37" s="255">
        <f>+'5. Registros_Exact_Recaudo'!D8</f>
        <v>2206485349</v>
      </c>
      <c r="G37" s="255">
        <f>+'5. Registros_Exact_Recaudo'!E8</f>
        <v>2145118303.71</v>
      </c>
      <c r="H37" s="256" t="s">
        <v>427</v>
      </c>
      <c r="I37" s="257">
        <f>+'5. Registros_Exact_Recaudo'!H8</f>
        <v>0</v>
      </c>
      <c r="J37" s="257">
        <f>+'5. Registros_Exact_Recaudo'!I8</f>
        <v>0</v>
      </c>
      <c r="K37" s="257">
        <f>+'5. Registros_Exact_Recaudo'!J8</f>
        <v>0</v>
      </c>
      <c r="L37" s="256" t="s">
        <v>427</v>
      </c>
      <c r="M37" s="256" t="s">
        <v>427</v>
      </c>
      <c r="N37" s="257">
        <f>+'5. Registros_Exact_Recaudo'!M8</f>
        <v>0</v>
      </c>
      <c r="O37" s="257">
        <f>+'5. Registros_Exact_Recaudo'!N8</f>
        <v>0</v>
      </c>
      <c r="P37" s="257">
        <f>+'5. Registros_Exact_Recaudo'!O8</f>
        <v>0</v>
      </c>
      <c r="Q37" s="256" t="s">
        <v>427</v>
      </c>
      <c r="R37" s="257">
        <f>+'5. Registros_Exact_Recaudo'!R8</f>
        <v>0</v>
      </c>
      <c r="S37" s="257">
        <f>+'5. Registros_Exact_Recaudo'!S8</f>
        <v>0</v>
      </c>
      <c r="T37" s="257">
        <f>+'5. Registros_Exact_Recaudo'!T8</f>
        <v>0</v>
      </c>
      <c r="U37" s="256" t="s">
        <v>427</v>
      </c>
      <c r="V37" s="256" t="s">
        <v>427</v>
      </c>
      <c r="W37" s="256" t="s">
        <v>427</v>
      </c>
    </row>
    <row r="38" spans="2:23" s="8" customFormat="1" ht="20.25" customHeight="1">
      <c r="B38" s="732" t="s">
        <v>731</v>
      </c>
      <c r="C38" s="733"/>
      <c r="D38" s="733"/>
      <c r="E38" s="258">
        <f>+'5. Registros_Exact_Recaudo'!C9</f>
        <v>0</v>
      </c>
      <c r="F38" s="258">
        <f>+'5. Registros_Exact_Recaudo'!D9</f>
        <v>587211.37</v>
      </c>
      <c r="G38" s="258">
        <f>+'5. Registros_Exact_Recaudo'!E9</f>
        <v>14582229</v>
      </c>
      <c r="H38" s="256" t="s">
        <v>427</v>
      </c>
      <c r="I38" s="257">
        <f>+'5. Registros_Exact_Recaudo'!H9</f>
        <v>0</v>
      </c>
      <c r="J38" s="257">
        <f>+'5. Registros_Exact_Recaudo'!I9</f>
        <v>0</v>
      </c>
      <c r="K38" s="257">
        <f>+'5. Registros_Exact_Recaudo'!J9</f>
        <v>0</v>
      </c>
      <c r="L38" s="256" t="s">
        <v>427</v>
      </c>
      <c r="M38" s="256" t="s">
        <v>427</v>
      </c>
      <c r="N38" s="257">
        <f>+'5. Registros_Exact_Recaudo'!M9</f>
        <v>0</v>
      </c>
      <c r="O38" s="257">
        <f>+'5. Registros_Exact_Recaudo'!N9</f>
        <v>0</v>
      </c>
      <c r="P38" s="257">
        <f>+'5. Registros_Exact_Recaudo'!O9</f>
        <v>0</v>
      </c>
      <c r="Q38" s="256" t="s">
        <v>427</v>
      </c>
      <c r="R38" s="257">
        <f>+'5. Registros_Exact_Recaudo'!R9</f>
        <v>0</v>
      </c>
      <c r="S38" s="257">
        <f>+'5. Registros_Exact_Recaudo'!S9</f>
        <v>0</v>
      </c>
      <c r="T38" s="257">
        <f>+'5. Registros_Exact_Recaudo'!T9</f>
        <v>0</v>
      </c>
      <c r="U38" s="256" t="s">
        <v>427</v>
      </c>
      <c r="V38" s="256" t="s">
        <v>427</v>
      </c>
      <c r="W38" s="256" t="s">
        <v>427</v>
      </c>
    </row>
    <row r="39" spans="2:23" s="8" customFormat="1" ht="20.25" customHeight="1">
      <c r="B39" s="736" t="s">
        <v>732</v>
      </c>
      <c r="C39" s="737"/>
      <c r="D39" s="738"/>
      <c r="E39" s="258">
        <f>+'5. Registros_Exact_Recaudo'!C10</f>
        <v>587211.37</v>
      </c>
      <c r="F39" s="258">
        <f>+'5. Registros_Exact_Recaudo'!D10</f>
        <v>14582229.369999999</v>
      </c>
      <c r="G39" s="258">
        <f>+'5. Registros_Exact_Recaudo'!E10</f>
        <v>113249283.41</v>
      </c>
      <c r="H39" s="256" t="s">
        <v>427</v>
      </c>
      <c r="I39" s="257">
        <f>+'5. Registros_Exact_Recaudo'!H10</f>
        <v>0</v>
      </c>
      <c r="J39" s="257">
        <f>+'5. Registros_Exact_Recaudo'!I10</f>
        <v>0</v>
      </c>
      <c r="K39" s="257">
        <f>+'5. Registros_Exact_Recaudo'!J10</f>
        <v>0</v>
      </c>
      <c r="L39" s="256" t="s">
        <v>427</v>
      </c>
      <c r="M39" s="256" t="s">
        <v>427</v>
      </c>
      <c r="N39" s="257">
        <f>+'5. Registros_Exact_Recaudo'!M10</f>
        <v>0</v>
      </c>
      <c r="O39" s="257">
        <f>+'5. Registros_Exact_Recaudo'!N10</f>
        <v>0</v>
      </c>
      <c r="P39" s="257">
        <f>+'5. Registros_Exact_Recaudo'!O10</f>
        <v>0</v>
      </c>
      <c r="Q39" s="256" t="s">
        <v>427</v>
      </c>
      <c r="R39" s="257">
        <f>+'5. Registros_Exact_Recaudo'!R10</f>
        <v>0</v>
      </c>
      <c r="S39" s="257">
        <f>+'5. Registros_Exact_Recaudo'!S10</f>
        <v>0</v>
      </c>
      <c r="T39" s="257">
        <f>+'5. Registros_Exact_Recaudo'!T10</f>
        <v>0</v>
      </c>
      <c r="U39" s="256" t="s">
        <v>427</v>
      </c>
      <c r="V39" s="256" t="s">
        <v>427</v>
      </c>
      <c r="W39" s="256" t="s">
        <v>427</v>
      </c>
    </row>
    <row r="40" spans="2:23" s="9" customFormat="1" ht="21" customHeight="1">
      <c r="B40" s="465" t="s">
        <v>733</v>
      </c>
      <c r="C40" s="466"/>
      <c r="D40" s="466"/>
      <c r="E40" s="259" t="str">
        <f>+'5. Registros_Exact_Recaudo'!C11</f>
        <v>Error Revise</v>
      </c>
      <c r="F40" s="259" t="str">
        <f>+'5. Registros_Exact_Recaudo'!D11</f>
        <v>Error Revise</v>
      </c>
      <c r="G40" s="259" t="str">
        <f>+'5. Registros_Exact_Recaudo'!E11</f>
        <v>Error Revise</v>
      </c>
      <c r="H40" s="260" t="s">
        <v>427</v>
      </c>
      <c r="I40" s="259" t="str">
        <f>+'5. Registros_Exact_Recaudo'!H11</f>
        <v>Error Revise</v>
      </c>
      <c r="J40" s="259" t="str">
        <f>+'5. Registros_Exact_Recaudo'!I11</f>
        <v>Error Revise</v>
      </c>
      <c r="K40" s="259" t="str">
        <f>+'5. Registros_Exact_Recaudo'!J11</f>
        <v>Error Revise</v>
      </c>
      <c r="L40" s="260" t="s">
        <v>427</v>
      </c>
      <c r="M40" s="260" t="s">
        <v>427</v>
      </c>
      <c r="N40" s="259" t="str">
        <f>+'5. Registros_Exact_Recaudo'!M11</f>
        <v>Error Revise</v>
      </c>
      <c r="O40" s="259" t="str">
        <f>+'5. Registros_Exact_Recaudo'!N11</f>
        <v>Error Revise</v>
      </c>
      <c r="P40" s="259" t="str">
        <f>+'5. Registros_Exact_Recaudo'!O11</f>
        <v>Error Revise</v>
      </c>
      <c r="Q40" s="260" t="s">
        <v>427</v>
      </c>
      <c r="R40" s="259" t="str">
        <f>+'5. Registros_Exact_Recaudo'!R11</f>
        <v>Error Revise</v>
      </c>
      <c r="S40" s="259" t="str">
        <f>+'5. Registros_Exact_Recaudo'!S11</f>
        <v>Error Revise</v>
      </c>
      <c r="T40" s="259" t="str">
        <f>+'5. Registros_Exact_Recaudo'!T11</f>
        <v>Error Revise</v>
      </c>
      <c r="U40" s="256" t="s">
        <v>427</v>
      </c>
      <c r="V40" s="256" t="s">
        <v>427</v>
      </c>
      <c r="W40" s="256" t="s">
        <v>427</v>
      </c>
    </row>
    <row r="41" spans="2:23" s="9" customFormat="1" ht="21" customHeight="1">
      <c r="B41" s="467" t="s">
        <v>489</v>
      </c>
      <c r="C41" s="468"/>
      <c r="D41" s="469"/>
      <c r="E41" s="228"/>
      <c r="F41" s="228"/>
      <c r="G41" s="229"/>
      <c r="H41" s="256" t="s">
        <v>427</v>
      </c>
      <c r="I41" s="231"/>
      <c r="J41" s="228"/>
      <c r="K41" s="229"/>
      <c r="L41" s="256" t="s">
        <v>427</v>
      </c>
      <c r="M41" s="256" t="s">
        <v>427</v>
      </c>
      <c r="N41" s="231"/>
      <c r="O41" s="228"/>
      <c r="P41" s="229"/>
      <c r="Q41" s="256" t="s">
        <v>427</v>
      </c>
      <c r="R41" s="231"/>
      <c r="S41" s="228"/>
      <c r="T41" s="229"/>
      <c r="U41" s="256" t="s">
        <v>427</v>
      </c>
      <c r="V41" s="256" t="s">
        <v>427</v>
      </c>
      <c r="W41" s="256" t="s">
        <v>427</v>
      </c>
    </row>
    <row r="42" spans="2:23" s="9" customFormat="1" ht="21" customHeight="1">
      <c r="B42" s="467" t="s">
        <v>490</v>
      </c>
      <c r="C42" s="468"/>
      <c r="D42" s="469"/>
      <c r="E42" s="228"/>
      <c r="F42" s="228"/>
      <c r="G42" s="229"/>
      <c r="H42" s="256" t="s">
        <v>427</v>
      </c>
      <c r="I42" s="231"/>
      <c r="J42" s="228"/>
      <c r="K42" s="229"/>
      <c r="L42" s="256" t="s">
        <v>427</v>
      </c>
      <c r="M42" s="256" t="s">
        <v>427</v>
      </c>
      <c r="N42" s="231"/>
      <c r="O42" s="228"/>
      <c r="P42" s="229"/>
      <c r="Q42" s="256" t="s">
        <v>427</v>
      </c>
      <c r="R42" s="231"/>
      <c r="S42" s="228"/>
      <c r="T42" s="229"/>
      <c r="U42" s="256" t="s">
        <v>427</v>
      </c>
      <c r="V42" s="256" t="s">
        <v>427</v>
      </c>
      <c r="W42" s="256" t="s">
        <v>427</v>
      </c>
    </row>
    <row r="43" spans="2:23" s="9" customFormat="1" ht="20.25" customHeight="1">
      <c r="B43" s="467" t="s">
        <v>734</v>
      </c>
      <c r="C43" s="468"/>
      <c r="D43" s="468"/>
      <c r="E43" s="259">
        <f>+$J$32</f>
        <v>0.95</v>
      </c>
      <c r="F43" s="259">
        <f t="shared" ref="F43:G43" si="0">+$J$32</f>
        <v>0.95</v>
      </c>
      <c r="G43" s="259">
        <f t="shared" si="0"/>
        <v>0.95</v>
      </c>
      <c r="H43" s="256" t="s">
        <v>427</v>
      </c>
      <c r="I43" s="259">
        <f>+$J$32</f>
        <v>0.95</v>
      </c>
      <c r="J43" s="259">
        <f t="shared" ref="J43:K43" si="1">+$J$32</f>
        <v>0.95</v>
      </c>
      <c r="K43" s="259">
        <f t="shared" si="1"/>
        <v>0.95</v>
      </c>
      <c r="L43" s="256" t="s">
        <v>427</v>
      </c>
      <c r="M43" s="256" t="s">
        <v>427</v>
      </c>
      <c r="N43" s="259">
        <f>+$J$32</f>
        <v>0.95</v>
      </c>
      <c r="O43" s="259">
        <f t="shared" ref="O43:P43" si="2">+$J$32</f>
        <v>0.95</v>
      </c>
      <c r="P43" s="259">
        <f t="shared" si="2"/>
        <v>0.95</v>
      </c>
      <c r="Q43" s="256" t="s">
        <v>427</v>
      </c>
      <c r="R43" s="259">
        <f>+$J$32</f>
        <v>0.95</v>
      </c>
      <c r="S43" s="259">
        <f t="shared" ref="S43:T43" si="3">+$J$32</f>
        <v>0.95</v>
      </c>
      <c r="T43" s="259">
        <f t="shared" si="3"/>
        <v>0.95</v>
      </c>
      <c r="U43" s="256" t="s">
        <v>427</v>
      </c>
      <c r="V43" s="256" t="s">
        <v>427</v>
      </c>
      <c r="W43" s="256" t="s">
        <v>427</v>
      </c>
    </row>
    <row r="44" spans="2:23" s="9" customFormat="1" ht="27.75" customHeight="1" thickBot="1">
      <c r="B44" s="659" t="s">
        <v>493</v>
      </c>
      <c r="C44" s="660"/>
      <c r="D44" s="660"/>
      <c r="E44"/>
      <c r="F44"/>
      <c r="G44"/>
      <c r="H44"/>
      <c r="I44"/>
      <c r="J44"/>
      <c r="K44"/>
      <c r="L44" s="256" t="s">
        <v>427</v>
      </c>
      <c r="M44" s="256" t="s">
        <v>427</v>
      </c>
      <c r="N44"/>
      <c r="O44"/>
      <c r="P44"/>
      <c r="Q44" s="256" t="s">
        <v>427</v>
      </c>
      <c r="R44"/>
      <c r="S44"/>
      <c r="T44"/>
      <c r="U44" s="256" t="s">
        <v>427</v>
      </c>
      <c r="V44" s="256" t="s">
        <v>427</v>
      </c>
      <c r="W44" s="256" t="s">
        <v>427</v>
      </c>
    </row>
    <row r="45" spans="2:23" s="9" customFormat="1" ht="32.25" hidden="1" customHeight="1">
      <c r="B45" s="566" t="s">
        <v>494</v>
      </c>
      <c r="C45" s="567"/>
      <c r="D45" s="567"/>
      <c r="E45" s="232" t="str">
        <f>(IFERROR((#REF!/E37)/E43,""))</f>
        <v/>
      </c>
      <c r="F45" s="232">
        <f t="shared" ref="F45:W45" si="4">(IFERROR((F37/F38)/F43,""))</f>
        <v>3955.3323990339381</v>
      </c>
      <c r="G45" s="233">
        <f t="shared" si="4"/>
        <v>154.84733280921304</v>
      </c>
      <c r="H45" s="234" t="str">
        <f t="shared" si="4"/>
        <v/>
      </c>
      <c r="I45" s="235" t="str">
        <f t="shared" si="4"/>
        <v/>
      </c>
      <c r="J45" s="232" t="str">
        <f t="shared" si="4"/>
        <v/>
      </c>
      <c r="K45" s="233" t="str">
        <f t="shared" si="4"/>
        <v/>
      </c>
      <c r="L45" s="234" t="str">
        <f t="shared" si="4"/>
        <v/>
      </c>
      <c r="M45" s="234" t="str">
        <f t="shared" si="4"/>
        <v/>
      </c>
      <c r="N45" s="235" t="str">
        <f t="shared" si="4"/>
        <v/>
      </c>
      <c r="O45" s="232" t="str">
        <f t="shared" si="4"/>
        <v/>
      </c>
      <c r="P45" s="233" t="str">
        <f t="shared" si="4"/>
        <v/>
      </c>
      <c r="Q45" s="234" t="str">
        <f t="shared" si="4"/>
        <v/>
      </c>
      <c r="R45" s="235" t="str">
        <f t="shared" si="4"/>
        <v/>
      </c>
      <c r="S45" s="232" t="str">
        <f t="shared" si="4"/>
        <v/>
      </c>
      <c r="T45" s="233" t="str">
        <f t="shared" si="4"/>
        <v/>
      </c>
      <c r="U45" s="234" t="str">
        <f t="shared" si="4"/>
        <v/>
      </c>
      <c r="V45" s="234" t="str">
        <f t="shared" si="4"/>
        <v/>
      </c>
      <c r="W45" s="234" t="str">
        <f t="shared" si="4"/>
        <v/>
      </c>
    </row>
    <row r="46" spans="2:23" s="9" customFormat="1" ht="14.25" thickBot="1">
      <c r="B46" s="608"/>
      <c r="C46" s="609"/>
      <c r="D46" s="609"/>
      <c r="E46" s="609"/>
      <c r="F46" s="609"/>
      <c r="G46" s="609"/>
      <c r="H46" s="610"/>
      <c r="I46" s="609"/>
      <c r="J46" s="609"/>
      <c r="K46" s="609"/>
      <c r="L46" s="610"/>
      <c r="M46" s="610"/>
      <c r="N46" s="609"/>
      <c r="O46" s="609"/>
      <c r="P46" s="609"/>
      <c r="Q46" s="610"/>
      <c r="R46" s="609"/>
      <c r="S46" s="609"/>
      <c r="T46" s="609"/>
      <c r="U46" s="610"/>
      <c r="V46" s="610"/>
      <c r="W46" s="611"/>
    </row>
    <row r="47" spans="2:23" ht="15" customHeight="1">
      <c r="B47" s="110"/>
      <c r="C47" s="111"/>
      <c r="D47" s="111"/>
      <c r="E47" s="111"/>
      <c r="F47" s="111"/>
      <c r="G47" s="111"/>
      <c r="H47" s="111"/>
      <c r="I47" s="111"/>
      <c r="J47" s="111"/>
      <c r="K47" s="111"/>
      <c r="L47" s="112"/>
      <c r="M47" s="111"/>
      <c r="N47" s="605" t="s">
        <v>495</v>
      </c>
      <c r="O47" s="606"/>
      <c r="P47" s="606"/>
      <c r="Q47" s="606"/>
      <c r="R47" s="606"/>
      <c r="S47" s="606"/>
      <c r="T47" s="606"/>
      <c r="U47" s="606"/>
      <c r="V47" s="606"/>
      <c r="W47" s="607"/>
    </row>
    <row r="48" spans="2:23" ht="15" customHeight="1">
      <c r="B48" s="113"/>
      <c r="C48" s="106"/>
      <c r="D48" s="106"/>
      <c r="E48" s="106"/>
      <c r="F48" s="106"/>
      <c r="G48" s="106"/>
      <c r="H48" s="106"/>
      <c r="I48" s="106"/>
      <c r="J48" s="106"/>
      <c r="K48" s="106"/>
      <c r="L48" s="114"/>
      <c r="M48" s="106"/>
      <c r="N48" s="496"/>
      <c r="O48" s="497"/>
      <c r="P48" s="497"/>
      <c r="Q48" s="497"/>
      <c r="R48" s="497"/>
      <c r="S48" s="497"/>
      <c r="T48" s="497"/>
      <c r="U48" s="497"/>
      <c r="V48" s="497"/>
      <c r="W48" s="498"/>
    </row>
    <row r="49" spans="2:23" ht="23.25" customHeight="1">
      <c r="B49" s="113"/>
      <c r="C49" s="106"/>
      <c r="D49" s="106"/>
      <c r="E49" s="106"/>
      <c r="F49" s="106"/>
      <c r="G49" s="106"/>
      <c r="H49" s="106"/>
      <c r="I49" s="106"/>
      <c r="J49" s="106"/>
      <c r="K49" s="106"/>
      <c r="L49" s="114"/>
      <c r="M49" s="106"/>
      <c r="N49" s="471" t="s">
        <v>626</v>
      </c>
      <c r="O49" s="472"/>
      <c r="P49" s="472"/>
      <c r="Q49" s="472"/>
      <c r="R49" s="472"/>
      <c r="S49" s="472"/>
      <c r="T49" s="472"/>
      <c r="U49" s="472"/>
      <c r="V49" s="472"/>
      <c r="W49" s="473"/>
    </row>
    <row r="50" spans="2:23" ht="23.25" customHeight="1">
      <c r="B50" s="113"/>
      <c r="C50" s="106"/>
      <c r="D50" s="106"/>
      <c r="E50" s="106"/>
      <c r="F50" s="106"/>
      <c r="G50" s="106"/>
      <c r="H50" s="106"/>
      <c r="I50" s="106"/>
      <c r="J50" s="106"/>
      <c r="K50" s="106"/>
      <c r="L50" s="114"/>
      <c r="M50" s="106"/>
      <c r="N50" s="474"/>
      <c r="O50" s="475"/>
      <c r="P50" s="475"/>
      <c r="Q50" s="475"/>
      <c r="R50" s="475"/>
      <c r="S50" s="475"/>
      <c r="T50" s="475"/>
      <c r="U50" s="475"/>
      <c r="V50" s="475"/>
      <c r="W50" s="476"/>
    </row>
    <row r="51" spans="2:23" ht="23.25" customHeight="1">
      <c r="B51" s="113"/>
      <c r="C51" s="106"/>
      <c r="D51" s="106"/>
      <c r="E51" s="106"/>
      <c r="F51" s="106"/>
      <c r="G51" s="106"/>
      <c r="H51" s="106"/>
      <c r="I51" s="106"/>
      <c r="J51" s="106"/>
      <c r="K51" s="106"/>
      <c r="L51" s="114"/>
      <c r="M51" s="106"/>
      <c r="N51" s="477"/>
      <c r="O51" s="478"/>
      <c r="P51" s="478"/>
      <c r="Q51" s="478"/>
      <c r="R51" s="478"/>
      <c r="S51" s="478"/>
      <c r="T51" s="478"/>
      <c r="U51" s="478"/>
      <c r="V51" s="478"/>
      <c r="W51" s="479"/>
    </row>
    <row r="52" spans="2:23" ht="23.25" customHeight="1">
      <c r="B52" s="113"/>
      <c r="C52" s="106"/>
      <c r="D52" s="106"/>
      <c r="E52" s="106"/>
      <c r="F52" s="106"/>
      <c r="G52" s="106"/>
      <c r="H52" s="106"/>
      <c r="I52" s="106"/>
      <c r="J52" s="106"/>
      <c r="K52" s="106"/>
      <c r="L52" s="114"/>
      <c r="M52" s="106"/>
      <c r="N52" s="471" t="s">
        <v>627</v>
      </c>
      <c r="O52" s="472"/>
      <c r="P52" s="472"/>
      <c r="Q52" s="472"/>
      <c r="R52" s="472"/>
      <c r="S52" s="472"/>
      <c r="T52" s="472"/>
      <c r="U52" s="472"/>
      <c r="V52" s="472"/>
      <c r="W52" s="473"/>
    </row>
    <row r="53" spans="2:23" ht="23.25" customHeight="1">
      <c r="B53" s="113"/>
      <c r="C53" s="106"/>
      <c r="D53" s="106"/>
      <c r="E53" s="106"/>
      <c r="F53" s="106"/>
      <c r="G53" s="106"/>
      <c r="H53" s="106"/>
      <c r="I53" s="106"/>
      <c r="J53" s="106"/>
      <c r="K53" s="106"/>
      <c r="L53" s="114"/>
      <c r="M53" s="106"/>
      <c r="N53" s="477"/>
      <c r="O53" s="478"/>
      <c r="P53" s="478"/>
      <c r="Q53" s="478"/>
      <c r="R53" s="478"/>
      <c r="S53" s="478"/>
      <c r="T53" s="478"/>
      <c r="U53" s="478"/>
      <c r="V53" s="478"/>
      <c r="W53" s="479"/>
    </row>
    <row r="54" spans="2:23" ht="23.25" customHeight="1">
      <c r="B54" s="113"/>
      <c r="C54" s="106"/>
      <c r="D54" s="106"/>
      <c r="E54" s="106"/>
      <c r="F54" s="106"/>
      <c r="G54" s="106"/>
      <c r="H54" s="106"/>
      <c r="I54" s="106"/>
      <c r="J54" s="106"/>
      <c r="K54" s="106"/>
      <c r="L54" s="114"/>
      <c r="M54" s="106"/>
      <c r="N54" s="471" t="s">
        <v>628</v>
      </c>
      <c r="O54" s="472"/>
      <c r="P54" s="472"/>
      <c r="Q54" s="472"/>
      <c r="R54" s="472"/>
      <c r="S54" s="472"/>
      <c r="T54" s="472"/>
      <c r="U54" s="472"/>
      <c r="V54" s="472"/>
      <c r="W54" s="473"/>
    </row>
    <row r="55" spans="2:23" ht="23.25" customHeight="1">
      <c r="B55" s="113"/>
      <c r="C55" s="106"/>
      <c r="D55" s="106"/>
      <c r="E55" s="106"/>
      <c r="F55" s="106"/>
      <c r="G55" s="106"/>
      <c r="H55" s="106"/>
      <c r="I55" s="106"/>
      <c r="J55" s="106"/>
      <c r="K55" s="106"/>
      <c r="L55" s="114"/>
      <c r="M55" s="106"/>
      <c r="N55" s="477"/>
      <c r="O55" s="478"/>
      <c r="P55" s="478"/>
      <c r="Q55" s="478"/>
      <c r="R55" s="478"/>
      <c r="S55" s="478"/>
      <c r="T55" s="478"/>
      <c r="U55" s="478"/>
      <c r="V55" s="478"/>
      <c r="W55" s="479"/>
    </row>
    <row r="56" spans="2:23" ht="23.25" customHeight="1">
      <c r="B56" s="113"/>
      <c r="C56" s="106"/>
      <c r="D56" s="106"/>
      <c r="E56" s="106"/>
      <c r="F56" s="106"/>
      <c r="G56" s="106"/>
      <c r="H56" s="106"/>
      <c r="I56" s="106"/>
      <c r="J56" s="106"/>
      <c r="K56" s="106"/>
      <c r="L56" s="114"/>
      <c r="M56" s="106"/>
      <c r="N56" s="480" t="s">
        <v>498</v>
      </c>
      <c r="O56" s="480"/>
      <c r="P56" s="480"/>
      <c r="Q56" s="480"/>
      <c r="R56" s="480"/>
      <c r="S56" s="480"/>
      <c r="T56" s="480"/>
      <c r="U56" s="480"/>
      <c r="V56" s="480"/>
      <c r="W56" s="480"/>
    </row>
    <row r="57" spans="2:23" ht="23.25" customHeight="1">
      <c r="B57" s="113"/>
      <c r="C57" s="106"/>
      <c r="D57" s="106"/>
      <c r="E57" s="106"/>
      <c r="F57" s="106"/>
      <c r="G57" s="106"/>
      <c r="H57" s="106"/>
      <c r="I57" s="106"/>
      <c r="J57" s="106"/>
      <c r="K57" s="106"/>
      <c r="L57" s="114"/>
      <c r="M57" s="106"/>
      <c r="N57" s="480"/>
      <c r="O57" s="480"/>
      <c r="P57" s="480"/>
      <c r="Q57" s="480"/>
      <c r="R57" s="480"/>
      <c r="S57" s="480"/>
      <c r="T57" s="480"/>
      <c r="U57" s="480"/>
      <c r="V57" s="480"/>
      <c r="W57" s="480"/>
    </row>
    <row r="58" spans="2:23" ht="23.25" customHeight="1">
      <c r="B58" s="113"/>
      <c r="C58" s="106"/>
      <c r="D58" s="106"/>
      <c r="E58" s="106"/>
      <c r="F58" s="106"/>
      <c r="G58" s="106"/>
      <c r="H58" s="106"/>
      <c r="I58" s="106"/>
      <c r="J58" s="106"/>
      <c r="K58" s="106"/>
      <c r="L58" s="114"/>
      <c r="M58" s="106"/>
      <c r="N58" s="480"/>
      <c r="O58" s="480"/>
      <c r="P58" s="480"/>
      <c r="Q58" s="480"/>
      <c r="R58" s="480"/>
      <c r="S58" s="480"/>
      <c r="T58" s="480"/>
      <c r="U58" s="480"/>
      <c r="V58" s="480"/>
      <c r="W58" s="480"/>
    </row>
    <row r="59" spans="2:23" ht="15" customHeight="1">
      <c r="B59" s="113"/>
      <c r="C59" s="106"/>
      <c r="D59" s="106"/>
      <c r="E59" s="106"/>
      <c r="F59" s="106"/>
      <c r="G59" s="106"/>
      <c r="H59" s="106"/>
      <c r="I59" s="106"/>
      <c r="J59" s="106"/>
      <c r="K59" s="106"/>
      <c r="L59" s="114"/>
      <c r="M59" s="106"/>
      <c r="N59" s="493" t="s">
        <v>499</v>
      </c>
      <c r="O59" s="494"/>
      <c r="P59" s="494"/>
      <c r="Q59" s="494"/>
      <c r="R59" s="494"/>
      <c r="S59" s="494"/>
      <c r="T59" s="494"/>
      <c r="U59" s="494"/>
      <c r="V59" s="494"/>
      <c r="W59" s="495"/>
    </row>
    <row r="60" spans="2:23" ht="15" customHeight="1">
      <c r="B60" s="113"/>
      <c r="C60" s="106"/>
      <c r="D60" s="106"/>
      <c r="E60" s="106"/>
      <c r="F60" s="106"/>
      <c r="G60" s="106"/>
      <c r="H60" s="106"/>
      <c r="I60" s="106"/>
      <c r="J60" s="106"/>
      <c r="K60" s="106"/>
      <c r="L60" s="114"/>
      <c r="M60" s="106"/>
      <c r="N60" s="496"/>
      <c r="O60" s="497"/>
      <c r="P60" s="497"/>
      <c r="Q60" s="497"/>
      <c r="R60" s="497"/>
      <c r="S60" s="497"/>
      <c r="T60" s="497"/>
      <c r="U60" s="497"/>
      <c r="V60" s="497"/>
      <c r="W60" s="498"/>
    </row>
    <row r="61" spans="2:23" ht="29.25" customHeight="1">
      <c r="B61" s="113"/>
      <c r="C61" s="106"/>
      <c r="D61" s="106"/>
      <c r="E61" s="106"/>
      <c r="F61" s="106"/>
      <c r="G61" s="106"/>
      <c r="H61" s="106"/>
      <c r="I61" s="106"/>
      <c r="J61" s="106"/>
      <c r="K61" s="106"/>
      <c r="L61" s="114"/>
      <c r="M61" s="106"/>
      <c r="N61" s="481" t="s">
        <v>735</v>
      </c>
      <c r="O61" s="482"/>
      <c r="P61" s="482"/>
      <c r="Q61" s="483"/>
      <c r="R61" s="490" t="s">
        <v>501</v>
      </c>
      <c r="S61" s="490"/>
      <c r="T61" s="506" t="s">
        <v>502</v>
      </c>
      <c r="U61" s="490"/>
      <c r="V61" s="500"/>
      <c r="W61" s="501"/>
    </row>
    <row r="62" spans="2:23" ht="15" customHeight="1">
      <c r="B62" s="113"/>
      <c r="C62" s="106"/>
      <c r="D62" s="106"/>
      <c r="E62" s="106"/>
      <c r="F62" s="106"/>
      <c r="G62" s="106"/>
      <c r="H62" s="106"/>
      <c r="I62" s="106"/>
      <c r="J62" s="106"/>
      <c r="K62" s="106"/>
      <c r="L62" s="114"/>
      <c r="M62" s="106"/>
      <c r="N62" s="484"/>
      <c r="O62" s="485"/>
      <c r="P62" s="485"/>
      <c r="Q62" s="486"/>
      <c r="R62" s="491"/>
      <c r="S62" s="491"/>
      <c r="T62" s="507"/>
      <c r="U62" s="491"/>
      <c r="V62" s="502"/>
      <c r="W62" s="503"/>
    </row>
    <row r="63" spans="2:23" ht="15" customHeight="1">
      <c r="B63" s="113"/>
      <c r="C63" s="106"/>
      <c r="D63" s="106"/>
      <c r="E63" s="106"/>
      <c r="F63" s="106"/>
      <c r="G63" s="106"/>
      <c r="H63" s="106"/>
      <c r="I63" s="106"/>
      <c r="J63" s="106"/>
      <c r="K63" s="106"/>
      <c r="L63" s="114"/>
      <c r="M63" s="106"/>
      <c r="N63" s="481" t="s">
        <v>503</v>
      </c>
      <c r="O63" s="482"/>
      <c r="P63" s="482"/>
      <c r="Q63" s="483"/>
      <c r="R63" s="492" t="s">
        <v>501</v>
      </c>
      <c r="S63" s="492"/>
      <c r="T63" s="506" t="s">
        <v>502</v>
      </c>
      <c r="U63" s="490"/>
      <c r="V63" s="502"/>
      <c r="W63" s="503"/>
    </row>
    <row r="64" spans="2:23" ht="15" customHeight="1">
      <c r="B64" s="113"/>
      <c r="C64" s="106"/>
      <c r="D64" s="106"/>
      <c r="E64" s="106"/>
      <c r="F64" s="106"/>
      <c r="G64" s="106"/>
      <c r="H64" s="106"/>
      <c r="I64" s="106"/>
      <c r="J64" s="106"/>
      <c r="K64" s="106"/>
      <c r="L64" s="114"/>
      <c r="M64" s="106"/>
      <c r="N64" s="487"/>
      <c r="O64" s="488"/>
      <c r="P64" s="488"/>
      <c r="Q64" s="489"/>
      <c r="R64" s="492"/>
      <c r="S64" s="492"/>
      <c r="T64" s="508"/>
      <c r="U64" s="499"/>
      <c r="V64" s="502"/>
      <c r="W64" s="503"/>
    </row>
    <row r="65" spans="2:23" ht="15" customHeight="1" thickBot="1">
      <c r="B65" s="115"/>
      <c r="C65" s="116"/>
      <c r="D65" s="116"/>
      <c r="E65" s="116"/>
      <c r="F65" s="116"/>
      <c r="G65" s="116"/>
      <c r="H65" s="116"/>
      <c r="I65" s="116"/>
      <c r="J65" s="116"/>
      <c r="K65" s="116"/>
      <c r="L65" s="117"/>
      <c r="M65" s="116"/>
      <c r="N65" s="484"/>
      <c r="O65" s="485"/>
      <c r="P65" s="485"/>
      <c r="Q65" s="486"/>
      <c r="R65" s="492"/>
      <c r="S65" s="492"/>
      <c r="T65" s="507"/>
      <c r="U65" s="491"/>
      <c r="V65" s="504"/>
      <c r="W65" s="505"/>
    </row>
    <row r="66" spans="2:23">
      <c r="B66" s="236"/>
      <c r="C66" s="236"/>
      <c r="D66" s="236"/>
      <c r="E66" s="236"/>
      <c r="F66" s="236"/>
      <c r="G66" s="236"/>
      <c r="H66" s="236"/>
      <c r="I66" s="236"/>
      <c r="J66" s="236"/>
      <c r="K66" s="236"/>
      <c r="L66" s="236"/>
      <c r="M66" s="236"/>
      <c r="N66" s="236"/>
      <c r="O66" s="236"/>
      <c r="P66" s="236"/>
      <c r="Q66" s="2"/>
      <c r="R66" s="2"/>
      <c r="S66" s="2"/>
      <c r="T66" s="2"/>
      <c r="U66" s="2"/>
      <c r="V66" s="2"/>
      <c r="W66" s="2"/>
    </row>
    <row r="67" spans="2:23">
      <c r="B67" s="711" t="s">
        <v>504</v>
      </c>
      <c r="C67" s="711"/>
      <c r="D67" s="711"/>
      <c r="E67" s="711"/>
      <c r="F67" s="711"/>
      <c r="G67" s="711"/>
      <c r="H67" s="711"/>
      <c r="I67" s="711"/>
      <c r="J67" s="711"/>
      <c r="K67" s="711"/>
      <c r="L67" s="711"/>
      <c r="O67" s="10"/>
      <c r="P67" s="10"/>
    </row>
    <row r="68" spans="2:23">
      <c r="B68" s="10" t="s">
        <v>504</v>
      </c>
      <c r="O68" s="10"/>
      <c r="P68" s="10"/>
    </row>
    <row r="69" spans="2:23">
      <c r="B69" s="12" t="s">
        <v>505</v>
      </c>
      <c r="F69" s="12" t="s">
        <v>506</v>
      </c>
      <c r="G69" s="12" t="s">
        <v>507</v>
      </c>
      <c r="H69" s="12" t="s">
        <v>508</v>
      </c>
      <c r="I69" s="12" t="s">
        <v>509</v>
      </c>
      <c r="J69" s="12" t="s">
        <v>510</v>
      </c>
      <c r="O69" s="10"/>
      <c r="P69" s="10"/>
      <c r="Q69" s="10"/>
      <c r="R69" s="10"/>
      <c r="S69" s="10"/>
      <c r="T69" s="10"/>
      <c r="U69" s="10"/>
      <c r="V69" s="10"/>
      <c r="W69" s="10"/>
    </row>
    <row r="70" spans="2:23">
      <c r="B70" s="12" t="s">
        <v>504</v>
      </c>
      <c r="F70" s="13" t="str">
        <f>+H40</f>
        <v>N/A</v>
      </c>
      <c r="G70" s="13" t="str">
        <f>+L40</f>
        <v>N/A</v>
      </c>
      <c r="H70" s="13" t="str">
        <f>+Q40</f>
        <v>N/A</v>
      </c>
      <c r="I70" s="13" t="str">
        <f>+U40</f>
        <v>N/A</v>
      </c>
      <c r="J70" s="13" t="str">
        <f>+W40</f>
        <v>N/A</v>
      </c>
      <c r="N70" s="14"/>
      <c r="O70" s="15"/>
      <c r="P70" s="15"/>
      <c r="Q70" s="15"/>
      <c r="R70" s="15"/>
      <c r="S70" s="10"/>
      <c r="T70" s="10"/>
      <c r="U70" s="10"/>
      <c r="V70" s="10"/>
      <c r="W70" s="10"/>
    </row>
    <row r="71" spans="2:23" hidden="1">
      <c r="F71" s="14" t="str">
        <f>+H43</f>
        <v>N/A</v>
      </c>
      <c r="G71" s="14" t="str">
        <f>+L43</f>
        <v>N/A</v>
      </c>
      <c r="H71" s="14" t="str">
        <f>+Q43</f>
        <v>N/A</v>
      </c>
      <c r="I71" s="14" t="str">
        <f>+U43</f>
        <v>N/A</v>
      </c>
      <c r="J71" s="14" t="str">
        <f>+W43</f>
        <v>N/A</v>
      </c>
      <c r="K71" s="14"/>
      <c r="L71" s="14"/>
      <c r="M71" s="14"/>
      <c r="O71" s="10"/>
      <c r="P71" s="10"/>
      <c r="Q71" s="10"/>
      <c r="R71" s="10"/>
      <c r="S71" s="10"/>
      <c r="T71" s="10"/>
      <c r="U71" s="10"/>
      <c r="V71" s="10"/>
      <c r="W71" s="10"/>
    </row>
    <row r="72" spans="2:23" hidden="1">
      <c r="F72" s="13">
        <f>+H44</f>
        <v>0</v>
      </c>
      <c r="G72" s="13" t="str">
        <f>+L44</f>
        <v>N/A</v>
      </c>
      <c r="H72" s="13" t="str">
        <f>+Q44</f>
        <v>N/A</v>
      </c>
      <c r="I72" s="13" t="str">
        <f>+U44</f>
        <v>N/A</v>
      </c>
      <c r="J72" s="13" t="str">
        <f>+W44</f>
        <v>N/A</v>
      </c>
      <c r="O72" s="10"/>
      <c r="P72" s="10"/>
      <c r="Q72" s="10"/>
      <c r="R72" s="10"/>
      <c r="S72" s="10"/>
      <c r="T72" s="10"/>
      <c r="U72" s="10"/>
      <c r="V72" s="10"/>
      <c r="W72" s="10"/>
    </row>
    <row r="73" spans="2:23" hidden="1">
      <c r="O73" s="10"/>
      <c r="P73" s="10"/>
    </row>
    <row r="74" spans="2:23" hidden="1">
      <c r="O74" s="10"/>
      <c r="P74" s="10"/>
    </row>
    <row r="75" spans="2:23" hidden="1">
      <c r="O75" s="10"/>
      <c r="P75" s="10"/>
    </row>
    <row r="76" spans="2:23"/>
    <row r="77" spans="2:23"/>
  </sheetData>
  <sheetProtection algorithmName="SHA-512" hashValue="dugdxuDy8IIY7dFSph9yPFJ8or2DpFgvirgri6wtnTGbqUeKqw4xS/bR997bnQNuEA4AY++zMTn4iAioR6pPPw==" saltValue="LaqjppHoGIe4iQ8U2gzTQg==" spinCount="100000" sheet="1" objects="1" scenarios="1"/>
  <mergeCells count="94">
    <mergeCell ref="B39:D39"/>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7"/>
    <mergeCell ref="E24:F24"/>
    <mergeCell ref="E25:F25"/>
    <mergeCell ref="G25:K25"/>
    <mergeCell ref="M25:P25"/>
    <mergeCell ref="G24:W24"/>
    <mergeCell ref="E26:F26"/>
    <mergeCell ref="G26:K26"/>
    <mergeCell ref="Q26:W26"/>
    <mergeCell ref="M26:P26"/>
    <mergeCell ref="Q25:W25"/>
    <mergeCell ref="E27:F27"/>
    <mergeCell ref="G27:K27"/>
    <mergeCell ref="M27:P27"/>
    <mergeCell ref="Q27:W27"/>
    <mergeCell ref="L32:O32"/>
    <mergeCell ref="P32:W32"/>
    <mergeCell ref="B28:W28"/>
    <mergeCell ref="B29:D29"/>
    <mergeCell ref="E29:W29"/>
    <mergeCell ref="B30:W30"/>
    <mergeCell ref="B31:F31"/>
    <mergeCell ref="G31:H31"/>
    <mergeCell ref="I31:K31"/>
    <mergeCell ref="L31:R31"/>
    <mergeCell ref="S31:T31"/>
    <mergeCell ref="U31:W31"/>
    <mergeCell ref="B38:D38"/>
    <mergeCell ref="B32:D32"/>
    <mergeCell ref="E32:F32"/>
    <mergeCell ref="G32:I32"/>
    <mergeCell ref="J32:K32"/>
    <mergeCell ref="B33:W33"/>
    <mergeCell ref="B34:W34"/>
    <mergeCell ref="B35:W35"/>
    <mergeCell ref="B36:D36"/>
    <mergeCell ref="B37:D37"/>
    <mergeCell ref="N56:W58"/>
    <mergeCell ref="B40:D40"/>
    <mergeCell ref="B41:D41"/>
    <mergeCell ref="B42:D42"/>
    <mergeCell ref="B43:D43"/>
    <mergeCell ref="B44:D44"/>
    <mergeCell ref="B45:D45"/>
    <mergeCell ref="B46:W46"/>
    <mergeCell ref="N47:W48"/>
    <mergeCell ref="N49:W51"/>
    <mergeCell ref="N52:W53"/>
    <mergeCell ref="N54:W55"/>
    <mergeCell ref="T63:T65"/>
    <mergeCell ref="U63:U65"/>
    <mergeCell ref="B67:L67"/>
    <mergeCell ref="N59:W60"/>
    <mergeCell ref="N61:Q62"/>
    <mergeCell ref="R61:R62"/>
    <mergeCell ref="S61:S62"/>
    <mergeCell ref="T61:T62"/>
    <mergeCell ref="U61:U62"/>
    <mergeCell ref="V61:W65"/>
    <mergeCell ref="N63:Q65"/>
    <mergeCell ref="R63:R65"/>
    <mergeCell ref="S63:S65"/>
  </mergeCells>
  <conditionalFormatting sqref="E41:G42 I41:K42 N41:P42 R41:T42">
    <cfRule type="containsBlanks" priority="12" stopIfTrue="1">
      <formula>LEN(TRIM(E41))=0</formula>
    </cfRule>
    <cfRule type="cellIs" dxfId="10" priority="13" stopIfTrue="1" operator="greaterThanOrEqual">
      <formula>0.1</formula>
    </cfRule>
    <cfRule type="cellIs" dxfId="9" priority="14" stopIfTrue="1" operator="between">
      <formula>0.0301</formula>
      <formula>0.9999</formula>
    </cfRule>
    <cfRule type="cellIs" dxfId="8" priority="15" stopIfTrue="1" operator="between">
      <formula>0</formula>
      <formula>0.03</formula>
    </cfRule>
  </conditionalFormatting>
  <conditionalFormatting sqref="E43:G43">
    <cfRule type="cellIs" dxfId="7" priority="4" operator="between">
      <formula>0.9</formula>
      <formula>0.95</formula>
    </cfRule>
  </conditionalFormatting>
  <conditionalFormatting sqref="E40:T40">
    <cfRule type="cellIs" dxfId="6" priority="5" operator="between">
      <formula>0.9</formula>
      <formula>0.95</formula>
    </cfRule>
  </conditionalFormatting>
  <conditionalFormatting sqref="E45:W45">
    <cfRule type="cellIs" dxfId="5" priority="16" stopIfTrue="1" operator="between">
      <formula>0.76</formula>
      <formula>10</formula>
    </cfRule>
    <cfRule type="cellIs" dxfId="4" priority="17" stopIfTrue="1" operator="between">
      <formula>0.5</formula>
      <formula>0.759</formula>
    </cfRule>
    <cfRule type="cellIs" dxfId="3" priority="18" stopIfTrue="1" operator="between">
      <formula>0</formula>
      <formula>0.499</formula>
    </cfRule>
  </conditionalFormatting>
  <conditionalFormatting sqref="I43:K43">
    <cfRule type="cellIs" dxfId="2" priority="3" operator="between">
      <formula>0.9</formula>
      <formula>0.95</formula>
    </cfRule>
  </conditionalFormatting>
  <conditionalFormatting sqref="N43:P43">
    <cfRule type="cellIs" dxfId="1" priority="2" operator="between">
      <formula>0.9</formula>
      <formula>0.95</formula>
    </cfRule>
  </conditionalFormatting>
  <conditionalFormatting sqref="R43:T43">
    <cfRule type="cellIs" dxfId="0" priority="1" operator="between">
      <formula>0.9</formula>
      <formula>0.95</formula>
    </cfRule>
  </conditionalFormatting>
  <pageMargins left="0.7" right="0.7" top="0.75" bottom="0.75" header="0.3" footer="0.3"/>
  <pageSetup orientation="portrait" r:id="rId1"/>
  <ignoredErrors>
    <ignoredError sqref="E37:G37 I37:K37 N37:P37 R37:T37 E38:G39 I38:K39 N38:P39 R38:T39"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36B0-AFA7-4D6D-B8A6-5062864FA3B4}">
  <sheetPr>
    <tabColor rgb="FF00CC00"/>
  </sheetPr>
  <dimension ref="A1:Z102"/>
  <sheetViews>
    <sheetView showGridLines="0" workbookViewId="0">
      <selection activeCell="B18" sqref="B18"/>
    </sheetView>
  </sheetViews>
  <sheetFormatPr baseColWidth="10" defaultColWidth="11.42578125" defaultRowHeight="30" customHeight="1"/>
  <cols>
    <col min="1" max="1" width="21.28515625" style="164" customWidth="1"/>
    <col min="2" max="2" width="41.28515625" style="164" customWidth="1"/>
    <col min="3" max="3" width="27.85546875" style="164" bestFit="1" customWidth="1"/>
    <col min="4" max="5" width="28" style="164" bestFit="1" customWidth="1"/>
    <col min="6" max="6" width="12.140625" style="164" customWidth="1"/>
    <col min="7" max="7" width="15.7109375" style="164" customWidth="1"/>
    <col min="8" max="10" width="28" style="164" bestFit="1" customWidth="1"/>
    <col min="11" max="11" width="13.28515625" style="164" customWidth="1"/>
    <col min="12" max="12" width="15.7109375" style="164" customWidth="1"/>
    <col min="13" max="15" width="28" style="164" bestFit="1" customWidth="1"/>
    <col min="16" max="16" width="12.28515625" style="164" customWidth="1"/>
    <col min="17" max="17" width="7.28515625" style="164" customWidth="1"/>
    <col min="18" max="20" width="28" style="164" bestFit="1" customWidth="1"/>
    <col min="21" max="21" width="11.85546875" style="164" customWidth="1"/>
    <col min="22" max="22" width="7.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75" t="s">
        <v>583</v>
      </c>
      <c r="D1" s="676"/>
      <c r="E1" s="676"/>
      <c r="F1" s="676"/>
      <c r="G1" s="676"/>
      <c r="H1" s="676"/>
      <c r="I1" s="676"/>
      <c r="J1" s="676"/>
      <c r="K1" s="676"/>
      <c r="L1" s="676"/>
      <c r="M1" s="676"/>
      <c r="N1" s="676"/>
      <c r="O1" s="676"/>
      <c r="P1" s="676"/>
      <c r="Q1" s="676"/>
      <c r="R1" s="676"/>
      <c r="S1" s="676"/>
      <c r="T1" s="676"/>
      <c r="U1" s="676"/>
      <c r="V1" s="676"/>
      <c r="W1" s="676"/>
      <c r="X1" s="676"/>
      <c r="Y1" s="677"/>
    </row>
    <row r="2" spans="1:26" s="165" customFormat="1" ht="42.75" customHeight="1">
      <c r="A2" s="588"/>
      <c r="B2" s="588"/>
      <c r="C2" s="678"/>
      <c r="D2" s="679"/>
      <c r="E2" s="679"/>
      <c r="F2" s="679"/>
      <c r="G2" s="679"/>
      <c r="H2" s="679"/>
      <c r="I2" s="679"/>
      <c r="J2" s="679"/>
      <c r="K2" s="679"/>
      <c r="L2" s="679"/>
      <c r="M2" s="679"/>
      <c r="N2" s="679"/>
      <c r="O2" s="679"/>
      <c r="P2" s="679"/>
      <c r="Q2" s="679"/>
      <c r="R2" s="679"/>
      <c r="S2" s="679"/>
      <c r="T2" s="679"/>
      <c r="U2" s="679"/>
      <c r="V2" s="679"/>
      <c r="W2" s="679"/>
      <c r="X2" s="679"/>
      <c r="Y2" s="680"/>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c r="Z3" s="149"/>
    </row>
    <row r="4" spans="1:26" s="153" customFormat="1" ht="19.5" customHeight="1">
      <c r="A4" s="151" t="s">
        <v>584</v>
      </c>
      <c r="B4" s="612" t="str">
        <f>+'[2]3. Exact._Contable'!F13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c r="Z4" s="15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591</v>
      </c>
      <c r="Q6" s="615" t="s">
        <v>589</v>
      </c>
      <c r="R6" s="615" t="s">
        <v>480</v>
      </c>
      <c r="S6" s="615" t="s">
        <v>481</v>
      </c>
      <c r="T6" s="615" t="s">
        <v>482</v>
      </c>
      <c r="U6" s="615" t="s">
        <v>592</v>
      </c>
      <c r="V6" s="615" t="s">
        <v>589</v>
      </c>
      <c r="W6" s="615" t="s">
        <v>593</v>
      </c>
      <c r="X6" s="615"/>
      <c r="Y6" s="617"/>
      <c r="Z6" s="158"/>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c r="Z7" s="160"/>
    </row>
    <row r="8" spans="1:26" ht="43.5" customHeight="1">
      <c r="A8" s="625" t="s">
        <v>736</v>
      </c>
      <c r="B8" s="183" t="s">
        <v>737</v>
      </c>
      <c r="C8" s="262">
        <v>1858457427.73</v>
      </c>
      <c r="D8" s="262">
        <v>2206485349</v>
      </c>
      <c r="E8" s="262">
        <v>2145118303.71</v>
      </c>
      <c r="F8" s="208"/>
      <c r="G8" s="203"/>
      <c r="H8" s="262">
        <v>0</v>
      </c>
      <c r="I8" s="262">
        <v>0</v>
      </c>
      <c r="J8" s="262">
        <v>0</v>
      </c>
      <c r="K8" s="207"/>
      <c r="L8" s="203"/>
      <c r="M8" s="262">
        <v>0</v>
      </c>
      <c r="N8" s="262">
        <v>0</v>
      </c>
      <c r="O8" s="262">
        <v>0</v>
      </c>
      <c r="P8" s="207"/>
      <c r="Q8" s="203"/>
      <c r="R8" s="262">
        <v>0</v>
      </c>
      <c r="S8" s="262">
        <v>0</v>
      </c>
      <c r="T8" s="262">
        <v>0</v>
      </c>
      <c r="U8" s="207"/>
      <c r="V8" s="186"/>
      <c r="W8" s="628" t="s">
        <v>602</v>
      </c>
      <c r="X8" s="628"/>
      <c r="Y8" s="628"/>
    </row>
    <row r="9" spans="1:26" ht="43.5" customHeight="1">
      <c r="A9" s="626"/>
      <c r="B9" s="194" t="s">
        <v>738</v>
      </c>
      <c r="C9" s="263">
        <v>0</v>
      </c>
      <c r="D9" s="263">
        <v>587211.37</v>
      </c>
      <c r="E9" s="263">
        <v>14582229</v>
      </c>
      <c r="F9" s="208"/>
      <c r="G9" s="204"/>
      <c r="H9" s="263">
        <v>0</v>
      </c>
      <c r="I9" s="263">
        <v>0</v>
      </c>
      <c r="J9" s="263">
        <v>0</v>
      </c>
      <c r="K9" s="207"/>
      <c r="L9" s="204"/>
      <c r="M9" s="263">
        <v>0</v>
      </c>
      <c r="N9" s="263">
        <v>0</v>
      </c>
      <c r="O9" s="263">
        <v>0</v>
      </c>
      <c r="P9" s="207"/>
      <c r="Q9" s="204"/>
      <c r="R9" s="263">
        <v>0</v>
      </c>
      <c r="S9" s="263">
        <v>0</v>
      </c>
      <c r="T9" s="263">
        <v>0</v>
      </c>
      <c r="U9" s="207"/>
      <c r="V9" s="195"/>
      <c r="W9" s="628"/>
      <c r="X9" s="628"/>
      <c r="Y9" s="628"/>
    </row>
    <row r="10" spans="1:26" ht="42" customHeight="1">
      <c r="A10" s="626"/>
      <c r="B10" s="189" t="s">
        <v>739</v>
      </c>
      <c r="C10" s="264">
        <v>587211.37</v>
      </c>
      <c r="D10" s="264">
        <v>14582229.369999999</v>
      </c>
      <c r="E10" s="264">
        <v>113249283.41</v>
      </c>
      <c r="F10" s="209"/>
      <c r="G10" s="205"/>
      <c r="H10" s="264">
        <v>0</v>
      </c>
      <c r="I10" s="264">
        <v>0</v>
      </c>
      <c r="J10" s="264">
        <v>0</v>
      </c>
      <c r="K10" s="207"/>
      <c r="L10" s="206"/>
      <c r="M10" s="264">
        <v>0</v>
      </c>
      <c r="N10" s="264">
        <v>0</v>
      </c>
      <c r="O10" s="264">
        <v>0</v>
      </c>
      <c r="P10" s="207"/>
      <c r="Q10" s="205"/>
      <c r="R10" s="264">
        <v>0</v>
      </c>
      <c r="S10" s="264">
        <v>0</v>
      </c>
      <c r="T10" s="264">
        <v>0</v>
      </c>
      <c r="U10" s="207"/>
      <c r="V10" s="184"/>
      <c r="W10" s="628"/>
      <c r="X10" s="628"/>
      <c r="Y10" s="628"/>
    </row>
    <row r="11" spans="1:26" ht="24.75" customHeight="1" thickBot="1">
      <c r="A11" s="627"/>
      <c r="B11" s="189" t="s">
        <v>740</v>
      </c>
      <c r="C11" s="268" t="str">
        <f>IF(AND((C9+C10)&gt;0,C8&lt;=(C9+C10)),(C8/(C9+C10)),"Error Revise")</f>
        <v>Error Revise</v>
      </c>
      <c r="D11" s="268" t="str">
        <f t="shared" ref="D11:E11" si="0">IF(AND((D9+D10)&gt;0,D8&lt;=(D9+D10)),(D8/(D9+D10)),"Error Revise")</f>
        <v>Error Revise</v>
      </c>
      <c r="E11" s="268" t="str">
        <f t="shared" si="0"/>
        <v>Error Revise</v>
      </c>
      <c r="F11" s="209"/>
      <c r="G11" s="205"/>
      <c r="H11" s="268" t="str">
        <f t="shared" ref="H11" si="1">IF(AND((H9+H10)&gt;0,H8&lt;=(H9+H10)),(H8/(H9+H10)),"Error Revise")</f>
        <v>Error Revise</v>
      </c>
      <c r="I11" s="268" t="str">
        <f t="shared" ref="I11" si="2">IF(AND((I9+I10)&gt;0,I8&lt;=(I9+I10)),(I8/(I9+I10)),"Error Revise")</f>
        <v>Error Revise</v>
      </c>
      <c r="J11" s="268" t="str">
        <f t="shared" ref="J11" si="3">IF(AND((J9+J10)&gt;0,J8&lt;=(J9+J10)),(J8/(J9+J10)),"Error Revise")</f>
        <v>Error Revise</v>
      </c>
      <c r="K11" s="209"/>
      <c r="L11" s="206"/>
      <c r="M11" s="268" t="str">
        <f t="shared" ref="M11" si="4">IF(AND((M9+M10)&gt;0,M8&lt;=(M9+M10)),(M8/(M9+M10)),"Error Revise")</f>
        <v>Error Revise</v>
      </c>
      <c r="N11" s="268" t="str">
        <f t="shared" ref="N11" si="5">IF(AND((N9+N10)&gt;0,N8&lt;=(N9+N10)),(N8/(N9+N10)),"Error Revise")</f>
        <v>Error Revise</v>
      </c>
      <c r="O11" s="268" t="str">
        <f t="shared" ref="O11" si="6">IF(AND((O9+O10)&gt;0,O8&lt;=(O9+O10)),(O8/(O9+O10)),"Error Revise")</f>
        <v>Error Revise</v>
      </c>
      <c r="P11" s="209"/>
      <c r="Q11" s="205"/>
      <c r="R11" s="268" t="str">
        <f t="shared" ref="R11" si="7">IF(AND((R9+R10)&gt;0,R8&lt;=(R9+R10)),(R8/(R9+R10)),"Error Revise")</f>
        <v>Error Revise</v>
      </c>
      <c r="S11" s="268" t="str">
        <f t="shared" ref="S11" si="8">IF(AND((S9+S10)&gt;0,S8&lt;=(S9+S10)),(S8/(S9+S10)),"Error Revise")</f>
        <v>Error Revise</v>
      </c>
      <c r="T11" s="268" t="str">
        <f t="shared" ref="T11" si="9">IF(AND((T9+T10)&gt;0,T8&lt;=(T9+T10)),(T8/(T9+T10)),"Error Revise")</f>
        <v>Error Revise</v>
      </c>
      <c r="U11" s="208"/>
      <c r="V11" s="184"/>
      <c r="W11" s="628"/>
      <c r="X11" s="628"/>
      <c r="Y11" s="628"/>
    </row>
    <row r="12" spans="1:26" s="162" customFormat="1" ht="48.75" customHeight="1">
      <c r="A12" s="241" t="s">
        <v>741</v>
      </c>
      <c r="B12" s="241" t="s">
        <v>742</v>
      </c>
      <c r="C12" s="265">
        <v>0.95</v>
      </c>
      <c r="D12" s="265">
        <v>0.95</v>
      </c>
      <c r="E12" s="265">
        <v>0.95</v>
      </c>
      <c r="F12" s="265"/>
      <c r="G12" s="266"/>
      <c r="H12" s="265">
        <v>0.95</v>
      </c>
      <c r="I12" s="265">
        <v>0.95</v>
      </c>
      <c r="J12" s="265">
        <v>0.95</v>
      </c>
      <c r="K12" s="265"/>
      <c r="L12" s="267"/>
      <c r="M12" s="265">
        <v>0.95</v>
      </c>
      <c r="N12" s="265">
        <v>0.95</v>
      </c>
      <c r="O12" s="265">
        <v>0.95</v>
      </c>
      <c r="P12" s="265"/>
      <c r="Q12" s="267"/>
      <c r="R12" s="265">
        <v>0.95</v>
      </c>
      <c r="S12" s="265">
        <v>0.95</v>
      </c>
      <c r="T12" s="265">
        <v>0.95</v>
      </c>
      <c r="U12" s="265"/>
      <c r="V12" s="185"/>
      <c r="W12" s="200"/>
      <c r="X12" s="201"/>
      <c r="Y12" s="202"/>
    </row>
    <row r="13" spans="1:26" s="162" customFormat="1" ht="30" customHeight="1">
      <c r="B13" s="169"/>
      <c r="C13" s="169"/>
      <c r="D13" s="169"/>
      <c r="E13" s="169"/>
      <c r="F13" s="169"/>
      <c r="G13" s="169"/>
      <c r="H13" s="169"/>
      <c r="I13" s="169"/>
      <c r="J13" s="169"/>
      <c r="K13" s="169"/>
      <c r="L13" s="169"/>
      <c r="M13" s="169"/>
      <c r="N13" s="169"/>
      <c r="O13" s="169"/>
      <c r="P13" s="169"/>
      <c r="Q13" s="169"/>
      <c r="R13" s="169"/>
      <c r="S13" s="169"/>
      <c r="T13" s="169"/>
      <c r="U13" s="169"/>
      <c r="V13" s="169"/>
    </row>
    <row r="14" spans="1:26" s="162" customFormat="1" ht="30" customHeight="1">
      <c r="B14" s="169"/>
      <c r="C14" s="433"/>
      <c r="D14" s="169"/>
      <c r="E14" s="169"/>
      <c r="F14" s="169"/>
      <c r="G14" s="169"/>
      <c r="H14" s="169"/>
      <c r="I14" s="169"/>
      <c r="J14" s="169"/>
      <c r="K14" s="169"/>
      <c r="L14" s="169"/>
      <c r="M14" s="169"/>
      <c r="N14" s="169"/>
      <c r="O14" s="169"/>
      <c r="P14" s="169"/>
      <c r="Q14" s="169"/>
      <c r="R14" s="169"/>
      <c r="S14" s="169"/>
      <c r="T14" s="169"/>
      <c r="U14" s="169"/>
      <c r="V14" s="169"/>
    </row>
    <row r="15" spans="1:26" s="162" customFormat="1" ht="30" customHeight="1">
      <c r="B15" s="169"/>
      <c r="C15" s="169"/>
      <c r="D15" s="169"/>
      <c r="E15" s="169"/>
      <c r="F15" s="169"/>
      <c r="G15" s="169"/>
      <c r="H15" s="169"/>
      <c r="I15" s="169"/>
      <c r="J15" s="169"/>
      <c r="K15" s="169"/>
      <c r="L15" s="169"/>
      <c r="M15" s="169"/>
      <c r="N15" s="169"/>
      <c r="O15" s="169"/>
      <c r="P15" s="169"/>
      <c r="Q15" s="169"/>
      <c r="R15" s="169"/>
      <c r="S15" s="169"/>
      <c r="T15" s="169"/>
      <c r="U15" s="169"/>
      <c r="V15" s="169"/>
    </row>
    <row r="16" spans="1:26" s="162" customFormat="1" ht="30" customHeight="1">
      <c r="B16" s="169"/>
      <c r="C16" s="433"/>
      <c r="D16" s="169"/>
      <c r="E16" s="169"/>
      <c r="F16" s="169"/>
      <c r="G16" s="169"/>
      <c r="H16" s="169"/>
      <c r="I16" s="169"/>
      <c r="J16" s="169"/>
      <c r="K16" s="169"/>
      <c r="L16" s="169"/>
      <c r="M16" s="169"/>
      <c r="N16" s="169"/>
      <c r="O16" s="169"/>
      <c r="P16" s="169"/>
      <c r="Q16" s="169"/>
      <c r="R16" s="169"/>
      <c r="S16" s="169"/>
      <c r="T16" s="169"/>
      <c r="U16" s="169"/>
      <c r="V16" s="169"/>
    </row>
    <row r="17" spans="2:22" s="162" customFormat="1" ht="30" customHeight="1">
      <c r="B17" s="169"/>
      <c r="C17" s="433"/>
      <c r="D17" s="169"/>
      <c r="E17" s="169"/>
      <c r="F17" s="169"/>
      <c r="G17" s="169"/>
      <c r="H17" s="169"/>
      <c r="I17" s="169"/>
      <c r="J17" s="169"/>
      <c r="K17" s="169"/>
      <c r="L17" s="169"/>
      <c r="M17" s="169"/>
      <c r="N17" s="169"/>
      <c r="O17" s="169"/>
      <c r="P17" s="169"/>
      <c r="Q17" s="169"/>
      <c r="R17" s="169"/>
      <c r="S17" s="169"/>
      <c r="T17" s="169"/>
      <c r="U17" s="169"/>
      <c r="V17" s="169"/>
    </row>
    <row r="18" spans="2:22" s="162" customFormat="1" ht="30" customHeight="1">
      <c r="B18" s="169"/>
      <c r="C18" s="169"/>
      <c r="D18" s="169"/>
      <c r="E18" s="169"/>
      <c r="F18" s="169"/>
      <c r="G18" s="169"/>
      <c r="H18" s="169"/>
      <c r="I18" s="169"/>
      <c r="J18" s="169"/>
      <c r="K18" s="169"/>
      <c r="L18" s="169"/>
      <c r="M18" s="169"/>
      <c r="N18" s="169"/>
      <c r="O18" s="169"/>
      <c r="P18" s="169"/>
      <c r="Q18" s="169"/>
      <c r="R18" s="169"/>
      <c r="S18" s="169"/>
      <c r="T18" s="169"/>
      <c r="U18" s="169"/>
      <c r="V18" s="169"/>
    </row>
    <row r="19" spans="2:22" s="162" customFormat="1" ht="30" customHeight="1">
      <c r="B19" s="169"/>
      <c r="C19" s="169"/>
      <c r="D19" s="169"/>
      <c r="E19" s="169"/>
      <c r="F19" s="169"/>
      <c r="G19" s="169"/>
      <c r="H19" s="169"/>
      <c r="I19" s="169"/>
      <c r="J19" s="169"/>
      <c r="K19" s="169"/>
      <c r="L19" s="169"/>
      <c r="M19" s="169"/>
      <c r="N19" s="169"/>
      <c r="O19" s="169"/>
      <c r="P19" s="169"/>
      <c r="Q19" s="169"/>
      <c r="R19" s="169"/>
      <c r="S19" s="169"/>
      <c r="T19" s="169"/>
      <c r="U19" s="169"/>
      <c r="V19" s="169"/>
    </row>
    <row r="20" spans="2:22" s="162" customFormat="1" ht="30" customHeight="1">
      <c r="B20" s="169"/>
      <c r="C20" s="169"/>
      <c r="D20" s="169"/>
      <c r="E20" s="169"/>
      <c r="F20" s="169"/>
      <c r="G20" s="169"/>
      <c r="H20" s="169"/>
      <c r="I20" s="169"/>
      <c r="J20" s="169"/>
      <c r="K20" s="169"/>
      <c r="L20" s="169"/>
      <c r="M20" s="169"/>
      <c r="N20" s="169"/>
      <c r="O20" s="169"/>
      <c r="P20" s="169"/>
      <c r="Q20" s="169"/>
      <c r="R20" s="169"/>
      <c r="S20" s="169"/>
      <c r="T20" s="169"/>
      <c r="U20" s="169"/>
      <c r="V20" s="169"/>
    </row>
    <row r="21" spans="2:22" s="162" customFormat="1" ht="30" customHeight="1">
      <c r="B21" s="169"/>
      <c r="C21" s="169"/>
      <c r="D21" s="169"/>
      <c r="E21" s="169"/>
      <c r="F21" s="169"/>
      <c r="G21" s="169"/>
      <c r="H21" s="169"/>
      <c r="I21" s="169"/>
      <c r="J21" s="169"/>
      <c r="K21" s="169"/>
      <c r="L21" s="169"/>
      <c r="M21" s="169"/>
      <c r="N21" s="169"/>
      <c r="O21" s="169"/>
      <c r="P21" s="169"/>
      <c r="Q21" s="169"/>
      <c r="R21" s="169"/>
      <c r="S21" s="169"/>
      <c r="T21" s="169"/>
      <c r="U21" s="169"/>
      <c r="V21" s="169"/>
    </row>
    <row r="22" spans="2:22" s="162" customFormat="1" ht="30" customHeight="1">
      <c r="B22" s="169"/>
      <c r="C22" s="169"/>
      <c r="D22" s="169"/>
      <c r="E22" s="169"/>
      <c r="F22" s="169"/>
      <c r="G22" s="169"/>
      <c r="H22" s="169"/>
      <c r="I22" s="169"/>
      <c r="J22" s="169"/>
      <c r="K22" s="169"/>
      <c r="L22" s="169"/>
      <c r="M22" s="169"/>
      <c r="N22" s="169"/>
      <c r="O22" s="169"/>
      <c r="P22" s="169"/>
      <c r="Q22" s="169"/>
      <c r="R22" s="169"/>
      <c r="S22" s="169"/>
      <c r="T22" s="169"/>
      <c r="U22" s="169"/>
      <c r="V22" s="169"/>
    </row>
    <row r="23" spans="2:22"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2:22" s="162" customFormat="1" ht="30" customHeight="1">
      <c r="B24" s="169"/>
      <c r="C24" s="169"/>
      <c r="D24" s="169"/>
      <c r="E24" s="169"/>
      <c r="F24" s="169"/>
      <c r="G24" s="169"/>
      <c r="H24" s="169"/>
      <c r="I24" s="169"/>
      <c r="J24" s="169"/>
      <c r="K24" s="169"/>
      <c r="L24" s="169"/>
      <c r="M24" s="169"/>
      <c r="N24" s="169"/>
      <c r="O24" s="169"/>
      <c r="P24" s="169"/>
      <c r="Q24" s="169"/>
      <c r="R24" s="169"/>
      <c r="S24" s="169"/>
      <c r="T24" s="169"/>
      <c r="U24" s="169"/>
      <c r="V24" s="169"/>
    </row>
    <row r="25" spans="2:22"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2:22"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2:22"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2:22"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2:22"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2:22"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2:22"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2:22"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3" customFormat="1" ht="30" customHeight="1">
      <c r="B36" s="170"/>
      <c r="C36" s="170"/>
      <c r="D36" s="170"/>
      <c r="E36" s="170"/>
      <c r="F36" s="170"/>
      <c r="G36" s="170"/>
      <c r="H36" s="170"/>
      <c r="I36" s="170"/>
      <c r="J36" s="170"/>
      <c r="K36" s="170"/>
      <c r="L36" s="170"/>
      <c r="M36" s="170"/>
      <c r="N36" s="170"/>
      <c r="O36" s="170"/>
      <c r="P36" s="170"/>
      <c r="Q36" s="170"/>
      <c r="R36" s="170"/>
      <c r="S36" s="170"/>
      <c r="T36" s="170"/>
      <c r="U36" s="170"/>
      <c r="V36" s="170"/>
      <c r="Z36" s="162"/>
    </row>
    <row r="37" spans="2:26" s="163" customFormat="1" ht="30" customHeight="1">
      <c r="B37" s="170"/>
      <c r="C37" s="170"/>
      <c r="D37" s="170"/>
      <c r="E37" s="170"/>
      <c r="F37" s="170"/>
      <c r="G37" s="170"/>
      <c r="H37" s="170"/>
      <c r="I37" s="170"/>
      <c r="J37" s="170"/>
      <c r="K37" s="170"/>
      <c r="L37" s="170"/>
      <c r="M37" s="170"/>
      <c r="N37" s="170"/>
      <c r="O37" s="170"/>
      <c r="P37" s="170"/>
      <c r="Q37" s="170"/>
      <c r="R37" s="170"/>
      <c r="S37" s="170"/>
      <c r="T37" s="170"/>
      <c r="U37" s="170"/>
      <c r="V37" s="170"/>
      <c r="Z37" s="162"/>
    </row>
    <row r="38" spans="2:26" s="163" customFormat="1" ht="30" customHeight="1">
      <c r="B38" s="170"/>
      <c r="C38" s="170"/>
      <c r="D38" s="170"/>
      <c r="E38" s="170"/>
      <c r="F38" s="170"/>
      <c r="G38" s="170"/>
      <c r="H38" s="170"/>
      <c r="I38" s="170"/>
      <c r="J38" s="170"/>
      <c r="K38" s="170"/>
      <c r="L38" s="170"/>
      <c r="M38" s="170"/>
      <c r="N38" s="170"/>
      <c r="O38" s="170"/>
      <c r="P38" s="170"/>
      <c r="Q38" s="170"/>
      <c r="R38" s="170"/>
      <c r="S38" s="170"/>
      <c r="T38" s="170"/>
      <c r="U38" s="170"/>
      <c r="V38" s="170"/>
      <c r="Z38" s="162"/>
    </row>
    <row r="39" spans="2:26" s="163" customFormat="1" ht="30" customHeight="1">
      <c r="B39" s="170"/>
      <c r="C39" s="170"/>
      <c r="D39" s="170"/>
      <c r="E39" s="170"/>
      <c r="F39" s="170"/>
      <c r="G39" s="170"/>
      <c r="H39" s="170"/>
      <c r="I39" s="170"/>
      <c r="J39" s="170"/>
      <c r="K39" s="170"/>
      <c r="L39" s="170"/>
      <c r="M39" s="170"/>
      <c r="N39" s="170"/>
      <c r="O39" s="170"/>
      <c r="P39" s="170"/>
      <c r="Q39" s="170"/>
      <c r="R39" s="170"/>
      <c r="S39" s="170"/>
      <c r="T39" s="170"/>
      <c r="U39" s="170"/>
      <c r="V39" s="170"/>
      <c r="Z39" s="162"/>
    </row>
    <row r="40" spans="2:26" s="163" customFormat="1" ht="30" customHeight="1">
      <c r="B40" s="170"/>
      <c r="C40" s="170"/>
      <c r="D40" s="170"/>
      <c r="E40" s="170"/>
      <c r="F40" s="170"/>
      <c r="G40" s="170"/>
      <c r="H40" s="170"/>
      <c r="I40" s="170"/>
      <c r="J40" s="170"/>
      <c r="K40" s="170"/>
      <c r="L40" s="170"/>
      <c r="M40" s="170"/>
      <c r="N40" s="170"/>
      <c r="O40" s="170"/>
      <c r="P40" s="170"/>
      <c r="Q40" s="170"/>
      <c r="R40" s="170"/>
      <c r="S40" s="170"/>
      <c r="T40" s="170"/>
      <c r="U40" s="170"/>
      <c r="V40" s="170"/>
      <c r="Z40" s="162"/>
    </row>
    <row r="41" spans="2:26" s="163" customFormat="1" ht="30" customHeight="1">
      <c r="B41" s="170"/>
      <c r="C41" s="170"/>
      <c r="D41" s="170"/>
      <c r="E41" s="170"/>
      <c r="F41" s="170"/>
      <c r="G41" s="170"/>
      <c r="H41" s="170"/>
      <c r="I41" s="170"/>
      <c r="J41" s="170"/>
      <c r="K41" s="170"/>
      <c r="L41" s="170"/>
      <c r="M41" s="170"/>
      <c r="N41" s="170"/>
      <c r="O41" s="170"/>
      <c r="P41" s="170"/>
      <c r="Q41" s="170"/>
      <c r="R41" s="170"/>
      <c r="S41" s="170"/>
      <c r="T41" s="170"/>
      <c r="U41" s="170"/>
      <c r="V41" s="170"/>
      <c r="Z41" s="162"/>
    </row>
    <row r="42" spans="2:26" s="163" customFormat="1" ht="30" customHeight="1">
      <c r="B42" s="170"/>
      <c r="C42" s="170"/>
      <c r="D42" s="170"/>
      <c r="E42" s="170"/>
      <c r="F42" s="170"/>
      <c r="G42" s="170"/>
      <c r="H42" s="170"/>
      <c r="I42" s="170"/>
      <c r="J42" s="170"/>
      <c r="K42" s="170"/>
      <c r="L42" s="170"/>
      <c r="M42" s="170"/>
      <c r="N42" s="170"/>
      <c r="O42" s="170"/>
      <c r="P42" s="170"/>
      <c r="Q42" s="170"/>
      <c r="R42" s="170"/>
      <c r="S42" s="170"/>
      <c r="T42" s="170"/>
      <c r="U42" s="170"/>
      <c r="V42" s="170"/>
      <c r="Z42" s="162"/>
    </row>
    <row r="43" spans="2:26" s="163" customFormat="1" ht="30" customHeight="1">
      <c r="B43" s="170"/>
      <c r="C43" s="170"/>
      <c r="D43" s="170"/>
      <c r="E43" s="170"/>
      <c r="F43" s="170"/>
      <c r="G43" s="170"/>
      <c r="H43" s="170"/>
      <c r="I43" s="170"/>
      <c r="J43" s="170"/>
      <c r="K43" s="170"/>
      <c r="L43" s="170"/>
      <c r="M43" s="170"/>
      <c r="N43" s="170"/>
      <c r="O43" s="170"/>
      <c r="P43" s="170"/>
      <c r="Q43" s="170"/>
      <c r="R43" s="170"/>
      <c r="S43" s="170"/>
      <c r="T43" s="170"/>
      <c r="U43" s="170"/>
      <c r="V43" s="170"/>
      <c r="Z43" s="162"/>
    </row>
    <row r="44" spans="2:26" s="163" customFormat="1" ht="30" customHeight="1">
      <c r="B44" s="170"/>
      <c r="C44" s="170"/>
      <c r="D44" s="170"/>
      <c r="E44" s="170"/>
      <c r="F44" s="170"/>
      <c r="G44" s="170"/>
      <c r="H44" s="170"/>
      <c r="I44" s="170"/>
      <c r="J44" s="170"/>
      <c r="K44" s="170"/>
      <c r="L44" s="170"/>
      <c r="M44" s="170"/>
      <c r="N44" s="170"/>
      <c r="O44" s="170"/>
      <c r="P44" s="170"/>
      <c r="Q44" s="170"/>
      <c r="R44" s="170"/>
      <c r="S44" s="170"/>
      <c r="T44" s="170"/>
      <c r="U44" s="170"/>
      <c r="V44" s="170"/>
      <c r="Z44" s="162"/>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sheetData>
  <sheetProtection algorithmName="SHA-512" hashValue="4iJ0BJv/6xXk5yW1aKa+9aAPky/162ZiXN055JG9GlDmmjalm7zPQSKbkNPwjxt02yH9r4jFRJaSY37LwWIb5w==" saltValue="k2E6GWwMAj7PbSuEgW+TKA==" spinCount="100000" sheet="1" objects="1" scenarios="1"/>
  <mergeCells count="28">
    <mergeCell ref="A8:A11"/>
    <mergeCell ref="W8:Y11"/>
    <mergeCell ref="N6:N7"/>
    <mergeCell ref="O6:O7"/>
    <mergeCell ref="P6:P7"/>
    <mergeCell ref="Q6:Q7"/>
    <mergeCell ref="R6:R7"/>
    <mergeCell ref="S6:S7"/>
    <mergeCell ref="H6:H7"/>
    <mergeCell ref="I6:I7"/>
    <mergeCell ref="J6:J7"/>
    <mergeCell ref="K6:K7"/>
    <mergeCell ref="L6:L7"/>
    <mergeCell ref="M6:M7"/>
    <mergeCell ref="A1:B2"/>
    <mergeCell ref="C1:Y2"/>
    <mergeCell ref="B4:Y4"/>
    <mergeCell ref="A6:A7"/>
    <mergeCell ref="B6:B7"/>
    <mergeCell ref="C6:C7"/>
    <mergeCell ref="D6:D7"/>
    <mergeCell ref="E6:E7"/>
    <mergeCell ref="F6:F7"/>
    <mergeCell ref="G6:G7"/>
    <mergeCell ref="T6:T7"/>
    <mergeCell ref="U6:U7"/>
    <mergeCell ref="V6:V7"/>
    <mergeCell ref="W6:Y7"/>
  </mergeCells>
  <pageMargins left="0.7" right="0.7" top="0.75" bottom="0.75" header="0.3" footer="0.3"/>
  <ignoredErrors>
    <ignoredError sqref="M11:O11" unlockedFormula="1"/>
  </ignoredErrors>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0196F-2029-4020-B3C9-C81A8D8C53A5}">
  <sheetPr>
    <tabColor theme="9" tint="-0.249977111117893"/>
  </sheetPr>
  <dimension ref="A1:X81"/>
  <sheetViews>
    <sheetView showGridLines="0" topLeftCell="A37" zoomScale="80" zoomScaleNormal="80" workbookViewId="0">
      <selection activeCell="H46" sqref="H46"/>
    </sheetView>
  </sheetViews>
  <sheetFormatPr baseColWidth="10" defaultColWidth="11.42578125" defaultRowHeight="16.5" customHeight="1" zeroHeight="1"/>
  <cols>
    <col min="1" max="1" width="2.42578125" style="2" customWidth="1"/>
    <col min="2" max="3" width="10.85546875" style="12" customWidth="1"/>
    <col min="4" max="4" width="21" style="12" customWidth="1"/>
    <col min="5" max="5" width="12.140625" style="12" customWidth="1"/>
    <col min="6" max="6" width="11.7109375" style="12" customWidth="1"/>
    <col min="7" max="7" width="11.5703125" style="12" customWidth="1"/>
    <col min="8" max="8" width="24" style="12" bestFit="1" customWidth="1"/>
    <col min="9" max="11" width="11.5703125" style="12" customWidth="1"/>
    <col min="12" max="12" width="24" style="12" bestFit="1" customWidth="1"/>
    <col min="13" max="13" width="12.85546875" style="12" customWidth="1"/>
    <col min="14" max="14" width="11.28515625" style="12" customWidth="1"/>
    <col min="15" max="15" width="11.28515625" style="11" customWidth="1"/>
    <col min="16" max="16" width="14.85546875" style="11" customWidth="1"/>
    <col min="17" max="17" width="24" style="11" bestFit="1" customWidth="1"/>
    <col min="18" max="18" width="13" style="11" customWidth="1"/>
    <col min="19" max="19" width="18.85546875" style="11" customWidth="1"/>
    <col min="20" max="20" width="14.42578125" style="11" customWidth="1"/>
    <col min="21" max="21" width="24" style="11" bestFit="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412</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IFERROR(VLOOKUP(PROCES,'[2]Objetivos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433</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IFERROR(VLOOKUP(PROCES,'[2]Objetivos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743</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744</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426</v>
      </c>
      <c r="F23" s="510"/>
      <c r="G23" s="510"/>
      <c r="H23" s="510"/>
      <c r="I23" s="510"/>
      <c r="J23" s="510"/>
      <c r="K23" s="510"/>
      <c r="L23" s="510"/>
      <c r="M23" s="510"/>
      <c r="N23" s="510"/>
      <c r="O23" s="510"/>
      <c r="P23" s="510"/>
      <c r="Q23" s="510"/>
      <c r="R23" s="510"/>
      <c r="S23" s="510"/>
      <c r="T23" s="510"/>
      <c r="U23" s="510"/>
      <c r="V23" s="510"/>
      <c r="W23" s="511"/>
    </row>
    <row r="24" spans="2:24" ht="123.75" customHeight="1">
      <c r="B24" s="493" t="s">
        <v>444</v>
      </c>
      <c r="C24" s="494"/>
      <c r="D24" s="553"/>
      <c r="E24" s="713" t="s">
        <v>445</v>
      </c>
      <c r="F24" s="713"/>
      <c r="G24" s="752"/>
      <c r="H24" s="752"/>
      <c r="I24" s="752"/>
      <c r="J24" s="752"/>
      <c r="K24" s="752"/>
      <c r="L24" s="752"/>
      <c r="M24" s="752"/>
      <c r="N24" s="752"/>
      <c r="O24" s="752"/>
      <c r="P24" s="752"/>
      <c r="Q24" s="752"/>
      <c r="R24" s="752"/>
      <c r="S24" s="752"/>
      <c r="T24" s="752"/>
      <c r="U24" s="752"/>
      <c r="V24" s="752"/>
      <c r="W24" s="753"/>
    </row>
    <row r="25" spans="2:24" ht="123.75" customHeight="1">
      <c r="B25" s="554"/>
      <c r="C25" s="555"/>
      <c r="D25" s="556"/>
      <c r="E25" s="713"/>
      <c r="F25" s="713"/>
      <c r="G25" s="743"/>
      <c r="H25" s="744"/>
      <c r="I25" s="744"/>
      <c r="J25" s="744"/>
      <c r="K25" s="744"/>
      <c r="L25" s="744"/>
      <c r="M25" s="744"/>
      <c r="N25" s="744"/>
      <c r="O25" s="744"/>
      <c r="P25" s="744"/>
      <c r="Q25" s="744"/>
      <c r="R25" s="744"/>
      <c r="S25" s="744"/>
      <c r="T25" s="744"/>
      <c r="U25" s="744"/>
      <c r="V25" s="744"/>
      <c r="W25" s="745"/>
    </row>
    <row r="26" spans="2:24" ht="40.5" customHeight="1">
      <c r="B26" s="554"/>
      <c r="C26" s="555"/>
      <c r="D26" s="556"/>
      <c r="E26" s="540" t="s">
        <v>446</v>
      </c>
      <c r="F26" s="541"/>
      <c r="G26" s="746" t="s">
        <v>745</v>
      </c>
      <c r="H26" s="747"/>
      <c r="I26" s="747"/>
      <c r="J26" s="747"/>
      <c r="K26" s="748"/>
      <c r="L26" s="221"/>
      <c r="M26" s="545" t="s">
        <v>448</v>
      </c>
      <c r="N26" s="545"/>
      <c r="O26" s="545"/>
      <c r="P26" s="545"/>
      <c r="Q26" s="694" t="s">
        <v>746</v>
      </c>
      <c r="R26" s="695"/>
      <c r="S26" s="695"/>
      <c r="T26" s="695"/>
      <c r="U26" s="695"/>
      <c r="V26" s="695"/>
      <c r="W26" s="696"/>
    </row>
    <row r="27" spans="2:24" ht="33.75" customHeight="1">
      <c r="B27" s="554"/>
      <c r="C27" s="555"/>
      <c r="D27" s="556"/>
      <c r="E27" s="734" t="s">
        <v>450</v>
      </c>
      <c r="F27" s="735"/>
      <c r="G27" s="746" t="s">
        <v>747</v>
      </c>
      <c r="H27" s="747"/>
      <c r="I27" s="747"/>
      <c r="J27" s="747"/>
      <c r="K27" s="748"/>
      <c r="L27" s="253"/>
      <c r="M27" s="524" t="s">
        <v>448</v>
      </c>
      <c r="N27" s="525"/>
      <c r="O27" s="525"/>
      <c r="P27" s="526"/>
      <c r="Q27" s="694" t="s">
        <v>746</v>
      </c>
      <c r="R27" s="695"/>
      <c r="S27" s="695"/>
      <c r="T27" s="695"/>
      <c r="U27" s="695"/>
      <c r="V27" s="695"/>
      <c r="W27" s="696"/>
    </row>
    <row r="28" spans="2:24" ht="33.75" customHeight="1">
      <c r="B28" s="554"/>
      <c r="C28" s="555"/>
      <c r="D28" s="556"/>
      <c r="E28" s="734" t="s">
        <v>687</v>
      </c>
      <c r="F28" s="735"/>
      <c r="G28" s="746" t="s">
        <v>748</v>
      </c>
      <c r="H28" s="747"/>
      <c r="I28" s="747"/>
      <c r="J28" s="747"/>
      <c r="K28" s="748"/>
      <c r="L28" s="253"/>
      <c r="M28" s="351"/>
      <c r="N28" s="352"/>
      <c r="O28" s="352"/>
      <c r="P28" s="353"/>
      <c r="Q28" s="355"/>
      <c r="R28" s="356"/>
      <c r="S28" s="356"/>
      <c r="T28" s="356"/>
      <c r="U28" s="356"/>
      <c r="V28" s="356"/>
      <c r="W28" s="357"/>
    </row>
    <row r="29" spans="2:24" ht="46.5" customHeight="1">
      <c r="B29" s="496"/>
      <c r="C29" s="497"/>
      <c r="D29" s="557"/>
      <c r="E29" s="542" t="s">
        <v>749</v>
      </c>
      <c r="F29" s="543"/>
      <c r="G29" s="746" t="s">
        <v>750</v>
      </c>
      <c r="H29" s="747"/>
      <c r="I29" s="747"/>
      <c r="J29" s="747"/>
      <c r="K29" s="748"/>
      <c r="L29" s="222"/>
      <c r="M29" s="527" t="s">
        <v>448</v>
      </c>
      <c r="N29" s="528"/>
      <c r="O29" s="528"/>
      <c r="P29" s="529"/>
      <c r="Q29" s="694" t="s">
        <v>746</v>
      </c>
      <c r="R29" s="695"/>
      <c r="S29" s="695"/>
      <c r="T29" s="695"/>
      <c r="U29" s="695"/>
      <c r="V29" s="695"/>
      <c r="W29" s="696"/>
    </row>
    <row r="30" spans="2:24" ht="18" customHeight="1">
      <c r="B30" s="516"/>
      <c r="C30" s="517"/>
      <c r="D30" s="517"/>
      <c r="E30" s="517"/>
      <c r="F30" s="517"/>
      <c r="G30" s="517"/>
      <c r="H30" s="517"/>
      <c r="I30" s="517"/>
      <c r="J30" s="517"/>
      <c r="K30" s="517"/>
      <c r="L30" s="517"/>
      <c r="M30" s="517"/>
      <c r="N30" s="517"/>
      <c r="O30" s="517"/>
      <c r="P30" s="517"/>
      <c r="Q30" s="517"/>
      <c r="R30" s="517"/>
      <c r="S30" s="517"/>
      <c r="T30" s="517"/>
      <c r="U30" s="517"/>
      <c r="V30" s="517"/>
      <c r="W30" s="518"/>
      <c r="X30" s="6"/>
    </row>
    <row r="31" spans="2:24" ht="146.25" customHeight="1">
      <c r="B31" s="545" t="s">
        <v>452</v>
      </c>
      <c r="C31" s="545"/>
      <c r="D31" s="545"/>
      <c r="E31" s="749" t="s">
        <v>751</v>
      </c>
      <c r="F31" s="750"/>
      <c r="G31" s="750"/>
      <c r="H31" s="750"/>
      <c r="I31" s="750"/>
      <c r="J31" s="750"/>
      <c r="K31" s="750"/>
      <c r="L31" s="750"/>
      <c r="M31" s="750"/>
      <c r="N31" s="750"/>
      <c r="O31" s="750"/>
      <c r="P31" s="750"/>
      <c r="Q31" s="750"/>
      <c r="R31" s="750"/>
      <c r="S31" s="750"/>
      <c r="T31" s="750"/>
      <c r="U31" s="750"/>
      <c r="V31" s="750"/>
      <c r="W31" s="751"/>
    </row>
    <row r="32" spans="2:24">
      <c r="B32" s="516"/>
      <c r="C32" s="517"/>
      <c r="D32" s="517"/>
      <c r="E32" s="517"/>
      <c r="F32" s="517"/>
      <c r="G32" s="517"/>
      <c r="H32" s="517"/>
      <c r="I32" s="517"/>
      <c r="J32" s="517"/>
      <c r="K32" s="517"/>
      <c r="L32" s="517"/>
      <c r="M32" s="517"/>
      <c r="N32" s="517"/>
      <c r="O32" s="517"/>
      <c r="P32" s="517"/>
      <c r="Q32" s="517"/>
      <c r="R32" s="517"/>
      <c r="S32" s="517"/>
      <c r="T32" s="517"/>
      <c r="U32" s="517"/>
      <c r="V32" s="517"/>
      <c r="W32" s="518"/>
    </row>
    <row r="33" spans="2:23" ht="32.25" customHeight="1">
      <c r="B33" s="574" t="s">
        <v>455</v>
      </c>
      <c r="C33" s="525"/>
      <c r="D33" s="525"/>
      <c r="E33" s="525"/>
      <c r="F33" s="526"/>
      <c r="G33" s="521" t="s">
        <v>22</v>
      </c>
      <c r="H33" s="522"/>
      <c r="I33" s="545" t="s">
        <v>456</v>
      </c>
      <c r="J33" s="545"/>
      <c r="K33" s="545"/>
      <c r="L33" s="524" t="s">
        <v>457</v>
      </c>
      <c r="M33" s="525"/>
      <c r="N33" s="525"/>
      <c r="O33" s="525"/>
      <c r="P33" s="525"/>
      <c r="Q33" s="525"/>
      <c r="R33" s="526"/>
      <c r="S33" s="569" t="s">
        <v>458</v>
      </c>
      <c r="T33" s="569"/>
      <c r="U33" s="600" t="s">
        <v>459</v>
      </c>
      <c r="V33" s="601"/>
      <c r="W33" s="602"/>
    </row>
    <row r="34" spans="2:23" ht="62.25" customHeight="1">
      <c r="B34" s="575" t="s">
        <v>460</v>
      </c>
      <c r="C34" s="522"/>
      <c r="D34" s="523"/>
      <c r="E34" s="576" t="s">
        <v>13</v>
      </c>
      <c r="F34" s="577"/>
      <c r="G34" s="521" t="s">
        <v>461</v>
      </c>
      <c r="H34" s="522"/>
      <c r="I34" s="523"/>
      <c r="J34" s="692" t="s">
        <v>691</v>
      </c>
      <c r="K34" s="693"/>
      <c r="L34" s="521" t="s">
        <v>463</v>
      </c>
      <c r="M34" s="522"/>
      <c r="N34" s="522"/>
      <c r="O34" s="523"/>
      <c r="P34" s="560" t="s">
        <v>464</v>
      </c>
      <c r="Q34" s="561"/>
      <c r="R34" s="561"/>
      <c r="S34" s="561"/>
      <c r="T34" s="561"/>
      <c r="U34" s="561"/>
      <c r="V34" s="561"/>
      <c r="W34" s="562"/>
    </row>
    <row r="35" spans="2:23" ht="18" customHeight="1">
      <c r="B35" s="516"/>
      <c r="C35" s="517"/>
      <c r="D35" s="517"/>
      <c r="E35" s="517"/>
      <c r="F35" s="517"/>
      <c r="G35" s="517"/>
      <c r="H35" s="517"/>
      <c r="I35" s="517"/>
      <c r="J35" s="517"/>
      <c r="K35" s="517"/>
      <c r="L35" s="517"/>
      <c r="M35" s="517"/>
      <c r="N35" s="517"/>
      <c r="O35" s="517"/>
      <c r="P35" s="517"/>
      <c r="Q35" s="517"/>
      <c r="R35" s="517"/>
      <c r="S35" s="517"/>
      <c r="T35" s="517"/>
      <c r="U35" s="517"/>
      <c r="V35" s="517"/>
      <c r="W35" s="518"/>
    </row>
    <row r="36" spans="2:23" ht="33" customHeight="1">
      <c r="B36" s="549" t="s">
        <v>465</v>
      </c>
      <c r="C36" s="550"/>
      <c r="D36" s="550"/>
      <c r="E36" s="550"/>
      <c r="F36" s="550"/>
      <c r="G36" s="550"/>
      <c r="H36" s="550"/>
      <c r="I36" s="550"/>
      <c r="J36" s="550"/>
      <c r="K36" s="550"/>
      <c r="L36" s="550"/>
      <c r="M36" s="550"/>
      <c r="N36" s="550"/>
      <c r="O36" s="550"/>
      <c r="P36" s="550"/>
      <c r="Q36" s="550"/>
      <c r="R36" s="550"/>
      <c r="S36" s="550"/>
      <c r="T36" s="550"/>
      <c r="U36" s="550"/>
      <c r="V36" s="551"/>
      <c r="W36" s="552"/>
    </row>
    <row r="37" spans="2:23" ht="12" customHeight="1">
      <c r="B37" s="563"/>
      <c r="C37" s="564"/>
      <c r="D37" s="564"/>
      <c r="E37" s="564"/>
      <c r="F37" s="564"/>
      <c r="G37" s="564"/>
      <c r="H37" s="564"/>
      <c r="I37" s="564"/>
      <c r="J37" s="564"/>
      <c r="K37" s="564"/>
      <c r="L37" s="564"/>
      <c r="M37" s="564"/>
      <c r="N37" s="564"/>
      <c r="O37" s="564"/>
      <c r="P37" s="564"/>
      <c r="Q37" s="564"/>
      <c r="R37" s="564"/>
      <c r="S37" s="564"/>
      <c r="T37" s="564"/>
      <c r="U37" s="564"/>
      <c r="V37" s="564"/>
      <c r="W37" s="565"/>
    </row>
    <row r="38" spans="2:23" s="7" customFormat="1" ht="39.75" customHeight="1">
      <c r="B38" s="545" t="s">
        <v>466</v>
      </c>
      <c r="C38" s="545"/>
      <c r="D38" s="545"/>
      <c r="E38" s="217" t="s">
        <v>467</v>
      </c>
      <c r="F38" s="217" t="s">
        <v>468</v>
      </c>
      <c r="G38" s="217" t="s">
        <v>469</v>
      </c>
      <c r="H38" s="217" t="s">
        <v>470</v>
      </c>
      <c r="I38" s="217" t="s">
        <v>471</v>
      </c>
      <c r="J38" s="217" t="s">
        <v>472</v>
      </c>
      <c r="K38" s="217" t="s">
        <v>473</v>
      </c>
      <c r="L38" s="217" t="s">
        <v>474</v>
      </c>
      <c r="M38" s="217" t="s">
        <v>475</v>
      </c>
      <c r="N38" s="217" t="s">
        <v>476</v>
      </c>
      <c r="O38" s="217" t="s">
        <v>477</v>
      </c>
      <c r="P38" s="217" t="s">
        <v>478</v>
      </c>
      <c r="Q38" s="217" t="s">
        <v>479</v>
      </c>
      <c r="R38" s="217" t="s">
        <v>480</v>
      </c>
      <c r="S38" s="217" t="s">
        <v>481</v>
      </c>
      <c r="T38" s="217" t="s">
        <v>482</v>
      </c>
      <c r="U38" s="217" t="s">
        <v>483</v>
      </c>
      <c r="V38" s="217" t="s">
        <v>484</v>
      </c>
      <c r="W38" s="217" t="s">
        <v>485</v>
      </c>
    </row>
    <row r="39" spans="2:23" s="8" customFormat="1" ht="20.25" customHeight="1">
      <c r="B39" s="646" t="s">
        <v>752</v>
      </c>
      <c r="C39" s="646"/>
      <c r="D39" s="646"/>
      <c r="E39" s="393" t="s">
        <v>427</v>
      </c>
      <c r="F39" s="393" t="s">
        <v>427</v>
      </c>
      <c r="G39" s="393" t="s">
        <v>427</v>
      </c>
      <c r="H39" s="302">
        <f>+'6. Registros_Cartera_Multas'!F8</f>
        <v>72260337577.029999</v>
      </c>
      <c r="I39" s="393" t="s">
        <v>427</v>
      </c>
      <c r="J39" s="393" t="s">
        <v>427</v>
      </c>
      <c r="K39" s="393" t="s">
        <v>427</v>
      </c>
      <c r="L39" s="302">
        <f>+'6. Registros_Cartera_Multas'!K8</f>
        <v>0</v>
      </c>
      <c r="M39" s="288"/>
      <c r="N39" s="393" t="s">
        <v>427</v>
      </c>
      <c r="O39" s="393" t="s">
        <v>427</v>
      </c>
      <c r="P39" s="393" t="s">
        <v>427</v>
      </c>
      <c r="Q39" s="302">
        <f>+'6. Registros_Cartera_Multas'!P8</f>
        <v>0</v>
      </c>
      <c r="R39" s="393" t="s">
        <v>427</v>
      </c>
      <c r="S39" s="393" t="s">
        <v>427</v>
      </c>
      <c r="T39" s="393" t="s">
        <v>427</v>
      </c>
      <c r="U39" s="302">
        <f>+'6. Registros_Cartera_Multas'!U8</f>
        <v>0</v>
      </c>
      <c r="V39" s="288"/>
      <c r="W39" s="238"/>
    </row>
    <row r="40" spans="2:23" s="8" customFormat="1" ht="20.25" customHeight="1">
      <c r="B40" s="646" t="s">
        <v>753</v>
      </c>
      <c r="C40" s="646"/>
      <c r="D40" s="646"/>
      <c r="E40" s="393" t="s">
        <v>427</v>
      </c>
      <c r="F40" s="393" t="s">
        <v>427</v>
      </c>
      <c r="G40" s="393" t="s">
        <v>427</v>
      </c>
      <c r="H40" s="302">
        <f>+'6. Registros_Cartera_Multas'!F9</f>
        <v>4106247895.4400001</v>
      </c>
      <c r="I40" s="393" t="s">
        <v>427</v>
      </c>
      <c r="J40" s="393" t="s">
        <v>427</v>
      </c>
      <c r="K40" s="393" t="s">
        <v>427</v>
      </c>
      <c r="L40" s="302">
        <f>+'6. Registros_Cartera_Multas'!K9</f>
        <v>0</v>
      </c>
      <c r="M40" s="288"/>
      <c r="N40" s="393" t="s">
        <v>427</v>
      </c>
      <c r="O40" s="393" t="s">
        <v>427</v>
      </c>
      <c r="P40" s="393" t="s">
        <v>427</v>
      </c>
      <c r="Q40" s="302">
        <f>+'6. Registros_Cartera_Multas'!P9</f>
        <v>0</v>
      </c>
      <c r="R40" s="393" t="s">
        <v>427</v>
      </c>
      <c r="S40" s="393" t="s">
        <v>427</v>
      </c>
      <c r="T40" s="393" t="s">
        <v>427</v>
      </c>
      <c r="U40" s="302">
        <f>+'6. Registros_Cartera_Multas'!U9</f>
        <v>0</v>
      </c>
      <c r="V40" s="288"/>
      <c r="W40" s="238"/>
    </row>
    <row r="41" spans="2:23" s="8" customFormat="1" ht="20.25" customHeight="1">
      <c r="B41" s="739" t="s">
        <v>754</v>
      </c>
      <c r="C41" s="740"/>
      <c r="D41" s="741"/>
      <c r="E41" s="393" t="s">
        <v>427</v>
      </c>
      <c r="F41" s="393" t="s">
        <v>427</v>
      </c>
      <c r="G41" s="393" t="s">
        <v>427</v>
      </c>
      <c r="H41" s="302">
        <f>+'6. Registros_Cartera_Multas'!F10</f>
        <v>74643736295.220001</v>
      </c>
      <c r="I41" s="393" t="s">
        <v>427</v>
      </c>
      <c r="J41" s="393" t="s">
        <v>427</v>
      </c>
      <c r="K41" s="393" t="s">
        <v>427</v>
      </c>
      <c r="L41" s="302">
        <f>+'6. Registros_Cartera_Multas'!K10</f>
        <v>0</v>
      </c>
      <c r="M41" s="288"/>
      <c r="N41" s="393" t="s">
        <v>427</v>
      </c>
      <c r="O41" s="393" t="s">
        <v>427</v>
      </c>
      <c r="P41" s="393" t="s">
        <v>427</v>
      </c>
      <c r="Q41" s="302">
        <f>+'6. Registros_Cartera_Multas'!P10</f>
        <v>0</v>
      </c>
      <c r="R41" s="393" t="s">
        <v>427</v>
      </c>
      <c r="S41" s="393" t="s">
        <v>427</v>
      </c>
      <c r="T41" s="393" t="s">
        <v>427</v>
      </c>
      <c r="U41" s="302">
        <f>+'6. Registros_Cartera_Multas'!U10</f>
        <v>0</v>
      </c>
      <c r="V41" s="288"/>
      <c r="W41" s="238"/>
    </row>
    <row r="42" spans="2:23" s="8" customFormat="1" ht="20.25" customHeight="1">
      <c r="B42" s="646" t="s">
        <v>755</v>
      </c>
      <c r="C42" s="646"/>
      <c r="D42" s="646"/>
      <c r="E42" s="393" t="s">
        <v>427</v>
      </c>
      <c r="F42" s="393" t="s">
        <v>427</v>
      </c>
      <c r="G42" s="393" t="s">
        <v>427</v>
      </c>
      <c r="H42" s="302">
        <f>+'6. Registros_Cartera_Multas'!F11</f>
        <v>1722849177.25</v>
      </c>
      <c r="I42" s="393" t="s">
        <v>427</v>
      </c>
      <c r="J42" s="393" t="s">
        <v>427</v>
      </c>
      <c r="K42" s="393" t="s">
        <v>427</v>
      </c>
      <c r="L42" s="302">
        <f>+'6. Registros_Cartera_Multas'!K11</f>
        <v>0</v>
      </c>
      <c r="M42" s="288"/>
      <c r="N42" s="393" t="s">
        <v>427</v>
      </c>
      <c r="O42" s="393" t="s">
        <v>427</v>
      </c>
      <c r="P42" s="393" t="s">
        <v>427</v>
      </c>
      <c r="Q42" s="302">
        <f>+'6. Registros_Cartera_Multas'!P11</f>
        <v>0</v>
      </c>
      <c r="R42" s="393" t="s">
        <v>427</v>
      </c>
      <c r="S42" s="393" t="s">
        <v>427</v>
      </c>
      <c r="T42" s="393" t="s">
        <v>427</v>
      </c>
      <c r="U42" s="302">
        <f>+'6. Registros_Cartera_Multas'!U11</f>
        <v>0</v>
      </c>
      <c r="V42" s="288"/>
      <c r="W42" s="238"/>
    </row>
    <row r="43" spans="2:23" s="9" customFormat="1" ht="21" customHeight="1">
      <c r="B43" s="466" t="s">
        <v>756</v>
      </c>
      <c r="C43" s="466"/>
      <c r="D43" s="466"/>
      <c r="E43" s="393" t="s">
        <v>427</v>
      </c>
      <c r="F43" s="393" t="s">
        <v>427</v>
      </c>
      <c r="G43" s="393" t="s">
        <v>427</v>
      </c>
      <c r="H43" s="302">
        <f>+'6. Registros_Cartera_Multas'!F12</f>
        <v>76366585472.470001</v>
      </c>
      <c r="I43" s="393" t="s">
        <v>427</v>
      </c>
      <c r="J43" s="393" t="s">
        <v>427</v>
      </c>
      <c r="K43" s="393" t="s">
        <v>427</v>
      </c>
      <c r="L43" s="302">
        <f>+'6. Registros_Cartera_Multas'!K12</f>
        <v>0</v>
      </c>
      <c r="M43" s="288"/>
      <c r="N43" s="393" t="s">
        <v>427</v>
      </c>
      <c r="O43" s="393" t="s">
        <v>427</v>
      </c>
      <c r="P43" s="393" t="s">
        <v>427</v>
      </c>
      <c r="Q43" s="302">
        <f>+'6. Registros_Cartera_Multas'!P12</f>
        <v>0</v>
      </c>
      <c r="R43" s="393" t="s">
        <v>427</v>
      </c>
      <c r="S43" s="393" t="s">
        <v>427</v>
      </c>
      <c r="T43" s="393" t="s">
        <v>427</v>
      </c>
      <c r="U43" s="302">
        <f>+'6. Registros_Cartera_Multas'!U12</f>
        <v>0</v>
      </c>
      <c r="V43" s="288"/>
      <c r="W43" s="245" t="str">
        <f>IF(ISBLANK(W40),"",W39/W40)</f>
        <v/>
      </c>
    </row>
    <row r="44" spans="2:23" s="9" customFormat="1" ht="21" customHeight="1">
      <c r="B44" s="466" t="s">
        <v>757</v>
      </c>
      <c r="C44" s="466"/>
      <c r="D44" s="466"/>
      <c r="E44" s="393" t="s">
        <v>427</v>
      </c>
      <c r="F44" s="393" t="s">
        <v>427</v>
      </c>
      <c r="G44" s="393" t="s">
        <v>427</v>
      </c>
      <c r="H44" s="303">
        <f>+'6. Registros_Cartera_Multas'!F14</f>
        <v>0.97743975108234893</v>
      </c>
      <c r="I44" s="393" t="s">
        <v>427</v>
      </c>
      <c r="J44" s="393" t="s">
        <v>427</v>
      </c>
      <c r="K44" s="393" t="s">
        <v>427</v>
      </c>
      <c r="L44" s="303" t="str">
        <f>+'6. Registros_Cartera_Multas'!K14</f>
        <v>Error Revise</v>
      </c>
      <c r="M44" s="288"/>
      <c r="N44" s="393" t="s">
        <v>427</v>
      </c>
      <c r="O44" s="393" t="s">
        <v>427</v>
      </c>
      <c r="P44" s="393" t="s">
        <v>427</v>
      </c>
      <c r="Q44" s="303" t="str">
        <f>+'6. Registros_Cartera_Multas'!P14</f>
        <v>Error Revise</v>
      </c>
      <c r="R44" s="393" t="s">
        <v>427</v>
      </c>
      <c r="S44" s="393" t="s">
        <v>427</v>
      </c>
      <c r="T44" s="393" t="s">
        <v>427</v>
      </c>
      <c r="U44" s="303" t="str">
        <f>+'6. Registros_Cartera_Multas'!U14</f>
        <v>Error Revise</v>
      </c>
      <c r="V44" s="288"/>
      <c r="W44" s="228" t="str">
        <f>IF($E$23="ASCENDENTE","",IF($E$23&lt;&gt;"DESCENDENTE","",IFERROR(W39/W40,"")))</f>
        <v/>
      </c>
    </row>
    <row r="45" spans="2:23" s="9" customFormat="1" ht="21" customHeight="1">
      <c r="B45"/>
      <c r="C45"/>
      <c r="D45"/>
      <c r="E45"/>
      <c r="F45"/>
      <c r="G45"/>
      <c r="H45"/>
      <c r="I45"/>
      <c r="J45"/>
      <c r="K45"/>
      <c r="L45"/>
      <c r="M45"/>
      <c r="N45"/>
      <c r="O45"/>
      <c r="P45"/>
      <c r="Q45"/>
      <c r="R45"/>
      <c r="S45"/>
      <c r="T45"/>
      <c r="U45"/>
      <c r="V45"/>
      <c r="W45"/>
    </row>
    <row r="46" spans="2:23" s="9" customFormat="1" ht="21" customHeight="1">
      <c r="B46" s="742" t="s">
        <v>758</v>
      </c>
      <c r="C46" s="742"/>
      <c r="D46" s="742"/>
      <c r="E46" s="300" t="s">
        <v>427</v>
      </c>
      <c r="F46" s="300" t="s">
        <v>427</v>
      </c>
      <c r="G46" s="300" t="s">
        <v>427</v>
      </c>
      <c r="H46" s="394">
        <f>+'6. Registros_Cartera_Multas'!F13</f>
        <v>1.0568257502404097</v>
      </c>
      <c r="I46" s="300" t="s">
        <v>427</v>
      </c>
      <c r="J46" s="300" t="s">
        <v>427</v>
      </c>
      <c r="K46" s="300" t="s">
        <v>427</v>
      </c>
      <c r="L46" s="394">
        <f>+'6. Registros_Cartera_Multas'!K13</f>
        <v>1.0568257502404097</v>
      </c>
      <c r="M46" s="269"/>
      <c r="N46" s="300" t="s">
        <v>427</v>
      </c>
      <c r="O46" s="300" t="s">
        <v>427</v>
      </c>
      <c r="P46" s="300" t="s">
        <v>427</v>
      </c>
      <c r="Q46" s="394">
        <f>+'6. Registros_Cartera_Multas'!P13</f>
        <v>1.0568257502404097</v>
      </c>
      <c r="R46" s="300" t="s">
        <v>427</v>
      </c>
      <c r="S46" s="300" t="s">
        <v>427</v>
      </c>
      <c r="T46" s="300" t="s">
        <v>427</v>
      </c>
      <c r="U46" s="394">
        <f>+'6. Registros_Cartera_Multas'!U13</f>
        <v>1.0568257502404097</v>
      </c>
      <c r="V46" s="269"/>
      <c r="W46" s="269"/>
    </row>
    <row r="47" spans="2:23" s="9" customFormat="1" ht="20.25" customHeight="1">
      <c r="B47" s="658" t="s">
        <v>759</v>
      </c>
      <c r="C47" s="658"/>
      <c r="D47" s="658"/>
      <c r="E47" s="300" t="s">
        <v>427</v>
      </c>
      <c r="F47" s="300" t="s">
        <v>427</v>
      </c>
      <c r="G47" s="300" t="s">
        <v>427</v>
      </c>
      <c r="H47" s="304">
        <f>+'6. Registros_Cartera_Multas'!F16</f>
        <v>0.02</v>
      </c>
      <c r="I47" s="300" t="s">
        <v>427</v>
      </c>
      <c r="J47" s="300" t="s">
        <v>427</v>
      </c>
      <c r="K47" s="300" t="s">
        <v>427</v>
      </c>
      <c r="L47" s="304">
        <f>+'6. Registros_Cartera_Multas'!K16</f>
        <v>0.03</v>
      </c>
      <c r="M47" s="269"/>
      <c r="N47" s="300" t="s">
        <v>427</v>
      </c>
      <c r="O47" s="300" t="s">
        <v>427</v>
      </c>
      <c r="P47" s="300" t="s">
        <v>427</v>
      </c>
      <c r="Q47" s="304">
        <f>+'6. Registros_Cartera_Multas'!P16</f>
        <v>0.02</v>
      </c>
      <c r="R47" s="300" t="s">
        <v>427</v>
      </c>
      <c r="S47" s="300" t="s">
        <v>427</v>
      </c>
      <c r="T47" s="300" t="s">
        <v>427</v>
      </c>
      <c r="U47" s="304">
        <f>+'6. Registros_Cartera_Multas'!U16</f>
        <v>0.03</v>
      </c>
      <c r="V47" s="273"/>
      <c r="W47" s="273"/>
    </row>
    <row r="48" spans="2:23" s="9" customFormat="1" ht="27.75" customHeight="1">
      <c r="B48" s="464" t="s">
        <v>493</v>
      </c>
      <c r="C48" s="464"/>
      <c r="D48" s="464"/>
      <c r="E48" s="300" t="s">
        <v>427</v>
      </c>
      <c r="F48" s="300" t="s">
        <v>427</v>
      </c>
      <c r="G48" s="300" t="s">
        <v>427</v>
      </c>
      <c r="H48" s="301">
        <f>+'6. Registros_Cartera_Multas'!F15</f>
        <v>2.2560248917651078E-2</v>
      </c>
      <c r="I48" s="300" t="s">
        <v>427</v>
      </c>
      <c r="J48" s="300" t="s">
        <v>427</v>
      </c>
      <c r="K48" s="300" t="s">
        <v>427</v>
      </c>
      <c r="L48" s="301" t="str">
        <f>+'6. Registros_Cartera_Multas'!K15</f>
        <v>Error Revise</v>
      </c>
      <c r="M48" s="228" t="str">
        <f t="shared" ref="M48" si="0">(IFERROR((M39/M40)/M47,""))</f>
        <v/>
      </c>
      <c r="N48" s="300" t="s">
        <v>427</v>
      </c>
      <c r="O48" s="300" t="s">
        <v>427</v>
      </c>
      <c r="P48" s="300" t="s">
        <v>427</v>
      </c>
      <c r="Q48" s="301" t="str">
        <f>+'6. Registros_Cartera_Multas'!K15</f>
        <v>Error Revise</v>
      </c>
      <c r="R48" s="300" t="s">
        <v>427</v>
      </c>
      <c r="S48" s="300" t="s">
        <v>427</v>
      </c>
      <c r="T48" s="300" t="s">
        <v>427</v>
      </c>
      <c r="U48" s="301" t="str">
        <f>+'6. Registros_Cartera_Multas'!U15</f>
        <v>Error Revise</v>
      </c>
      <c r="V48" s="228"/>
      <c r="W48" s="228" t="str">
        <f>+W43</f>
        <v/>
      </c>
    </row>
    <row r="49" spans="2:23" s="9" customFormat="1" ht="32.25" hidden="1" customHeight="1">
      <c r="B49" s="566" t="s">
        <v>494</v>
      </c>
      <c r="C49" s="567"/>
      <c r="D49" s="567"/>
      <c r="E49" s="232" t="str">
        <f>(IFERROR((#REF!/E39)/E47,""))</f>
        <v/>
      </c>
      <c r="F49" s="232" t="str">
        <f t="shared" ref="F49:W49" si="1">(IFERROR((F39/F40)/F47,""))</f>
        <v/>
      </c>
      <c r="G49" s="233" t="str">
        <f t="shared" si="1"/>
        <v/>
      </c>
      <c r="H49" s="234">
        <f t="shared" si="1"/>
        <v>879.88279588861781</v>
      </c>
      <c r="I49" s="235" t="str">
        <f t="shared" si="1"/>
        <v/>
      </c>
      <c r="J49" s="232" t="str">
        <f t="shared" si="1"/>
        <v/>
      </c>
      <c r="K49" s="233" t="str">
        <f t="shared" si="1"/>
        <v/>
      </c>
      <c r="L49" s="234" t="str">
        <f t="shared" si="1"/>
        <v/>
      </c>
      <c r="M49" s="234" t="str">
        <f t="shared" si="1"/>
        <v/>
      </c>
      <c r="N49" s="235" t="str">
        <f t="shared" si="1"/>
        <v/>
      </c>
      <c r="O49" s="232" t="str">
        <f t="shared" si="1"/>
        <v/>
      </c>
      <c r="P49" s="233" t="str">
        <f t="shared" si="1"/>
        <v/>
      </c>
      <c r="Q49" s="234" t="str">
        <f t="shared" si="1"/>
        <v/>
      </c>
      <c r="R49" s="235" t="str">
        <f t="shared" si="1"/>
        <v/>
      </c>
      <c r="S49" s="232" t="str">
        <f t="shared" si="1"/>
        <v/>
      </c>
      <c r="T49" s="233" t="str">
        <f t="shared" si="1"/>
        <v/>
      </c>
      <c r="U49" s="234" t="str">
        <f t="shared" si="1"/>
        <v/>
      </c>
      <c r="V49" s="234" t="str">
        <f t="shared" si="1"/>
        <v/>
      </c>
      <c r="W49" s="234" t="str">
        <f t="shared" si="1"/>
        <v/>
      </c>
    </row>
    <row r="50" spans="2:23" s="9" customFormat="1" ht="14.25" thickBot="1">
      <c r="B50" s="608"/>
      <c r="C50" s="609"/>
      <c r="D50" s="609"/>
      <c r="E50" s="609"/>
      <c r="F50" s="609"/>
      <c r="G50" s="609"/>
      <c r="H50" s="610"/>
      <c r="I50" s="609"/>
      <c r="J50" s="609"/>
      <c r="K50" s="609"/>
      <c r="L50" s="610"/>
      <c r="M50" s="610"/>
      <c r="N50" s="609"/>
      <c r="O50" s="609"/>
      <c r="P50" s="609"/>
      <c r="Q50" s="610"/>
      <c r="R50" s="609"/>
      <c r="S50" s="609"/>
      <c r="T50" s="609"/>
      <c r="U50" s="610"/>
      <c r="V50" s="610"/>
      <c r="W50" s="611"/>
    </row>
    <row r="51" spans="2:23" ht="15" customHeight="1">
      <c r="B51" s="110"/>
      <c r="C51" s="111"/>
      <c r="D51" s="111"/>
      <c r="E51" s="111"/>
      <c r="F51" s="111"/>
      <c r="G51" s="111"/>
      <c r="H51" s="111"/>
      <c r="I51" s="111"/>
      <c r="J51" s="111"/>
      <c r="K51" s="111"/>
      <c r="L51" s="112"/>
      <c r="M51" s="111"/>
      <c r="N51" s="605" t="s">
        <v>495</v>
      </c>
      <c r="O51" s="606"/>
      <c r="P51" s="606"/>
      <c r="Q51" s="606"/>
      <c r="R51" s="606"/>
      <c r="S51" s="606"/>
      <c r="T51" s="606"/>
      <c r="U51" s="606"/>
      <c r="V51" s="606"/>
      <c r="W51" s="607"/>
    </row>
    <row r="52" spans="2:23" ht="15" customHeight="1">
      <c r="B52" s="113"/>
      <c r="C52" s="106"/>
      <c r="D52" s="106"/>
      <c r="E52" s="106"/>
      <c r="F52" s="106"/>
      <c r="G52" s="106"/>
      <c r="H52" s="106"/>
      <c r="I52" s="106"/>
      <c r="J52" s="106"/>
      <c r="K52" s="106"/>
      <c r="L52" s="114"/>
      <c r="M52" s="106"/>
      <c r="N52" s="496"/>
      <c r="O52" s="497"/>
      <c r="P52" s="497"/>
      <c r="Q52" s="497"/>
      <c r="R52" s="497"/>
      <c r="S52" s="497"/>
      <c r="T52" s="497"/>
      <c r="U52" s="497"/>
      <c r="V52" s="497"/>
      <c r="W52" s="498"/>
    </row>
    <row r="53" spans="2:23" ht="23.25" customHeight="1">
      <c r="B53" s="113"/>
      <c r="C53" s="106"/>
      <c r="D53" s="106"/>
      <c r="E53" s="106"/>
      <c r="F53" s="106"/>
      <c r="G53" s="106"/>
      <c r="H53" s="106"/>
      <c r="I53" s="106"/>
      <c r="J53" s="106"/>
      <c r="K53" s="106"/>
      <c r="L53" s="114"/>
      <c r="M53" s="106"/>
      <c r="N53" s="471" t="s">
        <v>760</v>
      </c>
      <c r="O53" s="472"/>
      <c r="P53" s="472"/>
      <c r="Q53" s="472"/>
      <c r="R53" s="472"/>
      <c r="S53" s="472"/>
      <c r="T53" s="472"/>
      <c r="U53" s="472"/>
      <c r="V53" s="472"/>
      <c r="W53" s="473"/>
    </row>
    <row r="54" spans="2:23" ht="23.25" customHeight="1">
      <c r="B54" s="113"/>
      <c r="C54" s="106"/>
      <c r="D54" s="106"/>
      <c r="E54" s="106"/>
      <c r="F54" s="106"/>
      <c r="G54" s="106"/>
      <c r="H54" s="106"/>
      <c r="I54" s="106"/>
      <c r="J54" s="106"/>
      <c r="K54" s="106"/>
      <c r="L54" s="114"/>
      <c r="M54" s="106"/>
      <c r="N54" s="474"/>
      <c r="O54" s="475"/>
      <c r="P54" s="475"/>
      <c r="Q54" s="475"/>
      <c r="R54" s="475"/>
      <c r="S54" s="475"/>
      <c r="T54" s="475"/>
      <c r="U54" s="475"/>
      <c r="V54" s="475"/>
      <c r="W54" s="476"/>
    </row>
    <row r="55" spans="2:23" ht="23.25" customHeight="1">
      <c r="B55" s="113"/>
      <c r="C55" s="106"/>
      <c r="D55" s="106"/>
      <c r="E55" s="106"/>
      <c r="F55" s="106"/>
      <c r="G55" s="106"/>
      <c r="H55" s="106"/>
      <c r="I55" s="106"/>
      <c r="J55" s="106"/>
      <c r="K55" s="106"/>
      <c r="L55" s="114"/>
      <c r="M55" s="106"/>
      <c r="N55" s="477"/>
      <c r="O55" s="478"/>
      <c r="P55" s="478"/>
      <c r="Q55" s="478"/>
      <c r="R55" s="478"/>
      <c r="S55" s="478"/>
      <c r="T55" s="478"/>
      <c r="U55" s="478"/>
      <c r="V55" s="478"/>
      <c r="W55" s="479"/>
    </row>
    <row r="56" spans="2:23" ht="23.25" customHeight="1">
      <c r="B56" s="113"/>
      <c r="C56" s="106"/>
      <c r="D56" s="106"/>
      <c r="E56" s="106"/>
      <c r="F56" s="106"/>
      <c r="G56" s="106"/>
      <c r="H56" s="106"/>
      <c r="I56" s="106"/>
      <c r="J56" s="106"/>
      <c r="K56" s="106"/>
      <c r="L56" s="114"/>
      <c r="M56" s="106"/>
      <c r="N56" s="471" t="s">
        <v>627</v>
      </c>
      <c r="O56" s="472"/>
      <c r="P56" s="472"/>
      <c r="Q56" s="472"/>
      <c r="R56" s="472"/>
      <c r="S56" s="472"/>
      <c r="T56" s="472"/>
      <c r="U56" s="472"/>
      <c r="V56" s="472"/>
      <c r="W56" s="473"/>
    </row>
    <row r="57" spans="2:23" ht="23.25" customHeight="1">
      <c r="B57" s="113"/>
      <c r="C57" s="106"/>
      <c r="D57" s="106"/>
      <c r="E57" s="106"/>
      <c r="F57" s="106"/>
      <c r="G57" s="106"/>
      <c r="H57" s="106"/>
      <c r="I57" s="106"/>
      <c r="J57" s="106"/>
      <c r="K57" s="106"/>
      <c r="L57" s="114"/>
      <c r="M57" s="106"/>
      <c r="N57" s="477"/>
      <c r="O57" s="478"/>
      <c r="P57" s="478"/>
      <c r="Q57" s="478"/>
      <c r="R57" s="478"/>
      <c r="S57" s="478"/>
      <c r="T57" s="478"/>
      <c r="U57" s="478"/>
      <c r="V57" s="478"/>
      <c r="W57" s="479"/>
    </row>
    <row r="58" spans="2:23" ht="23.25" customHeight="1">
      <c r="B58" s="113"/>
      <c r="C58" s="106"/>
      <c r="D58" s="106"/>
      <c r="E58" s="106"/>
      <c r="F58" s="106"/>
      <c r="G58" s="106"/>
      <c r="H58" s="106"/>
      <c r="I58" s="106"/>
      <c r="J58" s="106"/>
      <c r="K58" s="106"/>
      <c r="L58" s="114"/>
      <c r="M58" s="106"/>
      <c r="N58" s="471" t="s">
        <v>628</v>
      </c>
      <c r="O58" s="472"/>
      <c r="P58" s="472"/>
      <c r="Q58" s="472"/>
      <c r="R58" s="472"/>
      <c r="S58" s="472"/>
      <c r="T58" s="472"/>
      <c r="U58" s="472"/>
      <c r="V58" s="472"/>
      <c r="W58" s="473"/>
    </row>
    <row r="59" spans="2:23" ht="23.25" customHeight="1">
      <c r="B59" s="113"/>
      <c r="C59" s="106"/>
      <c r="D59" s="106"/>
      <c r="E59" s="106"/>
      <c r="F59" s="106"/>
      <c r="G59" s="106"/>
      <c r="H59" s="106"/>
      <c r="I59" s="106"/>
      <c r="J59" s="106"/>
      <c r="K59" s="106"/>
      <c r="L59" s="114"/>
      <c r="M59" s="106"/>
      <c r="N59" s="477"/>
      <c r="O59" s="478"/>
      <c r="P59" s="478"/>
      <c r="Q59" s="478"/>
      <c r="R59" s="478"/>
      <c r="S59" s="478"/>
      <c r="T59" s="478"/>
      <c r="U59" s="478"/>
      <c r="V59" s="478"/>
      <c r="W59" s="479"/>
    </row>
    <row r="60" spans="2:23" ht="23.25" customHeight="1">
      <c r="B60" s="113"/>
      <c r="C60" s="106"/>
      <c r="D60" s="106"/>
      <c r="E60" s="106"/>
      <c r="F60" s="106"/>
      <c r="G60" s="106"/>
      <c r="H60" s="106"/>
      <c r="I60" s="106"/>
      <c r="J60" s="106"/>
      <c r="K60" s="106"/>
      <c r="L60" s="114"/>
      <c r="M60" s="106"/>
      <c r="N60" s="480" t="s">
        <v>498</v>
      </c>
      <c r="O60" s="480"/>
      <c r="P60" s="480"/>
      <c r="Q60" s="480"/>
      <c r="R60" s="480"/>
      <c r="S60" s="480"/>
      <c r="T60" s="480"/>
      <c r="U60" s="480"/>
      <c r="V60" s="480"/>
      <c r="W60" s="480"/>
    </row>
    <row r="61" spans="2:23" ht="23.25" customHeight="1">
      <c r="B61" s="113"/>
      <c r="C61" s="106"/>
      <c r="D61" s="106"/>
      <c r="E61" s="106"/>
      <c r="F61" s="106"/>
      <c r="G61" s="106"/>
      <c r="H61" s="106"/>
      <c r="I61" s="106"/>
      <c r="J61" s="106"/>
      <c r="K61" s="106"/>
      <c r="L61" s="114"/>
      <c r="M61" s="106"/>
      <c r="N61" s="480"/>
      <c r="O61" s="480"/>
      <c r="P61" s="480"/>
      <c r="Q61" s="480"/>
      <c r="R61" s="480"/>
      <c r="S61" s="480"/>
      <c r="T61" s="480"/>
      <c r="U61" s="480"/>
      <c r="V61" s="480"/>
      <c r="W61" s="480"/>
    </row>
    <row r="62" spans="2:23" ht="23.25" customHeight="1">
      <c r="B62" s="113"/>
      <c r="C62" s="106"/>
      <c r="D62" s="106"/>
      <c r="E62" s="106"/>
      <c r="F62" s="106"/>
      <c r="G62" s="106"/>
      <c r="H62" s="106"/>
      <c r="I62" s="106"/>
      <c r="J62" s="106"/>
      <c r="K62" s="106"/>
      <c r="L62" s="114"/>
      <c r="M62" s="106"/>
      <c r="N62" s="480"/>
      <c r="O62" s="480"/>
      <c r="P62" s="480"/>
      <c r="Q62" s="480"/>
      <c r="R62" s="480"/>
      <c r="S62" s="480"/>
      <c r="T62" s="480"/>
      <c r="U62" s="480"/>
      <c r="V62" s="480"/>
      <c r="W62" s="480"/>
    </row>
    <row r="63" spans="2:23" ht="15" customHeight="1">
      <c r="B63" s="113"/>
      <c r="C63" s="106"/>
      <c r="D63" s="106"/>
      <c r="E63" s="106"/>
      <c r="F63" s="106"/>
      <c r="G63" s="106"/>
      <c r="H63" s="106"/>
      <c r="I63" s="106"/>
      <c r="J63" s="106"/>
      <c r="K63" s="106"/>
      <c r="L63" s="114"/>
      <c r="M63" s="106"/>
      <c r="N63" s="493" t="s">
        <v>499</v>
      </c>
      <c r="O63" s="494"/>
      <c r="P63" s="494"/>
      <c r="Q63" s="494"/>
      <c r="R63" s="494"/>
      <c r="S63" s="494"/>
      <c r="T63" s="494"/>
      <c r="U63" s="494"/>
      <c r="V63" s="494"/>
      <c r="W63" s="495"/>
    </row>
    <row r="64" spans="2:23" ht="15" customHeight="1">
      <c r="B64" s="113"/>
      <c r="C64" s="106"/>
      <c r="D64" s="106"/>
      <c r="E64" s="106"/>
      <c r="F64" s="106"/>
      <c r="G64" s="106"/>
      <c r="H64" s="106"/>
      <c r="I64" s="106"/>
      <c r="J64" s="106"/>
      <c r="K64" s="106"/>
      <c r="L64" s="114"/>
      <c r="M64" s="106"/>
      <c r="N64" s="496"/>
      <c r="O64" s="497"/>
      <c r="P64" s="497"/>
      <c r="Q64" s="497"/>
      <c r="R64" s="497"/>
      <c r="S64" s="497"/>
      <c r="T64" s="497"/>
      <c r="U64" s="497"/>
      <c r="V64" s="497"/>
      <c r="W64" s="498"/>
    </row>
    <row r="65" spans="2:23" ht="29.25" customHeight="1">
      <c r="B65" s="113"/>
      <c r="C65" s="106"/>
      <c r="D65" s="106"/>
      <c r="E65" s="106"/>
      <c r="F65" s="106"/>
      <c r="G65" s="106"/>
      <c r="H65" s="106"/>
      <c r="I65" s="106"/>
      <c r="J65" s="106"/>
      <c r="K65" s="106"/>
      <c r="L65" s="114"/>
      <c r="M65" s="106"/>
      <c r="N65" s="481" t="s">
        <v>500</v>
      </c>
      <c r="O65" s="482"/>
      <c r="P65" s="482"/>
      <c r="Q65" s="483"/>
      <c r="R65" s="490" t="s">
        <v>501</v>
      </c>
      <c r="S65" s="490"/>
      <c r="T65" s="506" t="s">
        <v>502</v>
      </c>
      <c r="U65" s="490"/>
      <c r="V65" s="500"/>
      <c r="W65" s="501"/>
    </row>
    <row r="66" spans="2:23" ht="15" customHeight="1">
      <c r="B66" s="113"/>
      <c r="C66" s="106"/>
      <c r="D66" s="106"/>
      <c r="E66" s="106"/>
      <c r="F66" s="106"/>
      <c r="G66" s="106"/>
      <c r="H66" s="106"/>
      <c r="I66" s="106"/>
      <c r="J66" s="106"/>
      <c r="K66" s="106"/>
      <c r="L66" s="114"/>
      <c r="M66" s="106"/>
      <c r="N66" s="484"/>
      <c r="O66" s="485"/>
      <c r="P66" s="485"/>
      <c r="Q66" s="486"/>
      <c r="R66" s="491"/>
      <c r="S66" s="491"/>
      <c r="T66" s="507"/>
      <c r="U66" s="491"/>
      <c r="V66" s="502"/>
      <c r="W66" s="503"/>
    </row>
    <row r="67" spans="2:23" ht="15" customHeight="1">
      <c r="B67" s="113"/>
      <c r="C67" s="106"/>
      <c r="D67" s="106"/>
      <c r="E67" s="106"/>
      <c r="F67" s="106"/>
      <c r="G67" s="106"/>
      <c r="H67" s="106"/>
      <c r="I67" s="106"/>
      <c r="J67" s="106"/>
      <c r="K67" s="106"/>
      <c r="L67" s="114"/>
      <c r="M67" s="106"/>
      <c r="N67" s="481" t="s">
        <v>503</v>
      </c>
      <c r="O67" s="482"/>
      <c r="P67" s="482"/>
      <c r="Q67" s="483"/>
      <c r="R67" s="492" t="s">
        <v>501</v>
      </c>
      <c r="S67" s="492"/>
      <c r="T67" s="506" t="s">
        <v>502</v>
      </c>
      <c r="U67" s="490"/>
      <c r="V67" s="502"/>
      <c r="W67" s="503"/>
    </row>
    <row r="68" spans="2:23" ht="15" customHeight="1">
      <c r="B68" s="113"/>
      <c r="C68" s="106"/>
      <c r="D68" s="106"/>
      <c r="E68" s="106"/>
      <c r="F68" s="106"/>
      <c r="G68" s="106"/>
      <c r="H68" s="106"/>
      <c r="I68" s="106"/>
      <c r="J68" s="106"/>
      <c r="K68" s="106"/>
      <c r="L68" s="114"/>
      <c r="M68" s="106"/>
      <c r="N68" s="487"/>
      <c r="O68" s="488"/>
      <c r="P68" s="488"/>
      <c r="Q68" s="489"/>
      <c r="R68" s="492"/>
      <c r="S68" s="492"/>
      <c r="T68" s="508"/>
      <c r="U68" s="499"/>
      <c r="V68" s="502"/>
      <c r="W68" s="503"/>
    </row>
    <row r="69" spans="2:23" ht="15" customHeight="1" thickBot="1">
      <c r="B69" s="115"/>
      <c r="C69" s="116"/>
      <c r="D69" s="116"/>
      <c r="E69" s="116"/>
      <c r="F69" s="116"/>
      <c r="G69" s="116"/>
      <c r="H69" s="116"/>
      <c r="I69" s="116"/>
      <c r="J69" s="116"/>
      <c r="K69" s="116"/>
      <c r="L69" s="117"/>
      <c r="M69" s="116"/>
      <c r="N69" s="484"/>
      <c r="O69" s="485"/>
      <c r="P69" s="485"/>
      <c r="Q69" s="486"/>
      <c r="R69" s="492"/>
      <c r="S69" s="492"/>
      <c r="T69" s="507"/>
      <c r="U69" s="491"/>
      <c r="V69" s="504"/>
      <c r="W69" s="505"/>
    </row>
    <row r="70" spans="2:23">
      <c r="B70" s="236"/>
      <c r="C70" s="236"/>
      <c r="D70" s="236"/>
      <c r="E70" s="236"/>
      <c r="F70" s="236"/>
      <c r="G70" s="236"/>
      <c r="H70" s="236"/>
      <c r="I70" s="236"/>
      <c r="J70" s="236"/>
      <c r="K70" s="236"/>
      <c r="L70" s="236"/>
      <c r="M70" s="236"/>
      <c r="N70" s="236"/>
      <c r="O70" s="236"/>
      <c r="P70" s="236"/>
      <c r="Q70" s="2"/>
      <c r="R70" s="2"/>
      <c r="S70" s="2"/>
      <c r="T70" s="2"/>
      <c r="U70" s="2"/>
      <c r="V70" s="2"/>
      <c r="W70" s="2"/>
    </row>
    <row r="71" spans="2:23">
      <c r="B71" s="470" t="s">
        <v>504</v>
      </c>
      <c r="C71" s="470"/>
      <c r="D71" s="470"/>
      <c r="E71" s="470"/>
      <c r="F71" s="470"/>
      <c r="G71" s="470"/>
      <c r="H71" s="470"/>
      <c r="I71" s="470"/>
      <c r="J71" s="470"/>
      <c r="K71" s="470"/>
      <c r="L71" s="470"/>
      <c r="M71" s="237"/>
      <c r="N71" s="237"/>
      <c r="O71" s="236"/>
      <c r="P71" s="236"/>
      <c r="Q71" s="2"/>
      <c r="R71" s="2"/>
      <c r="S71" s="2"/>
      <c r="T71" s="2"/>
      <c r="U71" s="2"/>
      <c r="V71" s="2"/>
      <c r="W71" s="2"/>
    </row>
    <row r="72" spans="2:23">
      <c r="B72" s="236" t="s">
        <v>504</v>
      </c>
      <c r="C72" s="237"/>
      <c r="D72" s="237"/>
      <c r="E72" s="237"/>
      <c r="F72" s="237"/>
      <c r="G72" s="237"/>
      <c r="H72" s="237"/>
      <c r="I72" s="237"/>
      <c r="J72" s="237"/>
      <c r="K72" s="237"/>
      <c r="L72" s="237"/>
      <c r="M72" s="237"/>
      <c r="N72" s="237"/>
      <c r="O72" s="236"/>
      <c r="P72" s="236"/>
      <c r="Q72" s="2"/>
      <c r="R72" s="2"/>
      <c r="S72" s="2"/>
      <c r="T72" s="2"/>
      <c r="U72" s="2"/>
      <c r="V72" s="2"/>
      <c r="W72" s="2"/>
    </row>
    <row r="73" spans="2:23">
      <c r="B73" s="237" t="s">
        <v>505</v>
      </c>
      <c r="C73" s="237"/>
      <c r="D73" s="237"/>
      <c r="E73" s="237"/>
      <c r="F73" s="237" t="s">
        <v>506</v>
      </c>
      <c r="G73" s="237" t="s">
        <v>507</v>
      </c>
      <c r="H73" s="237" t="s">
        <v>508</v>
      </c>
      <c r="I73" s="237" t="s">
        <v>509</v>
      </c>
      <c r="J73" s="237" t="s">
        <v>510</v>
      </c>
      <c r="K73" s="237"/>
      <c r="L73" s="237"/>
      <c r="M73" s="237"/>
      <c r="N73" s="237"/>
      <c r="O73" s="236"/>
      <c r="P73" s="236"/>
      <c r="Q73" s="236"/>
      <c r="R73" s="236"/>
      <c r="S73" s="236"/>
      <c r="T73" s="236"/>
      <c r="U73" s="236"/>
      <c r="V73" s="236"/>
      <c r="W73" s="236"/>
    </row>
    <row r="74" spans="2:23">
      <c r="B74" s="12" t="s">
        <v>504</v>
      </c>
      <c r="F74" s="13">
        <f>+H43</f>
        <v>76366585472.470001</v>
      </c>
      <c r="G74" s="13">
        <f>+L43</f>
        <v>0</v>
      </c>
      <c r="H74" s="13">
        <f>+Q43</f>
        <v>0</v>
      </c>
      <c r="I74" s="13">
        <f>+U43</f>
        <v>0</v>
      </c>
      <c r="J74" s="13" t="str">
        <f>+W43</f>
        <v/>
      </c>
      <c r="N74" s="14"/>
      <c r="O74" s="15"/>
      <c r="P74" s="15"/>
      <c r="Q74" s="15"/>
      <c r="R74" s="15"/>
      <c r="S74" s="10"/>
      <c r="T74" s="10"/>
      <c r="U74" s="10"/>
      <c r="V74" s="10"/>
      <c r="W74" s="10"/>
    </row>
    <row r="75" spans="2:23" hidden="1">
      <c r="F75" s="14">
        <f>+H47</f>
        <v>0.02</v>
      </c>
      <c r="G75" s="14">
        <f>+L47</f>
        <v>0.03</v>
      </c>
      <c r="H75" s="14">
        <f>+Q47</f>
        <v>0.02</v>
      </c>
      <c r="I75" s="14">
        <f>+U47</f>
        <v>0.03</v>
      </c>
      <c r="J75" s="14">
        <f>+W47</f>
        <v>0</v>
      </c>
      <c r="K75" s="14"/>
      <c r="L75" s="14"/>
      <c r="M75" s="14"/>
      <c r="O75" s="10"/>
      <c r="P75" s="10"/>
      <c r="Q75" s="10"/>
      <c r="R75" s="10"/>
      <c r="S75" s="10"/>
      <c r="T75" s="10"/>
      <c r="U75" s="10"/>
      <c r="V75" s="10"/>
      <c r="W75" s="10"/>
    </row>
    <row r="76" spans="2:23" hidden="1">
      <c r="F76" s="13">
        <f>+H48</f>
        <v>2.2560248917651078E-2</v>
      </c>
      <c r="G76" s="13" t="str">
        <f>+L48</f>
        <v>Error Revise</v>
      </c>
      <c r="H76" s="13" t="str">
        <f>+Q48</f>
        <v>Error Revise</v>
      </c>
      <c r="I76" s="13" t="str">
        <f>+U48</f>
        <v>Error Revise</v>
      </c>
      <c r="J76" s="13" t="str">
        <f>+W48</f>
        <v/>
      </c>
      <c r="O76" s="10"/>
      <c r="P76" s="10"/>
      <c r="Q76" s="10"/>
      <c r="R76" s="10"/>
      <c r="S76" s="10"/>
      <c r="T76" s="10"/>
      <c r="U76" s="10"/>
      <c r="V76" s="10"/>
      <c r="W76" s="10"/>
    </row>
    <row r="77" spans="2:23" hidden="1">
      <c r="O77" s="10"/>
      <c r="P77" s="10"/>
    </row>
    <row r="78" spans="2:23" hidden="1">
      <c r="O78" s="10"/>
      <c r="P78" s="10"/>
    </row>
    <row r="79" spans="2:23" hidden="1">
      <c r="O79" s="10"/>
      <c r="P79" s="10"/>
    </row>
    <row r="80" spans="2:23"/>
    <row r="81"/>
  </sheetData>
  <sheetProtection algorithmName="SHA-512" hashValue="Kd6vcpVYSgoW/wN7L9NksoskV+i5XWqxbYJCOmwlPLgeNHPF2KyiAspdt06OMyW6KrptO++WAOx8TFrBUTVShA==" saltValue="TMAos/p+ekTxSy15dpDnpQ==" spinCount="100000" sheet="1" objects="1" scenarios="1"/>
  <mergeCells count="98">
    <mergeCell ref="B42:D42"/>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9"/>
    <mergeCell ref="E26:F26"/>
    <mergeCell ref="G26:K26"/>
    <mergeCell ref="M26:P26"/>
    <mergeCell ref="G24:W24"/>
    <mergeCell ref="G27:K27"/>
    <mergeCell ref="E27:F27"/>
    <mergeCell ref="M27:P27"/>
    <mergeCell ref="Q27:W27"/>
    <mergeCell ref="Q26:W26"/>
    <mergeCell ref="E29:F29"/>
    <mergeCell ref="G29:K29"/>
    <mergeCell ref="M29:P29"/>
    <mergeCell ref="Q29:W29"/>
    <mergeCell ref="L34:O34"/>
    <mergeCell ref="P34:W34"/>
    <mergeCell ref="B30:W30"/>
    <mergeCell ref="B31:D31"/>
    <mergeCell ref="E31:W31"/>
    <mergeCell ref="B32:W32"/>
    <mergeCell ref="B33:F33"/>
    <mergeCell ref="G33:H33"/>
    <mergeCell ref="I33:K33"/>
    <mergeCell ref="L33:R33"/>
    <mergeCell ref="S33:T33"/>
    <mergeCell ref="U33:W33"/>
    <mergeCell ref="N60:W62"/>
    <mergeCell ref="B43:D43"/>
    <mergeCell ref="B44:D44"/>
    <mergeCell ref="B47:D47"/>
    <mergeCell ref="B48:D48"/>
    <mergeCell ref="B49:D49"/>
    <mergeCell ref="B50:W50"/>
    <mergeCell ref="N51:W52"/>
    <mergeCell ref="N53:W55"/>
    <mergeCell ref="N56:W57"/>
    <mergeCell ref="N58:W59"/>
    <mergeCell ref="T67:T69"/>
    <mergeCell ref="U67:U69"/>
    <mergeCell ref="B71:L71"/>
    <mergeCell ref="N63:W64"/>
    <mergeCell ref="N65:Q66"/>
    <mergeCell ref="R65:R66"/>
    <mergeCell ref="S65:S66"/>
    <mergeCell ref="T65:T66"/>
    <mergeCell ref="U65:U66"/>
    <mergeCell ref="V65:W69"/>
    <mergeCell ref="N67:Q69"/>
    <mergeCell ref="R67:R69"/>
    <mergeCell ref="S67:S69"/>
    <mergeCell ref="B41:D41"/>
    <mergeCell ref="B46:D46"/>
    <mergeCell ref="G25:W25"/>
    <mergeCell ref="E24:F25"/>
    <mergeCell ref="E28:F28"/>
    <mergeCell ref="G28:K28"/>
    <mergeCell ref="B40:D40"/>
    <mergeCell ref="B34:D34"/>
    <mergeCell ref="E34:F34"/>
    <mergeCell ref="G34:I34"/>
    <mergeCell ref="J34:K34"/>
    <mergeCell ref="B35:W35"/>
    <mergeCell ref="B36:W36"/>
    <mergeCell ref="B37:W37"/>
    <mergeCell ref="B38:D38"/>
    <mergeCell ref="B39:D39"/>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63B8-8C82-4F17-A9E2-973B664FEB77}">
  <sheetPr>
    <tabColor theme="9" tint="-0.249977111117893"/>
  </sheetPr>
  <dimension ref="A1:Z106"/>
  <sheetViews>
    <sheetView showGridLines="0" topLeftCell="F1" zoomScale="80" zoomScaleNormal="80" workbookViewId="0">
      <selection activeCell="U15" sqref="U15"/>
    </sheetView>
  </sheetViews>
  <sheetFormatPr baseColWidth="10" defaultColWidth="11.42578125" defaultRowHeight="30" customHeight="1"/>
  <cols>
    <col min="1" max="1" width="26.42578125" style="164" customWidth="1"/>
    <col min="2" max="2" width="36.28515625" style="164" customWidth="1"/>
    <col min="3" max="3" width="7.42578125" style="164" customWidth="1"/>
    <col min="4" max="4" width="9" style="164" customWidth="1"/>
    <col min="5" max="5" width="9.140625" style="164" customWidth="1"/>
    <col min="6" max="6" width="31.28515625" style="164" bestFit="1" customWidth="1"/>
    <col min="7" max="7" width="15.7109375" style="164" customWidth="1"/>
    <col min="8" max="8" width="7.140625" style="164" customWidth="1"/>
    <col min="9" max="9" width="6.85546875" style="164" customWidth="1"/>
    <col min="10" max="10" width="7.5703125" style="164" customWidth="1"/>
    <col min="11" max="11" width="31.28515625" style="164" bestFit="1" customWidth="1"/>
    <col min="12" max="12" width="15.7109375" style="164" customWidth="1"/>
    <col min="13" max="13" width="7" style="164" customWidth="1"/>
    <col min="14" max="14" width="8.42578125" style="164" customWidth="1"/>
    <col min="15" max="15" width="12.42578125" style="164" customWidth="1"/>
    <col min="16" max="16" width="31.28515625" style="164" bestFit="1" customWidth="1"/>
    <col min="17" max="17" width="15.7109375" style="164" customWidth="1"/>
    <col min="18" max="18" width="10.140625" style="164" customWidth="1"/>
    <col min="19" max="19" width="12" style="164" customWidth="1"/>
    <col min="20" max="20" width="12.5703125" style="164" customWidth="1"/>
    <col min="21" max="21" width="31.28515625" style="164" bestFit="1" customWidth="1"/>
    <col min="22"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19" t="s">
        <v>583</v>
      </c>
      <c r="D1" s="620"/>
      <c r="E1" s="620"/>
      <c r="F1" s="620"/>
      <c r="G1" s="620"/>
      <c r="H1" s="620"/>
      <c r="I1" s="620"/>
      <c r="J1" s="620"/>
      <c r="K1" s="620"/>
      <c r="L1" s="620"/>
      <c r="M1" s="620"/>
      <c r="N1" s="620"/>
      <c r="O1" s="620"/>
      <c r="P1" s="620"/>
      <c r="Q1" s="620"/>
      <c r="R1" s="620"/>
      <c r="S1" s="620"/>
      <c r="T1" s="620"/>
      <c r="U1" s="620"/>
      <c r="V1" s="620"/>
      <c r="W1" s="620"/>
      <c r="X1" s="620"/>
      <c r="Y1" s="621"/>
    </row>
    <row r="2" spans="1:26" s="165" customFormat="1" ht="42.75" customHeight="1">
      <c r="A2" s="588"/>
      <c r="B2" s="588"/>
      <c r="C2" s="622"/>
      <c r="D2" s="623"/>
      <c r="E2" s="623"/>
      <c r="F2" s="623"/>
      <c r="G2" s="623"/>
      <c r="H2" s="623"/>
      <c r="I2" s="623"/>
      <c r="J2" s="623"/>
      <c r="K2" s="623"/>
      <c r="L2" s="623"/>
      <c r="M2" s="623"/>
      <c r="N2" s="623"/>
      <c r="O2" s="623"/>
      <c r="P2" s="623"/>
      <c r="Q2" s="623"/>
      <c r="R2" s="623"/>
      <c r="S2" s="623"/>
      <c r="T2" s="623"/>
      <c r="U2" s="623"/>
      <c r="V2" s="623"/>
      <c r="W2" s="623"/>
      <c r="X2" s="623"/>
      <c r="Y2" s="624"/>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row>
    <row r="4" spans="1:26" s="153" customFormat="1" ht="19.5" customHeight="1">
      <c r="A4" s="151" t="s">
        <v>584</v>
      </c>
      <c r="B4" s="612" t="str">
        <f>+'[2]3. Exact._Contable'!F13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c r="Z5" s="157"/>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702</v>
      </c>
      <c r="Q6" s="615" t="s">
        <v>589</v>
      </c>
      <c r="R6" s="615" t="s">
        <v>480</v>
      </c>
      <c r="S6" s="615" t="s">
        <v>481</v>
      </c>
      <c r="T6" s="615" t="s">
        <v>482</v>
      </c>
      <c r="U6" s="615" t="s">
        <v>591</v>
      </c>
      <c r="V6" s="615" t="s">
        <v>589</v>
      </c>
      <c r="W6" s="615" t="s">
        <v>593</v>
      </c>
      <c r="X6" s="615"/>
      <c r="Y6" s="617"/>
    </row>
    <row r="7" spans="1:26" s="161" customFormat="1" ht="15.75" customHeight="1" thickBot="1">
      <c r="A7" s="756"/>
      <c r="B7" s="616"/>
      <c r="C7" s="616"/>
      <c r="D7" s="616"/>
      <c r="E7" s="616"/>
      <c r="F7" s="616"/>
      <c r="G7" s="616"/>
      <c r="H7" s="616"/>
      <c r="I7" s="616"/>
      <c r="J7" s="616"/>
      <c r="K7" s="616"/>
      <c r="L7" s="639"/>
      <c r="M7" s="616"/>
      <c r="N7" s="616"/>
      <c r="O7" s="616"/>
      <c r="P7" s="616"/>
      <c r="Q7" s="616"/>
      <c r="R7" s="616"/>
      <c r="S7" s="616"/>
      <c r="T7" s="616"/>
      <c r="U7" s="616"/>
      <c r="V7" s="616"/>
      <c r="W7" s="616"/>
      <c r="X7" s="616"/>
      <c r="Y7" s="618"/>
    </row>
    <row r="8" spans="1:26" ht="43.5" customHeight="1">
      <c r="A8" s="754" t="s">
        <v>761</v>
      </c>
      <c r="B8" s="395" t="s">
        <v>752</v>
      </c>
      <c r="C8" s="296" t="s">
        <v>693</v>
      </c>
      <c r="D8" s="296" t="s">
        <v>693</v>
      </c>
      <c r="E8" s="296" t="s">
        <v>693</v>
      </c>
      <c r="F8" s="210">
        <v>72260337577.029999</v>
      </c>
      <c r="G8" s="186"/>
      <c r="H8" s="296" t="s">
        <v>693</v>
      </c>
      <c r="I8" s="296" t="s">
        <v>693</v>
      </c>
      <c r="J8" s="296" t="s">
        <v>693</v>
      </c>
      <c r="K8" s="210">
        <v>0</v>
      </c>
      <c r="L8" s="186"/>
      <c r="M8" s="296" t="s">
        <v>693</v>
      </c>
      <c r="N8" s="296" t="s">
        <v>693</v>
      </c>
      <c r="O8" s="296" t="s">
        <v>693</v>
      </c>
      <c r="P8" s="210">
        <v>0</v>
      </c>
      <c r="Q8" s="186"/>
      <c r="R8" s="296" t="s">
        <v>693</v>
      </c>
      <c r="S8" s="296" t="s">
        <v>693</v>
      </c>
      <c r="T8" s="296" t="s">
        <v>693</v>
      </c>
      <c r="U8" s="210">
        <v>0</v>
      </c>
      <c r="V8" s="186"/>
      <c r="W8" s="731" t="s">
        <v>762</v>
      </c>
      <c r="X8" s="731"/>
      <c r="Y8" s="731"/>
      <c r="Z8" s="157"/>
    </row>
    <row r="9" spans="1:26" ht="43.5" customHeight="1">
      <c r="A9" s="757"/>
      <c r="B9" s="396" t="s">
        <v>753</v>
      </c>
      <c r="C9" s="296" t="s">
        <v>693</v>
      </c>
      <c r="D9" s="296" t="s">
        <v>693</v>
      </c>
      <c r="E9" s="296" t="s">
        <v>693</v>
      </c>
      <c r="F9" s="211">
        <v>4106247895.4400001</v>
      </c>
      <c r="G9" s="195"/>
      <c r="H9" s="296" t="s">
        <v>693</v>
      </c>
      <c r="I9" s="296" t="s">
        <v>693</v>
      </c>
      <c r="J9" s="296" t="s">
        <v>693</v>
      </c>
      <c r="K9" s="211">
        <v>0</v>
      </c>
      <c r="L9" s="195"/>
      <c r="M9" s="296" t="s">
        <v>693</v>
      </c>
      <c r="N9" s="296" t="s">
        <v>693</v>
      </c>
      <c r="O9" s="296" t="s">
        <v>693</v>
      </c>
      <c r="P9" s="211">
        <v>0</v>
      </c>
      <c r="Q9" s="195"/>
      <c r="R9" s="296" t="s">
        <v>693</v>
      </c>
      <c r="S9" s="296" t="s">
        <v>693</v>
      </c>
      <c r="T9" s="296" t="s">
        <v>693</v>
      </c>
      <c r="U9" s="211">
        <v>0</v>
      </c>
      <c r="V9" s="195"/>
      <c r="W9" s="731"/>
      <c r="X9" s="731"/>
      <c r="Y9" s="731"/>
      <c r="Z9" s="157"/>
    </row>
    <row r="10" spans="1:26" ht="43.5" customHeight="1" thickBot="1">
      <c r="A10" s="757"/>
      <c r="B10" s="396" t="s">
        <v>763</v>
      </c>
      <c r="C10" s="387" t="s">
        <v>693</v>
      </c>
      <c r="D10" s="387" t="s">
        <v>693</v>
      </c>
      <c r="E10" s="387" t="s">
        <v>693</v>
      </c>
      <c r="F10" s="388">
        <v>74643736295.220001</v>
      </c>
      <c r="G10" s="195"/>
      <c r="H10" s="387"/>
      <c r="I10" s="387"/>
      <c r="J10" s="387"/>
      <c r="K10" s="388">
        <v>0</v>
      </c>
      <c r="L10" s="195"/>
      <c r="M10" s="387"/>
      <c r="N10" s="387"/>
      <c r="O10" s="387"/>
      <c r="P10" s="388">
        <v>0</v>
      </c>
      <c r="Q10" s="195"/>
      <c r="R10" s="387"/>
      <c r="S10" s="387"/>
      <c r="T10" s="387"/>
      <c r="U10" s="388">
        <v>0</v>
      </c>
      <c r="V10" s="195"/>
      <c r="W10" s="731"/>
      <c r="X10" s="731"/>
      <c r="Y10" s="731"/>
      <c r="Z10" s="157"/>
    </row>
    <row r="11" spans="1:26" ht="42" customHeight="1" thickTop="1">
      <c r="A11" s="757"/>
      <c r="B11" s="397" t="s">
        <v>755</v>
      </c>
      <c r="C11" s="391" t="s">
        <v>693</v>
      </c>
      <c r="D11" s="391" t="s">
        <v>693</v>
      </c>
      <c r="E11" s="391" t="s">
        <v>693</v>
      </c>
      <c r="F11" s="398">
        <f>(F8+F9)-F10</f>
        <v>1722849177.25</v>
      </c>
      <c r="G11" s="184"/>
      <c r="H11" s="391" t="s">
        <v>693</v>
      </c>
      <c r="I11" s="391" t="s">
        <v>693</v>
      </c>
      <c r="J11" s="391" t="s">
        <v>693</v>
      </c>
      <c r="K11" s="398">
        <f>(K8+K9)-K10</f>
        <v>0</v>
      </c>
      <c r="L11" s="187"/>
      <c r="M11" s="391" t="s">
        <v>693</v>
      </c>
      <c r="N11" s="391" t="s">
        <v>693</v>
      </c>
      <c r="O11" s="391" t="s">
        <v>693</v>
      </c>
      <c r="P11" s="398">
        <f>(P8+P9)-P10</f>
        <v>0</v>
      </c>
      <c r="Q11" s="184"/>
      <c r="R11" s="391" t="s">
        <v>693</v>
      </c>
      <c r="S11" s="391" t="s">
        <v>693</v>
      </c>
      <c r="T11" s="391" t="s">
        <v>693</v>
      </c>
      <c r="U11" s="398">
        <f>(U8+U9)-U10</f>
        <v>0</v>
      </c>
      <c r="V11" s="184"/>
      <c r="W11" s="731"/>
      <c r="X11" s="731"/>
      <c r="Y11" s="731"/>
      <c r="Z11" s="157"/>
    </row>
    <row r="12" spans="1:26" ht="42" customHeight="1">
      <c r="A12" s="757"/>
      <c r="B12" s="399" t="s">
        <v>764</v>
      </c>
      <c r="C12" s="296" t="s">
        <v>693</v>
      </c>
      <c r="D12" s="296" t="s">
        <v>693</v>
      </c>
      <c r="E12" s="296" t="s">
        <v>693</v>
      </c>
      <c r="F12" s="400">
        <f>+F8+F9</f>
        <v>76366585472.470001</v>
      </c>
      <c r="G12" s="184"/>
      <c r="H12" s="296" t="s">
        <v>693</v>
      </c>
      <c r="I12" s="296" t="s">
        <v>693</v>
      </c>
      <c r="J12" s="296" t="s">
        <v>693</v>
      </c>
      <c r="K12" s="400">
        <f>+K8+K9</f>
        <v>0</v>
      </c>
      <c r="L12" s="187"/>
      <c r="M12" s="296" t="s">
        <v>693</v>
      </c>
      <c r="N12" s="296" t="s">
        <v>693</v>
      </c>
      <c r="O12" s="296" t="s">
        <v>693</v>
      </c>
      <c r="P12" s="400">
        <f>+P8+P9</f>
        <v>0</v>
      </c>
      <c r="Q12" s="184"/>
      <c r="R12" s="296" t="s">
        <v>693</v>
      </c>
      <c r="S12" s="296" t="s">
        <v>693</v>
      </c>
      <c r="T12" s="296" t="s">
        <v>693</v>
      </c>
      <c r="U12" s="400">
        <f>+U8+U9</f>
        <v>0</v>
      </c>
      <c r="V12" s="184"/>
      <c r="W12" s="731"/>
      <c r="X12" s="731"/>
      <c r="Y12" s="731"/>
      <c r="Z12" s="157"/>
    </row>
    <row r="13" spans="1:26" ht="42" customHeight="1" thickBot="1">
      <c r="A13" s="757"/>
      <c r="B13" s="401" t="s">
        <v>765</v>
      </c>
      <c r="C13" s="392" t="s">
        <v>693</v>
      </c>
      <c r="D13" s="392" t="s">
        <v>693</v>
      </c>
      <c r="E13" s="392" t="s">
        <v>693</v>
      </c>
      <c r="F13" s="402">
        <f>IF($F$8&gt;0,($F$8+$F$9)/$F$8,"Error Revise")</f>
        <v>1.0568257502404097</v>
      </c>
      <c r="G13" s="184"/>
      <c r="H13" s="392" t="s">
        <v>693</v>
      </c>
      <c r="I13" s="392" t="s">
        <v>693</v>
      </c>
      <c r="J13" s="392" t="s">
        <v>693</v>
      </c>
      <c r="K13" s="402">
        <f>IF($F$8&gt;0,($F$8+$F$9+$K$9)/$F$8,"Error Revise")</f>
        <v>1.0568257502404097</v>
      </c>
      <c r="L13" s="187"/>
      <c r="M13" s="392" t="s">
        <v>693</v>
      </c>
      <c r="N13" s="392" t="s">
        <v>693</v>
      </c>
      <c r="O13" s="392" t="s">
        <v>693</v>
      </c>
      <c r="P13" s="402">
        <f>IF($F$8&gt;0,($F$8+$F$9+$K$9+$P$9)/$F$8,"Error Revise")</f>
        <v>1.0568257502404097</v>
      </c>
      <c r="Q13" s="184"/>
      <c r="R13" s="392" t="s">
        <v>693</v>
      </c>
      <c r="S13" s="392" t="s">
        <v>693</v>
      </c>
      <c r="T13" s="392" t="s">
        <v>693</v>
      </c>
      <c r="U13" s="402">
        <f>IF($F$8&gt;0,($F$8+$F$9+$K$9+$P$9+$U$9)/$F$8,"Error Revise")</f>
        <v>1.0568257502404097</v>
      </c>
      <c r="V13" s="184"/>
      <c r="W13" s="731"/>
      <c r="X13" s="731"/>
      <c r="Y13" s="731"/>
      <c r="Z13" s="157"/>
    </row>
    <row r="14" spans="1:26" ht="24.75" customHeight="1" thickTop="1">
      <c r="A14" s="757"/>
      <c r="B14" s="403" t="s">
        <v>757</v>
      </c>
      <c r="C14" s="389" t="s">
        <v>693</v>
      </c>
      <c r="D14" s="389" t="s">
        <v>693</v>
      </c>
      <c r="E14" s="389" t="s">
        <v>693</v>
      </c>
      <c r="F14" s="390">
        <f>IF(AND((F8+F9)&gt;0,(F8+F9)&gt;=F11),((F8+F9)-F11)/(F8+F9),"Error Revise")</f>
        <v>0.97743975108234893</v>
      </c>
      <c r="G14" s="184"/>
      <c r="H14" s="389" t="s">
        <v>693</v>
      </c>
      <c r="I14" s="389" t="s">
        <v>693</v>
      </c>
      <c r="J14" s="389" t="s">
        <v>693</v>
      </c>
      <c r="K14" s="390" t="str">
        <f>IF(AND((K8+K9)&gt;0,(K8+K9)&gt;=K11),((K8+K9)-K11)/(K8+K9),"Error Revise")</f>
        <v>Error Revise</v>
      </c>
      <c r="L14" s="187"/>
      <c r="M14" s="389" t="s">
        <v>693</v>
      </c>
      <c r="N14" s="389" t="s">
        <v>693</v>
      </c>
      <c r="O14" s="389" t="s">
        <v>693</v>
      </c>
      <c r="P14" s="390" t="str">
        <f>IF(AND((P8+P9)&gt;0,(P8+P9)&gt;=P11),((P8+P9)-P11)/(P8+P9),"Error Revise")</f>
        <v>Error Revise</v>
      </c>
      <c r="Q14" s="184"/>
      <c r="R14" s="389" t="s">
        <v>693</v>
      </c>
      <c r="S14" s="389" t="s">
        <v>693</v>
      </c>
      <c r="T14" s="389" t="s">
        <v>693</v>
      </c>
      <c r="U14" s="390" t="str">
        <f>IF(AND((U8+U9)&gt;0,(U8+U9)&gt;=U11),((U8+U9)-U11)/(U8+U9),"Error Revise")</f>
        <v>Error Revise</v>
      </c>
      <c r="V14" s="184"/>
      <c r="W14" s="731"/>
      <c r="X14" s="731"/>
      <c r="Y14" s="731"/>
      <c r="Z14" s="157"/>
    </row>
    <row r="15" spans="1:26" ht="24.75" customHeight="1" thickBot="1">
      <c r="A15" s="755"/>
      <c r="B15" s="404" t="s">
        <v>710</v>
      </c>
      <c r="C15" s="296" t="s">
        <v>693</v>
      </c>
      <c r="D15" s="296" t="s">
        <v>693</v>
      </c>
      <c r="E15" s="296" t="s">
        <v>693</v>
      </c>
      <c r="F15" s="412">
        <f>IF(ISERROR(F11/(F8+F9)),"Error Revise",F11/(F8+F9))</f>
        <v>2.2560248917651078E-2</v>
      </c>
      <c r="G15" s="184"/>
      <c r="H15" s="296"/>
      <c r="I15" s="296"/>
      <c r="J15" s="296"/>
      <c r="K15" s="412" t="str">
        <f>IF(ISERROR(K11/(K8+K9)),"Error Revise",K11/(K8+K9))</f>
        <v>Error Revise</v>
      </c>
      <c r="L15" s="187"/>
      <c r="M15" s="296"/>
      <c r="N15" s="296"/>
      <c r="O15" s="296"/>
      <c r="P15" s="412" t="str">
        <f>IF(ISERROR(P11/(P8+P9)),"Error Revise",P11/(P8+P9))</f>
        <v>Error Revise</v>
      </c>
      <c r="Q15" s="184"/>
      <c r="R15" s="296"/>
      <c r="S15" s="296"/>
      <c r="T15" s="296"/>
      <c r="U15" s="312" t="str">
        <f>IF(ISERROR(U11/(U8+U9)),"Error Revise",U11/(U8+U9))</f>
        <v>Error Revise</v>
      </c>
      <c r="V15" s="184"/>
      <c r="W15" s="358"/>
      <c r="X15" s="359"/>
      <c r="Y15" s="360"/>
      <c r="Z15" s="157"/>
    </row>
    <row r="16" spans="1:26" s="162" customFormat="1" ht="48.75" customHeight="1">
      <c r="A16" s="754" t="s">
        <v>457</v>
      </c>
      <c r="B16" s="311" t="s">
        <v>766</v>
      </c>
      <c r="C16" s="289" t="s">
        <v>693</v>
      </c>
      <c r="D16" s="289" t="s">
        <v>693</v>
      </c>
      <c r="E16" s="289" t="s">
        <v>693</v>
      </c>
      <c r="F16" s="299">
        <v>0.02</v>
      </c>
      <c r="G16" s="240"/>
      <c r="H16" s="289" t="s">
        <v>693</v>
      </c>
      <c r="I16" s="289" t="s">
        <v>693</v>
      </c>
      <c r="J16" s="289" t="s">
        <v>693</v>
      </c>
      <c r="K16" s="299">
        <v>0.03</v>
      </c>
      <c r="L16" s="185"/>
      <c r="M16" s="289" t="s">
        <v>693</v>
      </c>
      <c r="N16" s="289" t="s">
        <v>693</v>
      </c>
      <c r="O16" s="289" t="s">
        <v>693</v>
      </c>
      <c r="P16" s="299">
        <v>0.02</v>
      </c>
      <c r="Q16" s="185"/>
      <c r="R16" s="289" t="s">
        <v>693</v>
      </c>
      <c r="S16" s="289" t="s">
        <v>693</v>
      </c>
      <c r="T16" s="289" t="s">
        <v>693</v>
      </c>
      <c r="U16" s="299">
        <v>0.03</v>
      </c>
      <c r="V16" s="185"/>
      <c r="W16" s="707"/>
      <c r="X16" s="708"/>
      <c r="Y16" s="709"/>
      <c r="Z16" s="163"/>
    </row>
    <row r="17" spans="1:26" s="162" customFormat="1" ht="30" customHeight="1" thickBot="1">
      <c r="A17" s="755"/>
      <c r="B17" s="311" t="s">
        <v>767</v>
      </c>
      <c r="C17" s="289" t="s">
        <v>693</v>
      </c>
      <c r="D17" s="289" t="s">
        <v>693</v>
      </c>
      <c r="E17" s="289" t="s">
        <v>693</v>
      </c>
      <c r="F17" s="386">
        <f>+F16*(F8+F9)</f>
        <v>1527331709.4493999</v>
      </c>
      <c r="G17" s="170"/>
      <c r="H17" s="289" t="s">
        <v>693</v>
      </c>
      <c r="I17" s="289" t="s">
        <v>693</v>
      </c>
      <c r="J17" s="289" t="s">
        <v>693</v>
      </c>
      <c r="K17" s="386">
        <f>+K16*(K8+K9)</f>
        <v>0</v>
      </c>
      <c r="L17" s="170"/>
      <c r="M17" s="289" t="s">
        <v>693</v>
      </c>
      <c r="N17" s="289" t="s">
        <v>693</v>
      </c>
      <c r="O17" s="289" t="s">
        <v>693</v>
      </c>
      <c r="P17" s="386">
        <f>+P16*(P8+P9)</f>
        <v>0</v>
      </c>
      <c r="Q17" s="170"/>
      <c r="R17" s="289" t="s">
        <v>693</v>
      </c>
      <c r="S17" s="289" t="s">
        <v>693</v>
      </c>
      <c r="T17" s="289" t="s">
        <v>693</v>
      </c>
      <c r="U17" s="386">
        <f>+U16*(U8+U9)</f>
        <v>0</v>
      </c>
      <c r="V17" s="170"/>
      <c r="W17" s="163"/>
      <c r="X17" s="163"/>
      <c r="Y17" s="163"/>
      <c r="Z17" s="163"/>
    </row>
    <row r="18" spans="1:26" s="162" customFormat="1" ht="30" customHeight="1">
      <c r="A18"/>
      <c r="B18" s="170"/>
      <c r="C18" s="170"/>
      <c r="D18" s="170"/>
      <c r="E18" s="170"/>
      <c r="F18" s="170"/>
      <c r="G18" s="170"/>
      <c r="H18" s="170"/>
      <c r="I18" s="170"/>
      <c r="J18" s="170"/>
      <c r="K18" s="170"/>
      <c r="L18" s="170"/>
      <c r="M18" s="170"/>
      <c r="N18" s="170"/>
      <c r="O18" s="170"/>
      <c r="P18" s="170"/>
      <c r="Q18" s="170"/>
      <c r="R18" s="170"/>
      <c r="S18" s="170"/>
      <c r="T18" s="170"/>
      <c r="U18" s="170"/>
      <c r="V18" s="170"/>
      <c r="W18" s="163"/>
      <c r="X18" s="163"/>
      <c r="Y18" s="163"/>
      <c r="Z18" s="163"/>
    </row>
    <row r="19" spans="1:26" s="162" customFormat="1" ht="30" customHeight="1">
      <c r="A19"/>
      <c r="B19" s="170"/>
      <c r="C19" s="170"/>
      <c r="D19" s="170"/>
      <c r="E19" s="170"/>
      <c r="F19" s="170"/>
      <c r="G19" s="170"/>
      <c r="H19" s="170"/>
      <c r="I19" s="170"/>
      <c r="J19" s="170"/>
      <c r="K19" s="170"/>
      <c r="L19" s="170"/>
      <c r="M19" s="170"/>
      <c r="N19" s="170"/>
      <c r="O19" s="170"/>
      <c r="P19" s="170"/>
      <c r="Q19" s="170"/>
      <c r="R19" s="170"/>
      <c r="S19" s="170"/>
      <c r="T19" s="170"/>
      <c r="U19" s="170"/>
      <c r="V19" s="170"/>
      <c r="W19" s="163"/>
      <c r="X19" s="163"/>
      <c r="Y19" s="163"/>
      <c r="Z19" s="163"/>
    </row>
    <row r="20" spans="1:26" s="162" customFormat="1" ht="30" customHeight="1">
      <c r="A20"/>
      <c r="B20" s="169"/>
      <c r="C20" s="169"/>
      <c r="D20" s="169"/>
      <c r="E20" s="169"/>
      <c r="F20" s="169"/>
      <c r="G20" s="169"/>
      <c r="H20" s="169"/>
      <c r="I20" s="169"/>
      <c r="J20" s="169"/>
      <c r="K20" s="169"/>
      <c r="L20" s="169"/>
      <c r="M20" s="169"/>
      <c r="N20" s="169"/>
      <c r="O20" s="169"/>
      <c r="P20" s="169"/>
      <c r="Q20" s="169"/>
      <c r="R20" s="169"/>
      <c r="S20" s="169"/>
      <c r="T20" s="169"/>
      <c r="U20" s="169"/>
      <c r="V20" s="169"/>
    </row>
    <row r="21" spans="1:26" s="162" customFormat="1" ht="30" customHeight="1">
      <c r="A21"/>
      <c r="B21" s="169"/>
      <c r="C21" s="169"/>
      <c r="D21" s="169"/>
      <c r="E21" s="169"/>
      <c r="F21" s="169"/>
      <c r="G21" s="169"/>
      <c r="H21" s="169"/>
      <c r="I21" s="169"/>
      <c r="J21" s="169"/>
      <c r="K21" s="169"/>
      <c r="L21" s="169"/>
      <c r="M21" s="169"/>
      <c r="N21" s="169"/>
      <c r="O21" s="169"/>
      <c r="P21" s="169"/>
      <c r="Q21" s="169"/>
      <c r="R21" s="169"/>
      <c r="S21" s="169"/>
      <c r="T21" s="169"/>
      <c r="U21" s="169"/>
      <c r="V21" s="169"/>
    </row>
    <row r="22" spans="1:26" s="162" customFormat="1" ht="30" customHeight="1">
      <c r="A22"/>
      <c r="B22" s="169"/>
      <c r="C22" s="169"/>
      <c r="D22" s="169"/>
      <c r="E22" s="169"/>
      <c r="F22" s="169"/>
      <c r="G22" s="169"/>
      <c r="H22" s="169"/>
      <c r="I22" s="169"/>
      <c r="J22" s="169"/>
      <c r="K22" s="169"/>
      <c r="L22" s="169"/>
      <c r="M22" s="169"/>
      <c r="N22" s="169"/>
      <c r="O22" s="169"/>
      <c r="P22" s="169"/>
      <c r="Q22" s="169"/>
      <c r="R22" s="169"/>
      <c r="S22" s="169"/>
      <c r="T22" s="169"/>
      <c r="U22" s="169"/>
      <c r="V22" s="169"/>
    </row>
    <row r="23" spans="1:26"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1:26" s="162" customFormat="1" ht="30" customHeight="1">
      <c r="B24" s="169"/>
      <c r="C24" s="169"/>
      <c r="D24" s="169"/>
      <c r="E24" s="169"/>
      <c r="F24" s="169"/>
      <c r="G24" s="169"/>
      <c r="H24" s="169"/>
      <c r="I24" s="169"/>
      <c r="J24" s="169"/>
      <c r="K24" s="169"/>
      <c r="L24" s="169"/>
      <c r="M24" s="169"/>
      <c r="N24" s="169"/>
      <c r="O24" s="169"/>
      <c r="P24" s="169"/>
      <c r="Q24" s="169"/>
      <c r="R24" s="169"/>
      <c r="S24" s="169"/>
      <c r="T24" s="169"/>
      <c r="U24" s="169"/>
      <c r="V24" s="169"/>
    </row>
    <row r="25" spans="1:26"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1:26"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1:26"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6"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6"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6"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6"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6"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3" customFormat="1" ht="30" customHeight="1">
      <c r="B40" s="170"/>
      <c r="C40" s="170"/>
      <c r="D40" s="170"/>
      <c r="E40" s="170"/>
      <c r="F40" s="170"/>
      <c r="G40" s="170"/>
      <c r="H40" s="170"/>
      <c r="I40" s="170"/>
      <c r="J40" s="170"/>
      <c r="K40" s="170"/>
      <c r="L40" s="170"/>
      <c r="M40" s="170"/>
      <c r="N40" s="170"/>
      <c r="O40" s="170"/>
      <c r="P40" s="170"/>
      <c r="Q40" s="170"/>
      <c r="R40" s="170"/>
      <c r="S40" s="170"/>
      <c r="T40" s="170"/>
      <c r="U40" s="170"/>
      <c r="V40" s="170"/>
      <c r="Z40" s="162"/>
    </row>
    <row r="41" spans="2:26" s="163" customFormat="1" ht="30" customHeight="1">
      <c r="B41" s="170"/>
      <c r="C41" s="170"/>
      <c r="D41" s="170"/>
      <c r="E41" s="170"/>
      <c r="F41" s="170"/>
      <c r="G41" s="170"/>
      <c r="H41" s="170"/>
      <c r="I41" s="170"/>
      <c r="J41" s="170"/>
      <c r="K41" s="170"/>
      <c r="L41" s="170"/>
      <c r="M41" s="170"/>
      <c r="N41" s="170"/>
      <c r="O41" s="170"/>
      <c r="P41" s="170"/>
      <c r="Q41" s="170"/>
      <c r="R41" s="170"/>
      <c r="S41" s="170"/>
      <c r="T41" s="170"/>
      <c r="U41" s="170"/>
      <c r="V41" s="170"/>
      <c r="Z41" s="162"/>
    </row>
    <row r="42" spans="2:26" s="163" customFormat="1" ht="30" customHeight="1">
      <c r="B42" s="170"/>
      <c r="C42" s="170"/>
      <c r="D42" s="170"/>
      <c r="E42" s="170"/>
      <c r="F42" s="170"/>
      <c r="G42" s="170"/>
      <c r="H42" s="170"/>
      <c r="I42" s="170"/>
      <c r="J42" s="170"/>
      <c r="K42" s="170"/>
      <c r="L42" s="170"/>
      <c r="M42" s="170"/>
      <c r="N42" s="170"/>
      <c r="O42" s="170"/>
      <c r="P42" s="170"/>
      <c r="Q42" s="170"/>
      <c r="R42" s="170"/>
      <c r="S42" s="170"/>
      <c r="T42" s="170"/>
      <c r="U42" s="170"/>
      <c r="V42" s="170"/>
      <c r="Z42" s="162"/>
    </row>
    <row r="43" spans="2:26" s="163" customFormat="1" ht="30" customHeight="1">
      <c r="B43" s="170"/>
      <c r="C43" s="170"/>
      <c r="D43" s="170"/>
      <c r="E43" s="170"/>
      <c r="F43" s="170"/>
      <c r="G43" s="170"/>
      <c r="H43" s="170"/>
      <c r="I43" s="170"/>
      <c r="J43" s="170"/>
      <c r="K43" s="170"/>
      <c r="L43" s="170"/>
      <c r="M43" s="170"/>
      <c r="N43" s="170"/>
      <c r="O43" s="170"/>
      <c r="P43" s="170"/>
      <c r="Q43" s="170"/>
      <c r="R43" s="170"/>
      <c r="S43" s="170"/>
      <c r="T43" s="170"/>
      <c r="U43" s="170"/>
      <c r="V43" s="170"/>
      <c r="Z43" s="162"/>
    </row>
    <row r="44" spans="2:26" s="163" customFormat="1" ht="30" customHeight="1">
      <c r="B44" s="170"/>
      <c r="C44" s="170"/>
      <c r="D44" s="170"/>
      <c r="E44" s="170"/>
      <c r="F44" s="170"/>
      <c r="G44" s="170"/>
      <c r="H44" s="170"/>
      <c r="I44" s="170"/>
      <c r="J44" s="170"/>
      <c r="K44" s="170"/>
      <c r="L44" s="170"/>
      <c r="M44" s="170"/>
      <c r="N44" s="170"/>
      <c r="O44" s="170"/>
      <c r="P44" s="170"/>
      <c r="Q44" s="170"/>
      <c r="R44" s="170"/>
      <c r="S44" s="170"/>
      <c r="T44" s="170"/>
      <c r="U44" s="170"/>
      <c r="V44" s="170"/>
      <c r="Z44" s="162"/>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sheetData>
  <sheetProtection algorithmName="SHA-512" hashValue="FasCBjpLvubU1pxRrgU5tkN2SX18zEASDrHRd01KtjgIpW4mckqPwg5TINgf4Vs1yFsS3/ErQBgUwc5kfAM7Yw==" saltValue="yKcLA/uJoACA+GMVkTpoYQ==" spinCount="100000" sheet="1" objects="1" scenarios="1"/>
  <mergeCells count="30">
    <mergeCell ref="W16:Y16"/>
    <mergeCell ref="T6:T7"/>
    <mergeCell ref="U6:U7"/>
    <mergeCell ref="V6:V7"/>
    <mergeCell ref="W6:Y7"/>
    <mergeCell ref="Q6:Q7"/>
    <mergeCell ref="R6:R7"/>
    <mergeCell ref="S6:S7"/>
    <mergeCell ref="H6:H7"/>
    <mergeCell ref="I6:I7"/>
    <mergeCell ref="J6:J7"/>
    <mergeCell ref="K6:K7"/>
    <mergeCell ref="L6:L7"/>
    <mergeCell ref="M6:M7"/>
    <mergeCell ref="A16:A17"/>
    <mergeCell ref="A1:B2"/>
    <mergeCell ref="C1:Y2"/>
    <mergeCell ref="B4:Y4"/>
    <mergeCell ref="A6:A7"/>
    <mergeCell ref="B6:B7"/>
    <mergeCell ref="C6:C7"/>
    <mergeCell ref="D6:D7"/>
    <mergeCell ref="E6:E7"/>
    <mergeCell ref="F6:F7"/>
    <mergeCell ref="G6:G7"/>
    <mergeCell ref="A8:A15"/>
    <mergeCell ref="W8:Y14"/>
    <mergeCell ref="N6:N7"/>
    <mergeCell ref="O6:O7"/>
    <mergeCell ref="P6:P7"/>
  </mergeCells>
  <pageMargins left="0.7" right="0.7" top="0.75" bottom="0.75" header="0.3" footer="0.3"/>
  <ignoredErrors>
    <ignoredError sqref="F11 K11 P11 U11" unlockedFormula="1"/>
  </ignoredErrors>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BC08-9744-4FD5-8DC7-03847C11E5F1}">
  <sheetPr>
    <tabColor rgb="FFFF0000"/>
  </sheetPr>
  <dimension ref="A1:X82"/>
  <sheetViews>
    <sheetView showGridLines="0" topLeftCell="A37" zoomScale="80" zoomScaleNormal="80" workbookViewId="0">
      <selection activeCell="M65" sqref="M65"/>
    </sheetView>
  </sheetViews>
  <sheetFormatPr baseColWidth="10" defaultColWidth="11.42578125" defaultRowHeight="16.5" customHeight="1" zeroHeight="1"/>
  <cols>
    <col min="1" max="1" width="2.42578125" style="2" customWidth="1"/>
    <col min="2" max="3" width="10.85546875" style="12" customWidth="1"/>
    <col min="4" max="4" width="21.7109375" style="12" customWidth="1"/>
    <col min="5" max="5" width="12.140625" style="12" customWidth="1"/>
    <col min="6" max="6" width="11.7109375" style="12" customWidth="1"/>
    <col min="7" max="7" width="11.5703125" style="12" customWidth="1"/>
    <col min="8" max="8" width="24" style="12" bestFit="1" customWidth="1"/>
    <col min="9" max="11" width="11.5703125" style="12" customWidth="1"/>
    <col min="12" max="12" width="30.140625" style="12" bestFit="1" customWidth="1"/>
    <col min="13" max="13" width="12.85546875" style="12" customWidth="1"/>
    <col min="14" max="14" width="11.28515625" style="12" customWidth="1"/>
    <col min="15" max="15" width="11.28515625" style="11" customWidth="1"/>
    <col min="16" max="16" width="14.85546875" style="11" customWidth="1"/>
    <col min="17" max="17" width="30.140625" style="11" bestFit="1" customWidth="1"/>
    <col min="18" max="18" width="13" style="11" customWidth="1"/>
    <col min="19" max="19" width="18.85546875" style="11" customWidth="1"/>
    <col min="20" max="20" width="14.42578125" style="11" customWidth="1"/>
    <col min="21" max="21" width="30.5703125" style="11" bestFit="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839"/>
      <c r="C2" s="839"/>
      <c r="D2" s="839"/>
      <c r="E2" s="839"/>
      <c r="F2" s="840" t="s">
        <v>411</v>
      </c>
      <c r="G2" s="840"/>
      <c r="H2" s="840"/>
      <c r="I2" s="840"/>
      <c r="J2" s="840"/>
      <c r="K2" s="840"/>
      <c r="L2" s="840"/>
      <c r="M2" s="840"/>
      <c r="N2" s="840"/>
      <c r="O2" s="840"/>
      <c r="P2" s="840"/>
      <c r="Q2" s="840"/>
      <c r="R2" s="840"/>
      <c r="S2" s="840"/>
      <c r="T2" s="582" t="s">
        <v>412</v>
      </c>
      <c r="U2" s="583"/>
      <c r="V2" s="583"/>
      <c r="W2" s="584"/>
    </row>
    <row r="3" spans="1:24" ht="30" customHeight="1">
      <c r="B3" s="839"/>
      <c r="C3" s="839"/>
      <c r="D3" s="839"/>
      <c r="E3" s="839"/>
      <c r="F3" s="840"/>
      <c r="G3" s="840"/>
      <c r="H3" s="840"/>
      <c r="I3" s="840"/>
      <c r="J3" s="840"/>
      <c r="K3" s="840"/>
      <c r="L3" s="840"/>
      <c r="M3" s="840"/>
      <c r="N3" s="840"/>
      <c r="O3" s="840"/>
      <c r="P3" s="840"/>
      <c r="Q3" s="840"/>
      <c r="R3" s="840"/>
      <c r="S3" s="840"/>
      <c r="T3" s="582" t="s">
        <v>413</v>
      </c>
      <c r="U3" s="583"/>
      <c r="V3" s="583"/>
      <c r="W3" s="584"/>
    </row>
    <row r="4" spans="1:24" ht="30" customHeight="1">
      <c r="B4" s="839"/>
      <c r="C4" s="839"/>
      <c r="D4" s="839"/>
      <c r="E4" s="839"/>
      <c r="F4" s="840" t="s">
        <v>414</v>
      </c>
      <c r="G4" s="840"/>
      <c r="H4" s="840"/>
      <c r="I4" s="840"/>
      <c r="J4" s="840"/>
      <c r="K4" s="840"/>
      <c r="L4" s="840"/>
      <c r="M4" s="840"/>
      <c r="N4" s="840"/>
      <c r="O4" s="840"/>
      <c r="P4" s="840"/>
      <c r="Q4" s="840"/>
      <c r="R4" s="840"/>
      <c r="S4" s="840"/>
      <c r="T4" s="582" t="s">
        <v>415</v>
      </c>
      <c r="U4" s="583"/>
      <c r="V4" s="583"/>
      <c r="W4" s="584"/>
    </row>
    <row r="5" spans="1:24" ht="30" customHeight="1">
      <c r="B5" s="839"/>
      <c r="C5" s="839"/>
      <c r="D5" s="839"/>
      <c r="E5" s="839"/>
      <c r="F5" s="840"/>
      <c r="G5" s="840"/>
      <c r="H5" s="840"/>
      <c r="I5" s="840"/>
      <c r="J5" s="840"/>
      <c r="K5" s="840"/>
      <c r="L5" s="840"/>
      <c r="M5" s="840"/>
      <c r="N5" s="840"/>
      <c r="O5" s="840"/>
      <c r="P5" s="840"/>
      <c r="Q5" s="840"/>
      <c r="R5" s="840"/>
      <c r="S5" s="84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801" t="s">
        <v>418</v>
      </c>
      <c r="R7" s="841"/>
      <c r="S7" s="841"/>
      <c r="T7" s="841"/>
      <c r="U7" s="841"/>
      <c r="V7" s="841"/>
      <c r="W7" s="841"/>
      <c r="X7" s="2"/>
    </row>
    <row r="8" spans="1:24" s="1" customFormat="1" ht="24.75" customHeight="1">
      <c r="A8" s="118"/>
      <c r="B8"/>
      <c r="C8"/>
      <c r="D8"/>
      <c r="E8"/>
      <c r="F8"/>
      <c r="G8"/>
      <c r="H8"/>
      <c r="I8"/>
      <c r="J8"/>
      <c r="K8"/>
      <c r="L8"/>
      <c r="M8"/>
      <c r="N8"/>
      <c r="O8"/>
      <c r="P8" s="131" t="s">
        <v>419</v>
      </c>
      <c r="Q8" s="132" t="s">
        <v>420</v>
      </c>
      <c r="R8" s="133" t="s">
        <v>421</v>
      </c>
      <c r="S8" s="132" t="s">
        <v>422</v>
      </c>
      <c r="T8" s="134" t="s">
        <v>423</v>
      </c>
      <c r="U8" s="132" t="s">
        <v>424</v>
      </c>
      <c r="V8" s="842" t="s">
        <v>425</v>
      </c>
      <c r="W8" s="842"/>
      <c r="X8" s="2"/>
    </row>
    <row r="9" spans="1:24" s="1" customFormat="1" ht="24.75" customHeight="1">
      <c r="A9" s="118"/>
      <c r="B9"/>
      <c r="C9"/>
      <c r="D9"/>
      <c r="E9"/>
      <c r="F9"/>
      <c r="G9"/>
      <c r="H9"/>
      <c r="I9"/>
      <c r="J9"/>
      <c r="K9"/>
      <c r="L9"/>
      <c r="M9"/>
      <c r="N9"/>
      <c r="O9"/>
      <c r="P9" s="131" t="s">
        <v>426</v>
      </c>
      <c r="Q9" s="132" t="s">
        <v>420</v>
      </c>
      <c r="R9" s="133" t="s">
        <v>427</v>
      </c>
      <c r="S9" s="132" t="s">
        <v>422</v>
      </c>
      <c r="T9" s="134" t="s">
        <v>427</v>
      </c>
      <c r="U9" s="132" t="s">
        <v>424</v>
      </c>
      <c r="V9" s="842" t="s">
        <v>427</v>
      </c>
      <c r="W9" s="842"/>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837" t="s">
        <v>430</v>
      </c>
      <c r="G13" s="837"/>
      <c r="H13" s="837"/>
      <c r="I13" s="837"/>
      <c r="J13" s="837"/>
      <c r="K13" s="837"/>
      <c r="L13" s="837"/>
      <c r="M13" s="837"/>
      <c r="N13" s="837"/>
      <c r="O13" s="837"/>
      <c r="P13" s="837"/>
      <c r="Q13" s="837"/>
      <c r="R13" s="837"/>
      <c r="S13" s="837"/>
      <c r="T13" s="837"/>
      <c r="U13" s="837"/>
      <c r="V13" s="837"/>
      <c r="W13" s="838"/>
      <c r="X13" s="118"/>
    </row>
    <row r="14" spans="1:24" ht="46.5" customHeight="1">
      <c r="A14" s="5"/>
      <c r="B14" s="823" t="s">
        <v>431</v>
      </c>
      <c r="C14" s="824"/>
      <c r="D14" s="824"/>
      <c r="E14" s="824"/>
      <c r="F14" s="825" t="str">
        <f>IFERROR(VLOOKUP(PROCES,'[2]Objetivos procesos '!C3:D28,2,FALSE)," ")</f>
        <v>Garantizar que los recursos financieros de la entidad sean recaudados y administrados con efectividad.</v>
      </c>
      <c r="G14" s="826"/>
      <c r="H14" s="826"/>
      <c r="I14" s="826"/>
      <c r="J14" s="826"/>
      <c r="K14" s="826"/>
      <c r="L14" s="826"/>
      <c r="M14" s="826"/>
      <c r="N14" s="826"/>
      <c r="O14" s="826"/>
      <c r="P14" s="826"/>
      <c r="Q14" s="826"/>
      <c r="R14" s="826"/>
      <c r="S14" s="826"/>
      <c r="T14" s="826"/>
      <c r="U14" s="826"/>
      <c r="V14" s="826"/>
      <c r="W14" s="827"/>
      <c r="X14" s="6"/>
    </row>
    <row r="15" spans="1:24" ht="46.5" customHeight="1">
      <c r="A15" s="5"/>
      <c r="B15" s="818" t="s">
        <v>432</v>
      </c>
      <c r="C15" s="819"/>
      <c r="D15" s="819"/>
      <c r="E15" s="820"/>
      <c r="F15" s="828" t="s">
        <v>433</v>
      </c>
      <c r="G15" s="829"/>
      <c r="H15" s="829"/>
      <c r="I15" s="829"/>
      <c r="J15" s="829"/>
      <c r="K15" s="829"/>
      <c r="L15" s="829"/>
      <c r="M15" s="829"/>
      <c r="N15" s="829"/>
      <c r="O15" s="829"/>
      <c r="P15" s="829"/>
      <c r="Q15" s="829"/>
      <c r="R15" s="829"/>
      <c r="S15" s="829"/>
      <c r="T15" s="829"/>
      <c r="U15" s="829"/>
      <c r="V15" s="829"/>
      <c r="W15" s="830"/>
      <c r="X15" s="6"/>
    </row>
    <row r="16" spans="1:24" ht="32.25" customHeight="1">
      <c r="B16" s="831" t="s">
        <v>434</v>
      </c>
      <c r="C16" s="832"/>
      <c r="D16" s="832"/>
      <c r="E16" s="833"/>
      <c r="F16" s="537" t="str">
        <f>IFERROR(VLOOKUP(PROCES,'[2]Objetivos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818" t="s">
        <v>435</v>
      </c>
      <c r="C17" s="832"/>
      <c r="D17" s="832"/>
      <c r="E17" s="832"/>
      <c r="F17" s="834" t="s">
        <v>436</v>
      </c>
      <c r="G17" s="835"/>
      <c r="H17" s="835"/>
      <c r="I17" s="835"/>
      <c r="J17" s="835"/>
      <c r="K17" s="835"/>
      <c r="L17" s="835"/>
      <c r="M17" s="835"/>
      <c r="N17" s="835"/>
      <c r="O17" s="835"/>
      <c r="P17" s="835"/>
      <c r="Q17" s="835"/>
      <c r="R17" s="835"/>
      <c r="S17" s="835"/>
      <c r="T17" s="835"/>
      <c r="U17" s="835"/>
      <c r="V17" s="835"/>
      <c r="W17" s="836"/>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814" t="s">
        <v>768</v>
      </c>
      <c r="F21" s="814"/>
      <c r="G21" s="814"/>
      <c r="H21" s="814"/>
      <c r="I21" s="814"/>
      <c r="J21" s="814"/>
      <c r="K21" s="814"/>
      <c r="L21" s="814"/>
      <c r="M21" s="815"/>
      <c r="N21" s="815"/>
      <c r="O21" s="814"/>
      <c r="P21" s="814"/>
      <c r="Q21" s="814"/>
      <c r="R21" s="814"/>
      <c r="S21" s="814"/>
      <c r="T21" s="814"/>
      <c r="U21" s="814"/>
      <c r="V21" s="816"/>
      <c r="W21" s="817"/>
      <c r="X21" s="118"/>
    </row>
    <row r="22" spans="2:24" ht="27" customHeight="1">
      <c r="B22" s="812" t="s">
        <v>440</v>
      </c>
      <c r="C22" s="813"/>
      <c r="D22" s="813"/>
      <c r="E22" s="814" t="s">
        <v>744</v>
      </c>
      <c r="F22" s="814"/>
      <c r="G22" s="814"/>
      <c r="H22" s="814"/>
      <c r="I22" s="814"/>
      <c r="J22" s="814"/>
      <c r="K22" s="814"/>
      <c r="L22" s="814"/>
      <c r="M22" s="815"/>
      <c r="N22" s="815"/>
      <c r="O22" s="814"/>
      <c r="P22" s="814"/>
      <c r="Q22" s="814"/>
      <c r="R22" s="814"/>
      <c r="S22" s="814"/>
      <c r="T22" s="814"/>
      <c r="U22" s="814"/>
      <c r="V22" s="816"/>
      <c r="W22" s="817"/>
    </row>
    <row r="23" spans="2:24" ht="27" customHeight="1">
      <c r="B23" s="818" t="s">
        <v>442</v>
      </c>
      <c r="C23" s="819"/>
      <c r="D23" s="820"/>
      <c r="E23" s="821" t="s">
        <v>426</v>
      </c>
      <c r="F23" s="822"/>
      <c r="G23" s="822"/>
      <c r="H23" s="822"/>
      <c r="I23" s="822"/>
      <c r="J23" s="822"/>
      <c r="K23" s="822"/>
      <c r="L23" s="822"/>
      <c r="M23" s="822"/>
      <c r="N23" s="822"/>
      <c r="O23" s="822"/>
      <c r="P23" s="822"/>
      <c r="Q23" s="822"/>
      <c r="R23" s="822"/>
      <c r="S23" s="822"/>
      <c r="T23" s="822"/>
      <c r="U23" s="822"/>
      <c r="V23" s="822"/>
      <c r="W23" s="808"/>
    </row>
    <row r="24" spans="2:24" ht="105" customHeight="1">
      <c r="B24" s="788" t="s">
        <v>444</v>
      </c>
      <c r="C24" s="789"/>
      <c r="D24" s="802"/>
      <c r="E24" s="764" t="s">
        <v>445</v>
      </c>
      <c r="F24" s="765"/>
      <c r="G24" s="807"/>
      <c r="H24" s="807"/>
      <c r="I24" s="807"/>
      <c r="J24" s="807"/>
      <c r="K24" s="807"/>
      <c r="L24" s="807"/>
      <c r="M24" s="807"/>
      <c r="N24" s="807"/>
      <c r="O24" s="807"/>
      <c r="P24" s="807"/>
      <c r="Q24" s="807"/>
      <c r="R24" s="807"/>
      <c r="S24" s="807"/>
      <c r="T24" s="807"/>
      <c r="U24" s="807"/>
      <c r="V24" s="807"/>
      <c r="W24" s="808"/>
    </row>
    <row r="25" spans="2:24" ht="97.5" customHeight="1">
      <c r="B25" s="803"/>
      <c r="C25" s="804"/>
      <c r="D25" s="805"/>
      <c r="E25" s="766"/>
      <c r="F25" s="767"/>
      <c r="G25" s="768"/>
      <c r="H25" s="769"/>
      <c r="I25" s="769"/>
      <c r="J25" s="769"/>
      <c r="K25" s="769"/>
      <c r="L25" s="769"/>
      <c r="M25" s="769"/>
      <c r="N25" s="769"/>
      <c r="O25" s="769"/>
      <c r="P25" s="769"/>
      <c r="Q25" s="769"/>
      <c r="R25" s="769"/>
      <c r="S25" s="769"/>
      <c r="T25" s="769"/>
      <c r="U25" s="769"/>
      <c r="V25" s="770"/>
      <c r="W25" s="354"/>
    </row>
    <row r="26" spans="2:24" ht="40.5" customHeight="1">
      <c r="B26" s="803"/>
      <c r="C26" s="804"/>
      <c r="D26" s="805"/>
      <c r="E26" s="774" t="s">
        <v>446</v>
      </c>
      <c r="F26" s="774"/>
      <c r="G26" s="775" t="s">
        <v>745</v>
      </c>
      <c r="H26" s="775"/>
      <c r="I26" s="775"/>
      <c r="J26" s="775"/>
      <c r="K26" s="775"/>
      <c r="L26" s="108"/>
      <c r="M26" s="801" t="s">
        <v>448</v>
      </c>
      <c r="N26" s="801"/>
      <c r="O26" s="801"/>
      <c r="P26" s="801"/>
      <c r="Q26" s="761" t="s">
        <v>746</v>
      </c>
      <c r="R26" s="762"/>
      <c r="S26" s="762"/>
      <c r="T26" s="762"/>
      <c r="U26" s="762"/>
      <c r="V26" s="762"/>
      <c r="W26" s="763"/>
    </row>
    <row r="27" spans="2:24" ht="33.75" customHeight="1">
      <c r="B27" s="803"/>
      <c r="C27" s="804"/>
      <c r="D27" s="805"/>
      <c r="E27" s="774" t="s">
        <v>450</v>
      </c>
      <c r="F27" s="774"/>
      <c r="G27" s="775" t="s">
        <v>747</v>
      </c>
      <c r="H27" s="775"/>
      <c r="I27" s="775"/>
      <c r="J27" s="775"/>
      <c r="K27" s="775"/>
      <c r="L27" s="192"/>
      <c r="M27" s="758" t="s">
        <v>448</v>
      </c>
      <c r="N27" s="759"/>
      <c r="O27" s="759"/>
      <c r="P27" s="760"/>
      <c r="Q27" s="761" t="s">
        <v>746</v>
      </c>
      <c r="R27" s="762"/>
      <c r="S27" s="762"/>
      <c r="T27" s="762"/>
      <c r="U27" s="762"/>
      <c r="V27" s="762"/>
      <c r="W27" s="763"/>
    </row>
    <row r="28" spans="2:24" ht="33.75" customHeight="1">
      <c r="B28" s="803"/>
      <c r="C28" s="804"/>
      <c r="D28" s="805"/>
      <c r="E28" s="774" t="s">
        <v>450</v>
      </c>
      <c r="F28" s="774"/>
      <c r="G28" s="775" t="s">
        <v>769</v>
      </c>
      <c r="H28" s="775"/>
      <c r="I28" s="775"/>
      <c r="J28" s="775"/>
      <c r="K28" s="775"/>
      <c r="L28" s="192"/>
      <c r="M28" s="758" t="s">
        <v>448</v>
      </c>
      <c r="N28" s="759"/>
      <c r="O28" s="759"/>
      <c r="P28" s="760"/>
      <c r="Q28" s="761" t="s">
        <v>746</v>
      </c>
      <c r="R28" s="762"/>
      <c r="S28" s="762"/>
      <c r="T28" s="762"/>
      <c r="U28" s="762"/>
      <c r="V28" s="762"/>
      <c r="W28" s="763"/>
    </row>
    <row r="29" spans="2:24" ht="46.5" customHeight="1">
      <c r="B29" s="791"/>
      <c r="C29" s="792"/>
      <c r="D29" s="806"/>
      <c r="E29" s="774" t="s">
        <v>687</v>
      </c>
      <c r="F29" s="774"/>
      <c r="G29" s="775" t="s">
        <v>770</v>
      </c>
      <c r="H29" s="775"/>
      <c r="I29" s="775"/>
      <c r="J29" s="775"/>
      <c r="K29" s="775"/>
      <c r="L29" s="109"/>
      <c r="M29" s="809" t="s">
        <v>448</v>
      </c>
      <c r="N29" s="810"/>
      <c r="O29" s="810"/>
      <c r="P29" s="811"/>
      <c r="Q29" s="761" t="s">
        <v>746</v>
      </c>
      <c r="R29" s="762"/>
      <c r="S29" s="762"/>
      <c r="T29" s="762"/>
      <c r="U29" s="762"/>
      <c r="V29" s="762"/>
      <c r="W29" s="763"/>
    </row>
    <row r="30" spans="2:24" ht="18" customHeight="1">
      <c r="B30" s="516"/>
      <c r="C30" s="517"/>
      <c r="D30" s="517"/>
      <c r="E30" s="517"/>
      <c r="F30" s="517"/>
      <c r="G30" s="517"/>
      <c r="H30" s="517"/>
      <c r="I30" s="517"/>
      <c r="J30" s="517"/>
      <c r="K30" s="517"/>
      <c r="L30" s="517"/>
      <c r="M30" s="517"/>
      <c r="N30" s="517"/>
      <c r="O30" s="517"/>
      <c r="P30" s="517"/>
      <c r="Q30" s="517"/>
      <c r="R30" s="517"/>
      <c r="S30" s="517"/>
      <c r="T30" s="517"/>
      <c r="U30" s="517"/>
      <c r="V30" s="517"/>
      <c r="W30" s="518"/>
      <c r="X30" s="6"/>
    </row>
    <row r="31" spans="2:24" ht="146.25" customHeight="1">
      <c r="B31" s="801" t="s">
        <v>452</v>
      </c>
      <c r="C31" s="801"/>
      <c r="D31" s="801"/>
      <c r="E31" s="843" t="s">
        <v>771</v>
      </c>
      <c r="F31" s="844"/>
      <c r="G31" s="844"/>
      <c r="H31" s="844"/>
      <c r="I31" s="844"/>
      <c r="J31" s="844"/>
      <c r="K31" s="844"/>
      <c r="L31" s="844"/>
      <c r="M31" s="844"/>
      <c r="N31" s="844"/>
      <c r="O31" s="844"/>
      <c r="P31" s="844"/>
      <c r="Q31" s="844"/>
      <c r="R31" s="844"/>
      <c r="S31" s="844"/>
      <c r="T31" s="844"/>
      <c r="U31" s="844"/>
      <c r="V31" s="844"/>
      <c r="W31" s="845"/>
    </row>
    <row r="32" spans="2:24">
      <c r="B32" s="781"/>
      <c r="C32" s="782"/>
      <c r="D32" s="782"/>
      <c r="E32" s="782"/>
      <c r="F32" s="782"/>
      <c r="G32" s="782"/>
      <c r="H32" s="782"/>
      <c r="I32" s="782"/>
      <c r="J32" s="782"/>
      <c r="K32" s="782"/>
      <c r="L32" s="782"/>
      <c r="M32" s="782"/>
      <c r="N32" s="782"/>
      <c r="O32" s="782"/>
      <c r="P32" s="782"/>
      <c r="Q32" s="782"/>
      <c r="R32" s="782"/>
      <c r="S32" s="782"/>
      <c r="T32" s="782"/>
      <c r="U32" s="782"/>
      <c r="V32" s="782"/>
      <c r="W32" s="783"/>
    </row>
    <row r="33" spans="2:23" ht="32.25" customHeight="1">
      <c r="B33" s="860" t="s">
        <v>455</v>
      </c>
      <c r="C33" s="759"/>
      <c r="D33" s="759"/>
      <c r="E33" s="759"/>
      <c r="F33" s="760"/>
      <c r="G33" s="861" t="s">
        <v>22</v>
      </c>
      <c r="H33" s="862"/>
      <c r="I33" s="801" t="s">
        <v>456</v>
      </c>
      <c r="J33" s="801"/>
      <c r="K33" s="801"/>
      <c r="L33" s="863" t="s">
        <v>457</v>
      </c>
      <c r="M33" s="864"/>
      <c r="N33" s="864"/>
      <c r="O33" s="864"/>
      <c r="P33" s="864"/>
      <c r="Q33" s="864"/>
      <c r="R33" s="865"/>
      <c r="S33" s="841" t="s">
        <v>458</v>
      </c>
      <c r="T33" s="841"/>
      <c r="U33" s="846" t="s">
        <v>459</v>
      </c>
      <c r="V33" s="847"/>
      <c r="W33" s="848"/>
    </row>
    <row r="34" spans="2:23" ht="62.25" customHeight="1">
      <c r="B34" s="849" t="s">
        <v>460</v>
      </c>
      <c r="C34" s="850"/>
      <c r="D34" s="851"/>
      <c r="E34" s="852" t="s">
        <v>13</v>
      </c>
      <c r="F34" s="853"/>
      <c r="G34" s="854" t="s">
        <v>461</v>
      </c>
      <c r="H34" s="850"/>
      <c r="I34" s="851"/>
      <c r="J34" s="855" t="s">
        <v>691</v>
      </c>
      <c r="K34" s="856"/>
      <c r="L34" s="854" t="s">
        <v>463</v>
      </c>
      <c r="M34" s="850"/>
      <c r="N34" s="850"/>
      <c r="O34" s="851"/>
      <c r="P34" s="857" t="s">
        <v>464</v>
      </c>
      <c r="Q34" s="858"/>
      <c r="R34" s="858"/>
      <c r="S34" s="858"/>
      <c r="T34" s="858"/>
      <c r="U34" s="858"/>
      <c r="V34" s="858"/>
      <c r="W34" s="859"/>
    </row>
    <row r="35" spans="2:23" ht="18" customHeight="1">
      <c r="B35" s="781"/>
      <c r="C35" s="782"/>
      <c r="D35" s="782"/>
      <c r="E35" s="782"/>
      <c r="F35" s="782"/>
      <c r="G35" s="782"/>
      <c r="H35" s="782"/>
      <c r="I35" s="782"/>
      <c r="J35" s="782"/>
      <c r="K35" s="782"/>
      <c r="L35" s="782"/>
      <c r="M35" s="782"/>
      <c r="N35" s="782"/>
      <c r="O35" s="782"/>
      <c r="P35" s="782"/>
      <c r="Q35" s="782"/>
      <c r="R35" s="782"/>
      <c r="S35" s="782"/>
      <c r="T35" s="782"/>
      <c r="U35" s="782"/>
      <c r="V35" s="782"/>
      <c r="W35" s="783"/>
    </row>
    <row r="36" spans="2:23" ht="33" customHeight="1">
      <c r="B36" s="784" t="s">
        <v>465</v>
      </c>
      <c r="C36" s="785"/>
      <c r="D36" s="785"/>
      <c r="E36" s="785"/>
      <c r="F36" s="785"/>
      <c r="G36" s="785"/>
      <c r="H36" s="785"/>
      <c r="I36" s="785"/>
      <c r="J36" s="785"/>
      <c r="K36" s="785"/>
      <c r="L36" s="785"/>
      <c r="M36" s="785"/>
      <c r="N36" s="785"/>
      <c r="O36" s="785"/>
      <c r="P36" s="785"/>
      <c r="Q36" s="785"/>
      <c r="R36" s="785"/>
      <c r="S36" s="785"/>
      <c r="T36" s="785"/>
      <c r="U36" s="785"/>
      <c r="V36" s="786"/>
      <c r="W36" s="787"/>
    </row>
    <row r="37" spans="2:23" ht="12" customHeight="1">
      <c r="B37" s="778"/>
      <c r="C37" s="779"/>
      <c r="D37" s="779"/>
      <c r="E37" s="779"/>
      <c r="F37" s="779"/>
      <c r="G37" s="779"/>
      <c r="H37" s="779"/>
      <c r="I37" s="779"/>
      <c r="J37" s="779"/>
      <c r="K37" s="779"/>
      <c r="L37" s="779"/>
      <c r="M37" s="779"/>
      <c r="N37" s="779"/>
      <c r="O37" s="779"/>
      <c r="P37" s="779"/>
      <c r="Q37" s="779"/>
      <c r="R37" s="779"/>
      <c r="S37" s="779"/>
      <c r="T37" s="779"/>
      <c r="U37" s="779"/>
      <c r="V37" s="779"/>
      <c r="W37" s="780"/>
    </row>
    <row r="38" spans="2:23" s="7" customFormat="1" ht="39.75" customHeight="1">
      <c r="B38" s="801" t="s">
        <v>466</v>
      </c>
      <c r="C38" s="801"/>
      <c r="D38" s="801"/>
      <c r="E38" s="199" t="s">
        <v>467</v>
      </c>
      <c r="F38" s="199" t="s">
        <v>468</v>
      </c>
      <c r="G38" s="199" t="s">
        <v>469</v>
      </c>
      <c r="H38" s="199" t="s">
        <v>470</v>
      </c>
      <c r="I38" s="199" t="s">
        <v>471</v>
      </c>
      <c r="J38" s="199" t="s">
        <v>472</v>
      </c>
      <c r="K38" s="199" t="s">
        <v>473</v>
      </c>
      <c r="L38" s="199" t="s">
        <v>474</v>
      </c>
      <c r="M38" s="199" t="s">
        <v>475</v>
      </c>
      <c r="N38" s="199" t="s">
        <v>476</v>
      </c>
      <c r="O38" s="199" t="s">
        <v>477</v>
      </c>
      <c r="P38" s="199" t="s">
        <v>478</v>
      </c>
      <c r="Q38" s="199" t="s">
        <v>479</v>
      </c>
      <c r="R38" s="199" t="s">
        <v>480</v>
      </c>
      <c r="S38" s="199" t="s">
        <v>481</v>
      </c>
      <c r="T38" s="199" t="s">
        <v>482</v>
      </c>
      <c r="U38" s="199" t="s">
        <v>483</v>
      </c>
      <c r="V38" s="199" t="s">
        <v>484</v>
      </c>
      <c r="W38" s="199" t="s">
        <v>485</v>
      </c>
    </row>
    <row r="39" spans="2:23" s="8" customFormat="1" ht="20.25" customHeight="1">
      <c r="B39" s="776" t="s">
        <v>752</v>
      </c>
      <c r="C39" s="776"/>
      <c r="D39" s="776"/>
      <c r="E39" s="212" t="s">
        <v>427</v>
      </c>
      <c r="F39" s="212" t="s">
        <v>427</v>
      </c>
      <c r="G39" s="212" t="s">
        <v>427</v>
      </c>
      <c r="H39" s="305">
        <f>+'7. Registros_Cartera_Contribuci'!F8</f>
        <v>45545645090.610001</v>
      </c>
      <c r="I39" s="212" t="s">
        <v>427</v>
      </c>
      <c r="J39" s="212" t="s">
        <v>427</v>
      </c>
      <c r="K39" s="212" t="s">
        <v>427</v>
      </c>
      <c r="L39" s="305">
        <f>+'7. Registros_Cartera_Contribuci'!K8</f>
        <v>0</v>
      </c>
      <c r="M39" s="306" t="s">
        <v>427</v>
      </c>
      <c r="N39" s="212" t="s">
        <v>427</v>
      </c>
      <c r="O39" s="212" t="s">
        <v>427</v>
      </c>
      <c r="P39" s="212" t="s">
        <v>427</v>
      </c>
      <c r="Q39" s="305">
        <f>+'7. Registros_Cartera_Contribuci'!P8</f>
        <v>0</v>
      </c>
      <c r="R39" s="212" t="s">
        <v>427</v>
      </c>
      <c r="S39" s="212" t="s">
        <v>427</v>
      </c>
      <c r="T39" s="212" t="s">
        <v>427</v>
      </c>
      <c r="U39" s="305">
        <f>+'7. Registros_Cartera_Contribuci'!U8</f>
        <v>0</v>
      </c>
      <c r="V39" s="307"/>
      <c r="W39" s="308"/>
    </row>
    <row r="40" spans="2:23" s="8" customFormat="1" ht="20.25" customHeight="1">
      <c r="B40" s="776" t="s">
        <v>753</v>
      </c>
      <c r="C40" s="776"/>
      <c r="D40" s="776"/>
      <c r="E40" s="212" t="s">
        <v>427</v>
      </c>
      <c r="F40" s="212" t="s">
        <v>427</v>
      </c>
      <c r="G40" s="212" t="s">
        <v>427</v>
      </c>
      <c r="H40" s="305">
        <f>+'7. Registros_Cartera_Contribuci'!F9</f>
        <v>409539000</v>
      </c>
      <c r="I40" s="212" t="s">
        <v>427</v>
      </c>
      <c r="J40" s="212" t="s">
        <v>427</v>
      </c>
      <c r="K40" s="212" t="s">
        <v>427</v>
      </c>
      <c r="L40" s="305">
        <f>+'7. Registros_Cartera_Contribuci'!K9</f>
        <v>0</v>
      </c>
      <c r="M40" s="306" t="s">
        <v>427</v>
      </c>
      <c r="N40" s="212" t="s">
        <v>427</v>
      </c>
      <c r="O40" s="212" t="s">
        <v>427</v>
      </c>
      <c r="P40" s="212" t="s">
        <v>427</v>
      </c>
      <c r="Q40" s="305">
        <f>+'7. Registros_Cartera_Contribuci'!P9</f>
        <v>0</v>
      </c>
      <c r="R40" s="212" t="s">
        <v>427</v>
      </c>
      <c r="S40" s="212" t="s">
        <v>427</v>
      </c>
      <c r="T40" s="212" t="s">
        <v>427</v>
      </c>
      <c r="U40" s="305">
        <f>+'7. Registros_Cartera_Contribuci'!U9</f>
        <v>0</v>
      </c>
      <c r="V40" s="307"/>
      <c r="W40" s="308"/>
    </row>
    <row r="41" spans="2:23" s="8" customFormat="1" ht="20.25" customHeight="1">
      <c r="B41" s="771" t="s">
        <v>772</v>
      </c>
      <c r="C41" s="772"/>
      <c r="D41" s="773"/>
      <c r="E41" s="212" t="s">
        <v>427</v>
      </c>
      <c r="F41" s="212" t="s">
        <v>427</v>
      </c>
      <c r="G41" s="212" t="s">
        <v>427</v>
      </c>
      <c r="H41" s="305">
        <f>+'7. Registros_Cartera_Contribuci'!F10</f>
        <v>43173470312.099998</v>
      </c>
      <c r="I41" s="212" t="s">
        <v>427</v>
      </c>
      <c r="J41" s="212" t="s">
        <v>427</v>
      </c>
      <c r="K41" s="212" t="s">
        <v>427</v>
      </c>
      <c r="L41" s="305"/>
      <c r="M41" s="306" t="s">
        <v>427</v>
      </c>
      <c r="N41" s="212" t="s">
        <v>427</v>
      </c>
      <c r="O41" s="212" t="s">
        <v>427</v>
      </c>
      <c r="P41" s="212" t="s">
        <v>427</v>
      </c>
      <c r="Q41" s="305"/>
      <c r="R41" s="212" t="s">
        <v>427</v>
      </c>
      <c r="S41" s="212" t="s">
        <v>427</v>
      </c>
      <c r="T41" s="212" t="s">
        <v>427</v>
      </c>
      <c r="U41" s="305"/>
      <c r="V41" s="307"/>
      <c r="W41" s="308"/>
    </row>
    <row r="42" spans="2:23" s="8" customFormat="1" ht="20.25" customHeight="1">
      <c r="B42" s="776" t="s">
        <v>755</v>
      </c>
      <c r="C42" s="776"/>
      <c r="D42" s="776"/>
      <c r="E42" s="212" t="s">
        <v>427</v>
      </c>
      <c r="F42" s="212" t="s">
        <v>427</v>
      </c>
      <c r="G42" s="212" t="s">
        <v>427</v>
      </c>
      <c r="H42" s="305">
        <f>+'7. Registros_Cartera_Contribuci'!F11</f>
        <v>2781713778.5100021</v>
      </c>
      <c r="I42" s="212" t="s">
        <v>427</v>
      </c>
      <c r="J42" s="212" t="s">
        <v>427</v>
      </c>
      <c r="K42" s="212" t="s">
        <v>427</v>
      </c>
      <c r="L42" s="305">
        <f>+'7. Registros_Cartera_Contribuci'!K11</f>
        <v>0</v>
      </c>
      <c r="M42" s="306" t="s">
        <v>427</v>
      </c>
      <c r="N42" s="212" t="s">
        <v>427</v>
      </c>
      <c r="O42" s="212" t="s">
        <v>427</v>
      </c>
      <c r="P42" s="212" t="s">
        <v>427</v>
      </c>
      <c r="Q42" s="305">
        <f>+'7. Registros_Cartera_Contribuci'!P11</f>
        <v>0</v>
      </c>
      <c r="R42" s="212" t="s">
        <v>427</v>
      </c>
      <c r="S42" s="212" t="s">
        <v>427</v>
      </c>
      <c r="T42" s="212" t="s">
        <v>427</v>
      </c>
      <c r="U42" s="305">
        <f>+'7. Registros_Cartera_Contribuci'!U11</f>
        <v>0</v>
      </c>
      <c r="V42" s="307"/>
      <c r="W42" s="308"/>
    </row>
    <row r="43" spans="2:23" s="8" customFormat="1" ht="20.25" customHeight="1">
      <c r="B43" s="771" t="s">
        <v>756</v>
      </c>
      <c r="C43" s="772"/>
      <c r="D43" s="773"/>
      <c r="E43" s="212" t="s">
        <v>427</v>
      </c>
      <c r="F43" s="212" t="s">
        <v>427</v>
      </c>
      <c r="G43" s="212" t="s">
        <v>427</v>
      </c>
      <c r="H43" s="305">
        <f>+'7. Registros_Cartera_Contribuci'!F12</f>
        <v>45955184090.610001</v>
      </c>
      <c r="I43" s="212" t="s">
        <v>427</v>
      </c>
      <c r="J43" s="212" t="s">
        <v>427</v>
      </c>
      <c r="K43" s="212" t="s">
        <v>427</v>
      </c>
      <c r="L43" s="305"/>
      <c r="M43" s="306" t="s">
        <v>427</v>
      </c>
      <c r="N43" s="212" t="s">
        <v>427</v>
      </c>
      <c r="O43" s="212" t="s">
        <v>427</v>
      </c>
      <c r="P43" s="212" t="s">
        <v>427</v>
      </c>
      <c r="Q43" s="305"/>
      <c r="R43" s="212" t="s">
        <v>427</v>
      </c>
      <c r="S43" s="212" t="s">
        <v>427</v>
      </c>
      <c r="T43" s="212" t="s">
        <v>427</v>
      </c>
      <c r="U43" s="305"/>
      <c r="V43" s="307"/>
      <c r="W43" s="308"/>
    </row>
    <row r="44" spans="2:23" s="9" customFormat="1" ht="21" customHeight="1">
      <c r="B44" s="777" t="s">
        <v>773</v>
      </c>
      <c r="C44" s="777"/>
      <c r="D44" s="777"/>
      <c r="E44" s="212" t="s">
        <v>427</v>
      </c>
      <c r="F44" s="212" t="s">
        <v>427</v>
      </c>
      <c r="G44" s="212" t="s">
        <v>427</v>
      </c>
      <c r="H44" s="309">
        <f>+'7. Registros_Cartera_Contribuci'!F14</f>
        <v>0.93946898846003346</v>
      </c>
      <c r="I44" s="212" t="s">
        <v>427</v>
      </c>
      <c r="J44" s="212" t="s">
        <v>427</v>
      </c>
      <c r="K44" s="212" t="s">
        <v>427</v>
      </c>
      <c r="L44" s="309" t="str">
        <f>+'7. Registros_Cartera_Contribuci'!K14</f>
        <v>Error Revise</v>
      </c>
      <c r="M44" s="306" t="s">
        <v>427</v>
      </c>
      <c r="N44" s="212" t="s">
        <v>427</v>
      </c>
      <c r="O44" s="212" t="s">
        <v>427</v>
      </c>
      <c r="P44" s="212" t="s">
        <v>427</v>
      </c>
      <c r="Q44" s="309" t="str">
        <f>+'7. Registros_Cartera_Contribuci'!P14</f>
        <v>Error Revise</v>
      </c>
      <c r="R44" s="212" t="s">
        <v>427</v>
      </c>
      <c r="S44" s="212" t="s">
        <v>427</v>
      </c>
      <c r="T44" s="212" t="s">
        <v>427</v>
      </c>
      <c r="U44" s="309" t="str">
        <f>+'7. Registros_Cartera_Contribuci'!U14</f>
        <v>Error Revise</v>
      </c>
      <c r="V44" s="307"/>
      <c r="W44" s="308"/>
    </row>
    <row r="45" spans="2:23" s="9" customFormat="1" ht="21" customHeight="1">
      <c r="B45"/>
      <c r="C45"/>
      <c r="D45"/>
      <c r="E45"/>
      <c r="F45"/>
      <c r="G45"/>
      <c r="H45"/>
      <c r="I45"/>
      <c r="J45"/>
      <c r="K45"/>
      <c r="L45"/>
      <c r="M45"/>
      <c r="N45"/>
      <c r="O45"/>
      <c r="P45"/>
      <c r="Q45"/>
      <c r="R45"/>
      <c r="S45"/>
      <c r="T45"/>
      <c r="U45"/>
      <c r="V45"/>
      <c r="W45"/>
    </row>
    <row r="46" spans="2:23" s="9" customFormat="1" ht="21" customHeight="1">
      <c r="B46" s="742" t="s">
        <v>774</v>
      </c>
      <c r="C46" s="742"/>
      <c r="D46" s="742"/>
      <c r="E46" s="212" t="s">
        <v>427</v>
      </c>
      <c r="F46" s="212" t="s">
        <v>427</v>
      </c>
      <c r="G46" s="212" t="s">
        <v>427</v>
      </c>
      <c r="H46" s="406">
        <f>+'7. Registros_Cartera_Contribuci'!F13</f>
        <v>1.0089918366330139</v>
      </c>
      <c r="I46" s="212" t="s">
        <v>427</v>
      </c>
      <c r="J46" s="212" t="s">
        <v>427</v>
      </c>
      <c r="K46" s="212" t="s">
        <v>427</v>
      </c>
      <c r="L46" s="406">
        <f>+'7. Registros_Cartera_Contribuci'!K13</f>
        <v>1.0089918366330139</v>
      </c>
      <c r="M46" s="212" t="s">
        <v>427</v>
      </c>
      <c r="N46" s="212" t="s">
        <v>427</v>
      </c>
      <c r="O46" s="212" t="s">
        <v>427</v>
      </c>
      <c r="P46" s="212" t="s">
        <v>427</v>
      </c>
      <c r="Q46" s="406">
        <f>+'7. Registros_Cartera_Contribuci'!P13</f>
        <v>1.0089918366330139</v>
      </c>
      <c r="R46" s="212" t="s">
        <v>427</v>
      </c>
      <c r="S46" s="212" t="s">
        <v>427</v>
      </c>
      <c r="T46" s="212" t="s">
        <v>427</v>
      </c>
      <c r="U46" s="406">
        <f>+'7. Registros_Cartera_Contribuci'!U13</f>
        <v>1.0089918366330139</v>
      </c>
      <c r="V46" s="269"/>
      <c r="W46" s="269"/>
    </row>
    <row r="47" spans="2:23" s="9" customFormat="1" ht="20.25" customHeight="1">
      <c r="B47" s="794" t="s">
        <v>759</v>
      </c>
      <c r="C47" s="794"/>
      <c r="D47" s="794"/>
      <c r="E47" s="212" t="s">
        <v>427</v>
      </c>
      <c r="F47" s="212" t="s">
        <v>427</v>
      </c>
      <c r="G47" s="212" t="s">
        <v>427</v>
      </c>
      <c r="H47" s="313">
        <f>+'7. Registros_Cartera_Contribuci'!F16</f>
        <v>0.02</v>
      </c>
      <c r="I47" s="212" t="s">
        <v>427</v>
      </c>
      <c r="J47" s="212" t="s">
        <v>427</v>
      </c>
      <c r="K47" s="212" t="s">
        <v>427</v>
      </c>
      <c r="L47" s="313">
        <f>+'7. Registros_Cartera_Contribuci'!K16</f>
        <v>0.03</v>
      </c>
      <c r="M47" s="306" t="s">
        <v>427</v>
      </c>
      <c r="N47" s="212" t="s">
        <v>427</v>
      </c>
      <c r="O47" s="212" t="s">
        <v>427</v>
      </c>
      <c r="P47" s="212" t="s">
        <v>427</v>
      </c>
      <c r="Q47" s="313">
        <f>+'7. Registros_Cartera_Contribuci'!P16</f>
        <v>0.5</v>
      </c>
      <c r="R47" s="212" t="s">
        <v>427</v>
      </c>
      <c r="S47" s="212" t="s">
        <v>427</v>
      </c>
      <c r="T47" s="212" t="s">
        <v>427</v>
      </c>
      <c r="U47" s="313">
        <f>+'7. Registros_Cartera_Contribuci'!U16</f>
        <v>0.3</v>
      </c>
      <c r="V47" s="269"/>
      <c r="W47" s="269"/>
    </row>
    <row r="48" spans="2:23" s="9" customFormat="1" ht="27.75" customHeight="1">
      <c r="B48" s="795" t="s">
        <v>493</v>
      </c>
      <c r="C48" s="795"/>
      <c r="D48" s="795"/>
      <c r="E48" s="212" t="s">
        <v>427</v>
      </c>
      <c r="F48" s="212" t="s">
        <v>427</v>
      </c>
      <c r="G48" s="212" t="s">
        <v>427</v>
      </c>
      <c r="H48" s="310">
        <f>+'7. Registros_Cartera_Contribuci'!F15</f>
        <v>6.0531011539966574E-2</v>
      </c>
      <c r="I48" s="212" t="s">
        <v>427</v>
      </c>
      <c r="J48" s="212" t="s">
        <v>427</v>
      </c>
      <c r="K48" s="212" t="s">
        <v>427</v>
      </c>
      <c r="L48" s="310" t="str">
        <f>+'7. Registros_Cartera_Contribuci'!K15</f>
        <v>Error Revise</v>
      </c>
      <c r="M48" s="306" t="s">
        <v>427</v>
      </c>
      <c r="N48" s="212" t="s">
        <v>427</v>
      </c>
      <c r="O48" s="212" t="s">
        <v>427</v>
      </c>
      <c r="P48" s="212" t="s">
        <v>427</v>
      </c>
      <c r="Q48" s="310" t="str">
        <f>+'7. Registros_Cartera_Contribuci'!P15</f>
        <v>Error Revise</v>
      </c>
      <c r="R48" s="212" t="s">
        <v>427</v>
      </c>
      <c r="S48" s="212" t="s">
        <v>427</v>
      </c>
      <c r="T48" s="212" t="s">
        <v>427</v>
      </c>
      <c r="U48" s="310" t="str">
        <f>+'7. Registros_Cartera_Contribuci'!U15</f>
        <v>Error Revise</v>
      </c>
      <c r="V48" s="269"/>
      <c r="W48" s="269"/>
    </row>
    <row r="49" spans="2:23" s="9" customFormat="1" ht="32.25" hidden="1" customHeight="1">
      <c r="B49" s="796" t="s">
        <v>494</v>
      </c>
      <c r="C49" s="797"/>
      <c r="D49" s="797"/>
      <c r="E49" s="144" t="str">
        <f>(IFERROR((#REF!/E39)/E47,""))</f>
        <v/>
      </c>
      <c r="F49" s="144" t="str">
        <f t="shared" ref="F49:W49" si="0">(IFERROR((F39/F40)/F47,""))</f>
        <v/>
      </c>
      <c r="G49" s="145" t="str">
        <f t="shared" si="0"/>
        <v/>
      </c>
      <c r="H49" s="143">
        <f t="shared" si="0"/>
        <v>5560.5992458117544</v>
      </c>
      <c r="I49" s="146" t="str">
        <f t="shared" si="0"/>
        <v/>
      </c>
      <c r="J49" s="144" t="str">
        <f t="shared" si="0"/>
        <v/>
      </c>
      <c r="K49" s="145" t="str">
        <f t="shared" si="0"/>
        <v/>
      </c>
      <c r="L49" s="143" t="str">
        <f t="shared" si="0"/>
        <v/>
      </c>
      <c r="M49" s="143" t="str">
        <f t="shared" si="0"/>
        <v/>
      </c>
      <c r="N49" s="146" t="str">
        <f t="shared" si="0"/>
        <v/>
      </c>
      <c r="O49" s="144" t="str">
        <f t="shared" si="0"/>
        <v/>
      </c>
      <c r="P49" s="145" t="str">
        <f t="shared" si="0"/>
        <v/>
      </c>
      <c r="Q49" s="143" t="str">
        <f t="shared" si="0"/>
        <v/>
      </c>
      <c r="R49" s="146" t="str">
        <f t="shared" si="0"/>
        <v/>
      </c>
      <c r="S49" s="144" t="str">
        <f t="shared" si="0"/>
        <v/>
      </c>
      <c r="T49" s="145" t="str">
        <f t="shared" si="0"/>
        <v/>
      </c>
      <c r="U49" s="143" t="str">
        <f t="shared" si="0"/>
        <v/>
      </c>
      <c r="V49" s="143" t="str">
        <f t="shared" si="0"/>
        <v/>
      </c>
      <c r="W49" s="143" t="str">
        <f t="shared" si="0"/>
        <v/>
      </c>
    </row>
    <row r="50" spans="2:23" s="9" customFormat="1" ht="14.25" thickBot="1">
      <c r="B50" s="608"/>
      <c r="C50" s="609"/>
      <c r="D50" s="609"/>
      <c r="E50" s="609"/>
      <c r="F50" s="609"/>
      <c r="G50" s="609"/>
      <c r="H50" s="610"/>
      <c r="I50" s="609"/>
      <c r="J50" s="609"/>
      <c r="K50" s="609"/>
      <c r="L50" s="610"/>
      <c r="M50" s="610"/>
      <c r="N50" s="609"/>
      <c r="O50" s="609"/>
      <c r="P50" s="609"/>
      <c r="Q50" s="610"/>
      <c r="R50" s="609"/>
      <c r="S50" s="609"/>
      <c r="T50" s="609"/>
      <c r="U50" s="610"/>
      <c r="V50" s="610"/>
      <c r="W50" s="611"/>
    </row>
    <row r="51" spans="2:23" ht="15" customHeight="1">
      <c r="B51" s="110"/>
      <c r="C51" s="111"/>
      <c r="D51" s="111"/>
      <c r="E51" s="111"/>
      <c r="F51" s="111"/>
      <c r="G51" s="111"/>
      <c r="H51" s="111"/>
      <c r="I51" s="111"/>
      <c r="J51" s="111"/>
      <c r="K51" s="111"/>
      <c r="L51" s="112"/>
      <c r="M51" s="111"/>
      <c r="N51" s="798" t="s">
        <v>495</v>
      </c>
      <c r="O51" s="799"/>
      <c r="P51" s="799"/>
      <c r="Q51" s="799"/>
      <c r="R51" s="799"/>
      <c r="S51" s="799"/>
      <c r="T51" s="799"/>
      <c r="U51" s="799"/>
      <c r="V51" s="799"/>
      <c r="W51" s="800"/>
    </row>
    <row r="52" spans="2:23" ht="15" customHeight="1">
      <c r="B52" s="113"/>
      <c r="C52" s="106"/>
      <c r="D52" s="106"/>
      <c r="E52" s="106"/>
      <c r="F52" s="106"/>
      <c r="G52" s="106"/>
      <c r="H52" s="106"/>
      <c r="I52" s="106"/>
      <c r="J52" s="106"/>
      <c r="K52" s="106"/>
      <c r="L52" s="114"/>
      <c r="M52" s="106"/>
      <c r="N52" s="791"/>
      <c r="O52" s="792"/>
      <c r="P52" s="792"/>
      <c r="Q52" s="792"/>
      <c r="R52" s="792"/>
      <c r="S52" s="792"/>
      <c r="T52" s="792"/>
      <c r="U52" s="792"/>
      <c r="V52" s="792"/>
      <c r="W52" s="793"/>
    </row>
    <row r="53" spans="2:23" ht="23.25" customHeight="1">
      <c r="B53" s="113"/>
      <c r="C53" s="106"/>
      <c r="D53" s="106"/>
      <c r="E53" s="106"/>
      <c r="F53" s="106"/>
      <c r="G53" s="106"/>
      <c r="H53" s="106"/>
      <c r="I53" s="106"/>
      <c r="J53" s="106"/>
      <c r="K53" s="106"/>
      <c r="L53" s="114"/>
      <c r="M53" s="106"/>
      <c r="N53" s="471" t="s">
        <v>626</v>
      </c>
      <c r="O53" s="472"/>
      <c r="P53" s="472"/>
      <c r="Q53" s="472"/>
      <c r="R53" s="472"/>
      <c r="S53" s="472"/>
      <c r="T53" s="472"/>
      <c r="U53" s="472"/>
      <c r="V53" s="472"/>
      <c r="W53" s="473"/>
    </row>
    <row r="54" spans="2:23" ht="23.25" customHeight="1">
      <c r="B54" s="113"/>
      <c r="C54" s="106"/>
      <c r="D54" s="106"/>
      <c r="E54" s="106"/>
      <c r="F54" s="106"/>
      <c r="G54" s="106"/>
      <c r="H54" s="106"/>
      <c r="I54" s="106"/>
      <c r="J54" s="106"/>
      <c r="K54" s="106"/>
      <c r="L54" s="114"/>
      <c r="M54" s="106"/>
      <c r="N54" s="474"/>
      <c r="O54" s="475"/>
      <c r="P54" s="475"/>
      <c r="Q54" s="475"/>
      <c r="R54" s="475"/>
      <c r="S54" s="475"/>
      <c r="T54" s="475"/>
      <c r="U54" s="475"/>
      <c r="V54" s="475"/>
      <c r="W54" s="476"/>
    </row>
    <row r="55" spans="2:23" ht="23.25" customHeight="1">
      <c r="B55" s="113"/>
      <c r="C55" s="106"/>
      <c r="D55" s="106"/>
      <c r="E55" s="106"/>
      <c r="F55" s="106"/>
      <c r="G55" s="106"/>
      <c r="H55" s="106"/>
      <c r="I55" s="106"/>
      <c r="J55" s="106"/>
      <c r="K55" s="106"/>
      <c r="L55" s="114"/>
      <c r="N55" s="477"/>
      <c r="O55" s="478"/>
      <c r="P55" s="478"/>
      <c r="Q55" s="478"/>
      <c r="R55" s="478"/>
      <c r="S55" s="478"/>
      <c r="T55" s="478"/>
      <c r="U55" s="478"/>
      <c r="V55" s="478"/>
      <c r="W55" s="479"/>
    </row>
    <row r="56" spans="2:23" ht="23.25" customHeight="1">
      <c r="B56" s="113"/>
      <c r="C56" s="106"/>
      <c r="D56" s="106"/>
      <c r="E56" s="106"/>
      <c r="F56" s="106"/>
      <c r="G56" s="106"/>
      <c r="H56" s="106"/>
      <c r="I56" s="106"/>
      <c r="J56" s="106"/>
      <c r="K56" s="106"/>
      <c r="L56" s="114"/>
      <c r="M56" s="106"/>
      <c r="N56" s="471" t="s">
        <v>627</v>
      </c>
      <c r="O56" s="472"/>
      <c r="P56" s="472"/>
      <c r="Q56" s="472"/>
      <c r="R56" s="472"/>
      <c r="S56" s="472"/>
      <c r="T56" s="472"/>
      <c r="U56" s="472"/>
      <c r="V56" s="472"/>
      <c r="W56" s="473"/>
    </row>
    <row r="57" spans="2:23" ht="23.25" customHeight="1">
      <c r="B57" s="113"/>
      <c r="C57" s="106"/>
      <c r="D57" s="106"/>
      <c r="E57" s="106"/>
      <c r="F57" s="106"/>
      <c r="G57" s="106"/>
      <c r="H57" s="106"/>
      <c r="I57" s="106"/>
      <c r="J57" s="106"/>
      <c r="K57" s="106"/>
      <c r="L57" s="114"/>
      <c r="M57" s="106"/>
      <c r="N57" s="477"/>
      <c r="O57" s="478"/>
      <c r="P57" s="478"/>
      <c r="Q57" s="478"/>
      <c r="R57" s="478"/>
      <c r="S57" s="478"/>
      <c r="T57" s="478"/>
      <c r="U57" s="478"/>
      <c r="V57" s="478"/>
      <c r="W57" s="479"/>
    </row>
    <row r="58" spans="2:23" ht="23.25" customHeight="1">
      <c r="B58" s="113"/>
      <c r="C58" s="106"/>
      <c r="D58" s="106"/>
      <c r="E58" s="106"/>
      <c r="F58" s="106"/>
      <c r="G58" s="106"/>
      <c r="H58" s="106"/>
      <c r="I58" s="106"/>
      <c r="J58" s="106"/>
      <c r="K58" s="106"/>
      <c r="L58" s="114"/>
      <c r="M58" s="106"/>
      <c r="N58" s="471" t="s">
        <v>628</v>
      </c>
      <c r="O58" s="472"/>
      <c r="P58" s="472"/>
      <c r="Q58" s="472"/>
      <c r="R58" s="472"/>
      <c r="S58" s="472"/>
      <c r="T58" s="472"/>
      <c r="U58" s="472"/>
      <c r="V58" s="472"/>
      <c r="W58" s="473"/>
    </row>
    <row r="59" spans="2:23" ht="23.25" customHeight="1">
      <c r="B59" s="113"/>
      <c r="C59" s="106"/>
      <c r="D59" s="106"/>
      <c r="E59" s="106"/>
      <c r="F59" s="106"/>
      <c r="G59" s="106"/>
      <c r="H59" s="106"/>
      <c r="I59" s="106"/>
      <c r="J59" s="106"/>
      <c r="K59" s="106"/>
      <c r="L59" s="114"/>
      <c r="M59" s="106"/>
      <c r="N59" s="477"/>
      <c r="O59" s="478"/>
      <c r="P59" s="478"/>
      <c r="Q59" s="478"/>
      <c r="R59" s="478"/>
      <c r="S59" s="478"/>
      <c r="T59" s="478"/>
      <c r="U59" s="478"/>
      <c r="V59" s="478"/>
      <c r="W59" s="479"/>
    </row>
    <row r="60" spans="2:23" ht="23.25" customHeight="1">
      <c r="B60" s="113"/>
      <c r="C60" s="106"/>
      <c r="D60" s="106"/>
      <c r="E60" s="106"/>
      <c r="F60" s="106"/>
      <c r="G60" s="106"/>
      <c r="H60" s="106"/>
      <c r="I60" s="106"/>
      <c r="J60" s="106"/>
      <c r="K60" s="106"/>
      <c r="L60" s="114"/>
      <c r="M60" s="106"/>
      <c r="N60" s="480" t="s">
        <v>498</v>
      </c>
      <c r="O60" s="480"/>
      <c r="P60" s="480"/>
      <c r="Q60" s="480"/>
      <c r="R60" s="480"/>
      <c r="S60" s="480"/>
      <c r="T60" s="480"/>
      <c r="U60" s="480"/>
      <c r="V60" s="480"/>
      <c r="W60" s="480"/>
    </row>
    <row r="61" spans="2:23" ht="23.25" customHeight="1">
      <c r="B61" s="113"/>
      <c r="C61" s="106"/>
      <c r="D61" s="106"/>
      <c r="E61" s="106"/>
      <c r="F61" s="106"/>
      <c r="G61" s="106"/>
      <c r="H61" s="106"/>
      <c r="I61" s="106"/>
      <c r="J61" s="106"/>
      <c r="K61" s="106"/>
      <c r="L61" s="114"/>
      <c r="M61" s="106"/>
      <c r="N61" s="480"/>
      <c r="O61" s="480"/>
      <c r="P61" s="480"/>
      <c r="Q61" s="480"/>
      <c r="R61" s="480"/>
      <c r="S61" s="480"/>
      <c r="T61" s="480"/>
      <c r="U61" s="480"/>
      <c r="V61" s="480"/>
      <c r="W61" s="480"/>
    </row>
    <row r="62" spans="2:23" ht="23.25" customHeight="1">
      <c r="B62" s="113"/>
      <c r="C62" s="106"/>
      <c r="D62" s="106"/>
      <c r="E62" s="106"/>
      <c r="F62" s="106"/>
      <c r="G62" s="106"/>
      <c r="H62" s="106"/>
      <c r="I62" s="106"/>
      <c r="J62" s="106"/>
      <c r="K62" s="106"/>
      <c r="L62" s="114"/>
      <c r="M62" s="106"/>
      <c r="N62" s="480"/>
      <c r="O62" s="480"/>
      <c r="P62" s="480"/>
      <c r="Q62" s="480"/>
      <c r="R62" s="480"/>
      <c r="S62" s="480"/>
      <c r="T62" s="480"/>
      <c r="U62" s="480"/>
      <c r="V62" s="480"/>
      <c r="W62" s="480"/>
    </row>
    <row r="63" spans="2:23" ht="15" customHeight="1">
      <c r="B63" s="113"/>
      <c r="C63" s="106"/>
      <c r="D63" s="106"/>
      <c r="E63" s="106"/>
      <c r="F63" s="106"/>
      <c r="G63" s="106"/>
      <c r="H63" s="106"/>
      <c r="I63" s="106"/>
      <c r="J63" s="106"/>
      <c r="K63" s="106"/>
      <c r="L63" s="114"/>
      <c r="M63" s="106"/>
      <c r="N63" s="788" t="s">
        <v>499</v>
      </c>
      <c r="O63" s="789"/>
      <c r="P63" s="789"/>
      <c r="Q63" s="789"/>
      <c r="R63" s="789"/>
      <c r="S63" s="789"/>
      <c r="T63" s="789"/>
      <c r="U63" s="789"/>
      <c r="V63" s="789"/>
      <c r="W63" s="790"/>
    </row>
    <row r="64" spans="2:23" ht="15" customHeight="1">
      <c r="B64" s="113"/>
      <c r="C64" s="106"/>
      <c r="D64" s="106"/>
      <c r="E64" s="106"/>
      <c r="F64" s="106"/>
      <c r="G64" s="106"/>
      <c r="H64" s="106"/>
      <c r="I64" s="106"/>
      <c r="J64" s="106"/>
      <c r="K64" s="106"/>
      <c r="L64" s="114"/>
      <c r="M64" s="106"/>
      <c r="N64" s="791"/>
      <c r="O64" s="792"/>
      <c r="P64" s="792"/>
      <c r="Q64" s="792"/>
      <c r="R64" s="792"/>
      <c r="S64" s="792"/>
      <c r="T64" s="792"/>
      <c r="U64" s="792"/>
      <c r="V64" s="792"/>
      <c r="W64" s="793"/>
    </row>
    <row r="65" spans="2:23" ht="29.25" customHeight="1">
      <c r="B65" s="113"/>
      <c r="C65" s="106"/>
      <c r="D65" s="106"/>
      <c r="E65" s="106"/>
      <c r="F65" s="106"/>
      <c r="G65" s="106"/>
      <c r="H65" s="106"/>
      <c r="I65" s="106"/>
      <c r="J65" s="106"/>
      <c r="K65" s="106"/>
      <c r="L65" s="114"/>
      <c r="M65" s="106"/>
      <c r="N65" s="874" t="s">
        <v>500</v>
      </c>
      <c r="O65" s="875"/>
      <c r="P65" s="875"/>
      <c r="Q65" s="876"/>
      <c r="R65" s="866" t="s">
        <v>501</v>
      </c>
      <c r="S65" s="866"/>
      <c r="T65" s="506" t="s">
        <v>502</v>
      </c>
      <c r="U65" s="866"/>
      <c r="V65" s="868"/>
      <c r="W65" s="869"/>
    </row>
    <row r="66" spans="2:23" ht="15" customHeight="1">
      <c r="B66" s="113"/>
      <c r="C66" s="106"/>
      <c r="D66" s="106"/>
      <c r="E66" s="106"/>
      <c r="F66" s="106"/>
      <c r="G66" s="106"/>
      <c r="H66" s="106"/>
      <c r="I66" s="106"/>
      <c r="J66" s="106"/>
      <c r="K66" s="106"/>
      <c r="L66" s="114"/>
      <c r="M66" s="106"/>
      <c r="N66" s="880"/>
      <c r="O66" s="881"/>
      <c r="P66" s="881"/>
      <c r="Q66" s="882"/>
      <c r="R66" s="867"/>
      <c r="S66" s="867"/>
      <c r="T66" s="507"/>
      <c r="U66" s="867"/>
      <c r="V66" s="870"/>
      <c r="W66" s="871"/>
    </row>
    <row r="67" spans="2:23" ht="15" customHeight="1">
      <c r="B67" s="113"/>
      <c r="C67" s="106"/>
      <c r="D67" s="106"/>
      <c r="E67" s="106"/>
      <c r="F67" s="106"/>
      <c r="G67" s="106"/>
      <c r="H67" s="106"/>
      <c r="I67" s="106"/>
      <c r="J67" s="106"/>
      <c r="K67" s="106"/>
      <c r="L67" s="114"/>
      <c r="M67" s="106"/>
      <c r="N67" s="874" t="s">
        <v>503</v>
      </c>
      <c r="O67" s="875"/>
      <c r="P67" s="875"/>
      <c r="Q67" s="876"/>
      <c r="R67" s="883" t="s">
        <v>501</v>
      </c>
      <c r="S67" s="883"/>
      <c r="T67" s="506" t="s">
        <v>502</v>
      </c>
      <c r="U67" s="866"/>
      <c r="V67" s="870"/>
      <c r="W67" s="871"/>
    </row>
    <row r="68" spans="2:23" ht="15" customHeight="1">
      <c r="B68" s="113"/>
      <c r="C68" s="106"/>
      <c r="D68" s="106"/>
      <c r="E68" s="106"/>
      <c r="F68" s="106"/>
      <c r="G68" s="106"/>
      <c r="H68" s="106"/>
      <c r="I68" s="106"/>
      <c r="J68" s="106"/>
      <c r="K68" s="106"/>
      <c r="L68" s="114"/>
      <c r="M68" s="106"/>
      <c r="N68" s="877"/>
      <c r="O68" s="878"/>
      <c r="P68" s="878"/>
      <c r="Q68" s="879"/>
      <c r="R68" s="883"/>
      <c r="S68" s="883"/>
      <c r="T68" s="508"/>
      <c r="U68" s="884"/>
      <c r="V68" s="870"/>
      <c r="W68" s="871"/>
    </row>
    <row r="69" spans="2:23" ht="15" customHeight="1" thickBot="1">
      <c r="B69" s="115"/>
      <c r="C69" s="116"/>
      <c r="D69" s="116"/>
      <c r="E69" s="116"/>
      <c r="F69" s="116"/>
      <c r="G69" s="116"/>
      <c r="H69" s="116"/>
      <c r="I69" s="116"/>
      <c r="J69" s="116"/>
      <c r="K69" s="116"/>
      <c r="L69" s="117"/>
      <c r="M69" s="116"/>
      <c r="N69" s="880"/>
      <c r="O69" s="881"/>
      <c r="P69" s="881"/>
      <c r="Q69" s="882"/>
      <c r="R69" s="883"/>
      <c r="S69" s="883"/>
      <c r="T69" s="507"/>
      <c r="U69" s="867"/>
      <c r="V69" s="872"/>
      <c r="W69" s="873"/>
    </row>
    <row r="70" spans="2:23">
      <c r="B70" s="10"/>
      <c r="C70" s="10"/>
      <c r="D70" s="10"/>
      <c r="E70" s="10"/>
      <c r="F70" s="10"/>
      <c r="G70" s="10"/>
      <c r="H70" s="10"/>
      <c r="I70" s="10"/>
      <c r="J70" s="10"/>
      <c r="K70" s="10"/>
      <c r="L70" s="10"/>
      <c r="M70" s="10"/>
      <c r="N70" s="10"/>
      <c r="O70" s="10"/>
      <c r="P70" s="10"/>
    </row>
    <row r="71" spans="2:23">
      <c r="B71" s="711" t="s">
        <v>504</v>
      </c>
      <c r="C71" s="711"/>
      <c r="D71" s="711"/>
      <c r="E71" s="711"/>
      <c r="F71" s="711"/>
      <c r="G71" s="711"/>
      <c r="H71" s="711"/>
      <c r="I71" s="711"/>
      <c r="J71" s="711"/>
      <c r="K71" s="711"/>
      <c r="L71" s="711"/>
      <c r="O71" s="10"/>
      <c r="P71" s="10"/>
    </row>
    <row r="72" spans="2:23">
      <c r="B72" s="10" t="s">
        <v>504</v>
      </c>
      <c r="O72" s="10"/>
      <c r="P72" s="10"/>
    </row>
    <row r="73" spans="2:23">
      <c r="B73" s="12" t="s">
        <v>505</v>
      </c>
      <c r="F73" s="12" t="s">
        <v>506</v>
      </c>
      <c r="G73" s="12" t="s">
        <v>507</v>
      </c>
      <c r="H73" s="12" t="s">
        <v>508</v>
      </c>
      <c r="I73" s="12" t="s">
        <v>509</v>
      </c>
      <c r="J73" s="12" t="s">
        <v>510</v>
      </c>
      <c r="O73" s="10"/>
      <c r="P73" s="10"/>
      <c r="Q73" s="10"/>
      <c r="R73" s="10"/>
      <c r="S73" s="10"/>
      <c r="T73" s="10"/>
      <c r="U73" s="10"/>
      <c r="V73" s="10"/>
      <c r="W73" s="10"/>
    </row>
    <row r="74" spans="2:23">
      <c r="B74" s="12" t="s">
        <v>504</v>
      </c>
      <c r="F74" s="13" t="e">
        <f>+#REF!</f>
        <v>#REF!</v>
      </c>
      <c r="G74" s="13" t="e">
        <f>+#REF!</f>
        <v>#REF!</v>
      </c>
      <c r="H74" s="13" t="e">
        <f>+#REF!</f>
        <v>#REF!</v>
      </c>
      <c r="I74" s="13" t="e">
        <f>+#REF!</f>
        <v>#REF!</v>
      </c>
      <c r="J74" s="13" t="e">
        <f>+#REF!</f>
        <v>#REF!</v>
      </c>
      <c r="N74" s="14"/>
      <c r="O74" s="15"/>
      <c r="P74" s="15"/>
      <c r="Q74" s="15"/>
      <c r="R74" s="15"/>
      <c r="S74" s="10"/>
      <c r="T74" s="10"/>
      <c r="U74" s="10"/>
      <c r="V74" s="10"/>
      <c r="W74" s="10"/>
    </row>
    <row r="75" spans="2:23" hidden="1">
      <c r="F75" s="14">
        <f>+H47</f>
        <v>0.02</v>
      </c>
      <c r="G75" s="14">
        <f>+L47</f>
        <v>0.03</v>
      </c>
      <c r="H75" s="14">
        <f>+Q47</f>
        <v>0.5</v>
      </c>
      <c r="I75" s="14">
        <f>+U47</f>
        <v>0.3</v>
      </c>
      <c r="J75" s="14">
        <f>+W47</f>
        <v>0</v>
      </c>
      <c r="K75" s="14"/>
      <c r="L75" s="14"/>
      <c r="M75" s="14"/>
      <c r="O75" s="10"/>
      <c r="P75" s="10"/>
      <c r="Q75" s="10"/>
      <c r="R75" s="10"/>
      <c r="S75" s="10"/>
      <c r="T75" s="10"/>
      <c r="U75" s="10"/>
      <c r="V75" s="10"/>
      <c r="W75" s="10"/>
    </row>
    <row r="76" spans="2:23" hidden="1">
      <c r="F76" s="13">
        <f>+H48</f>
        <v>6.0531011539966574E-2</v>
      </c>
      <c r="G76" s="13" t="str">
        <f>+L48</f>
        <v>Error Revise</v>
      </c>
      <c r="H76" s="13" t="str">
        <f>+Q48</f>
        <v>Error Revise</v>
      </c>
      <c r="I76" s="13" t="str">
        <f>+U48</f>
        <v>Error Revise</v>
      </c>
      <c r="J76" s="13">
        <f>+W48</f>
        <v>0</v>
      </c>
      <c r="O76" s="10"/>
      <c r="P76" s="10"/>
      <c r="Q76" s="10"/>
      <c r="R76" s="10"/>
      <c r="S76" s="10"/>
      <c r="T76" s="10"/>
      <c r="U76" s="10"/>
      <c r="V76" s="10"/>
      <c r="W76" s="10"/>
    </row>
    <row r="77" spans="2:23" hidden="1">
      <c r="O77" s="10"/>
      <c r="P77" s="10"/>
    </row>
    <row r="78" spans="2:23" hidden="1">
      <c r="O78" s="10"/>
      <c r="P78" s="10"/>
    </row>
    <row r="79" spans="2:23" hidden="1">
      <c r="O79" s="10"/>
      <c r="P79" s="10"/>
    </row>
    <row r="80" spans="2:23"/>
    <row r="81"/>
    <row r="82" ht="16.5" customHeight="1"/>
  </sheetData>
  <sheetProtection algorithmName="SHA-512" hashValue="0MbABVCDGJC1K9szXXJIHzG3EwYj+1Cfb4AIQ9QiTS+uN4JYKpHN940btjhX7DMW3qkC/Bhusjbkmxa5yEFOWg==" saltValue="BVqgaPrC/FWe2hmwxZelkg==" spinCount="100000" sheet="1" objects="1" scenarios="1"/>
  <mergeCells count="100">
    <mergeCell ref="B71:L71"/>
    <mergeCell ref="S65:S66"/>
    <mergeCell ref="T65:T66"/>
    <mergeCell ref="U65:U66"/>
    <mergeCell ref="V65:W69"/>
    <mergeCell ref="N67:Q69"/>
    <mergeCell ref="R67:R69"/>
    <mergeCell ref="S67:S69"/>
    <mergeCell ref="T67:T69"/>
    <mergeCell ref="U67:U69"/>
    <mergeCell ref="N65:Q66"/>
    <mergeCell ref="R65:R66"/>
    <mergeCell ref="B31:D31"/>
    <mergeCell ref="E31:W31"/>
    <mergeCell ref="B32:W32"/>
    <mergeCell ref="U33:W33"/>
    <mergeCell ref="B34:D34"/>
    <mergeCell ref="E34:F34"/>
    <mergeCell ref="G34:I34"/>
    <mergeCell ref="J34:K34"/>
    <mergeCell ref="L34:O34"/>
    <mergeCell ref="P34:W34"/>
    <mergeCell ref="B33:F33"/>
    <mergeCell ref="G33:H33"/>
    <mergeCell ref="I33:K33"/>
    <mergeCell ref="L33:R33"/>
    <mergeCell ref="S33:T33"/>
    <mergeCell ref="B13:E13"/>
    <mergeCell ref="F13:W13"/>
    <mergeCell ref="B2:E5"/>
    <mergeCell ref="F2:S3"/>
    <mergeCell ref="T2:W2"/>
    <mergeCell ref="T3:W3"/>
    <mergeCell ref="F4:S5"/>
    <mergeCell ref="T4:W4"/>
    <mergeCell ref="T5:W5"/>
    <mergeCell ref="Q7:W7"/>
    <mergeCell ref="V8:W8"/>
    <mergeCell ref="V9:W9"/>
    <mergeCell ref="B11:W11"/>
    <mergeCell ref="B12:W12"/>
    <mergeCell ref="B17:E17"/>
    <mergeCell ref="F17:W17"/>
    <mergeCell ref="B18:W18"/>
    <mergeCell ref="B19:W19"/>
    <mergeCell ref="B20:W20"/>
    <mergeCell ref="B14:E14"/>
    <mergeCell ref="F14:W14"/>
    <mergeCell ref="B15:E15"/>
    <mergeCell ref="F15:W15"/>
    <mergeCell ref="B16:E16"/>
    <mergeCell ref="F16:W16"/>
    <mergeCell ref="B22:D22"/>
    <mergeCell ref="E22:W22"/>
    <mergeCell ref="B23:D23"/>
    <mergeCell ref="E23:W23"/>
    <mergeCell ref="B21:D21"/>
    <mergeCell ref="E21:W21"/>
    <mergeCell ref="B38:D38"/>
    <mergeCell ref="E26:F26"/>
    <mergeCell ref="G26:K26"/>
    <mergeCell ref="M26:P26"/>
    <mergeCell ref="B24:D29"/>
    <mergeCell ref="G24:W24"/>
    <mergeCell ref="E29:F29"/>
    <mergeCell ref="G29:K29"/>
    <mergeCell ref="M29:P29"/>
    <mergeCell ref="Q26:W26"/>
    <mergeCell ref="E27:F27"/>
    <mergeCell ref="G27:K27"/>
    <mergeCell ref="M27:P27"/>
    <mergeCell ref="Q27:W27"/>
    <mergeCell ref="Q29:W29"/>
    <mergeCell ref="B30:W30"/>
    <mergeCell ref="B47:D47"/>
    <mergeCell ref="B48:D48"/>
    <mergeCell ref="B49:D49"/>
    <mergeCell ref="B50:W50"/>
    <mergeCell ref="N51:W52"/>
    <mergeCell ref="N53:W55"/>
    <mergeCell ref="N58:W59"/>
    <mergeCell ref="N60:W62"/>
    <mergeCell ref="N56:W57"/>
    <mergeCell ref="N63:W64"/>
    <mergeCell ref="M28:P28"/>
    <mergeCell ref="Q28:W28"/>
    <mergeCell ref="E24:F25"/>
    <mergeCell ref="G25:V25"/>
    <mergeCell ref="B46:D46"/>
    <mergeCell ref="B41:D41"/>
    <mergeCell ref="E28:F28"/>
    <mergeCell ref="G28:K28"/>
    <mergeCell ref="B40:D40"/>
    <mergeCell ref="B42:D42"/>
    <mergeCell ref="B43:D43"/>
    <mergeCell ref="B44:D44"/>
    <mergeCell ref="B39:D39"/>
    <mergeCell ref="B37:W37"/>
    <mergeCell ref="B35:W35"/>
    <mergeCell ref="B36:W36"/>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2E93F-2294-4B42-B760-AEA4BE43428C}">
  <sheetPr>
    <tabColor rgb="FFFF0000"/>
  </sheetPr>
  <dimension ref="A1:Z106"/>
  <sheetViews>
    <sheetView showGridLines="0" zoomScale="90" zoomScaleNormal="90" workbookViewId="0">
      <selection activeCell="A20" sqref="A20"/>
    </sheetView>
  </sheetViews>
  <sheetFormatPr baseColWidth="10" defaultColWidth="11.42578125" defaultRowHeight="30" customHeight="1"/>
  <cols>
    <col min="1" max="1" width="26.42578125" style="164" customWidth="1"/>
    <col min="2" max="2" width="36.28515625" style="164" customWidth="1"/>
    <col min="3" max="3" width="7.42578125" style="164" customWidth="1"/>
    <col min="4" max="4" width="9" style="164" customWidth="1"/>
    <col min="5" max="5" width="9.140625" style="164" customWidth="1"/>
    <col min="6" max="6" width="31.28515625" style="164" bestFit="1" customWidth="1"/>
    <col min="7" max="7" width="15.7109375" style="164" customWidth="1"/>
    <col min="8" max="8" width="7.140625" style="164" customWidth="1"/>
    <col min="9" max="9" width="6.85546875" style="164" customWidth="1"/>
    <col min="10" max="10" width="6.28515625" style="164" customWidth="1"/>
    <col min="11" max="11" width="31.28515625" style="164" bestFit="1" customWidth="1"/>
    <col min="12" max="12" width="15.7109375" style="164" customWidth="1"/>
    <col min="13" max="13" width="7" style="164" customWidth="1"/>
    <col min="14" max="14" width="8.42578125" style="164" customWidth="1"/>
    <col min="15" max="15" width="12.42578125" style="164" customWidth="1"/>
    <col min="16" max="16" width="31.28515625" style="164" bestFit="1" customWidth="1"/>
    <col min="17" max="17" width="15.7109375" style="164" customWidth="1"/>
    <col min="18" max="18" width="8.5703125" style="164" customWidth="1"/>
    <col min="19" max="19" width="12" style="164" customWidth="1"/>
    <col min="20" max="20" width="12.5703125" style="164" customWidth="1"/>
    <col min="21" max="21" width="31.28515625" style="164" bestFit="1" customWidth="1"/>
    <col min="22"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19" t="s">
        <v>583</v>
      </c>
      <c r="D1" s="620"/>
      <c r="E1" s="620"/>
      <c r="F1" s="620"/>
      <c r="G1" s="620"/>
      <c r="H1" s="620"/>
      <c r="I1" s="620"/>
      <c r="J1" s="620"/>
      <c r="K1" s="620"/>
      <c r="L1" s="620"/>
      <c r="M1" s="620"/>
      <c r="N1" s="620"/>
      <c r="O1" s="620"/>
      <c r="P1" s="620"/>
      <c r="Q1" s="620"/>
      <c r="R1" s="620"/>
      <c r="S1" s="620"/>
      <c r="T1" s="620"/>
      <c r="U1" s="620"/>
      <c r="V1" s="620"/>
      <c r="W1" s="620"/>
      <c r="X1" s="620"/>
      <c r="Y1" s="621"/>
    </row>
    <row r="2" spans="1:26" s="165" customFormat="1" ht="42.75" customHeight="1">
      <c r="A2" s="588"/>
      <c r="B2" s="588"/>
      <c r="C2" s="622"/>
      <c r="D2" s="623"/>
      <c r="E2" s="623"/>
      <c r="F2" s="623"/>
      <c r="G2" s="623"/>
      <c r="H2" s="623"/>
      <c r="I2" s="623"/>
      <c r="J2" s="623"/>
      <c r="K2" s="623"/>
      <c r="L2" s="623"/>
      <c r="M2" s="623"/>
      <c r="N2" s="623"/>
      <c r="O2" s="623"/>
      <c r="P2" s="623"/>
      <c r="Q2" s="623"/>
      <c r="R2" s="623"/>
      <c r="S2" s="623"/>
      <c r="T2" s="623"/>
      <c r="U2" s="623"/>
      <c r="V2" s="623"/>
      <c r="W2" s="623"/>
      <c r="X2" s="623"/>
      <c r="Y2" s="624"/>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row>
    <row r="4" spans="1:26" s="153" customFormat="1" ht="19.5" customHeight="1">
      <c r="A4" s="151" t="s">
        <v>584</v>
      </c>
      <c r="B4" s="612" t="str">
        <f>+'[2]3. Exact._Contable'!F13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c r="Z5" s="157"/>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702</v>
      </c>
      <c r="Q6" s="615" t="s">
        <v>589</v>
      </c>
      <c r="R6" s="615" t="s">
        <v>480</v>
      </c>
      <c r="S6" s="615" t="s">
        <v>481</v>
      </c>
      <c r="T6" s="615" t="s">
        <v>482</v>
      </c>
      <c r="U6" s="615" t="s">
        <v>591</v>
      </c>
      <c r="V6" s="615" t="s">
        <v>589</v>
      </c>
      <c r="W6" s="615" t="s">
        <v>593</v>
      </c>
      <c r="X6" s="615"/>
      <c r="Y6" s="617"/>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row>
    <row r="8" spans="1:26" ht="43.5" customHeight="1">
      <c r="A8" s="625" t="s">
        <v>775</v>
      </c>
      <c r="B8" s="183" t="s">
        <v>752</v>
      </c>
      <c r="C8" s="296" t="s">
        <v>693</v>
      </c>
      <c r="D8" s="296" t="s">
        <v>693</v>
      </c>
      <c r="E8" s="296" t="s">
        <v>693</v>
      </c>
      <c r="F8" s="210">
        <v>45545645090.610001</v>
      </c>
      <c r="G8" s="186"/>
      <c r="H8" s="296" t="s">
        <v>693</v>
      </c>
      <c r="I8" s="296" t="s">
        <v>693</v>
      </c>
      <c r="J8" s="296" t="s">
        <v>693</v>
      </c>
      <c r="K8" s="210">
        <v>0</v>
      </c>
      <c r="L8" s="186"/>
      <c r="M8" s="296" t="s">
        <v>693</v>
      </c>
      <c r="N8" s="296" t="s">
        <v>693</v>
      </c>
      <c r="O8" s="296" t="s">
        <v>693</v>
      </c>
      <c r="P8" s="210">
        <v>0</v>
      </c>
      <c r="Q8" s="186"/>
      <c r="R8" s="296" t="s">
        <v>693</v>
      </c>
      <c r="S8" s="296" t="s">
        <v>693</v>
      </c>
      <c r="T8" s="296" t="s">
        <v>693</v>
      </c>
      <c r="U8" s="210">
        <v>0</v>
      </c>
      <c r="V8" s="186"/>
      <c r="W8" s="731" t="s">
        <v>776</v>
      </c>
      <c r="X8" s="731"/>
      <c r="Y8" s="731"/>
      <c r="Z8" s="157"/>
    </row>
    <row r="9" spans="1:26" ht="43.5" customHeight="1">
      <c r="A9" s="626"/>
      <c r="B9" s="194" t="s">
        <v>753</v>
      </c>
      <c r="C9" s="296" t="s">
        <v>693</v>
      </c>
      <c r="D9" s="296" t="s">
        <v>693</v>
      </c>
      <c r="E9" s="296" t="s">
        <v>693</v>
      </c>
      <c r="F9" s="211">
        <v>409539000</v>
      </c>
      <c r="G9" s="195"/>
      <c r="H9" s="296" t="s">
        <v>693</v>
      </c>
      <c r="I9" s="296" t="s">
        <v>693</v>
      </c>
      <c r="J9" s="296" t="s">
        <v>693</v>
      </c>
      <c r="K9" s="211">
        <v>0</v>
      </c>
      <c r="L9" s="195"/>
      <c r="M9" s="296" t="s">
        <v>693</v>
      </c>
      <c r="N9" s="296" t="s">
        <v>693</v>
      </c>
      <c r="O9" s="296" t="s">
        <v>693</v>
      </c>
      <c r="P9" s="211">
        <v>0</v>
      </c>
      <c r="Q9" s="195"/>
      <c r="R9" s="296" t="s">
        <v>693</v>
      </c>
      <c r="S9" s="296" t="s">
        <v>693</v>
      </c>
      <c r="T9" s="296" t="s">
        <v>693</v>
      </c>
      <c r="U9" s="211">
        <v>0</v>
      </c>
      <c r="V9" s="195"/>
      <c r="W9" s="731"/>
      <c r="X9" s="731"/>
      <c r="Y9" s="731"/>
      <c r="Z9" s="157"/>
    </row>
    <row r="10" spans="1:26" ht="43.5" customHeight="1" thickBot="1">
      <c r="A10" s="626"/>
      <c r="B10" s="194" t="s">
        <v>754</v>
      </c>
      <c r="C10" s="387"/>
      <c r="D10" s="387"/>
      <c r="E10" s="387"/>
      <c r="F10" s="405">
        <v>43173470312.099998</v>
      </c>
      <c r="G10" s="195"/>
      <c r="H10" s="387"/>
      <c r="I10" s="387"/>
      <c r="J10" s="387"/>
      <c r="K10" s="405">
        <v>0</v>
      </c>
      <c r="L10" s="195"/>
      <c r="M10" s="387"/>
      <c r="N10" s="387"/>
      <c r="O10" s="387"/>
      <c r="P10" s="405">
        <v>0</v>
      </c>
      <c r="Q10" s="195"/>
      <c r="R10" s="387"/>
      <c r="S10" s="387"/>
      <c r="T10" s="387"/>
      <c r="U10" s="405">
        <v>0</v>
      </c>
      <c r="V10" s="195"/>
      <c r="W10" s="731"/>
      <c r="X10" s="731"/>
      <c r="Y10" s="731"/>
      <c r="Z10" s="157"/>
    </row>
    <row r="11" spans="1:26" ht="42" customHeight="1" thickTop="1">
      <c r="A11" s="626"/>
      <c r="B11" s="407" t="s">
        <v>755</v>
      </c>
      <c r="C11" s="391" t="s">
        <v>693</v>
      </c>
      <c r="D11" s="391" t="s">
        <v>693</v>
      </c>
      <c r="E11" s="391" t="s">
        <v>693</v>
      </c>
      <c r="F11" s="398">
        <f>(F8+F9)-F10</f>
        <v>2781713778.5100021</v>
      </c>
      <c r="G11" s="184"/>
      <c r="H11" s="391" t="s">
        <v>693</v>
      </c>
      <c r="I11" s="391" t="s">
        <v>693</v>
      </c>
      <c r="J11" s="391" t="s">
        <v>693</v>
      </c>
      <c r="K11" s="398">
        <f>(K8+K9)-K10</f>
        <v>0</v>
      </c>
      <c r="L11" s="187"/>
      <c r="M11" s="391" t="s">
        <v>693</v>
      </c>
      <c r="N11" s="391" t="s">
        <v>693</v>
      </c>
      <c r="O11" s="391" t="s">
        <v>693</v>
      </c>
      <c r="P11" s="398">
        <f>(P8+P9)-P10</f>
        <v>0</v>
      </c>
      <c r="Q11" s="184"/>
      <c r="R11" s="391" t="s">
        <v>693</v>
      </c>
      <c r="S11" s="391" t="s">
        <v>693</v>
      </c>
      <c r="T11" s="391" t="s">
        <v>693</v>
      </c>
      <c r="U11" s="398">
        <f>(U8+U9)-U10</f>
        <v>0</v>
      </c>
      <c r="V11" s="184"/>
      <c r="W11" s="731"/>
      <c r="X11" s="731"/>
      <c r="Y11" s="731"/>
      <c r="Z11" s="157"/>
    </row>
    <row r="12" spans="1:26" ht="42" customHeight="1">
      <c r="A12" s="626"/>
      <c r="B12" s="408" t="s">
        <v>756</v>
      </c>
      <c r="C12" s="296" t="s">
        <v>693</v>
      </c>
      <c r="D12" s="296" t="s">
        <v>693</v>
      </c>
      <c r="E12" s="296" t="s">
        <v>693</v>
      </c>
      <c r="F12" s="409">
        <f>+F8+F9</f>
        <v>45955184090.610001</v>
      </c>
      <c r="G12" s="184"/>
      <c r="H12" s="296" t="s">
        <v>693</v>
      </c>
      <c r="I12" s="296" t="s">
        <v>693</v>
      </c>
      <c r="J12" s="296" t="s">
        <v>693</v>
      </c>
      <c r="K12" s="409">
        <f>+K8+K9</f>
        <v>0</v>
      </c>
      <c r="L12" s="187"/>
      <c r="M12" s="296" t="s">
        <v>693</v>
      </c>
      <c r="N12" s="296" t="s">
        <v>693</v>
      </c>
      <c r="O12" s="296" t="s">
        <v>693</v>
      </c>
      <c r="P12" s="409">
        <f>+P8+P9</f>
        <v>0</v>
      </c>
      <c r="Q12" s="184"/>
      <c r="R12" s="296" t="s">
        <v>693</v>
      </c>
      <c r="S12" s="296" t="s">
        <v>693</v>
      </c>
      <c r="T12" s="296" t="s">
        <v>693</v>
      </c>
      <c r="U12" s="409">
        <f>+U8+U9</f>
        <v>0</v>
      </c>
      <c r="V12" s="184"/>
      <c r="W12" s="731"/>
      <c r="X12" s="731"/>
      <c r="Y12" s="731"/>
      <c r="Z12" s="157"/>
    </row>
    <row r="13" spans="1:26" ht="42" customHeight="1" thickBot="1">
      <c r="A13" s="626"/>
      <c r="B13" s="410" t="s">
        <v>777</v>
      </c>
      <c r="C13" s="392" t="s">
        <v>693</v>
      </c>
      <c r="D13" s="392" t="s">
        <v>693</v>
      </c>
      <c r="E13" s="392" t="s">
        <v>693</v>
      </c>
      <c r="F13" s="411">
        <f>IF($F$8&gt;0,($F$8+$F$9)/$F$8,"Error Revise")</f>
        <v>1.0089918366330139</v>
      </c>
      <c r="G13" s="184"/>
      <c r="H13" s="392" t="s">
        <v>693</v>
      </c>
      <c r="I13" s="392" t="s">
        <v>693</v>
      </c>
      <c r="J13" s="392" t="s">
        <v>693</v>
      </c>
      <c r="K13" s="411">
        <f>IF($F$8&gt;0,($F$8+$F$9+$K$9)/$F$8,"Error Revise")</f>
        <v>1.0089918366330139</v>
      </c>
      <c r="L13" s="187"/>
      <c r="M13" s="392" t="s">
        <v>693</v>
      </c>
      <c r="N13" s="392" t="s">
        <v>693</v>
      </c>
      <c r="O13" s="392" t="s">
        <v>693</v>
      </c>
      <c r="P13" s="411">
        <f>IF($F$8&gt;0,($F$8+$F$9+$K$9+$P$9)/$F$8,"Error Revise")</f>
        <v>1.0089918366330139</v>
      </c>
      <c r="Q13" s="184"/>
      <c r="R13" s="392" t="s">
        <v>693</v>
      </c>
      <c r="S13" s="392" t="s">
        <v>693</v>
      </c>
      <c r="T13" s="392" t="s">
        <v>693</v>
      </c>
      <c r="U13" s="411">
        <f>IF($F$8&gt;0,($F$8+$F$9+$K$9+$P$9+$U$9)/$F$8,"Error Revise")</f>
        <v>1.0089918366330139</v>
      </c>
      <c r="V13" s="184"/>
      <c r="W13" s="731"/>
      <c r="X13" s="731"/>
      <c r="Y13" s="731"/>
      <c r="Z13" s="157"/>
    </row>
    <row r="14" spans="1:26" ht="24.75" customHeight="1" thickTop="1">
      <c r="A14" s="626"/>
      <c r="B14" s="327" t="s">
        <v>757</v>
      </c>
      <c r="C14" s="389" t="s">
        <v>693</v>
      </c>
      <c r="D14" s="389" t="s">
        <v>693</v>
      </c>
      <c r="E14" s="389" t="s">
        <v>693</v>
      </c>
      <c r="F14" s="390">
        <f>IF(AND((F8+F9)&gt;0,(F8+F9)&gt;=F10),((F10)/(F8+F9)),"Error Revise")</f>
        <v>0.93946898846003346</v>
      </c>
      <c r="G14" s="184"/>
      <c r="H14" s="389" t="s">
        <v>693</v>
      </c>
      <c r="I14" s="389" t="s">
        <v>693</v>
      </c>
      <c r="J14" s="389" t="s">
        <v>693</v>
      </c>
      <c r="K14" s="390" t="str">
        <f>IF(AND((K8+K9)&gt;0,(K8+K9)&gt;=K10),((K10)/(K8+K9)),"Error Revise")</f>
        <v>Error Revise</v>
      </c>
      <c r="L14" s="187"/>
      <c r="M14" s="389" t="s">
        <v>693</v>
      </c>
      <c r="N14" s="389" t="s">
        <v>693</v>
      </c>
      <c r="O14" s="389" t="s">
        <v>693</v>
      </c>
      <c r="P14" s="390" t="str">
        <f>IF(AND((P8+P9)&gt;0,(P8+P9)&gt;=P10),((P10)/(P8+P9)),"Error Revise")</f>
        <v>Error Revise</v>
      </c>
      <c r="Q14" s="184"/>
      <c r="R14" s="389" t="s">
        <v>693</v>
      </c>
      <c r="S14" s="389" t="s">
        <v>693</v>
      </c>
      <c r="T14" s="389" t="s">
        <v>693</v>
      </c>
      <c r="U14" s="390" t="str">
        <f>IF(AND((U8+U9)&gt;0,(U8+U9)&gt;=U10),((U10)/(U8+U9)),"Error Revise")</f>
        <v>Error Revise</v>
      </c>
      <c r="V14" s="184"/>
      <c r="W14" s="731"/>
      <c r="X14" s="731"/>
      <c r="Y14" s="731"/>
      <c r="Z14" s="157"/>
    </row>
    <row r="15" spans="1:26" ht="24.75" customHeight="1" thickBot="1">
      <c r="A15" s="627"/>
      <c r="B15" s="189" t="s">
        <v>710</v>
      </c>
      <c r="C15" s="296" t="s">
        <v>693</v>
      </c>
      <c r="D15" s="296" t="s">
        <v>693</v>
      </c>
      <c r="E15" s="296" t="s">
        <v>693</v>
      </c>
      <c r="F15" s="412">
        <f>IF((F8+F9)&gt;0,(F11/(F8+F9)),"Error Revise")</f>
        <v>6.0531011539966574E-2</v>
      </c>
      <c r="G15" s="184"/>
      <c r="H15" s="296"/>
      <c r="I15" s="296"/>
      <c r="J15" s="296"/>
      <c r="K15" s="412" t="str">
        <f>IF((K8+K9)&gt;0,(K11/(K8+K9)),"Error Revise")</f>
        <v>Error Revise</v>
      </c>
      <c r="L15" s="187"/>
      <c r="M15" s="296"/>
      <c r="N15" s="296"/>
      <c r="O15" s="296"/>
      <c r="P15" s="412" t="str">
        <f>IF((P8+P9)&gt;0,(P11/(P8+P9)),"Error Revise")</f>
        <v>Error Revise</v>
      </c>
      <c r="Q15" s="184"/>
      <c r="R15" s="296"/>
      <c r="S15" s="296"/>
      <c r="T15" s="296"/>
      <c r="U15" s="412" t="str">
        <f>IF((U8+U9)&gt;0,(U11/(U8+U9)),"Error Revise")</f>
        <v>Error Revise</v>
      </c>
      <c r="V15" s="184"/>
      <c r="W15" s="358"/>
      <c r="X15" s="359"/>
      <c r="Y15" s="360"/>
      <c r="Z15" s="157"/>
    </row>
    <row r="16" spans="1:26" s="162" customFormat="1" ht="48.75" customHeight="1">
      <c r="A16" s="754" t="s">
        <v>457</v>
      </c>
      <c r="B16" s="311" t="s">
        <v>778</v>
      </c>
      <c r="C16" s="289" t="s">
        <v>693</v>
      </c>
      <c r="D16" s="289" t="s">
        <v>693</v>
      </c>
      <c r="E16" s="289" t="s">
        <v>693</v>
      </c>
      <c r="F16" s="299">
        <v>0.02</v>
      </c>
      <c r="G16" s="240"/>
      <c r="H16" s="289" t="s">
        <v>693</v>
      </c>
      <c r="I16" s="289" t="s">
        <v>693</v>
      </c>
      <c r="J16" s="289" t="s">
        <v>693</v>
      </c>
      <c r="K16" s="299">
        <v>0.03</v>
      </c>
      <c r="L16" s="185"/>
      <c r="M16" s="289" t="s">
        <v>693</v>
      </c>
      <c r="N16" s="289" t="s">
        <v>693</v>
      </c>
      <c r="O16" s="289" t="s">
        <v>693</v>
      </c>
      <c r="P16" s="299">
        <v>0.5</v>
      </c>
      <c r="Q16" s="185"/>
      <c r="R16" s="289" t="s">
        <v>693</v>
      </c>
      <c r="S16" s="289" t="s">
        <v>693</v>
      </c>
      <c r="T16" s="289" t="s">
        <v>693</v>
      </c>
      <c r="U16" s="299">
        <v>0.3</v>
      </c>
      <c r="V16" s="185"/>
      <c r="W16" s="707"/>
      <c r="X16" s="708"/>
      <c r="Y16" s="709"/>
      <c r="Z16" s="163"/>
    </row>
    <row r="17" spans="1:26" s="162" customFormat="1" ht="30" customHeight="1" thickBot="1">
      <c r="A17" s="755"/>
      <c r="B17" s="311" t="s">
        <v>779</v>
      </c>
      <c r="C17" s="289" t="s">
        <v>693</v>
      </c>
      <c r="D17" s="289" t="s">
        <v>693</v>
      </c>
      <c r="E17" s="289" t="s">
        <v>693</v>
      </c>
      <c r="F17" s="385">
        <f>+F16*F12</f>
        <v>919103681.81220007</v>
      </c>
      <c r="G17" s="170"/>
      <c r="H17" s="289" t="s">
        <v>693</v>
      </c>
      <c r="I17" s="289" t="s">
        <v>693</v>
      </c>
      <c r="J17" s="289" t="s">
        <v>693</v>
      </c>
      <c r="K17" s="385">
        <f>+K16*K12</f>
        <v>0</v>
      </c>
      <c r="L17" s="170"/>
      <c r="M17" s="289" t="s">
        <v>693</v>
      </c>
      <c r="N17" s="289" t="s">
        <v>693</v>
      </c>
      <c r="O17" s="289" t="s">
        <v>693</v>
      </c>
      <c r="P17" s="385">
        <f>+P16*P12</f>
        <v>0</v>
      </c>
      <c r="Q17" s="170"/>
      <c r="R17" s="289" t="s">
        <v>693</v>
      </c>
      <c r="S17" s="289" t="s">
        <v>693</v>
      </c>
      <c r="T17" s="289" t="s">
        <v>693</v>
      </c>
      <c r="U17" s="385">
        <f>+U16*U12</f>
        <v>0</v>
      </c>
      <c r="V17" s="170"/>
      <c r="W17" s="163"/>
      <c r="X17" s="163"/>
      <c r="Y17" s="163"/>
      <c r="Z17" s="163"/>
    </row>
    <row r="18" spans="1:26" s="162" customFormat="1" ht="30" customHeight="1">
      <c r="A18" s="163"/>
      <c r="B18" s="170"/>
      <c r="C18" s="170"/>
      <c r="D18" s="170"/>
      <c r="E18" s="170"/>
      <c r="F18" s="170"/>
      <c r="G18" s="170"/>
      <c r="H18" s="170"/>
      <c r="I18" s="170"/>
      <c r="J18" s="170"/>
      <c r="K18" s="170"/>
      <c r="L18" s="170"/>
      <c r="M18" s="170"/>
      <c r="N18" s="170"/>
      <c r="O18" s="170"/>
      <c r="P18" s="170"/>
      <c r="Q18" s="170"/>
      <c r="R18" s="170"/>
      <c r="S18" s="170"/>
      <c r="T18" s="170"/>
      <c r="U18" s="170"/>
      <c r="V18" s="170"/>
      <c r="W18" s="163"/>
      <c r="X18" s="163"/>
      <c r="Y18" s="163"/>
      <c r="Z18" s="163"/>
    </row>
    <row r="19" spans="1:26" s="162" customFormat="1" ht="30" customHeight="1">
      <c r="A19" s="163"/>
      <c r="B19" s="170"/>
      <c r="C19" s="170"/>
      <c r="D19" s="170"/>
      <c r="E19" s="170"/>
      <c r="F19" s="170"/>
      <c r="G19" s="170"/>
      <c r="H19" s="170"/>
      <c r="I19" s="170"/>
      <c r="J19" s="170"/>
      <c r="K19" s="170"/>
      <c r="L19" s="170"/>
      <c r="M19" s="170"/>
      <c r="N19" s="170"/>
      <c r="O19" s="170"/>
      <c r="P19" s="170"/>
      <c r="Q19" s="170"/>
      <c r="R19" s="170"/>
      <c r="S19" s="170"/>
      <c r="T19" s="170"/>
      <c r="U19" s="170"/>
      <c r="V19" s="170"/>
      <c r="W19" s="163"/>
      <c r="X19" s="163"/>
      <c r="Y19" s="163"/>
      <c r="Z19" s="163"/>
    </row>
    <row r="20" spans="1:26" s="162" customFormat="1" ht="30" customHeight="1">
      <c r="B20" s="169"/>
      <c r="C20" s="169"/>
      <c r="D20" s="169"/>
      <c r="E20" s="169"/>
      <c r="F20" s="169"/>
      <c r="G20" s="169"/>
      <c r="H20" s="169"/>
      <c r="I20" s="169"/>
      <c r="J20" s="169"/>
      <c r="K20" s="169"/>
      <c r="L20" s="169"/>
      <c r="M20" s="169"/>
      <c r="N20" s="169"/>
      <c r="O20" s="169"/>
      <c r="P20" s="169"/>
      <c r="Q20" s="169"/>
      <c r="R20" s="169"/>
      <c r="S20" s="169"/>
      <c r="T20" s="169"/>
      <c r="U20" s="169"/>
      <c r="V20" s="169"/>
    </row>
    <row r="21" spans="1:26" s="162" customFormat="1" ht="30" customHeight="1">
      <c r="B21" s="169"/>
      <c r="C21" s="169"/>
      <c r="D21" s="169"/>
      <c r="E21" s="169"/>
      <c r="F21" s="169"/>
      <c r="G21" s="169"/>
      <c r="H21" s="169"/>
      <c r="I21" s="169"/>
      <c r="J21" s="169"/>
      <c r="K21" s="169"/>
      <c r="L21" s="169"/>
      <c r="M21" s="169"/>
      <c r="N21" s="169"/>
      <c r="O21" s="169"/>
      <c r="P21" s="169"/>
      <c r="Q21" s="169"/>
      <c r="R21" s="169"/>
      <c r="S21" s="169"/>
      <c r="T21" s="169"/>
      <c r="U21" s="169"/>
      <c r="V21" s="169"/>
    </row>
    <row r="22" spans="1:26" s="162" customFormat="1" ht="30" customHeight="1">
      <c r="B22" s="169"/>
      <c r="C22" s="169"/>
      <c r="D22" s="169"/>
      <c r="E22" s="169"/>
      <c r="F22" s="169"/>
      <c r="G22" s="169"/>
      <c r="H22" s="169"/>
      <c r="I22" s="169"/>
      <c r="J22" s="169"/>
      <c r="K22" s="169"/>
      <c r="L22" s="169"/>
      <c r="M22" s="169"/>
      <c r="N22" s="169"/>
      <c r="O22" s="169"/>
      <c r="P22" s="169"/>
      <c r="Q22" s="169"/>
      <c r="R22" s="169"/>
      <c r="S22" s="169"/>
      <c r="T22" s="169"/>
      <c r="U22" s="169"/>
      <c r="V22" s="169"/>
    </row>
    <row r="23" spans="1:26"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1:26" s="162" customFormat="1" ht="30" customHeight="1">
      <c r="B24" s="169"/>
      <c r="C24" s="169"/>
      <c r="D24" s="169"/>
      <c r="E24" s="169"/>
      <c r="F24" s="169"/>
      <c r="G24" s="169"/>
      <c r="H24" s="169"/>
      <c r="I24" s="169"/>
      <c r="J24" s="169"/>
      <c r="K24" s="169"/>
      <c r="L24" s="169"/>
      <c r="M24" s="169"/>
      <c r="N24" s="169"/>
      <c r="O24" s="169"/>
      <c r="P24" s="169"/>
      <c r="Q24" s="169"/>
      <c r="R24" s="169"/>
      <c r="S24" s="169"/>
      <c r="T24" s="169"/>
      <c r="U24" s="169"/>
      <c r="V24" s="169"/>
    </row>
    <row r="25" spans="1:26"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1:26"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1:26"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6"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6"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6"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6"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6"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3" customFormat="1" ht="30" customHeight="1">
      <c r="B40" s="170"/>
      <c r="C40" s="170"/>
      <c r="D40" s="170"/>
      <c r="E40" s="170"/>
      <c r="F40" s="170"/>
      <c r="G40" s="170"/>
      <c r="H40" s="170"/>
      <c r="I40" s="170"/>
      <c r="J40" s="170"/>
      <c r="K40" s="170"/>
      <c r="L40" s="170"/>
      <c r="M40" s="170"/>
      <c r="N40" s="170"/>
      <c r="O40" s="170"/>
      <c r="P40" s="170"/>
      <c r="Q40" s="170"/>
      <c r="R40" s="170"/>
      <c r="S40" s="170"/>
      <c r="T40" s="170"/>
      <c r="U40" s="170"/>
      <c r="V40" s="170"/>
      <c r="Z40" s="162"/>
    </row>
    <row r="41" spans="2:26" s="163" customFormat="1" ht="30" customHeight="1">
      <c r="B41" s="170"/>
      <c r="C41" s="170"/>
      <c r="D41" s="170"/>
      <c r="E41" s="170"/>
      <c r="F41" s="170"/>
      <c r="G41" s="170"/>
      <c r="H41" s="170"/>
      <c r="I41" s="170"/>
      <c r="J41" s="170"/>
      <c r="K41" s="170"/>
      <c r="L41" s="170"/>
      <c r="M41" s="170"/>
      <c r="N41" s="170"/>
      <c r="O41" s="170"/>
      <c r="P41" s="170"/>
      <c r="Q41" s="170"/>
      <c r="R41" s="170"/>
      <c r="S41" s="170"/>
      <c r="T41" s="170"/>
      <c r="U41" s="170"/>
      <c r="V41" s="170"/>
      <c r="Z41" s="162"/>
    </row>
    <row r="42" spans="2:26" s="163" customFormat="1" ht="30" customHeight="1">
      <c r="B42" s="170"/>
      <c r="C42" s="170"/>
      <c r="D42" s="170"/>
      <c r="E42" s="170"/>
      <c r="F42" s="170"/>
      <c r="G42" s="170"/>
      <c r="H42" s="170"/>
      <c r="I42" s="170"/>
      <c r="J42" s="170"/>
      <c r="K42" s="170"/>
      <c r="L42" s="170"/>
      <c r="M42" s="170"/>
      <c r="N42" s="170"/>
      <c r="O42" s="170"/>
      <c r="P42" s="170"/>
      <c r="Q42" s="170"/>
      <c r="R42" s="170"/>
      <c r="S42" s="170"/>
      <c r="T42" s="170"/>
      <c r="U42" s="170"/>
      <c r="V42" s="170"/>
      <c r="Z42" s="162"/>
    </row>
    <row r="43" spans="2:26" s="163" customFormat="1" ht="30" customHeight="1">
      <c r="B43" s="170"/>
      <c r="C43" s="170"/>
      <c r="D43" s="170"/>
      <c r="E43" s="170"/>
      <c r="F43" s="170"/>
      <c r="G43" s="170"/>
      <c r="H43" s="170"/>
      <c r="I43" s="170"/>
      <c r="J43" s="170"/>
      <c r="K43" s="170"/>
      <c r="L43" s="170"/>
      <c r="M43" s="170"/>
      <c r="N43" s="170"/>
      <c r="O43" s="170"/>
      <c r="P43" s="170"/>
      <c r="Q43" s="170"/>
      <c r="R43" s="170"/>
      <c r="S43" s="170"/>
      <c r="T43" s="170"/>
      <c r="U43" s="170"/>
      <c r="V43" s="170"/>
      <c r="Z43" s="162"/>
    </row>
    <row r="44" spans="2:26" s="163" customFormat="1" ht="30" customHeight="1">
      <c r="B44" s="170"/>
      <c r="C44" s="170"/>
      <c r="D44" s="170"/>
      <c r="E44" s="170"/>
      <c r="F44" s="170"/>
      <c r="G44" s="170"/>
      <c r="H44" s="170"/>
      <c r="I44" s="170"/>
      <c r="J44" s="170"/>
      <c r="K44" s="170"/>
      <c r="L44" s="170"/>
      <c r="M44" s="170"/>
      <c r="N44" s="170"/>
      <c r="O44" s="170"/>
      <c r="P44" s="170"/>
      <c r="Q44" s="170"/>
      <c r="R44" s="170"/>
      <c r="S44" s="170"/>
      <c r="T44" s="170"/>
      <c r="U44" s="170"/>
      <c r="V44" s="170"/>
      <c r="Z44" s="162"/>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sheetData>
  <sheetProtection algorithmName="SHA-512" hashValue="5OPwCOv7X1arpp1Hn8gfcGrRn7SqrC59Bs0K6ZgfiHo0cBwh/vPuJTqwbeWz/8uUKuxBNsZTh6N+IBmpMYX/fw==" saltValue="IKhWtWrhI5pnyfZZlnVx1A==" spinCount="100000" sheet="1" objects="1" scenarios="1"/>
  <mergeCells count="30">
    <mergeCell ref="W16:Y16"/>
    <mergeCell ref="T6:T7"/>
    <mergeCell ref="U6:U7"/>
    <mergeCell ref="V6:V7"/>
    <mergeCell ref="W6:Y7"/>
    <mergeCell ref="Q6:Q7"/>
    <mergeCell ref="R6:R7"/>
    <mergeCell ref="S6:S7"/>
    <mergeCell ref="H6:H7"/>
    <mergeCell ref="I6:I7"/>
    <mergeCell ref="J6:J7"/>
    <mergeCell ref="K6:K7"/>
    <mergeCell ref="L6:L7"/>
    <mergeCell ref="M6:M7"/>
    <mergeCell ref="A16:A17"/>
    <mergeCell ref="A1:B2"/>
    <mergeCell ref="C1:Y2"/>
    <mergeCell ref="B4:Y4"/>
    <mergeCell ref="A6:A7"/>
    <mergeCell ref="B6:B7"/>
    <mergeCell ref="C6:C7"/>
    <mergeCell ref="D6:D7"/>
    <mergeCell ref="E6:E7"/>
    <mergeCell ref="F6:F7"/>
    <mergeCell ref="G6:G7"/>
    <mergeCell ref="A8:A15"/>
    <mergeCell ref="W8:Y14"/>
    <mergeCell ref="N6:N7"/>
    <mergeCell ref="O6:O7"/>
    <mergeCell ref="P6:P7"/>
  </mergeCells>
  <pageMargins left="0.7" right="0.7" top="0.75" bottom="0.75" header="0.3" footer="0.3"/>
  <ignoredErrors>
    <ignoredError sqref="F11 K11 P11 U11" unlockedFormula="1"/>
  </ignoredErrors>
  <drawing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ColWidth="11.42578125" defaultRowHeight="15"/>
  <sheetData>
    <row r="2" spans="2:3">
      <c r="B2" s="182" t="s">
        <v>780</v>
      </c>
      <c r="C2" s="182" t="s">
        <v>781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24"/>
  </cols>
  <sheetData>
    <row r="1" spans="1:8" ht="31.5" customHeight="1" thickBot="1">
      <c r="A1" s="893" t="s">
        <v>782</v>
      </c>
      <c r="B1" s="894"/>
      <c r="C1" s="894"/>
      <c r="D1" s="894"/>
      <c r="E1" s="894"/>
      <c r="F1" s="894"/>
      <c r="G1" s="894"/>
      <c r="H1" s="895"/>
    </row>
    <row r="2" spans="1:8" ht="15" customHeight="1">
      <c r="A2" s="902"/>
      <c r="B2" s="903"/>
      <c r="C2" s="903"/>
      <c r="D2" s="903"/>
      <c r="E2" s="903"/>
      <c r="F2" s="903"/>
      <c r="G2" s="903"/>
      <c r="H2" s="904"/>
    </row>
    <row r="3" spans="1:8" s="139" customFormat="1" ht="36.75" customHeight="1">
      <c r="A3" s="896" t="s">
        <v>783</v>
      </c>
      <c r="B3" s="897"/>
      <c r="C3" s="897"/>
      <c r="D3" s="897"/>
      <c r="E3" s="897"/>
      <c r="F3" s="897"/>
      <c r="G3" s="897"/>
      <c r="H3" s="898"/>
    </row>
    <row r="4" spans="1:8" s="139" customFormat="1" ht="25.5" customHeight="1">
      <c r="A4" s="891" t="s">
        <v>784</v>
      </c>
      <c r="B4" s="899"/>
      <c r="C4" s="899"/>
      <c r="D4" s="899"/>
      <c r="E4" s="899"/>
      <c r="F4" s="899"/>
      <c r="G4" s="899"/>
      <c r="H4" s="900"/>
    </row>
    <row r="5" spans="1:8" s="139" customFormat="1" ht="29.25" customHeight="1">
      <c r="A5" s="901" t="s">
        <v>785</v>
      </c>
      <c r="B5" s="897"/>
      <c r="C5" s="897"/>
      <c r="D5" s="897"/>
      <c r="E5" s="897"/>
      <c r="F5" s="897"/>
      <c r="G5" s="897"/>
      <c r="H5" s="898"/>
    </row>
    <row r="6" spans="1:8" s="139" customFormat="1" ht="40.5" customHeight="1">
      <c r="A6" s="896" t="s">
        <v>786</v>
      </c>
      <c r="B6" s="897"/>
      <c r="C6" s="897"/>
      <c r="D6" s="897"/>
      <c r="E6" s="897"/>
      <c r="F6" s="897"/>
      <c r="G6" s="897"/>
      <c r="H6" s="898"/>
    </row>
    <row r="7" spans="1:8" s="139" customFormat="1" ht="62.25" customHeight="1">
      <c r="A7" s="901" t="s">
        <v>787</v>
      </c>
      <c r="B7" s="897"/>
      <c r="C7" s="897"/>
      <c r="D7" s="897"/>
      <c r="E7" s="897"/>
      <c r="F7" s="897"/>
      <c r="G7" s="897"/>
      <c r="H7" s="898"/>
    </row>
    <row r="8" spans="1:8" s="139" customFormat="1" ht="54" customHeight="1">
      <c r="A8" s="896" t="s">
        <v>788</v>
      </c>
      <c r="B8" s="897"/>
      <c r="C8" s="897"/>
      <c r="D8" s="897"/>
      <c r="E8" s="897"/>
      <c r="F8" s="897"/>
      <c r="G8" s="897"/>
      <c r="H8" s="898"/>
    </row>
    <row r="9" spans="1:8" s="139" customFormat="1" ht="41.25" customHeight="1">
      <c r="A9" s="896" t="s">
        <v>789</v>
      </c>
      <c r="B9" s="897"/>
      <c r="C9" s="897"/>
      <c r="D9" s="897"/>
      <c r="E9" s="897"/>
      <c r="F9" s="897"/>
      <c r="G9" s="897"/>
      <c r="H9" s="898"/>
    </row>
    <row r="10" spans="1:8" s="139" customFormat="1" ht="45.75" customHeight="1">
      <c r="A10" s="896" t="s">
        <v>790</v>
      </c>
      <c r="B10" s="897"/>
      <c r="C10" s="897"/>
      <c r="D10" s="897"/>
      <c r="E10" s="897"/>
      <c r="F10" s="897"/>
      <c r="G10" s="897"/>
      <c r="H10" s="898"/>
    </row>
    <row r="11" spans="1:8" s="139" customFormat="1" ht="110.25" customHeight="1">
      <c r="A11" s="885" t="s">
        <v>791</v>
      </c>
      <c r="B11" s="886"/>
      <c r="C11" s="886"/>
      <c r="D11" s="886"/>
      <c r="E11" s="886"/>
      <c r="F11" s="886"/>
      <c r="G11" s="886"/>
      <c r="H11" s="887"/>
    </row>
    <row r="12" spans="1:8" s="139" customFormat="1" ht="168.75" customHeight="1">
      <c r="A12" s="885" t="s">
        <v>792</v>
      </c>
      <c r="B12" s="886"/>
      <c r="C12" s="886"/>
      <c r="D12" s="886"/>
      <c r="E12" s="886"/>
      <c r="F12" s="886"/>
      <c r="G12" s="886"/>
      <c r="H12" s="887"/>
    </row>
    <row r="13" spans="1:8" s="139" customFormat="1" ht="53.25" customHeight="1">
      <c r="A13" s="885" t="s">
        <v>793</v>
      </c>
      <c r="B13" s="886"/>
      <c r="C13" s="886"/>
      <c r="D13" s="886"/>
      <c r="E13" s="886"/>
      <c r="F13" s="886"/>
      <c r="G13" s="886"/>
      <c r="H13" s="887"/>
    </row>
    <row r="14" spans="1:8" s="139" customFormat="1" ht="53.25" customHeight="1">
      <c r="A14" s="885" t="s">
        <v>794</v>
      </c>
      <c r="B14" s="886"/>
      <c r="C14" s="886"/>
      <c r="D14" s="886"/>
      <c r="E14" s="886"/>
      <c r="F14" s="886"/>
      <c r="G14" s="886"/>
      <c r="H14" s="887"/>
    </row>
    <row r="15" spans="1:8" s="139" customFormat="1" ht="69" customHeight="1">
      <c r="A15" s="891" t="s">
        <v>795</v>
      </c>
      <c r="B15" s="886"/>
      <c r="C15" s="886"/>
      <c r="D15" s="886"/>
      <c r="E15" s="886"/>
      <c r="F15" s="886"/>
      <c r="G15" s="886"/>
      <c r="H15" s="887"/>
    </row>
    <row r="16" spans="1:8" s="139" customFormat="1" ht="22.5" customHeight="1">
      <c r="A16" s="885" t="s">
        <v>796</v>
      </c>
      <c r="B16" s="886"/>
      <c r="C16" s="886"/>
      <c r="D16" s="886"/>
      <c r="E16" s="886"/>
      <c r="F16" s="886"/>
      <c r="G16" s="886"/>
      <c r="H16" s="887"/>
    </row>
    <row r="17" spans="1:8" s="139" customFormat="1" ht="67.5" customHeight="1">
      <c r="A17" s="891" t="s">
        <v>797</v>
      </c>
      <c r="B17" s="886"/>
      <c r="C17" s="886"/>
      <c r="D17" s="886"/>
      <c r="E17" s="886"/>
      <c r="F17" s="886"/>
      <c r="G17" s="886"/>
      <c r="H17" s="887"/>
    </row>
    <row r="18" spans="1:8" s="139" customFormat="1" ht="21.75" customHeight="1">
      <c r="A18" s="891" t="s">
        <v>798</v>
      </c>
      <c r="B18" s="886"/>
      <c r="C18" s="886"/>
      <c r="D18" s="886"/>
      <c r="E18" s="886"/>
      <c r="F18" s="886"/>
      <c r="G18" s="886"/>
      <c r="H18" s="887"/>
    </row>
    <row r="19" spans="1:8" s="139" customFormat="1" ht="177" customHeight="1">
      <c r="A19" s="891" t="s">
        <v>799</v>
      </c>
      <c r="B19" s="886"/>
      <c r="C19" s="886"/>
      <c r="D19" s="886"/>
      <c r="E19" s="886"/>
      <c r="F19" s="886"/>
      <c r="G19" s="886"/>
      <c r="H19" s="887"/>
    </row>
    <row r="20" spans="1:8" s="139" customFormat="1" ht="40.5" customHeight="1">
      <c r="A20" s="892" t="s">
        <v>800</v>
      </c>
      <c r="B20" s="886"/>
      <c r="C20" s="886"/>
      <c r="D20" s="886"/>
      <c r="E20" s="886"/>
      <c r="F20" s="886"/>
      <c r="G20" s="886"/>
      <c r="H20" s="887"/>
    </row>
    <row r="21" spans="1:8" s="139" customFormat="1" ht="84" customHeight="1" thickBot="1">
      <c r="A21" s="888" t="s">
        <v>801</v>
      </c>
      <c r="B21" s="889"/>
      <c r="C21" s="889"/>
      <c r="D21" s="889"/>
      <c r="E21" s="889"/>
      <c r="F21" s="889"/>
      <c r="G21" s="889"/>
      <c r="H21" s="890"/>
    </row>
    <row r="22" spans="1:8" s="139" customFormat="1" ht="96.75" customHeight="1" thickBot="1">
      <c r="A22" s="888" t="s">
        <v>802</v>
      </c>
      <c r="B22" s="889"/>
      <c r="C22" s="889"/>
      <c r="D22" s="889"/>
      <c r="E22" s="889"/>
      <c r="F22" s="889"/>
      <c r="G22" s="889"/>
      <c r="H22" s="890"/>
    </row>
    <row r="23" spans="1:8" s="139" customFormat="1" ht="49.5" customHeight="1" thickBot="1">
      <c r="A23" s="888" t="s">
        <v>803</v>
      </c>
      <c r="B23" s="889"/>
      <c r="C23" s="889"/>
      <c r="D23" s="889"/>
      <c r="E23" s="889"/>
      <c r="F23" s="889"/>
      <c r="G23" s="889"/>
      <c r="H23" s="890"/>
    </row>
    <row r="24" spans="1:8" s="139" customFormat="1" ht="15">
      <c r="A24" s="140"/>
    </row>
    <row r="25" spans="1:8" s="139" customFormat="1">
      <c r="A25" s="141"/>
    </row>
    <row r="26" spans="1:8">
      <c r="A26" s="126"/>
    </row>
    <row r="27" spans="1:8">
      <c r="A27" s="126"/>
    </row>
    <row r="28" spans="1:8">
      <c r="A28" s="125"/>
    </row>
    <row r="29" spans="1:8">
      <c r="A29" s="125"/>
    </row>
    <row r="30" spans="1:8">
      <c r="A30" s="125"/>
    </row>
    <row r="31" spans="1:8">
      <c r="A31" s="125"/>
    </row>
    <row r="32" spans="1:8">
      <c r="A32" s="125"/>
    </row>
    <row r="33" spans="1:1">
      <c r="A33" s="125"/>
    </row>
    <row r="34" spans="1:1">
      <c r="A34" s="125"/>
    </row>
    <row r="35" spans="1:1">
      <c r="A35" s="12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0"/>
      <c r="B3" s="121" t="s">
        <v>804</v>
      </c>
      <c r="C3" s="121" t="s">
        <v>804</v>
      </c>
      <c r="D3" s="121" t="s">
        <v>805</v>
      </c>
      <c r="E3" t="s">
        <v>806</v>
      </c>
    </row>
    <row r="4" spans="1:5">
      <c r="A4" s="120">
        <v>1</v>
      </c>
      <c r="B4" s="121" t="s">
        <v>1</v>
      </c>
      <c r="C4" s="121" t="s">
        <v>807</v>
      </c>
      <c r="D4" s="142" t="s">
        <v>808</v>
      </c>
      <c r="E4">
        <v>2022</v>
      </c>
    </row>
    <row r="5" spans="1:5">
      <c r="A5" s="120">
        <v>2</v>
      </c>
      <c r="B5" s="128" t="s">
        <v>809</v>
      </c>
      <c r="C5" s="122"/>
      <c r="D5" s="142" t="s">
        <v>436</v>
      </c>
      <c r="E5">
        <v>2023</v>
      </c>
    </row>
    <row r="6" spans="1:5">
      <c r="A6" s="120">
        <v>3</v>
      </c>
      <c r="B6" s="128" t="s">
        <v>810</v>
      </c>
      <c r="C6" s="122"/>
      <c r="D6" s="142" t="s">
        <v>811</v>
      </c>
      <c r="E6">
        <v>2024</v>
      </c>
    </row>
    <row r="7" spans="1:5">
      <c r="A7" s="120">
        <v>4</v>
      </c>
      <c r="B7" s="128" t="s">
        <v>812</v>
      </c>
      <c r="C7" s="122"/>
      <c r="D7" s="142" t="s">
        <v>813</v>
      </c>
      <c r="E7">
        <v>2025</v>
      </c>
    </row>
    <row r="8" spans="1:5">
      <c r="A8" s="120">
        <v>5</v>
      </c>
      <c r="B8" s="128" t="s">
        <v>814</v>
      </c>
      <c r="C8" s="122"/>
      <c r="D8" s="142" t="s">
        <v>815</v>
      </c>
      <c r="E8">
        <v>2026</v>
      </c>
    </row>
    <row r="9" spans="1:5">
      <c r="A9" s="120">
        <v>6</v>
      </c>
      <c r="B9" s="128" t="s">
        <v>816</v>
      </c>
      <c r="C9" s="122"/>
      <c r="D9" s="142" t="s">
        <v>817</v>
      </c>
      <c r="E9">
        <v>2027</v>
      </c>
    </row>
    <row r="10" spans="1:5">
      <c r="A10" s="120">
        <v>7</v>
      </c>
      <c r="B10" s="128" t="s">
        <v>818</v>
      </c>
      <c r="C10" s="122"/>
      <c r="D10" s="142" t="s">
        <v>819</v>
      </c>
      <c r="E10">
        <v>2028</v>
      </c>
    </row>
    <row r="11" spans="1:5">
      <c r="A11" s="120">
        <v>8</v>
      </c>
      <c r="B11" s="128" t="s">
        <v>820</v>
      </c>
      <c r="C11" s="122"/>
      <c r="D11" s="120"/>
      <c r="E11">
        <v>2029</v>
      </c>
    </row>
    <row r="12" spans="1:5">
      <c r="A12" s="120">
        <v>9</v>
      </c>
      <c r="B12" s="128" t="s">
        <v>821</v>
      </c>
      <c r="C12" s="122"/>
      <c r="D12" s="120"/>
      <c r="E12">
        <v>2030</v>
      </c>
    </row>
    <row r="13" spans="1:5">
      <c r="A13" s="120">
        <v>10</v>
      </c>
      <c r="B13" s="128" t="s">
        <v>822</v>
      </c>
      <c r="C13" s="122"/>
      <c r="D13" s="120"/>
      <c r="E13">
        <v>2031</v>
      </c>
    </row>
    <row r="14" spans="1:5">
      <c r="A14" s="120">
        <v>11</v>
      </c>
      <c r="B14" s="129" t="s">
        <v>823</v>
      </c>
      <c r="C14" s="122"/>
      <c r="D14" s="120"/>
      <c r="E14">
        <v>2032</v>
      </c>
    </row>
    <row r="15" spans="1:5">
      <c r="A15" s="120">
        <v>12</v>
      </c>
      <c r="B15" s="128" t="s">
        <v>824</v>
      </c>
      <c r="C15" s="122"/>
      <c r="D15" s="120"/>
      <c r="E15">
        <v>2033</v>
      </c>
    </row>
    <row r="16" spans="1:5">
      <c r="A16" s="120">
        <v>13</v>
      </c>
      <c r="B16" s="128" t="s">
        <v>825</v>
      </c>
      <c r="C16" s="122"/>
      <c r="D16" s="120"/>
      <c r="E16">
        <v>2034</v>
      </c>
    </row>
    <row r="17" spans="1:4">
      <c r="A17" s="120">
        <v>14</v>
      </c>
      <c r="B17" s="128" t="s">
        <v>826</v>
      </c>
      <c r="C17" s="122"/>
      <c r="D17" s="120"/>
    </row>
    <row r="18" spans="1:4">
      <c r="A18" s="120">
        <v>15</v>
      </c>
      <c r="B18" s="128" t="s">
        <v>827</v>
      </c>
      <c r="C18" s="122"/>
      <c r="D18" s="120"/>
    </row>
    <row r="19" spans="1:4">
      <c r="A19" s="120">
        <v>16</v>
      </c>
      <c r="B19" s="128" t="s">
        <v>828</v>
      </c>
      <c r="C19" s="122"/>
      <c r="D19" s="120"/>
    </row>
    <row r="20" spans="1:4">
      <c r="A20" s="120">
        <v>17</v>
      </c>
      <c r="B20" s="128" t="s">
        <v>829</v>
      </c>
      <c r="C20" s="122"/>
      <c r="D20" s="120"/>
    </row>
    <row r="21" spans="1:4">
      <c r="A21" s="120">
        <v>18</v>
      </c>
      <c r="B21" s="128" t="s">
        <v>830</v>
      </c>
      <c r="C21" s="122"/>
      <c r="D21" s="120"/>
    </row>
    <row r="22" spans="1:4">
      <c r="A22" s="120">
        <v>19</v>
      </c>
      <c r="B22" s="128" t="s">
        <v>831</v>
      </c>
      <c r="C22" s="122"/>
      <c r="D22" s="120"/>
    </row>
    <row r="23" spans="1:4">
      <c r="A23" s="120"/>
      <c r="B23" s="128" t="s">
        <v>832</v>
      </c>
      <c r="C23" s="122"/>
      <c r="D23" s="120"/>
    </row>
    <row r="24" spans="1:4">
      <c r="A24" s="120"/>
      <c r="B24" s="128" t="s">
        <v>833</v>
      </c>
      <c r="C24" s="122"/>
      <c r="D24" s="120"/>
    </row>
    <row r="25" spans="1:4">
      <c r="A25" s="120"/>
      <c r="B25" s="128" t="s">
        <v>834</v>
      </c>
      <c r="C25" s="120"/>
      <c r="D25" s="120"/>
    </row>
    <row r="26" spans="1:4">
      <c r="A26" s="120"/>
      <c r="B26" s="128" t="s">
        <v>835</v>
      </c>
      <c r="D26" s="120"/>
    </row>
    <row r="27" spans="1:4" ht="18.75">
      <c r="A27" s="120"/>
      <c r="B27" s="128" t="s">
        <v>836</v>
      </c>
      <c r="D27" s="123" t="s">
        <v>443</v>
      </c>
    </row>
    <row r="28" spans="1:4" ht="18.75">
      <c r="A28" s="120"/>
      <c r="B28" s="128" t="s">
        <v>837</v>
      </c>
      <c r="C28" s="123" t="s">
        <v>693</v>
      </c>
      <c r="D28" s="123" t="s">
        <v>838</v>
      </c>
    </row>
    <row r="29" spans="1:4">
      <c r="A29" s="120"/>
      <c r="B29" s="128" t="s">
        <v>839</v>
      </c>
      <c r="C29" s="120"/>
      <c r="D29" s="120" t="s">
        <v>840</v>
      </c>
    </row>
    <row r="30" spans="1:4">
      <c r="A30" s="120"/>
      <c r="B30" s="128" t="s">
        <v>841</v>
      </c>
      <c r="C30" s="120"/>
      <c r="D30" s="120"/>
    </row>
    <row r="31" spans="1:4">
      <c r="A31" s="120"/>
      <c r="B31" s="128" t="s">
        <v>842</v>
      </c>
      <c r="C31" s="120"/>
      <c r="D31" s="120"/>
    </row>
    <row r="32" spans="1:4">
      <c r="A32" s="120"/>
      <c r="B32" s="120"/>
      <c r="C32" s="120"/>
      <c r="D32" s="120"/>
    </row>
    <row r="33" spans="1:4">
      <c r="A33" s="120"/>
      <c r="B33" s="120"/>
      <c r="C33" s="120"/>
      <c r="D33" s="120"/>
    </row>
    <row r="34" spans="1:4">
      <c r="A34" s="120"/>
      <c r="B34" s="120"/>
      <c r="C34" s="120"/>
      <c r="D34" s="120"/>
    </row>
    <row r="35" spans="1:4">
      <c r="A35" s="120"/>
      <c r="B35" s="120"/>
      <c r="C35" s="120"/>
      <c r="D35" s="120"/>
    </row>
    <row r="36" spans="1:4">
      <c r="A36" s="120"/>
      <c r="B36" s="120"/>
      <c r="C36" s="120"/>
      <c r="D36" s="120"/>
    </row>
  </sheetData>
  <pageMargins left="0.7" right="0.7" top="0.75" bottom="0.75" header="0.3" footer="0.3"/>
  <pageSetup paperSize="14" orientation="portrait"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pageSetUpPr fitToPage="1"/>
  </sheetPr>
  <dimension ref="A1:X77"/>
  <sheetViews>
    <sheetView showGridLines="0" tabSelected="1" topLeftCell="A36" zoomScale="80" zoomScaleNormal="80" workbookViewId="0">
      <selection activeCell="N56" sqref="N56:W58"/>
    </sheetView>
  </sheetViews>
  <sheetFormatPr baseColWidth="10" defaultColWidth="11.42578125" defaultRowHeight="16.5" zeroHeight="1"/>
  <cols>
    <col min="1" max="1" width="2.42578125" style="2" customWidth="1"/>
    <col min="2" max="3" width="10.85546875" style="12" customWidth="1"/>
    <col min="4" max="4" width="21.42578125" style="12" customWidth="1"/>
    <col min="5" max="5" width="20.7109375" style="12" customWidth="1"/>
    <col min="6" max="6" width="19.28515625" style="12" bestFit="1" customWidth="1"/>
    <col min="7" max="7" width="24.85546875" style="12" bestFit="1" customWidth="1"/>
    <col min="8" max="8" width="19.5703125" style="12" bestFit="1" customWidth="1"/>
    <col min="9" max="9" width="24.85546875" style="12" bestFit="1" customWidth="1"/>
    <col min="10" max="10" width="21.28515625" style="12" bestFit="1" customWidth="1"/>
    <col min="11" max="14" width="19.5703125" style="12" bestFit="1" customWidth="1"/>
    <col min="15" max="15" width="19.5703125" style="11" bestFit="1" customWidth="1"/>
    <col min="16" max="16" width="20.28515625" style="11" customWidth="1"/>
    <col min="17" max="20" width="19.5703125" style="11" bestFit="1" customWidth="1"/>
    <col min="21" max="21" width="20.7109375" style="11" customWidth="1"/>
    <col min="22" max="23" width="19.5703125" style="11" bestFit="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412</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433</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439</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441</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443</v>
      </c>
      <c r="F23" s="510"/>
      <c r="G23" s="510"/>
      <c r="H23" s="510"/>
      <c r="I23" s="510"/>
      <c r="J23" s="510"/>
      <c r="K23" s="510"/>
      <c r="L23" s="510"/>
      <c r="M23" s="510"/>
      <c r="N23" s="510"/>
      <c r="O23" s="510"/>
      <c r="P23" s="510"/>
      <c r="Q23" s="510"/>
      <c r="R23" s="510"/>
      <c r="S23" s="510"/>
      <c r="T23" s="510"/>
      <c r="U23" s="510"/>
      <c r="V23" s="510"/>
      <c r="W23" s="511"/>
    </row>
    <row r="24" spans="2:24" ht="163.5" customHeight="1">
      <c r="B24" s="493" t="s">
        <v>444</v>
      </c>
      <c r="C24" s="494"/>
      <c r="D24" s="553"/>
      <c r="E24" s="540" t="s">
        <v>445</v>
      </c>
      <c r="F24" s="541"/>
      <c r="G24" s="558"/>
      <c r="H24" s="558"/>
      <c r="I24" s="558"/>
      <c r="J24" s="558"/>
      <c r="K24" s="558"/>
      <c r="L24" s="558"/>
      <c r="M24" s="558"/>
      <c r="N24" s="558"/>
      <c r="O24" s="558"/>
      <c r="P24" s="558"/>
      <c r="Q24" s="558"/>
      <c r="R24" s="558"/>
      <c r="S24" s="558"/>
      <c r="T24" s="558"/>
      <c r="U24" s="558"/>
      <c r="V24" s="558"/>
      <c r="W24" s="559"/>
    </row>
    <row r="25" spans="2:24" ht="83.25" customHeight="1">
      <c r="B25" s="554"/>
      <c r="C25" s="555"/>
      <c r="D25" s="556"/>
      <c r="E25" s="540" t="s">
        <v>446</v>
      </c>
      <c r="F25" s="541"/>
      <c r="G25" s="544" t="s">
        <v>447</v>
      </c>
      <c r="H25" s="544"/>
      <c r="I25" s="544"/>
      <c r="J25" s="544"/>
      <c r="K25" s="544"/>
      <c r="L25" s="221"/>
      <c r="M25" s="545" t="s">
        <v>448</v>
      </c>
      <c r="N25" s="545"/>
      <c r="O25" s="545"/>
      <c r="P25" s="545"/>
      <c r="Q25" s="532" t="s">
        <v>449</v>
      </c>
      <c r="R25" s="533"/>
      <c r="S25" s="533"/>
      <c r="T25" s="533"/>
      <c r="U25" s="533"/>
      <c r="V25" s="533"/>
      <c r="W25" s="534"/>
    </row>
    <row r="26" spans="2:24" ht="89.25" customHeight="1">
      <c r="B26" s="496"/>
      <c r="C26" s="497"/>
      <c r="D26" s="557"/>
      <c r="E26" s="542" t="s">
        <v>450</v>
      </c>
      <c r="F26" s="543"/>
      <c r="G26" s="544" t="s">
        <v>451</v>
      </c>
      <c r="H26" s="544"/>
      <c r="I26" s="544"/>
      <c r="J26" s="544"/>
      <c r="K26" s="544"/>
      <c r="L26" s="222"/>
      <c r="M26" s="527" t="s">
        <v>448</v>
      </c>
      <c r="N26" s="528"/>
      <c r="O26" s="528"/>
      <c r="P26" s="529"/>
      <c r="Q26" s="532" t="s">
        <v>449</v>
      </c>
      <c r="R26" s="533"/>
      <c r="S26" s="533"/>
      <c r="T26" s="533"/>
      <c r="U26" s="533"/>
      <c r="V26" s="533"/>
      <c r="W26" s="534"/>
    </row>
    <row r="27" spans="2:24" ht="18" customHeight="1">
      <c r="B27" s="516"/>
      <c r="C27" s="517"/>
      <c r="D27" s="517"/>
      <c r="E27" s="517"/>
      <c r="F27" s="517"/>
      <c r="G27" s="517"/>
      <c r="H27" s="517"/>
      <c r="I27" s="517"/>
      <c r="J27" s="517"/>
      <c r="K27" s="517"/>
      <c r="L27" s="517"/>
      <c r="M27" s="517"/>
      <c r="N27" s="517"/>
      <c r="O27" s="517"/>
      <c r="P27" s="517"/>
      <c r="Q27" s="517"/>
      <c r="R27" s="517"/>
      <c r="S27" s="517"/>
      <c r="T27" s="517"/>
      <c r="U27" s="517"/>
      <c r="V27" s="517"/>
      <c r="W27" s="518"/>
      <c r="X27" s="6"/>
    </row>
    <row r="28" spans="2:24" ht="124.5" customHeight="1">
      <c r="B28" s="570" t="s">
        <v>452</v>
      </c>
      <c r="C28" s="570"/>
      <c r="D28" s="570"/>
      <c r="E28" s="571" t="s">
        <v>453</v>
      </c>
      <c r="F28" s="572"/>
      <c r="G28" s="572"/>
      <c r="H28" s="572"/>
      <c r="I28" s="572"/>
      <c r="J28" s="572"/>
      <c r="K28" s="572"/>
      <c r="L28" s="572"/>
      <c r="M28" s="572"/>
      <c r="N28" s="572"/>
      <c r="O28" s="572"/>
      <c r="P28" s="572"/>
      <c r="Q28" s="572"/>
      <c r="R28" s="572"/>
      <c r="S28" s="572"/>
      <c r="T28" s="572"/>
      <c r="U28" s="572"/>
      <c r="V28" s="572"/>
      <c r="W28" s="573"/>
    </row>
    <row r="29" spans="2:24">
      <c r="B29" s="516" t="s">
        <v>454</v>
      </c>
      <c r="C29" s="517"/>
      <c r="D29" s="517"/>
      <c r="E29" s="517"/>
      <c r="F29" s="517"/>
      <c r="G29" s="517"/>
      <c r="H29" s="517"/>
      <c r="I29" s="517"/>
      <c r="J29" s="517"/>
      <c r="K29" s="517"/>
      <c r="L29" s="517"/>
      <c r="M29" s="517"/>
      <c r="N29" s="517"/>
      <c r="O29" s="517"/>
      <c r="P29" s="517"/>
      <c r="Q29" s="517"/>
      <c r="R29" s="517"/>
      <c r="S29" s="517"/>
      <c r="T29" s="517"/>
      <c r="U29" s="517"/>
      <c r="V29" s="517"/>
      <c r="W29" s="518"/>
    </row>
    <row r="30" spans="2:24" ht="32.25" customHeight="1">
      <c r="B30" s="574" t="s">
        <v>455</v>
      </c>
      <c r="C30" s="525"/>
      <c r="D30" s="525"/>
      <c r="E30" s="525"/>
      <c r="F30" s="526"/>
      <c r="G30" s="521" t="s">
        <v>5</v>
      </c>
      <c r="H30" s="522"/>
      <c r="I30" s="545" t="s">
        <v>456</v>
      </c>
      <c r="J30" s="545"/>
      <c r="K30" s="545"/>
      <c r="L30" s="524" t="s">
        <v>457</v>
      </c>
      <c r="M30" s="525"/>
      <c r="N30" s="525"/>
      <c r="O30" s="525"/>
      <c r="P30" s="525"/>
      <c r="Q30" s="525"/>
      <c r="R30" s="526"/>
      <c r="S30" s="569" t="s">
        <v>458</v>
      </c>
      <c r="T30" s="569"/>
      <c r="U30" s="600" t="s">
        <v>459</v>
      </c>
      <c r="V30" s="601"/>
      <c r="W30" s="602"/>
    </row>
    <row r="31" spans="2:24" ht="62.25" customHeight="1">
      <c r="B31" s="575" t="s">
        <v>460</v>
      </c>
      <c r="C31" s="522"/>
      <c r="D31" s="523"/>
      <c r="E31" s="576" t="s">
        <v>13</v>
      </c>
      <c r="F31" s="577"/>
      <c r="G31" s="521" t="s">
        <v>461</v>
      </c>
      <c r="H31" s="522"/>
      <c r="I31" s="523"/>
      <c r="J31" s="578" t="s">
        <v>462</v>
      </c>
      <c r="K31" s="579"/>
      <c r="L31" s="521" t="s">
        <v>463</v>
      </c>
      <c r="M31" s="522"/>
      <c r="N31" s="522"/>
      <c r="O31" s="523"/>
      <c r="P31" s="560" t="s">
        <v>464</v>
      </c>
      <c r="Q31" s="561"/>
      <c r="R31" s="561"/>
      <c r="S31" s="561"/>
      <c r="T31" s="561"/>
      <c r="U31" s="561"/>
      <c r="V31" s="561"/>
      <c r="W31" s="562"/>
    </row>
    <row r="32" spans="2:24" ht="18" customHeight="1">
      <c r="B32" s="516"/>
      <c r="C32" s="517"/>
      <c r="D32" s="517"/>
      <c r="E32" s="517"/>
      <c r="F32" s="517"/>
      <c r="G32" s="517"/>
      <c r="H32" s="517"/>
      <c r="I32" s="517"/>
      <c r="J32" s="517"/>
      <c r="K32" s="517"/>
      <c r="L32" s="517"/>
      <c r="M32" s="517"/>
      <c r="N32" s="517"/>
      <c r="O32" s="517"/>
      <c r="P32" s="517"/>
      <c r="Q32" s="517"/>
      <c r="R32" s="517"/>
      <c r="S32" s="517"/>
      <c r="T32" s="517"/>
      <c r="U32" s="517"/>
      <c r="V32" s="517"/>
      <c r="W32" s="518"/>
    </row>
    <row r="33" spans="2:23" ht="33" customHeight="1">
      <c r="B33" s="549" t="s">
        <v>465</v>
      </c>
      <c r="C33" s="550"/>
      <c r="D33" s="550"/>
      <c r="E33" s="550"/>
      <c r="F33" s="550"/>
      <c r="G33" s="550"/>
      <c r="H33" s="550"/>
      <c r="I33" s="550"/>
      <c r="J33" s="550"/>
      <c r="K33" s="550"/>
      <c r="L33" s="550"/>
      <c r="M33" s="550"/>
      <c r="N33" s="550"/>
      <c r="O33" s="550"/>
      <c r="P33" s="550"/>
      <c r="Q33" s="550"/>
      <c r="R33" s="550"/>
      <c r="S33" s="550"/>
      <c r="T33" s="550"/>
      <c r="U33" s="550"/>
      <c r="V33" s="551"/>
      <c r="W33" s="552"/>
    </row>
    <row r="34" spans="2:23" ht="12" customHeight="1" thickBot="1">
      <c r="B34" s="563"/>
      <c r="C34" s="564"/>
      <c r="D34" s="564"/>
      <c r="E34" s="564"/>
      <c r="F34" s="564"/>
      <c r="G34" s="564"/>
      <c r="H34" s="564"/>
      <c r="I34" s="564"/>
      <c r="J34" s="564"/>
      <c r="K34" s="564"/>
      <c r="L34" s="564"/>
      <c r="M34" s="564"/>
      <c r="N34" s="564"/>
      <c r="O34" s="564"/>
      <c r="P34" s="564"/>
      <c r="Q34" s="564"/>
      <c r="R34" s="564"/>
      <c r="S34" s="564"/>
      <c r="T34" s="564"/>
      <c r="U34" s="564"/>
      <c r="V34" s="564"/>
      <c r="W34" s="565"/>
    </row>
    <row r="35" spans="2:23" s="7" customFormat="1" ht="39.75" customHeight="1">
      <c r="B35" s="580" t="s">
        <v>466</v>
      </c>
      <c r="C35" s="581"/>
      <c r="D35" s="581"/>
      <c r="E35" s="223" t="s">
        <v>467</v>
      </c>
      <c r="F35" s="223" t="s">
        <v>468</v>
      </c>
      <c r="G35" s="224" t="s">
        <v>469</v>
      </c>
      <c r="H35" s="225" t="s">
        <v>470</v>
      </c>
      <c r="I35" s="226" t="s">
        <v>471</v>
      </c>
      <c r="J35" s="223" t="s">
        <v>472</v>
      </c>
      <c r="K35" s="224" t="s">
        <v>473</v>
      </c>
      <c r="L35" s="225" t="s">
        <v>474</v>
      </c>
      <c r="M35" s="225" t="s">
        <v>475</v>
      </c>
      <c r="N35" s="226" t="s">
        <v>476</v>
      </c>
      <c r="O35" s="223" t="s">
        <v>477</v>
      </c>
      <c r="P35" s="224" t="s">
        <v>478</v>
      </c>
      <c r="Q35" s="225" t="s">
        <v>479</v>
      </c>
      <c r="R35" s="226" t="s">
        <v>480</v>
      </c>
      <c r="S35" s="223" t="s">
        <v>481</v>
      </c>
      <c r="T35" s="224" t="s">
        <v>482</v>
      </c>
      <c r="U35" s="225" t="s">
        <v>483</v>
      </c>
      <c r="V35" s="225" t="s">
        <v>484</v>
      </c>
      <c r="W35" s="225" t="s">
        <v>485</v>
      </c>
    </row>
    <row r="36" spans="2:23" s="8" customFormat="1" ht="29.25" customHeight="1">
      <c r="B36" s="603" t="s">
        <v>486</v>
      </c>
      <c r="C36" s="604"/>
      <c r="D36" s="604"/>
      <c r="E36" s="435">
        <f>+'1.Registros_Pptal'!C8</f>
        <v>3.0025051040702532E-2</v>
      </c>
      <c r="F36" s="435">
        <f>+'1.Registros_Pptal'!D8</f>
        <v>8.398503456669329E-2</v>
      </c>
      <c r="G36" s="435">
        <f>+'1.Registros_Pptal'!E8</f>
        <v>0.15528846803293728</v>
      </c>
      <c r="H36" s="436">
        <f>+G36</f>
        <v>0.15528846803293728</v>
      </c>
      <c r="I36" s="435">
        <f>+'1.Registros_Pptal'!H8</f>
        <v>0</v>
      </c>
      <c r="J36" s="435">
        <f>+'1.Registros_Pptal'!I8</f>
        <v>0</v>
      </c>
      <c r="K36" s="435">
        <f>+'1.Registros_Pptal'!J8</f>
        <v>0</v>
      </c>
      <c r="L36" s="436">
        <f>+K36</f>
        <v>0</v>
      </c>
      <c r="M36" s="436">
        <f>+L36</f>
        <v>0</v>
      </c>
      <c r="N36" s="435">
        <f>+'1.Registros_Pptal'!M8</f>
        <v>0</v>
      </c>
      <c r="O36" s="435">
        <f>+'1.Registros_Pptal'!N8</f>
        <v>0</v>
      </c>
      <c r="P36" s="435">
        <f>+'1.Registros_Pptal'!O8</f>
        <v>0</v>
      </c>
      <c r="Q36" s="436">
        <f>+P36</f>
        <v>0</v>
      </c>
      <c r="R36" s="435">
        <f>+'1.Registros_Pptal'!R8</f>
        <v>0</v>
      </c>
      <c r="S36" s="435">
        <f>+'1.Registros_Pptal'!S8</f>
        <v>0</v>
      </c>
      <c r="T36" s="435">
        <f>+'1.Registros_Pptal'!T8</f>
        <v>0</v>
      </c>
      <c r="U36" s="436">
        <f t="shared" ref="U36:W36" si="0">+T36</f>
        <v>0</v>
      </c>
      <c r="V36" s="436">
        <f t="shared" si="0"/>
        <v>0</v>
      </c>
      <c r="W36" s="436">
        <f t="shared" si="0"/>
        <v>0</v>
      </c>
    </row>
    <row r="37" spans="2:23" s="8" customFormat="1" ht="32.25" customHeight="1">
      <c r="B37" s="603" t="s">
        <v>857</v>
      </c>
      <c r="C37" s="604"/>
      <c r="D37" s="604"/>
      <c r="E37" s="434">
        <f>+'1.Registros_Pptal'!C10</f>
        <v>0.14010188911925647</v>
      </c>
      <c r="F37" s="434">
        <f>+'1.Registros_Pptal'!D10</f>
        <v>0.18981218689908511</v>
      </c>
      <c r="G37" s="434">
        <f>+'1.Registros_Pptal'!E10</f>
        <v>0.25531342589985789</v>
      </c>
      <c r="H37" s="437">
        <f>+G37</f>
        <v>0.25531342589985789</v>
      </c>
      <c r="I37" s="434">
        <f>+'1.Registros_Pptal'!H10</f>
        <v>0</v>
      </c>
      <c r="J37" s="434">
        <f>+'1.Registros_Pptal'!I10</f>
        <v>0</v>
      </c>
      <c r="K37" s="434">
        <f>+'1.Registros_Pptal'!J10</f>
        <v>0</v>
      </c>
      <c r="L37" s="437">
        <f>+K37</f>
        <v>0</v>
      </c>
      <c r="M37" s="437">
        <f>+L37</f>
        <v>0</v>
      </c>
      <c r="N37" s="434">
        <f>+'1.Registros_Pptal'!M10</f>
        <v>0</v>
      </c>
      <c r="O37" s="434">
        <f>+'1.Registros_Pptal'!N10</f>
        <v>0</v>
      </c>
      <c r="P37" s="434">
        <f>+'1.Registros_Pptal'!O10</f>
        <v>0</v>
      </c>
      <c r="Q37" s="437">
        <f>+P37</f>
        <v>0</v>
      </c>
      <c r="R37" s="434">
        <f>+'1.Registros_Pptal'!R10</f>
        <v>0</v>
      </c>
      <c r="S37" s="434">
        <f>+'1.Registros_Pptal'!S10</f>
        <v>0</v>
      </c>
      <c r="T37" s="434">
        <f>+'1.Registros_Pptal'!T10</f>
        <v>0</v>
      </c>
      <c r="U37" s="437">
        <f>+T37</f>
        <v>0</v>
      </c>
      <c r="V37" s="437">
        <f>+U37</f>
        <v>0</v>
      </c>
      <c r="W37" s="437">
        <f>+V37</f>
        <v>0</v>
      </c>
    </row>
    <row r="38" spans="2:23" s="9" customFormat="1" ht="21" customHeight="1">
      <c r="B38" s="465" t="s">
        <v>487</v>
      </c>
      <c r="C38" s="466"/>
      <c r="D38" s="466"/>
      <c r="E38" s="430">
        <f>+'1.Registros_Pptal'!C13</f>
        <v>1.3524797766082222</v>
      </c>
      <c r="F38" s="430">
        <f>+'1.Registros_Pptal'!D13</f>
        <v>1.2497773000996026</v>
      </c>
      <c r="G38" s="430">
        <f>+'1.Registros_Pptal'!E13</f>
        <v>1.4761261219860957</v>
      </c>
      <c r="H38" s="430">
        <f>+'1.Registros_Pptal'!F13</f>
        <v>1.4761261219860957</v>
      </c>
      <c r="I38" s="430">
        <f>+'1.Registros_Pptal'!H13</f>
        <v>0</v>
      </c>
      <c r="J38" s="430">
        <f>+'1.Registros_Pptal'!I13</f>
        <v>0</v>
      </c>
      <c r="K38" s="430">
        <f>+'1.Registros_Pptal'!J13</f>
        <v>0</v>
      </c>
      <c r="L38" s="430">
        <f>+'1.Registros_Pptal'!K13</f>
        <v>0</v>
      </c>
      <c r="M38" s="430">
        <f>+L38</f>
        <v>0</v>
      </c>
      <c r="N38" s="430">
        <f>+'1.Registros_Pptal'!M13</f>
        <v>0</v>
      </c>
      <c r="O38" s="430">
        <f>+'1.Registros_Pptal'!N13</f>
        <v>0</v>
      </c>
      <c r="P38" s="430">
        <f>+'1.Registros_Pptal'!O13</f>
        <v>0</v>
      </c>
      <c r="Q38" s="430">
        <f>+'1.Registros_Pptal'!P13</f>
        <v>0</v>
      </c>
      <c r="R38" s="430">
        <f>+'1.Registros_Pptal'!R13</f>
        <v>0</v>
      </c>
      <c r="S38" s="430">
        <f>+'1.Registros_Pptal'!S13</f>
        <v>0</v>
      </c>
      <c r="T38" s="430">
        <f>+'1.Registros_Pptal'!T13</f>
        <v>0</v>
      </c>
      <c r="U38" s="430">
        <f>+'1.Registros_Pptal'!U13</f>
        <v>0</v>
      </c>
      <c r="V38" s="430">
        <f>+U38</f>
        <v>0</v>
      </c>
      <c r="W38" s="430">
        <f>+V38</f>
        <v>0</v>
      </c>
    </row>
    <row r="39" spans="2:23" s="9" customFormat="1" ht="21" customHeight="1">
      <c r="B39" s="465" t="s">
        <v>488</v>
      </c>
      <c r="C39" s="466"/>
      <c r="D39" s="466"/>
      <c r="E39" s="431">
        <f>+'1.Registros_Pptal'!C12</f>
        <v>1.1597838503249707</v>
      </c>
      <c r="F39" s="431">
        <f>+'1.Registros_Pptal'!D12</f>
        <v>1.0609960139691732</v>
      </c>
      <c r="G39" s="431">
        <f>+'1.Registros_Pptal'!E12</f>
        <v>1.1153928610740844</v>
      </c>
      <c r="H39" s="431">
        <f>+'1.Registros_Pptal'!F12</f>
        <v>1.1153928610740844</v>
      </c>
      <c r="I39" s="430">
        <f>+'1.Registros_Pptal'!H12</f>
        <v>0</v>
      </c>
      <c r="J39" s="430">
        <f>+'1.Registros_Pptal'!I12</f>
        <v>0</v>
      </c>
      <c r="K39" s="430">
        <f>+'1.Registros_Pptal'!J12</f>
        <v>0</v>
      </c>
      <c r="L39" s="430">
        <f>+'1.Registros_Pptal'!K12</f>
        <v>0</v>
      </c>
      <c r="M39" s="430">
        <f>+L39</f>
        <v>0</v>
      </c>
      <c r="N39" s="430">
        <f>+'1.Registros_Pptal'!M12</f>
        <v>0</v>
      </c>
      <c r="O39" s="430">
        <f>+'1.Registros_Pptal'!N12</f>
        <v>0</v>
      </c>
      <c r="P39" s="430">
        <f>+'1.Registros_Pptal'!O12</f>
        <v>0</v>
      </c>
      <c r="Q39" s="430">
        <f>+'1.Registros_Pptal'!P12</f>
        <v>0</v>
      </c>
      <c r="R39" s="430">
        <f>+'1.Registros_Pptal'!R12</f>
        <v>0</v>
      </c>
      <c r="S39" s="430">
        <f>+'1.Registros_Pptal'!S12</f>
        <v>0</v>
      </c>
      <c r="T39" s="430">
        <f>+'1.Registros_Pptal'!T12</f>
        <v>0</v>
      </c>
      <c r="U39" s="430">
        <f>+'1.Registros_Pptal'!U12</f>
        <v>0</v>
      </c>
      <c r="V39" s="430">
        <f>+U39</f>
        <v>0</v>
      </c>
      <c r="W39" s="430">
        <f>+V39</f>
        <v>0</v>
      </c>
    </row>
    <row r="40" spans="2:23" s="9" customFormat="1" ht="21" customHeight="1">
      <c r="B40" s="467" t="s">
        <v>489</v>
      </c>
      <c r="C40" s="468"/>
      <c r="D40" s="469"/>
      <c r="E40" s="228" t="str">
        <f t="shared" ref="E40:W40" si="1">IF($E$23="ASCENDENTE","",IF($E$23&lt;&gt;"DESCENDENTE","",IFERROR(E36/E37,"")))</f>
        <v/>
      </c>
      <c r="F40" s="228" t="str">
        <f t="shared" si="1"/>
        <v/>
      </c>
      <c r="G40" s="229" t="str">
        <f t="shared" si="1"/>
        <v/>
      </c>
      <c r="H40" s="230" t="str">
        <f t="shared" si="1"/>
        <v/>
      </c>
      <c r="I40" s="231" t="str">
        <f t="shared" si="1"/>
        <v/>
      </c>
      <c r="J40" s="228" t="str">
        <f t="shared" si="1"/>
        <v/>
      </c>
      <c r="K40" s="229" t="str">
        <f t="shared" si="1"/>
        <v/>
      </c>
      <c r="L40" s="230" t="str">
        <f t="shared" si="1"/>
        <v/>
      </c>
      <c r="M40" s="230" t="str">
        <f t="shared" si="1"/>
        <v/>
      </c>
      <c r="N40" s="231" t="str">
        <f t="shared" si="1"/>
        <v/>
      </c>
      <c r="O40" s="228" t="str">
        <f t="shared" si="1"/>
        <v/>
      </c>
      <c r="P40" s="229" t="str">
        <f t="shared" si="1"/>
        <v/>
      </c>
      <c r="Q40" s="230" t="str">
        <f t="shared" si="1"/>
        <v/>
      </c>
      <c r="R40" s="231" t="str">
        <f t="shared" si="1"/>
        <v/>
      </c>
      <c r="S40" s="228" t="str">
        <f t="shared" si="1"/>
        <v/>
      </c>
      <c r="T40" s="229" t="str">
        <f t="shared" si="1"/>
        <v/>
      </c>
      <c r="U40" s="230" t="str">
        <f t="shared" si="1"/>
        <v/>
      </c>
      <c r="V40" s="230" t="str">
        <f t="shared" si="1"/>
        <v/>
      </c>
      <c r="W40" s="230" t="str">
        <f t="shared" si="1"/>
        <v/>
      </c>
    </row>
    <row r="41" spans="2:23" s="9" customFormat="1" ht="21" customHeight="1">
      <c r="B41" s="467" t="s">
        <v>490</v>
      </c>
      <c r="C41" s="468"/>
      <c r="D41" s="469"/>
      <c r="E41" s="228"/>
      <c r="F41" s="228"/>
      <c r="G41" s="229"/>
      <c r="H41" s="230"/>
      <c r="I41" s="231"/>
      <c r="J41" s="228"/>
      <c r="K41" s="229"/>
      <c r="L41" s="230"/>
      <c r="M41" s="230"/>
      <c r="N41" s="231"/>
      <c r="O41" s="228"/>
      <c r="P41" s="229"/>
      <c r="Q41" s="230"/>
      <c r="R41" s="231"/>
      <c r="S41" s="228"/>
      <c r="T41" s="229"/>
      <c r="U41" s="230"/>
      <c r="V41" s="230"/>
      <c r="W41" s="230"/>
    </row>
    <row r="42" spans="2:23" s="9" customFormat="1" ht="33.75" customHeight="1">
      <c r="B42" s="463" t="s">
        <v>491</v>
      </c>
      <c r="C42" s="464"/>
      <c r="D42" s="464"/>
      <c r="E42" s="315">
        <f>+'1.Registros_Pptal'!C20</f>
        <v>0.1208</v>
      </c>
      <c r="F42" s="315">
        <f>+'1.Registros_Pptal'!D20</f>
        <v>0.1789</v>
      </c>
      <c r="G42" s="315">
        <f>+'1.Registros_Pptal'!E20</f>
        <v>0.22889999999999999</v>
      </c>
      <c r="H42" s="315">
        <f>+G42</f>
        <v>0.22889999999999999</v>
      </c>
      <c r="I42" s="315">
        <f>+'1.Registros_Pptal'!H20</f>
        <v>0.26629999999999998</v>
      </c>
      <c r="J42" s="315">
        <f>+'1.Registros_Pptal'!I20</f>
        <v>0.35670000000000002</v>
      </c>
      <c r="K42" s="315">
        <f>+'1.Registros_Pptal'!J20</f>
        <v>0.44969999999999999</v>
      </c>
      <c r="L42" s="315">
        <f>+K42</f>
        <v>0.44969999999999999</v>
      </c>
      <c r="M42" s="315">
        <f>+L42</f>
        <v>0.44969999999999999</v>
      </c>
      <c r="N42" s="315">
        <f>+'1.Registros_Pptal'!M20</f>
        <v>0.53110000000000002</v>
      </c>
      <c r="O42" s="315">
        <f>+'1.Registros_Pptal'!N20</f>
        <v>0.57540000000000002</v>
      </c>
      <c r="P42" s="315">
        <f>+'1.Registros_Pptal'!O20</f>
        <v>0.63819999999999999</v>
      </c>
      <c r="Q42" s="315">
        <f>+P42</f>
        <v>0.63819999999999999</v>
      </c>
      <c r="R42" s="315">
        <f>+'1.Registros_Pptal'!R20</f>
        <v>0.69989999999999997</v>
      </c>
      <c r="S42" s="315">
        <f>+'1.Registros_Pptal'!S20</f>
        <v>0.83350000000000002</v>
      </c>
      <c r="T42" s="315">
        <f>+'1.Registros_Pptal'!T20</f>
        <v>0.92600000000000005</v>
      </c>
      <c r="U42" s="315">
        <f>+T42</f>
        <v>0.92600000000000005</v>
      </c>
      <c r="V42" s="315">
        <f>+U42</f>
        <v>0.92600000000000005</v>
      </c>
      <c r="W42" s="315">
        <f>+V42</f>
        <v>0.92600000000000005</v>
      </c>
    </row>
    <row r="43" spans="2:23" s="9" customFormat="1" ht="31.5" customHeight="1">
      <c r="B43" s="463" t="s">
        <v>492</v>
      </c>
      <c r="C43" s="464"/>
      <c r="D43" s="464"/>
      <c r="E43" s="316">
        <f>+'1.Registros_Pptal'!C21</f>
        <v>2.2200000000000001E-2</v>
      </c>
      <c r="F43" s="316">
        <f>+'1.Registros_Pptal'!D21</f>
        <v>6.7199999999999996E-2</v>
      </c>
      <c r="G43" s="316">
        <f>+'1.Registros_Pptal'!E21</f>
        <v>0.1052</v>
      </c>
      <c r="H43" s="316">
        <f>+'1.Registros_Pptal'!F21</f>
        <v>0.1052</v>
      </c>
      <c r="I43" s="316">
        <f>+'1.Registros_Pptal'!H21</f>
        <v>0.15010000000000001</v>
      </c>
      <c r="J43" s="316">
        <f>+'1.Registros_Pptal'!I21</f>
        <v>0.2077</v>
      </c>
      <c r="K43" s="316">
        <f>+'1.Registros_Pptal'!J21</f>
        <v>0.27389999999999998</v>
      </c>
      <c r="L43" s="316">
        <f>+'1.Registros_Pptal'!K21</f>
        <v>0.27389999999999998</v>
      </c>
      <c r="M43" s="316">
        <f>+L43</f>
        <v>0.27389999999999998</v>
      </c>
      <c r="N43" s="316">
        <f>+'1.Registros_Pptal'!M21</f>
        <v>0.33069999999999999</v>
      </c>
      <c r="O43" s="316">
        <f>+'1.Registros_Pptal'!N21</f>
        <v>0.38600000000000001</v>
      </c>
      <c r="P43" s="316">
        <f>+'1.Registros_Pptal'!O21</f>
        <v>0.45190000000000002</v>
      </c>
      <c r="Q43" s="316">
        <f>+'1.Registros_Pptal'!P21</f>
        <v>0.45190000000000002</v>
      </c>
      <c r="R43" s="316">
        <f>+'1.Registros_Pptal'!R21</f>
        <v>0.50900000000000001</v>
      </c>
      <c r="S43" s="316">
        <f>+'1.Registros_Pptal'!S21</f>
        <v>0.61050000000000004</v>
      </c>
      <c r="T43" s="316">
        <f>+'1.Registros_Pptal'!T21</f>
        <v>0.89710000000000001</v>
      </c>
      <c r="U43" s="316">
        <f>+'1.Registros_Pptal'!U21</f>
        <v>0.89710000000000001</v>
      </c>
      <c r="V43" s="316">
        <f>+U43</f>
        <v>0.89710000000000001</v>
      </c>
      <c r="W43" s="316">
        <f>+V43</f>
        <v>0.89710000000000001</v>
      </c>
    </row>
    <row r="44" spans="2:23" s="9" customFormat="1" ht="27.75" customHeight="1">
      <c r="B44" s="568" t="s">
        <v>856</v>
      </c>
      <c r="C44" s="568"/>
      <c r="D44" s="568"/>
      <c r="E44" s="432">
        <f>+E38</f>
        <v>1.3524797766082222</v>
      </c>
      <c r="F44" s="432">
        <f t="shared" ref="F44:W44" si="2">+F38</f>
        <v>1.2497773000996026</v>
      </c>
      <c r="G44" s="432">
        <f t="shared" si="2"/>
        <v>1.4761261219860957</v>
      </c>
      <c r="H44" s="432">
        <f t="shared" si="2"/>
        <v>1.4761261219860957</v>
      </c>
      <c r="I44" s="432">
        <f t="shared" si="2"/>
        <v>0</v>
      </c>
      <c r="J44" s="432">
        <f t="shared" si="2"/>
        <v>0</v>
      </c>
      <c r="K44" s="432">
        <f t="shared" si="2"/>
        <v>0</v>
      </c>
      <c r="L44" s="432">
        <f t="shared" si="2"/>
        <v>0</v>
      </c>
      <c r="M44" s="432">
        <f t="shared" si="2"/>
        <v>0</v>
      </c>
      <c r="N44" s="432">
        <f t="shared" si="2"/>
        <v>0</v>
      </c>
      <c r="O44" s="432">
        <f t="shared" si="2"/>
        <v>0</v>
      </c>
      <c r="P44" s="432">
        <f t="shared" si="2"/>
        <v>0</v>
      </c>
      <c r="Q44" s="432">
        <f t="shared" si="2"/>
        <v>0</v>
      </c>
      <c r="R44" s="432">
        <f t="shared" si="2"/>
        <v>0</v>
      </c>
      <c r="S44" s="432">
        <f t="shared" si="2"/>
        <v>0</v>
      </c>
      <c r="T44" s="432">
        <f t="shared" si="2"/>
        <v>0</v>
      </c>
      <c r="U44" s="432">
        <f t="shared" si="2"/>
        <v>0</v>
      </c>
      <c r="V44" s="432">
        <f t="shared" si="2"/>
        <v>0</v>
      </c>
      <c r="W44" s="432">
        <f t="shared" si="2"/>
        <v>0</v>
      </c>
    </row>
    <row r="45" spans="2:23" s="9" customFormat="1" ht="32.25" hidden="1" customHeight="1" thickBot="1">
      <c r="B45" s="566" t="s">
        <v>494</v>
      </c>
      <c r="C45" s="567"/>
      <c r="D45" s="567"/>
      <c r="E45" s="232" t="str">
        <f>(IFERROR((#REF!/E36)/E42,""))</f>
        <v/>
      </c>
      <c r="F45" s="232">
        <f t="shared" ref="F45:W45" si="3">(IFERROR((F36/F37)/F42,""))</f>
        <v>2.4732468911753491</v>
      </c>
      <c r="G45" s="233">
        <f t="shared" si="3"/>
        <v>2.6571725644528148</v>
      </c>
      <c r="H45" s="234">
        <f t="shared" si="3"/>
        <v>2.6571725644528148</v>
      </c>
      <c r="I45" s="235" t="str">
        <f t="shared" si="3"/>
        <v/>
      </c>
      <c r="J45" s="232" t="str">
        <f t="shared" si="3"/>
        <v/>
      </c>
      <c r="K45" s="233" t="str">
        <f t="shared" si="3"/>
        <v/>
      </c>
      <c r="L45" s="234" t="str">
        <f t="shared" si="3"/>
        <v/>
      </c>
      <c r="M45" s="234" t="str">
        <f t="shared" si="3"/>
        <v/>
      </c>
      <c r="N45" s="235" t="str">
        <f t="shared" si="3"/>
        <v/>
      </c>
      <c r="O45" s="232" t="str">
        <f t="shared" si="3"/>
        <v/>
      </c>
      <c r="P45" s="233" t="str">
        <f t="shared" si="3"/>
        <v/>
      </c>
      <c r="Q45" s="234" t="str">
        <f t="shared" si="3"/>
        <v/>
      </c>
      <c r="R45" s="235" t="str">
        <f t="shared" si="3"/>
        <v/>
      </c>
      <c r="S45" s="232" t="str">
        <f t="shared" si="3"/>
        <v/>
      </c>
      <c r="T45" s="233" t="str">
        <f t="shared" si="3"/>
        <v/>
      </c>
      <c r="U45" s="234" t="str">
        <f t="shared" si="3"/>
        <v/>
      </c>
      <c r="V45" s="234" t="str">
        <f t="shared" si="3"/>
        <v/>
      </c>
      <c r="W45" s="234" t="str">
        <f t="shared" si="3"/>
        <v/>
      </c>
    </row>
    <row r="46" spans="2:23" s="9" customFormat="1" ht="14.25" thickBot="1">
      <c r="B46" s="608"/>
      <c r="C46" s="609"/>
      <c r="D46" s="609"/>
      <c r="E46" s="609"/>
      <c r="F46" s="609"/>
      <c r="G46" s="609"/>
      <c r="H46" s="610"/>
      <c r="I46" s="609"/>
      <c r="J46" s="609"/>
      <c r="K46" s="609"/>
      <c r="L46" s="610"/>
      <c r="M46" s="610"/>
      <c r="N46" s="609"/>
      <c r="O46" s="609"/>
      <c r="P46" s="609"/>
      <c r="Q46" s="610"/>
      <c r="R46" s="609"/>
      <c r="S46" s="609"/>
      <c r="T46" s="609"/>
      <c r="U46" s="610"/>
      <c r="V46" s="610"/>
      <c r="W46" s="611"/>
    </row>
    <row r="47" spans="2:23" ht="12.75" customHeight="1">
      <c r="B47" s="110"/>
      <c r="C47" s="111"/>
      <c r="D47" s="111"/>
      <c r="E47" s="111"/>
      <c r="F47" s="111"/>
      <c r="G47" s="111"/>
      <c r="H47" s="111"/>
      <c r="I47" s="111"/>
      <c r="J47" s="111"/>
      <c r="K47" s="111"/>
      <c r="L47" s="112"/>
      <c r="M47" s="111"/>
      <c r="N47" s="605" t="s">
        <v>495</v>
      </c>
      <c r="O47" s="606"/>
      <c r="P47" s="606"/>
      <c r="Q47" s="606"/>
      <c r="R47" s="606"/>
      <c r="S47" s="606"/>
      <c r="T47" s="606"/>
      <c r="U47" s="606"/>
      <c r="V47" s="606"/>
      <c r="W47" s="607"/>
    </row>
    <row r="48" spans="2:23" ht="15" customHeight="1">
      <c r="B48" s="113"/>
      <c r="C48" s="106"/>
      <c r="D48" s="106"/>
      <c r="E48" s="106"/>
      <c r="F48" s="106"/>
      <c r="G48" s="106"/>
      <c r="H48" s="106"/>
      <c r="I48" s="106"/>
      <c r="J48" s="106"/>
      <c r="K48" s="106"/>
      <c r="L48" s="114"/>
      <c r="M48" s="106"/>
      <c r="N48" s="496"/>
      <c r="O48" s="497"/>
      <c r="P48" s="497"/>
      <c r="Q48" s="497"/>
      <c r="R48" s="497"/>
      <c r="S48" s="497"/>
      <c r="T48" s="497"/>
      <c r="U48" s="497"/>
      <c r="V48" s="497"/>
      <c r="W48" s="498"/>
    </row>
    <row r="49" spans="2:23" ht="23.25" customHeight="1">
      <c r="B49" s="113"/>
      <c r="C49" s="106"/>
      <c r="D49" s="106"/>
      <c r="E49" s="106"/>
      <c r="F49" s="106"/>
      <c r="G49" s="106"/>
      <c r="H49" s="106"/>
      <c r="I49" s="106"/>
      <c r="J49" s="106"/>
      <c r="K49" s="106"/>
      <c r="L49" s="114"/>
      <c r="M49" s="106"/>
      <c r="N49" s="471" t="s">
        <v>859</v>
      </c>
      <c r="O49" s="472"/>
      <c r="P49" s="472"/>
      <c r="Q49" s="472"/>
      <c r="R49" s="472"/>
      <c r="S49" s="472"/>
      <c r="T49" s="472"/>
      <c r="U49" s="472"/>
      <c r="V49" s="472"/>
      <c r="W49" s="473"/>
    </row>
    <row r="50" spans="2:23" ht="23.25" customHeight="1">
      <c r="B50" s="113"/>
      <c r="C50" s="106"/>
      <c r="D50" s="106"/>
      <c r="E50" s="106"/>
      <c r="F50" s="106"/>
      <c r="G50" s="106"/>
      <c r="H50" s="106"/>
      <c r="I50" s="106"/>
      <c r="J50" s="106"/>
      <c r="K50" s="106"/>
      <c r="L50" s="114"/>
      <c r="M50" s="106"/>
      <c r="N50" s="474"/>
      <c r="O50" s="475"/>
      <c r="P50" s="475"/>
      <c r="Q50" s="475"/>
      <c r="R50" s="475"/>
      <c r="S50" s="475"/>
      <c r="T50" s="475"/>
      <c r="U50" s="475"/>
      <c r="V50" s="475"/>
      <c r="W50" s="476"/>
    </row>
    <row r="51" spans="2:23" ht="23.25" customHeight="1">
      <c r="B51" s="113"/>
      <c r="C51" s="106"/>
      <c r="D51" s="106"/>
      <c r="E51" s="106"/>
      <c r="F51" s="106"/>
      <c r="G51" s="106"/>
      <c r="H51" s="106"/>
      <c r="I51" s="106"/>
      <c r="J51" s="106"/>
      <c r="K51" s="106"/>
      <c r="L51" s="114"/>
      <c r="M51" s="106"/>
      <c r="N51" s="477"/>
      <c r="O51" s="478"/>
      <c r="P51" s="478"/>
      <c r="Q51" s="478"/>
      <c r="R51" s="478"/>
      <c r="S51" s="478"/>
      <c r="T51" s="478"/>
      <c r="U51" s="478"/>
      <c r="V51" s="478"/>
      <c r="W51" s="479"/>
    </row>
    <row r="52" spans="2:23" ht="23.25" customHeight="1">
      <c r="B52" s="113"/>
      <c r="C52" s="106"/>
      <c r="D52" s="106"/>
      <c r="E52" s="106"/>
      <c r="F52" s="106"/>
      <c r="G52" s="106"/>
      <c r="H52" s="106"/>
      <c r="I52" s="106"/>
      <c r="J52" s="106"/>
      <c r="K52" s="106"/>
      <c r="L52" s="114"/>
      <c r="M52" s="106"/>
      <c r="N52" s="471" t="s">
        <v>496</v>
      </c>
      <c r="O52" s="472"/>
      <c r="P52" s="472"/>
      <c r="Q52" s="472"/>
      <c r="R52" s="472"/>
      <c r="S52" s="472"/>
      <c r="T52" s="472"/>
      <c r="U52" s="472"/>
      <c r="V52" s="472"/>
      <c r="W52" s="473"/>
    </row>
    <row r="53" spans="2:23" ht="23.25" customHeight="1">
      <c r="B53" s="113"/>
      <c r="C53" s="106"/>
      <c r="D53" s="106"/>
      <c r="E53" s="106"/>
      <c r="F53" s="106"/>
      <c r="G53" s="106"/>
      <c r="H53" s="106"/>
      <c r="I53" s="106"/>
      <c r="J53" s="106"/>
      <c r="K53" s="106"/>
      <c r="L53" s="114"/>
      <c r="M53" s="106"/>
      <c r="N53" s="477"/>
      <c r="O53" s="478"/>
      <c r="P53" s="478"/>
      <c r="Q53" s="478"/>
      <c r="R53" s="478"/>
      <c r="S53" s="478"/>
      <c r="T53" s="478"/>
      <c r="U53" s="478"/>
      <c r="V53" s="478"/>
      <c r="W53" s="479"/>
    </row>
    <row r="54" spans="2:23" ht="23.25" customHeight="1">
      <c r="B54" s="113"/>
      <c r="C54" s="106"/>
      <c r="D54" s="106"/>
      <c r="E54" s="106"/>
      <c r="F54" s="106"/>
      <c r="G54" s="106"/>
      <c r="H54" s="106"/>
      <c r="I54" s="106"/>
      <c r="J54" s="106"/>
      <c r="K54" s="106"/>
      <c r="L54" s="114"/>
      <c r="M54" s="106"/>
      <c r="N54" s="471" t="s">
        <v>860</v>
      </c>
      <c r="O54" s="472"/>
      <c r="P54" s="472"/>
      <c r="Q54" s="472"/>
      <c r="R54" s="472"/>
      <c r="S54" s="472"/>
      <c r="T54" s="472"/>
      <c r="U54" s="472"/>
      <c r="V54" s="472"/>
      <c r="W54" s="473"/>
    </row>
    <row r="55" spans="2:23" ht="23.25" customHeight="1">
      <c r="B55" s="113"/>
      <c r="C55" s="106"/>
      <c r="D55" s="106"/>
      <c r="E55" s="106"/>
      <c r="F55" s="106"/>
      <c r="G55" s="106"/>
      <c r="H55" s="106"/>
      <c r="I55" s="106"/>
      <c r="J55" s="106"/>
      <c r="K55" s="106"/>
      <c r="L55" s="114"/>
      <c r="M55" s="106"/>
      <c r="N55" s="477"/>
      <c r="O55" s="478"/>
      <c r="P55" s="478"/>
      <c r="Q55" s="478"/>
      <c r="R55" s="478"/>
      <c r="S55" s="478"/>
      <c r="T55" s="478"/>
      <c r="U55" s="478"/>
      <c r="V55" s="478"/>
      <c r="W55" s="479"/>
    </row>
    <row r="56" spans="2:23" ht="23.25" customHeight="1">
      <c r="B56" s="113"/>
      <c r="C56" s="106"/>
      <c r="D56" s="106"/>
      <c r="E56" s="106"/>
      <c r="F56" s="106"/>
      <c r="G56" s="106"/>
      <c r="H56" s="106"/>
      <c r="I56" s="106"/>
      <c r="J56" s="106"/>
      <c r="K56" s="106"/>
      <c r="L56" s="114"/>
      <c r="M56" s="106"/>
      <c r="N56" s="480" t="s">
        <v>498</v>
      </c>
      <c r="O56" s="480"/>
      <c r="P56" s="480"/>
      <c r="Q56" s="480"/>
      <c r="R56" s="480"/>
      <c r="S56" s="480"/>
      <c r="T56" s="480"/>
      <c r="U56" s="480"/>
      <c r="V56" s="480"/>
      <c r="W56" s="480"/>
    </row>
    <row r="57" spans="2:23" ht="23.25" customHeight="1">
      <c r="B57" s="113"/>
      <c r="C57" s="106"/>
      <c r="D57" s="106"/>
      <c r="E57" s="106"/>
      <c r="F57" s="106"/>
      <c r="G57" s="106"/>
      <c r="H57" s="106"/>
      <c r="I57" s="106"/>
      <c r="J57" s="106"/>
      <c r="K57" s="106"/>
      <c r="L57" s="114"/>
      <c r="M57" s="106"/>
      <c r="N57" s="480"/>
      <c r="O57" s="480"/>
      <c r="P57" s="480"/>
      <c r="Q57" s="480"/>
      <c r="R57" s="480"/>
      <c r="S57" s="480"/>
      <c r="T57" s="480"/>
      <c r="U57" s="480"/>
      <c r="V57" s="480"/>
      <c r="W57" s="480"/>
    </row>
    <row r="58" spans="2:23" ht="23.25" customHeight="1">
      <c r="B58" s="113"/>
      <c r="C58" s="106"/>
      <c r="D58" s="106"/>
      <c r="E58" s="106"/>
      <c r="F58" s="106"/>
      <c r="G58" s="106"/>
      <c r="H58" s="106"/>
      <c r="I58" s="106"/>
      <c r="J58" s="106"/>
      <c r="K58" s="106"/>
      <c r="L58" s="114"/>
      <c r="M58" s="106"/>
      <c r="N58" s="480"/>
      <c r="O58" s="480"/>
      <c r="P58" s="480"/>
      <c r="Q58" s="480"/>
      <c r="R58" s="480"/>
      <c r="S58" s="480"/>
      <c r="T58" s="480"/>
      <c r="U58" s="480"/>
      <c r="V58" s="480"/>
      <c r="W58" s="480"/>
    </row>
    <row r="59" spans="2:23" ht="15" customHeight="1">
      <c r="B59" s="113"/>
      <c r="C59" s="106"/>
      <c r="D59" s="106"/>
      <c r="E59" s="106"/>
      <c r="F59" s="106"/>
      <c r="G59" s="106"/>
      <c r="H59" s="106"/>
      <c r="I59" s="106"/>
      <c r="J59" s="106"/>
      <c r="K59" s="106"/>
      <c r="L59" s="114"/>
      <c r="M59" s="106"/>
      <c r="N59" s="493" t="s">
        <v>499</v>
      </c>
      <c r="O59" s="494"/>
      <c r="P59" s="494"/>
      <c r="Q59" s="494"/>
      <c r="R59" s="494"/>
      <c r="S59" s="494"/>
      <c r="T59" s="494"/>
      <c r="U59" s="494"/>
      <c r="V59" s="494"/>
      <c r="W59" s="495"/>
    </row>
    <row r="60" spans="2:23" ht="15" customHeight="1">
      <c r="B60" s="113"/>
      <c r="C60" s="106"/>
      <c r="D60" s="106"/>
      <c r="E60" s="106"/>
      <c r="F60" s="106"/>
      <c r="G60" s="106"/>
      <c r="H60" s="106"/>
      <c r="I60" s="106"/>
      <c r="J60" s="106"/>
      <c r="K60" s="106"/>
      <c r="L60" s="114"/>
      <c r="M60" s="106"/>
      <c r="N60" s="496"/>
      <c r="O60" s="497"/>
      <c r="P60" s="497"/>
      <c r="Q60" s="497"/>
      <c r="R60" s="497"/>
      <c r="S60" s="497"/>
      <c r="T60" s="497"/>
      <c r="U60" s="497"/>
      <c r="V60" s="497"/>
      <c r="W60" s="498"/>
    </row>
    <row r="61" spans="2:23" ht="29.25" customHeight="1">
      <c r="B61" s="113"/>
      <c r="C61" s="106"/>
      <c r="D61" s="106"/>
      <c r="E61" s="106"/>
      <c r="F61" s="106"/>
      <c r="G61" s="106"/>
      <c r="H61" s="106"/>
      <c r="I61" s="106"/>
      <c r="J61" s="106"/>
      <c r="K61" s="106"/>
      <c r="L61" s="114"/>
      <c r="M61" s="106"/>
      <c r="N61" s="481" t="s">
        <v>500</v>
      </c>
      <c r="O61" s="482"/>
      <c r="P61" s="482"/>
      <c r="Q61" s="483"/>
      <c r="R61" s="490" t="s">
        <v>501</v>
      </c>
      <c r="S61" s="490"/>
      <c r="T61" s="506" t="s">
        <v>502</v>
      </c>
      <c r="U61" s="490"/>
      <c r="V61" s="500"/>
      <c r="W61" s="501"/>
    </row>
    <row r="62" spans="2:23" ht="15" customHeight="1">
      <c r="B62" s="113"/>
      <c r="C62" s="106"/>
      <c r="D62" s="106"/>
      <c r="E62" s="106"/>
      <c r="F62" s="106"/>
      <c r="G62" s="106"/>
      <c r="H62" s="106"/>
      <c r="I62" s="106"/>
      <c r="J62" s="106"/>
      <c r="K62" s="106"/>
      <c r="L62" s="114"/>
      <c r="M62" s="106"/>
      <c r="N62" s="484"/>
      <c r="O62" s="485"/>
      <c r="P62" s="485"/>
      <c r="Q62" s="486"/>
      <c r="R62" s="491"/>
      <c r="S62" s="491"/>
      <c r="T62" s="507"/>
      <c r="U62" s="491"/>
      <c r="V62" s="502"/>
      <c r="W62" s="503"/>
    </row>
    <row r="63" spans="2:23" ht="15" customHeight="1">
      <c r="B63" s="113"/>
      <c r="C63" s="106"/>
      <c r="D63" s="106"/>
      <c r="E63" s="106"/>
      <c r="F63" s="106"/>
      <c r="G63" s="106"/>
      <c r="H63" s="106"/>
      <c r="I63" s="106"/>
      <c r="J63" s="106"/>
      <c r="K63" s="106"/>
      <c r="L63" s="114"/>
      <c r="M63" s="106"/>
      <c r="N63" s="481" t="s">
        <v>503</v>
      </c>
      <c r="O63" s="482"/>
      <c r="P63" s="482"/>
      <c r="Q63" s="483"/>
      <c r="R63" s="492" t="s">
        <v>501</v>
      </c>
      <c r="S63" s="492"/>
      <c r="T63" s="506" t="s">
        <v>502</v>
      </c>
      <c r="U63" s="490"/>
      <c r="V63" s="502"/>
      <c r="W63" s="503"/>
    </row>
    <row r="64" spans="2:23" ht="15" customHeight="1">
      <c r="B64" s="113"/>
      <c r="C64" s="106"/>
      <c r="D64" s="106"/>
      <c r="E64" s="106"/>
      <c r="F64" s="106"/>
      <c r="G64" s="106"/>
      <c r="H64" s="106"/>
      <c r="I64" s="106"/>
      <c r="J64" s="106"/>
      <c r="K64" s="106"/>
      <c r="L64" s="114"/>
      <c r="M64" s="106"/>
      <c r="N64" s="487"/>
      <c r="O64" s="488"/>
      <c r="P64" s="488"/>
      <c r="Q64" s="489"/>
      <c r="R64" s="492"/>
      <c r="S64" s="492"/>
      <c r="T64" s="508"/>
      <c r="U64" s="499"/>
      <c r="V64" s="502"/>
      <c r="W64" s="503"/>
    </row>
    <row r="65" spans="2:23" ht="15" customHeight="1" thickBot="1">
      <c r="B65" s="115"/>
      <c r="C65" s="116"/>
      <c r="D65" s="116"/>
      <c r="E65" s="116"/>
      <c r="F65" s="116"/>
      <c r="G65" s="116"/>
      <c r="H65" s="116"/>
      <c r="I65" s="116"/>
      <c r="J65" s="116"/>
      <c r="K65" s="116"/>
      <c r="L65" s="117"/>
      <c r="M65" s="116"/>
      <c r="N65" s="484"/>
      <c r="O65" s="485"/>
      <c r="P65" s="485"/>
      <c r="Q65" s="486"/>
      <c r="R65" s="492"/>
      <c r="S65" s="492"/>
      <c r="T65" s="507"/>
      <c r="U65" s="491"/>
      <c r="V65" s="504"/>
      <c r="W65" s="505"/>
    </row>
    <row r="66" spans="2:23">
      <c r="B66" s="236"/>
      <c r="C66" s="236"/>
      <c r="D66" s="236"/>
      <c r="E66" s="236"/>
      <c r="F66" s="236"/>
      <c r="G66" s="236"/>
      <c r="H66" s="236"/>
      <c r="I66" s="236"/>
      <c r="J66" s="236"/>
      <c r="K66" s="236"/>
      <c r="L66" s="236"/>
      <c r="M66" s="236"/>
      <c r="N66" s="236"/>
      <c r="O66" s="236"/>
      <c r="P66" s="236"/>
      <c r="Q66" s="2"/>
      <c r="R66" s="2"/>
      <c r="S66" s="2"/>
      <c r="T66" s="2"/>
      <c r="U66" s="2"/>
      <c r="V66" s="2"/>
      <c r="W66" s="2"/>
    </row>
    <row r="67" spans="2:23">
      <c r="B67" s="470" t="s">
        <v>504</v>
      </c>
      <c r="C67" s="470"/>
      <c r="D67" s="470"/>
      <c r="E67" s="470"/>
      <c r="F67" s="470"/>
      <c r="G67" s="470"/>
      <c r="H67" s="470"/>
      <c r="I67" s="470"/>
      <c r="J67" s="470"/>
      <c r="K67" s="470"/>
      <c r="L67" s="470"/>
      <c r="M67" s="237"/>
      <c r="N67" s="237"/>
      <c r="O67" s="236"/>
      <c r="P67" s="236"/>
      <c r="Q67" s="2"/>
      <c r="R67" s="2"/>
      <c r="S67" s="2"/>
      <c r="T67" s="2"/>
      <c r="U67" s="2"/>
      <c r="V67" s="2"/>
      <c r="W67" s="2"/>
    </row>
    <row r="68" spans="2:23">
      <c r="B68" s="10" t="s">
        <v>504</v>
      </c>
      <c r="O68" s="10"/>
      <c r="P68" s="10"/>
    </row>
    <row r="69" spans="2:23">
      <c r="B69" s="12" t="s">
        <v>505</v>
      </c>
      <c r="F69" s="12" t="s">
        <v>506</v>
      </c>
      <c r="G69" s="12" t="s">
        <v>507</v>
      </c>
      <c r="H69" s="12" t="s">
        <v>508</v>
      </c>
      <c r="I69" s="12" t="s">
        <v>509</v>
      </c>
      <c r="J69" s="12" t="s">
        <v>510</v>
      </c>
      <c r="O69" s="10"/>
      <c r="P69" s="10"/>
      <c r="Q69" s="10"/>
      <c r="R69" s="10"/>
      <c r="S69" s="10"/>
      <c r="T69" s="10"/>
      <c r="U69" s="10"/>
      <c r="V69" s="10"/>
      <c r="W69" s="10"/>
    </row>
    <row r="70" spans="2:23">
      <c r="B70" s="12" t="s">
        <v>504</v>
      </c>
      <c r="F70" s="13">
        <f>+H38</f>
        <v>1.4761261219860957</v>
      </c>
      <c r="G70" s="13">
        <f>+L38</f>
        <v>0</v>
      </c>
      <c r="H70" s="13">
        <f>+Q38</f>
        <v>0</v>
      </c>
      <c r="I70" s="13">
        <f>+U38</f>
        <v>0</v>
      </c>
      <c r="J70" s="13">
        <f>+W38</f>
        <v>0</v>
      </c>
      <c r="N70" s="14"/>
      <c r="O70" s="15"/>
      <c r="P70" s="15"/>
      <c r="Q70" s="15"/>
      <c r="R70" s="15"/>
      <c r="S70" s="10"/>
      <c r="T70" s="10"/>
      <c r="U70" s="10"/>
      <c r="V70" s="10"/>
      <c r="W70" s="10"/>
    </row>
    <row r="71" spans="2:23" hidden="1">
      <c r="F71" s="14">
        <f>+H42</f>
        <v>0.22889999999999999</v>
      </c>
      <c r="G71" s="14">
        <f>+L42</f>
        <v>0.44969999999999999</v>
      </c>
      <c r="H71" s="14">
        <f>+Q42</f>
        <v>0.63819999999999999</v>
      </c>
      <c r="I71" s="14">
        <f>+U42</f>
        <v>0.92600000000000005</v>
      </c>
      <c r="J71" s="14">
        <f>+W42</f>
        <v>0.92600000000000005</v>
      </c>
      <c r="K71" s="14"/>
      <c r="L71" s="14"/>
      <c r="M71" s="14"/>
      <c r="O71" s="10"/>
      <c r="P71" s="10"/>
      <c r="Q71" s="10"/>
      <c r="R71" s="10"/>
      <c r="S71" s="10"/>
      <c r="T71" s="10"/>
      <c r="U71" s="10"/>
      <c r="V71" s="10"/>
      <c r="W71" s="10"/>
    </row>
    <row r="72" spans="2:23" hidden="1">
      <c r="F72" s="13">
        <f>+H44</f>
        <v>1.4761261219860957</v>
      </c>
      <c r="G72" s="13">
        <f>+L44</f>
        <v>0</v>
      </c>
      <c r="H72" s="13">
        <f>+Q44</f>
        <v>0</v>
      </c>
      <c r="I72" s="13">
        <f>+U44</f>
        <v>0</v>
      </c>
      <c r="J72" s="13">
        <f>+W44</f>
        <v>0</v>
      </c>
      <c r="O72" s="10"/>
      <c r="P72" s="10"/>
      <c r="Q72" s="10"/>
      <c r="R72" s="10"/>
      <c r="S72" s="10"/>
      <c r="T72" s="10"/>
      <c r="U72" s="10"/>
      <c r="V72" s="10"/>
      <c r="W72" s="10"/>
    </row>
    <row r="73" spans="2:23" hidden="1">
      <c r="O73" s="10"/>
      <c r="P73" s="10"/>
    </row>
    <row r="74" spans="2:23" hidden="1">
      <c r="O74" s="10"/>
      <c r="P74" s="10"/>
    </row>
    <row r="75" spans="2:23" hidden="1">
      <c r="O75" s="10"/>
      <c r="P75" s="10"/>
    </row>
    <row r="76" spans="2:23"/>
    <row r="77" spans="2:23"/>
  </sheetData>
  <sheetProtection algorithmName="SHA-512" hashValue="Zwtj+JerHaqUJOk9Su/O6ilqMUVaOrxzOIDiF9AnyTf2QEkiE5zlg3yn7xpUne0VmCPRNUp5qstEqIHjNZKNPQ==" saltValue="/xA2mafV2iO3msmoPXUaIQ==" spinCount="100000" sheet="1" selectLockedCells="1"/>
  <mergeCells count="91">
    <mergeCell ref="U61:U62"/>
    <mergeCell ref="B12:W12"/>
    <mergeCell ref="B14:E14"/>
    <mergeCell ref="F14:W14"/>
    <mergeCell ref="B21:D21"/>
    <mergeCell ref="B22:D22"/>
    <mergeCell ref="E21:W21"/>
    <mergeCell ref="E22:W22"/>
    <mergeCell ref="U30:W30"/>
    <mergeCell ref="B37:D37"/>
    <mergeCell ref="B33:W33"/>
    <mergeCell ref="N47:W48"/>
    <mergeCell ref="B46:W46"/>
    <mergeCell ref="B38:D38"/>
    <mergeCell ref="B40:D40"/>
    <mergeCell ref="B36:D36"/>
    <mergeCell ref="T2:W2"/>
    <mergeCell ref="T5:W5"/>
    <mergeCell ref="B2:E5"/>
    <mergeCell ref="B11:W11"/>
    <mergeCell ref="T4:W4"/>
    <mergeCell ref="Q7:W7"/>
    <mergeCell ref="V8:W8"/>
    <mergeCell ref="V9:W9"/>
    <mergeCell ref="F2:S3"/>
    <mergeCell ref="F4:S5"/>
    <mergeCell ref="T3:W3"/>
    <mergeCell ref="B31:D31"/>
    <mergeCell ref="E31:F31"/>
    <mergeCell ref="J31:K31"/>
    <mergeCell ref="G31:I31"/>
    <mergeCell ref="B35:D35"/>
    <mergeCell ref="P31:W31"/>
    <mergeCell ref="B32:W32"/>
    <mergeCell ref="B34:W34"/>
    <mergeCell ref="B45:D45"/>
    <mergeCell ref="G26:K26"/>
    <mergeCell ref="B42:D42"/>
    <mergeCell ref="B44:D44"/>
    <mergeCell ref="S30:T30"/>
    <mergeCell ref="B29:W29"/>
    <mergeCell ref="Q26:W26"/>
    <mergeCell ref="B27:W27"/>
    <mergeCell ref="B28:D28"/>
    <mergeCell ref="E28:W28"/>
    <mergeCell ref="B30:F30"/>
    <mergeCell ref="G30:H30"/>
    <mergeCell ref="I30:K30"/>
    <mergeCell ref="E25:F25"/>
    <mergeCell ref="E26:F26"/>
    <mergeCell ref="G25:K25"/>
    <mergeCell ref="M25:P25"/>
    <mergeCell ref="F17:W17"/>
    <mergeCell ref="B19:W19"/>
    <mergeCell ref="Q25:W25"/>
    <mergeCell ref="B23:D23"/>
    <mergeCell ref="B24:D26"/>
    <mergeCell ref="E24:F24"/>
    <mergeCell ref="G24:W24"/>
    <mergeCell ref="V61:W65"/>
    <mergeCell ref="T61:T62"/>
    <mergeCell ref="T63:T65"/>
    <mergeCell ref="E23:W23"/>
    <mergeCell ref="B13:E13"/>
    <mergeCell ref="F13:W13"/>
    <mergeCell ref="B18:W18"/>
    <mergeCell ref="B20:W20"/>
    <mergeCell ref="B17:E17"/>
    <mergeCell ref="L31:O31"/>
    <mergeCell ref="L30:R30"/>
    <mergeCell ref="M26:P26"/>
    <mergeCell ref="B15:E15"/>
    <mergeCell ref="F15:W15"/>
    <mergeCell ref="B16:E16"/>
    <mergeCell ref="F16:W16"/>
    <mergeCell ref="B43:D43"/>
    <mergeCell ref="B39:D39"/>
    <mergeCell ref="B41:D41"/>
    <mergeCell ref="B67:L67"/>
    <mergeCell ref="N49:W51"/>
    <mergeCell ref="N52:W53"/>
    <mergeCell ref="N54:W55"/>
    <mergeCell ref="N56:W58"/>
    <mergeCell ref="N61:Q62"/>
    <mergeCell ref="N63:Q65"/>
    <mergeCell ref="R61:R62"/>
    <mergeCell ref="R63:R65"/>
    <mergeCell ref="N59:W60"/>
    <mergeCell ref="S61:S62"/>
    <mergeCell ref="S63:S65"/>
    <mergeCell ref="U63:U65"/>
  </mergeCells>
  <conditionalFormatting sqref="E38:W39">
    <cfRule type="cellIs" dxfId="52" priority="7" stopIfTrue="1" operator="between">
      <formula>0.9009</formula>
      <formula>"&gt;=1"</formula>
    </cfRule>
    <cfRule type="cellIs" dxfId="51" priority="8" stopIfTrue="1" operator="between">
      <formula>0.6009</formula>
      <formula>0.9</formula>
    </cfRule>
    <cfRule type="cellIs" dxfId="50" priority="9" stopIfTrue="1" operator="between">
      <formula>0</formula>
      <formula>0.6</formula>
    </cfRule>
  </conditionalFormatting>
  <conditionalFormatting sqref="E40:W41">
    <cfRule type="containsBlanks" priority="10" stopIfTrue="1">
      <formula>LEN(TRIM(E40))=0</formula>
    </cfRule>
    <cfRule type="cellIs" dxfId="49" priority="11" stopIfTrue="1" operator="greaterThanOrEqual">
      <formula>0.1</formula>
    </cfRule>
    <cfRule type="cellIs" dxfId="48" priority="12" stopIfTrue="1" operator="between">
      <formula>0.0301</formula>
      <formula>0.9999</formula>
    </cfRule>
    <cfRule type="cellIs" dxfId="47" priority="13" stopIfTrue="1" operator="between">
      <formula>0</formula>
      <formula>0.03</formula>
    </cfRule>
  </conditionalFormatting>
  <conditionalFormatting sqref="E45:W45">
    <cfRule type="cellIs" dxfId="46" priority="156" stopIfTrue="1" operator="between">
      <formula>0.76</formula>
      <formula>10</formula>
    </cfRule>
    <cfRule type="cellIs" dxfId="45" priority="157" stopIfTrue="1" operator="between">
      <formula>0.5</formula>
      <formula>0.759</formula>
    </cfRule>
    <cfRule type="cellIs" dxfId="44" priority="158"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5" max="16383" man="1"/>
  </rowBreaks>
  <colBreaks count="1" manualBreakCount="1">
    <brk id="23" max="1048575" man="1"/>
  </colBreaks>
  <ignoredErrors>
    <ignoredError sqref="R36:T36 N36:P36 I36:K36 E36:G36" unlockedFormula="1"/>
  </ignoredError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9000000}">
          <x14:formula1>
            <xm:f>Hoja1!$E$4:$E$16</xm:f>
          </x14:formula1>
          <xm:sqref>O8</xm:sqref>
        </x14:dataValidation>
        <x14:dataValidation type="list" allowBlank="1" showInputMessage="1" showErrorMessage="1" xr:uid="{00000000-0002-0000-0100-000000000000}">
          <x14:formula1>
            <xm:f>'1.IDP'!$E$4:$E$8</xm:f>
          </x14:formula1>
          <xm:sqref>E31:F31</xm:sqref>
        </x14:dataValidation>
        <x14:dataValidation type="list" allowBlank="1" showInputMessage="1" showErrorMessage="1" xr:uid="{00000000-0002-0000-0100-000001000000}">
          <x14:formula1>
            <xm:f>'1.IDP'!$J$3:$J$9</xm:f>
          </x14:formula1>
          <xm:sqref>G30:H30</xm:sqref>
        </x14:dataValidation>
        <x14:dataValidation type="list" allowBlank="1" showInputMessage="1" showErrorMessage="1" xr:uid="{8DDE933E-3329-4F7E-863B-3042B415F1CA}">
          <x14:formula1>
            <xm:f>Hoja1!$D$4:$D$10</xm:f>
          </x14:formula1>
          <xm:sqref>F17:W17</xm:sqref>
        </x14:dataValidation>
        <x14:dataValidation type="list" allowBlank="1" showInputMessage="1" showErrorMessage="1" xr:uid="{A7CAD665-29E7-4868-9296-E1109F246448}">
          <x14:formula1>
            <xm:f>'Objetivos procesos '!$C$3:$C$28</xm:f>
          </x14:formula1>
          <xm:sqref>F13:W13</xm:sqref>
        </x14:dataValidation>
        <x14:dataValidation type="list" allowBlank="1" showInputMessage="1" showErrorMessage="1" xr:uid="{055559C6-8308-45CD-AE5F-2DFA4AFAD7B5}">
          <x14:formula1>
            <xm:f>Hoja1!$D$27:$D$29</xm:f>
          </x14:formula1>
          <xm:sqref>E23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ColWidth="11.42578125" defaultRowHeight="15"/>
  <cols>
    <col min="1" max="1" width="3.42578125" customWidth="1"/>
    <col min="2" max="3" width="26.7109375" customWidth="1"/>
    <col min="4" max="4" width="60.5703125" customWidth="1"/>
  </cols>
  <sheetData>
    <row r="2" spans="2:4">
      <c r="B2" s="905" t="s">
        <v>843</v>
      </c>
      <c r="C2" s="905"/>
      <c r="D2" s="905"/>
    </row>
    <row r="4" spans="2:4">
      <c r="B4" s="135" t="s">
        <v>844</v>
      </c>
      <c r="C4" s="135" t="s">
        <v>845</v>
      </c>
      <c r="D4" s="135" t="s">
        <v>846</v>
      </c>
    </row>
    <row r="5" spans="2:4">
      <c r="B5" s="137" t="s">
        <v>847</v>
      </c>
      <c r="C5" s="136" t="s">
        <v>848</v>
      </c>
      <c r="D5" s="138" t="s">
        <v>849</v>
      </c>
    </row>
    <row r="6" spans="2:4">
      <c r="B6" s="137" t="s">
        <v>850</v>
      </c>
      <c r="C6" s="136">
        <v>40961</v>
      </c>
      <c r="D6" s="138" t="s">
        <v>851</v>
      </c>
    </row>
    <row r="7" spans="2:4">
      <c r="B7" s="137" t="s">
        <v>852</v>
      </c>
      <c r="C7" s="136">
        <v>42093</v>
      </c>
      <c r="D7" s="138" t="s">
        <v>851</v>
      </c>
    </row>
    <row r="8" spans="2:4">
      <c r="B8" s="137" t="s">
        <v>853</v>
      </c>
      <c r="C8" s="136">
        <v>43630</v>
      </c>
      <c r="D8" s="138" t="s">
        <v>851</v>
      </c>
    </row>
    <row r="9" spans="2:4" ht="33.75">
      <c r="B9" s="137" t="s">
        <v>854</v>
      </c>
      <c r="C9" s="136">
        <v>45889</v>
      </c>
      <c r="D9" s="138" t="s">
        <v>855</v>
      </c>
    </row>
    <row r="19" spans="2:4" ht="36" customHeight="1">
      <c r="B19" s="906"/>
      <c r="C19" s="907"/>
      <c r="D19" s="907"/>
    </row>
  </sheetData>
  <mergeCells count="2">
    <mergeCell ref="B2:D2"/>
    <mergeCell ref="B19:D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A13" zoomScale="120" zoomScaleNormal="120" workbookViewId="0">
      <selection activeCell="D15" sqref="D15"/>
    </sheetView>
  </sheetViews>
  <sheetFormatPr baseColWidth="10" defaultColWidth="11.42578125" defaultRowHeight="15"/>
  <cols>
    <col min="2" max="2" width="4.85546875" style="166" bestFit="1" customWidth="1"/>
    <col min="3" max="3" width="64.7109375" style="168" customWidth="1"/>
    <col min="4" max="4" width="50" style="178" customWidth="1"/>
    <col min="5" max="5" width="50.140625" customWidth="1"/>
  </cols>
  <sheetData>
    <row r="1" spans="2:5" ht="15.75" thickBot="1"/>
    <row r="2" spans="2:5">
      <c r="B2" s="172" t="s">
        <v>511</v>
      </c>
      <c r="C2" s="173" t="s">
        <v>512</v>
      </c>
      <c r="D2" s="173" t="s">
        <v>513</v>
      </c>
      <c r="E2" s="174" t="s">
        <v>514</v>
      </c>
    </row>
    <row r="3" spans="2:5" ht="135">
      <c r="B3" s="175">
        <v>1</v>
      </c>
      <c r="C3" s="167" t="s">
        <v>515</v>
      </c>
      <c r="D3" s="179" t="s">
        <v>516</v>
      </c>
      <c r="E3" s="167" t="s">
        <v>517</v>
      </c>
    </row>
    <row r="4" spans="2:5" ht="120">
      <c r="B4" s="175">
        <v>2</v>
      </c>
      <c r="C4" s="167" t="s">
        <v>518</v>
      </c>
      <c r="D4" s="179" t="s">
        <v>519</v>
      </c>
      <c r="E4" s="167" t="s">
        <v>520</v>
      </c>
    </row>
    <row r="5" spans="2:5" ht="75">
      <c r="B5" s="175">
        <v>3</v>
      </c>
      <c r="C5" s="167" t="s">
        <v>521</v>
      </c>
      <c r="D5" s="179" t="s">
        <v>522</v>
      </c>
      <c r="E5" s="167" t="s">
        <v>523</v>
      </c>
    </row>
    <row r="6" spans="2:5" ht="75">
      <c r="B6" s="175">
        <v>4</v>
      </c>
      <c r="C6" s="167" t="s">
        <v>524</v>
      </c>
      <c r="D6" s="179" t="s">
        <v>525</v>
      </c>
      <c r="E6" s="167" t="s">
        <v>526</v>
      </c>
    </row>
    <row r="7" spans="2:5" ht="157.5" customHeight="1">
      <c r="B7" s="175">
        <v>5</v>
      </c>
      <c r="C7" s="167" t="s">
        <v>527</v>
      </c>
      <c r="D7" s="180" t="s">
        <v>528</v>
      </c>
      <c r="E7" s="167" t="s">
        <v>529</v>
      </c>
    </row>
    <row r="8" spans="2:5" ht="142.5" customHeight="1">
      <c r="B8" s="175">
        <v>6</v>
      </c>
      <c r="C8" s="167" t="s">
        <v>530</v>
      </c>
      <c r="D8" s="179" t="s">
        <v>531</v>
      </c>
      <c r="E8" s="167" t="s">
        <v>529</v>
      </c>
    </row>
    <row r="9" spans="2:5" ht="171" customHeight="1">
      <c r="B9" s="175">
        <v>7</v>
      </c>
      <c r="C9" s="167" t="s">
        <v>532</v>
      </c>
      <c r="D9" s="179" t="s">
        <v>533</v>
      </c>
      <c r="E9" s="167" t="s">
        <v>534</v>
      </c>
    </row>
    <row r="10" spans="2:5" ht="246" customHeight="1">
      <c r="B10" s="175">
        <v>8</v>
      </c>
      <c r="C10" s="167" t="s">
        <v>535</v>
      </c>
      <c r="D10" s="179" t="s">
        <v>536</v>
      </c>
      <c r="E10" s="167" t="s">
        <v>534</v>
      </c>
    </row>
    <row r="11" spans="2:5" ht="105">
      <c r="B11" s="175">
        <v>9</v>
      </c>
      <c r="C11" s="167" t="s">
        <v>537</v>
      </c>
      <c r="D11" s="179" t="s">
        <v>538</v>
      </c>
      <c r="E11" s="179" t="s">
        <v>539</v>
      </c>
    </row>
    <row r="12" spans="2:5" ht="204" customHeight="1">
      <c r="B12" s="175">
        <v>10</v>
      </c>
      <c r="C12" s="167" t="s">
        <v>540</v>
      </c>
      <c r="D12" s="179" t="s">
        <v>541</v>
      </c>
      <c r="E12" s="167" t="s">
        <v>534</v>
      </c>
    </row>
    <row r="13" spans="2:5" ht="115.5" customHeight="1">
      <c r="B13" s="175">
        <v>11</v>
      </c>
      <c r="C13" s="167" t="s">
        <v>542</v>
      </c>
      <c r="D13" s="179" t="s">
        <v>543</v>
      </c>
      <c r="E13" s="167" t="s">
        <v>544</v>
      </c>
    </row>
    <row r="14" spans="2:5" ht="60">
      <c r="B14" s="175">
        <v>12</v>
      </c>
      <c r="C14" s="167" t="s">
        <v>545</v>
      </c>
      <c r="D14" s="179" t="s">
        <v>546</v>
      </c>
      <c r="E14" s="167" t="s">
        <v>544</v>
      </c>
    </row>
    <row r="15" spans="2:5" ht="165">
      <c r="B15" s="175">
        <v>13</v>
      </c>
      <c r="C15" s="167" t="s">
        <v>547</v>
      </c>
      <c r="D15" s="179" t="s">
        <v>548</v>
      </c>
      <c r="E15" s="167" t="s">
        <v>549</v>
      </c>
    </row>
    <row r="16" spans="2:5" ht="60">
      <c r="B16" s="175">
        <v>14</v>
      </c>
      <c r="C16" s="167" t="s">
        <v>550</v>
      </c>
      <c r="D16" s="179" t="s">
        <v>551</v>
      </c>
      <c r="E16" s="167" t="s">
        <v>552</v>
      </c>
    </row>
    <row r="17" spans="2:5" ht="105">
      <c r="B17" s="175">
        <v>15</v>
      </c>
      <c r="C17" s="167" t="s">
        <v>553</v>
      </c>
      <c r="D17" s="179" t="s">
        <v>554</v>
      </c>
      <c r="E17" s="167" t="s">
        <v>552</v>
      </c>
    </row>
    <row r="18" spans="2:5" ht="105">
      <c r="B18" s="175">
        <v>16</v>
      </c>
      <c r="C18" s="167" t="s">
        <v>555</v>
      </c>
      <c r="D18" s="179" t="s">
        <v>556</v>
      </c>
      <c r="E18" s="167" t="s">
        <v>552</v>
      </c>
    </row>
    <row r="19" spans="2:5" ht="105">
      <c r="B19" s="175">
        <v>17</v>
      </c>
      <c r="C19" s="167" t="s">
        <v>40</v>
      </c>
      <c r="D19" s="179" t="s">
        <v>557</v>
      </c>
      <c r="E19" s="167" t="s">
        <v>558</v>
      </c>
    </row>
    <row r="20" spans="2:5" ht="144.75" customHeight="1">
      <c r="B20" s="175">
        <v>18</v>
      </c>
      <c r="C20" s="167" t="s">
        <v>44</v>
      </c>
      <c r="D20" s="179" t="s">
        <v>559</v>
      </c>
      <c r="E20" s="167" t="s">
        <v>560</v>
      </c>
    </row>
    <row r="21" spans="2:5" ht="37.5" customHeight="1">
      <c r="B21" s="175">
        <v>19</v>
      </c>
      <c r="C21" s="167" t="s">
        <v>430</v>
      </c>
      <c r="D21" s="179" t="s">
        <v>561</v>
      </c>
      <c r="E21" s="167" t="s">
        <v>562</v>
      </c>
    </row>
    <row r="22" spans="2:5" ht="164.25" customHeight="1">
      <c r="B22" s="175">
        <v>20</v>
      </c>
      <c r="C22" s="167" t="s">
        <v>563</v>
      </c>
      <c r="D22" s="179" t="s">
        <v>564</v>
      </c>
      <c r="E22" s="167" t="s">
        <v>565</v>
      </c>
    </row>
    <row r="23" spans="2:5" ht="69" customHeight="1">
      <c r="B23" s="175">
        <v>21</v>
      </c>
      <c r="C23" s="167" t="s">
        <v>46</v>
      </c>
      <c r="D23" s="179" t="s">
        <v>566</v>
      </c>
      <c r="E23" s="167" t="s">
        <v>567</v>
      </c>
    </row>
    <row r="24" spans="2:5" ht="105">
      <c r="B24" s="175">
        <v>22</v>
      </c>
      <c r="C24" s="167" t="s">
        <v>568</v>
      </c>
      <c r="D24" s="179" t="s">
        <v>569</v>
      </c>
      <c r="E24" s="167" t="s">
        <v>570</v>
      </c>
    </row>
    <row r="25" spans="2:5" ht="183.75" customHeight="1">
      <c r="B25" s="175">
        <v>23</v>
      </c>
      <c r="C25" s="167" t="s">
        <v>571</v>
      </c>
      <c r="D25" s="180" t="s">
        <v>572</v>
      </c>
      <c r="E25" s="167" t="s">
        <v>573</v>
      </c>
    </row>
    <row r="26" spans="2:5" ht="129" customHeight="1">
      <c r="B26" s="175">
        <v>24</v>
      </c>
      <c r="C26" s="167" t="s">
        <v>574</v>
      </c>
      <c r="D26" s="179" t="s">
        <v>575</v>
      </c>
      <c r="E26" s="167" t="s">
        <v>576</v>
      </c>
    </row>
    <row r="27" spans="2:5" ht="126" customHeight="1">
      <c r="B27" s="175">
        <v>25</v>
      </c>
      <c r="C27" s="167" t="s">
        <v>577</v>
      </c>
      <c r="D27" s="179" t="s">
        <v>578</v>
      </c>
      <c r="E27" s="167" t="s">
        <v>579</v>
      </c>
    </row>
    <row r="28" spans="2:5" ht="128.25" customHeight="1" thickBot="1">
      <c r="B28" s="176">
        <v>26</v>
      </c>
      <c r="C28" s="177" t="s">
        <v>580</v>
      </c>
      <c r="D28" s="181" t="s">
        <v>581</v>
      </c>
      <c r="E28" s="167" t="s">
        <v>582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sheetPr>
    <tabColor rgb="FFFFFF00"/>
  </sheetPr>
  <dimension ref="A1:Z111"/>
  <sheetViews>
    <sheetView showGridLines="0" topLeftCell="O1" workbookViewId="0">
      <selection activeCell="W14" sqref="W14:Y20"/>
    </sheetView>
  </sheetViews>
  <sheetFormatPr baseColWidth="10" defaultColWidth="11.42578125" defaultRowHeight="30" customHeight="1"/>
  <cols>
    <col min="1" max="1" width="26.42578125" style="164" customWidth="1"/>
    <col min="2" max="2" width="36.28515625" style="164" customWidth="1"/>
    <col min="3" max="6" width="19.5703125" style="164" bestFit="1" customWidth="1"/>
    <col min="7" max="7" width="15.7109375" style="164" customWidth="1"/>
    <col min="8" max="11" width="19.5703125" style="164" bestFit="1" customWidth="1"/>
    <col min="12" max="12" width="15.7109375" style="164" customWidth="1"/>
    <col min="13" max="16" width="19.5703125" style="164" bestFit="1" customWidth="1"/>
    <col min="17" max="17" width="15.7109375" style="164" customWidth="1"/>
    <col min="18" max="21" width="19.5703125" style="164" bestFit="1" customWidth="1"/>
    <col min="22"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19" t="s">
        <v>583</v>
      </c>
      <c r="D1" s="620"/>
      <c r="E1" s="620"/>
      <c r="F1" s="620"/>
      <c r="G1" s="620"/>
      <c r="H1" s="620"/>
      <c r="I1" s="620"/>
      <c r="J1" s="620"/>
      <c r="K1" s="620"/>
      <c r="L1" s="620"/>
      <c r="M1" s="620"/>
      <c r="N1" s="620"/>
      <c r="O1" s="620"/>
      <c r="P1" s="620"/>
      <c r="Q1" s="620"/>
      <c r="R1" s="620"/>
      <c r="S1" s="620"/>
      <c r="T1" s="620"/>
      <c r="U1" s="620"/>
      <c r="V1" s="620"/>
      <c r="W1" s="620"/>
      <c r="X1" s="620"/>
      <c r="Y1" s="621"/>
    </row>
    <row r="2" spans="1:26" s="165" customFormat="1" ht="42.75" customHeight="1">
      <c r="A2" s="588"/>
      <c r="B2" s="588"/>
      <c r="C2" s="622"/>
      <c r="D2" s="623"/>
      <c r="E2" s="623"/>
      <c r="F2" s="623"/>
      <c r="G2" s="623"/>
      <c r="H2" s="623"/>
      <c r="I2" s="623"/>
      <c r="J2" s="623"/>
      <c r="K2" s="623"/>
      <c r="L2" s="623"/>
      <c r="M2" s="623"/>
      <c r="N2" s="623"/>
      <c r="O2" s="623"/>
      <c r="P2" s="623"/>
      <c r="Q2" s="623"/>
      <c r="R2" s="623"/>
      <c r="S2" s="623"/>
      <c r="T2" s="623"/>
      <c r="U2" s="623"/>
      <c r="V2" s="623"/>
      <c r="W2" s="623"/>
      <c r="X2" s="623"/>
      <c r="Y2" s="624"/>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row>
    <row r="4" spans="1:26" s="153" customFormat="1" ht="19.5" customHeight="1">
      <c r="A4" s="151" t="s">
        <v>584</v>
      </c>
      <c r="B4" s="612" t="str">
        <f>+'1. Ejec.Pptal'!F13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c r="Z5" s="157"/>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591</v>
      </c>
      <c r="Q6" s="615" t="s">
        <v>589</v>
      </c>
      <c r="R6" s="615" t="s">
        <v>480</v>
      </c>
      <c r="S6" s="615" t="s">
        <v>481</v>
      </c>
      <c r="T6" s="615" t="s">
        <v>482</v>
      </c>
      <c r="U6" s="615" t="s">
        <v>592</v>
      </c>
      <c r="V6" s="615" t="s">
        <v>589</v>
      </c>
      <c r="W6" s="615" t="s">
        <v>593</v>
      </c>
      <c r="X6" s="615"/>
      <c r="Y6" s="617"/>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row>
    <row r="8" spans="1:26" ht="43.5" customHeight="1">
      <c r="A8" s="625" t="s">
        <v>594</v>
      </c>
      <c r="B8" s="183" t="s">
        <v>447</v>
      </c>
      <c r="C8" s="344">
        <f>IF(AND(C19=0,C18=0),0,((C14+C15)/(C19+C18)))</f>
        <v>3.0025051040702532E-2</v>
      </c>
      <c r="D8" s="344">
        <f t="shared" ref="D8:O8" si="0">IF(AND(D19=0,D18=0),0,((D14+D15)/(D19+D18)))</f>
        <v>8.398503456669329E-2</v>
      </c>
      <c r="E8" s="344">
        <f t="shared" si="0"/>
        <v>0.15528846803293728</v>
      </c>
      <c r="F8" s="344">
        <f t="shared" ref="F8:F14" si="1">+E8</f>
        <v>0.15528846803293728</v>
      </c>
      <c r="G8" s="345"/>
      <c r="H8" s="344">
        <f t="shared" si="0"/>
        <v>0</v>
      </c>
      <c r="I8" s="344">
        <f t="shared" si="0"/>
        <v>0</v>
      </c>
      <c r="J8" s="344">
        <f t="shared" si="0"/>
        <v>0</v>
      </c>
      <c r="K8" s="344">
        <f t="shared" ref="K8:K14" si="2">+J8</f>
        <v>0</v>
      </c>
      <c r="L8" s="345"/>
      <c r="M8" s="344">
        <f t="shared" si="0"/>
        <v>0</v>
      </c>
      <c r="N8" s="344">
        <f t="shared" si="0"/>
        <v>0</v>
      </c>
      <c r="O8" s="344">
        <f t="shared" si="0"/>
        <v>0</v>
      </c>
      <c r="P8" s="344">
        <f>+O8</f>
        <v>0</v>
      </c>
      <c r="Q8" s="345"/>
      <c r="R8" s="344">
        <f t="shared" ref="R8:T8" si="3">IF(AND(R19=0,R18=0),0,((R14+R15)/(R19+R18)))</f>
        <v>0</v>
      </c>
      <c r="S8" s="344">
        <f t="shared" si="3"/>
        <v>0</v>
      </c>
      <c r="T8" s="344">
        <f t="shared" si="3"/>
        <v>0</v>
      </c>
      <c r="U8" s="344">
        <f t="shared" ref="U8" si="4">+T8</f>
        <v>0</v>
      </c>
      <c r="V8" s="186"/>
      <c r="W8" s="628" t="s">
        <v>497</v>
      </c>
      <c r="X8" s="628"/>
      <c r="Y8" s="628"/>
      <c r="Z8" s="157"/>
    </row>
    <row r="9" spans="1:26" ht="42" customHeight="1" thickBot="1">
      <c r="A9" s="626"/>
      <c r="B9" s="189" t="s">
        <v>595</v>
      </c>
      <c r="C9" s="320">
        <f>+C21</f>
        <v>2.2200000000000001E-2</v>
      </c>
      <c r="D9" s="320">
        <f t="shared" ref="D9:E9" si="5">+D21</f>
        <v>6.7199999999999996E-2</v>
      </c>
      <c r="E9" s="320">
        <f t="shared" si="5"/>
        <v>0.1052</v>
      </c>
      <c r="F9" s="320">
        <f t="shared" si="1"/>
        <v>0.1052</v>
      </c>
      <c r="G9" s="321"/>
      <c r="H9" s="320">
        <f>+H21</f>
        <v>0.15010000000000001</v>
      </c>
      <c r="I9" s="320">
        <f t="shared" ref="I9:J9" si="6">+I21</f>
        <v>0.2077</v>
      </c>
      <c r="J9" s="320">
        <f t="shared" si="6"/>
        <v>0.27389999999999998</v>
      </c>
      <c r="K9" s="320">
        <f t="shared" si="2"/>
        <v>0.27389999999999998</v>
      </c>
      <c r="L9" s="322"/>
      <c r="M9" s="320">
        <f>+M21</f>
        <v>0.33069999999999999</v>
      </c>
      <c r="N9" s="320">
        <f t="shared" ref="N9:O9" si="7">+N21</f>
        <v>0.38600000000000001</v>
      </c>
      <c r="O9" s="320">
        <f t="shared" si="7"/>
        <v>0.45190000000000002</v>
      </c>
      <c r="P9" s="320">
        <f>+O9</f>
        <v>0.45190000000000002</v>
      </c>
      <c r="Q9" s="321"/>
      <c r="R9" s="320">
        <f>+R21</f>
        <v>0.50900000000000001</v>
      </c>
      <c r="S9" s="320">
        <f t="shared" ref="S9:T9" si="8">+S21</f>
        <v>0.61050000000000004</v>
      </c>
      <c r="T9" s="320">
        <f t="shared" si="8"/>
        <v>0.89710000000000001</v>
      </c>
      <c r="U9" s="320">
        <f>+T9</f>
        <v>0.89710000000000001</v>
      </c>
      <c r="V9" s="184"/>
      <c r="W9" s="628"/>
      <c r="X9" s="628"/>
      <c r="Y9" s="628"/>
      <c r="Z9" s="157"/>
    </row>
    <row r="10" spans="1:26" ht="42" customHeight="1" thickTop="1">
      <c r="A10" s="626"/>
      <c r="B10" s="323" t="s">
        <v>596</v>
      </c>
      <c r="C10" s="341">
        <f>IF(AND(C19=0,C18=0),0,((C16+C17)/(C19+C18)))</f>
        <v>0.14010188911925647</v>
      </c>
      <c r="D10" s="341">
        <f t="shared" ref="D10:E10" si="9">IF(AND(D19=0,D18=0),0,((D16+D17)/(D19+D18)))</f>
        <v>0.18981218689908511</v>
      </c>
      <c r="E10" s="341">
        <f t="shared" si="9"/>
        <v>0.25531342589985789</v>
      </c>
      <c r="F10" s="341">
        <f t="shared" si="1"/>
        <v>0.25531342589985789</v>
      </c>
      <c r="G10" s="342"/>
      <c r="H10" s="341">
        <f>IF(AND(H19=0,H18=0),0,((H16+H17)/(H19+H18)))</f>
        <v>0</v>
      </c>
      <c r="I10" s="341">
        <f t="shared" ref="I10:J10" si="10">IF(AND(I19=0,I18=0),0,((I16+I17)/(I19+I18)))</f>
        <v>0</v>
      </c>
      <c r="J10" s="341">
        <f t="shared" si="10"/>
        <v>0</v>
      </c>
      <c r="K10" s="341">
        <f t="shared" si="2"/>
        <v>0</v>
      </c>
      <c r="L10" s="343"/>
      <c r="M10" s="341">
        <f>IF(AND(M19=0,M18=0),0,((M16+M17)/(M19+M18)))</f>
        <v>0</v>
      </c>
      <c r="N10" s="341">
        <f t="shared" ref="N10:O10" si="11">IF(AND(N19=0,N18=0),0,((N16+N17)/(N19+N18)))</f>
        <v>0</v>
      </c>
      <c r="O10" s="341">
        <f t="shared" si="11"/>
        <v>0</v>
      </c>
      <c r="P10" s="341">
        <f>+O10</f>
        <v>0</v>
      </c>
      <c r="Q10" s="342"/>
      <c r="R10" s="341">
        <f>IF(AND(R19=0,R18=0),0,((R16+R17)/(R19+R18)))</f>
        <v>0</v>
      </c>
      <c r="S10" s="341">
        <f t="shared" ref="S10:T10" si="12">IF(AND(S19=0,S18=0),0,((S16+S17)/(S19+S18)))</f>
        <v>0</v>
      </c>
      <c r="T10" s="341">
        <f t="shared" si="12"/>
        <v>0</v>
      </c>
      <c r="U10" s="341">
        <f>+T10</f>
        <v>0</v>
      </c>
      <c r="V10" s="184"/>
      <c r="W10" s="628"/>
      <c r="X10" s="628"/>
      <c r="Y10" s="628"/>
      <c r="Z10" s="157"/>
    </row>
    <row r="11" spans="1:26" ht="42" customHeight="1" thickBot="1">
      <c r="A11" s="626"/>
      <c r="B11" s="326" t="s">
        <v>597</v>
      </c>
      <c r="C11" s="319">
        <f>+C20</f>
        <v>0.1208</v>
      </c>
      <c r="D11" s="319">
        <f t="shared" ref="D11:E11" si="13">+D20</f>
        <v>0.1789</v>
      </c>
      <c r="E11" s="319">
        <f t="shared" si="13"/>
        <v>0.22889999999999999</v>
      </c>
      <c r="F11" s="319">
        <f t="shared" si="1"/>
        <v>0.22889999999999999</v>
      </c>
      <c r="G11" s="324"/>
      <c r="H11" s="319">
        <f>+H20</f>
        <v>0.26629999999999998</v>
      </c>
      <c r="I11" s="319">
        <f t="shared" ref="I11:J11" si="14">+I20</f>
        <v>0.35670000000000002</v>
      </c>
      <c r="J11" s="319">
        <f t="shared" si="14"/>
        <v>0.44969999999999999</v>
      </c>
      <c r="K11" s="319">
        <f t="shared" si="2"/>
        <v>0.44969999999999999</v>
      </c>
      <c r="L11" s="325"/>
      <c r="M11" s="319">
        <f t="shared" ref="M11:U11" si="15">+M20</f>
        <v>0.53110000000000002</v>
      </c>
      <c r="N11" s="319">
        <f t="shared" si="15"/>
        <v>0.57540000000000002</v>
      </c>
      <c r="O11" s="319">
        <f t="shared" si="15"/>
        <v>0.63819999999999999</v>
      </c>
      <c r="P11" s="319">
        <f t="shared" si="15"/>
        <v>0.63819999999999999</v>
      </c>
      <c r="Q11" s="324"/>
      <c r="R11" s="319">
        <f t="shared" si="15"/>
        <v>0.69989999999999997</v>
      </c>
      <c r="S11" s="319">
        <f t="shared" si="15"/>
        <v>0.83350000000000002</v>
      </c>
      <c r="T11" s="319">
        <f t="shared" si="15"/>
        <v>0.92600000000000005</v>
      </c>
      <c r="U11" s="319">
        <f t="shared" si="15"/>
        <v>0.92600000000000005</v>
      </c>
      <c r="V11" s="184"/>
      <c r="W11" s="628"/>
      <c r="X11" s="628"/>
      <c r="Y11" s="628"/>
      <c r="Z11" s="157"/>
    </row>
    <row r="12" spans="1:26" ht="42" customHeight="1" thickTop="1">
      <c r="A12" s="626"/>
      <c r="B12" s="327" t="s">
        <v>598</v>
      </c>
      <c r="C12" s="346">
        <f>+C10/C11</f>
        <v>1.1597838503249707</v>
      </c>
      <c r="D12" s="346">
        <f t="shared" ref="D12:E12" si="16">+D10/D11</f>
        <v>1.0609960139691732</v>
      </c>
      <c r="E12" s="346">
        <f t="shared" si="16"/>
        <v>1.1153928610740844</v>
      </c>
      <c r="F12" s="346">
        <f t="shared" si="1"/>
        <v>1.1153928610740844</v>
      </c>
      <c r="G12" s="324"/>
      <c r="H12" s="348">
        <f>+H10/H11</f>
        <v>0</v>
      </c>
      <c r="I12" s="348">
        <f t="shared" ref="I12" si="17">+I10/I11</f>
        <v>0</v>
      </c>
      <c r="J12" s="348">
        <f t="shared" ref="J12" si="18">+J10/J11</f>
        <v>0</v>
      </c>
      <c r="K12" s="348">
        <f t="shared" si="2"/>
        <v>0</v>
      </c>
      <c r="L12" s="349"/>
      <c r="M12" s="348">
        <f>+M10/M11</f>
        <v>0</v>
      </c>
      <c r="N12" s="348">
        <f t="shared" ref="N12" si="19">+N10/N11</f>
        <v>0</v>
      </c>
      <c r="O12" s="348">
        <f t="shared" ref="O12" si="20">+O10/O11</f>
        <v>0</v>
      </c>
      <c r="P12" s="348">
        <f>+O12</f>
        <v>0</v>
      </c>
      <c r="Q12" s="350"/>
      <c r="R12" s="348">
        <f>+R10/R11</f>
        <v>0</v>
      </c>
      <c r="S12" s="348">
        <f t="shared" ref="S12" si="21">+S10/S11</f>
        <v>0</v>
      </c>
      <c r="T12" s="348">
        <f t="shared" ref="T12" si="22">+T10/T11</f>
        <v>0</v>
      </c>
      <c r="U12" s="348">
        <f>+T12</f>
        <v>0</v>
      </c>
      <c r="V12" s="184"/>
      <c r="W12" s="628"/>
      <c r="X12" s="628"/>
      <c r="Y12" s="628"/>
      <c r="Z12" s="157"/>
    </row>
    <row r="13" spans="1:26" ht="24.75" customHeight="1" thickBot="1">
      <c r="A13" s="627"/>
      <c r="B13" s="189" t="s">
        <v>599</v>
      </c>
      <c r="C13" s="347">
        <f>C8/C9</f>
        <v>1.3524797766082222</v>
      </c>
      <c r="D13" s="347">
        <f>D8/D9</f>
        <v>1.2497773000996026</v>
      </c>
      <c r="E13" s="347">
        <f>E8/E9</f>
        <v>1.4761261219860957</v>
      </c>
      <c r="F13" s="347">
        <f t="shared" si="1"/>
        <v>1.4761261219860957</v>
      </c>
      <c r="G13" s="184"/>
      <c r="H13" s="347">
        <f>H8/H9</f>
        <v>0</v>
      </c>
      <c r="I13" s="347">
        <f>I8/I9</f>
        <v>0</v>
      </c>
      <c r="J13" s="347">
        <f>J8/J9</f>
        <v>0</v>
      </c>
      <c r="K13" s="347">
        <f t="shared" si="2"/>
        <v>0</v>
      </c>
      <c r="L13" s="349"/>
      <c r="M13" s="347">
        <f>M8/M9</f>
        <v>0</v>
      </c>
      <c r="N13" s="347">
        <f>N8/N9</f>
        <v>0</v>
      </c>
      <c r="O13" s="347">
        <f>O8/O9</f>
        <v>0</v>
      </c>
      <c r="P13" s="347">
        <f>+O13</f>
        <v>0</v>
      </c>
      <c r="Q13" s="350"/>
      <c r="R13" s="347">
        <f>R8/R9</f>
        <v>0</v>
      </c>
      <c r="S13" s="347">
        <f>S8/S9</f>
        <v>0</v>
      </c>
      <c r="T13" s="347">
        <f>T8/T9</f>
        <v>0</v>
      </c>
      <c r="U13" s="347">
        <f>+T13</f>
        <v>0</v>
      </c>
      <c r="V13" s="184"/>
      <c r="W13" s="628"/>
      <c r="X13" s="628"/>
      <c r="Y13" s="628"/>
      <c r="Z13" s="157"/>
    </row>
    <row r="14" spans="1:26" ht="35.25" customHeight="1">
      <c r="A14" s="640" t="s">
        <v>600</v>
      </c>
      <c r="B14" s="328" t="s">
        <v>601</v>
      </c>
      <c r="C14" s="188">
        <v>7091144534.4300003</v>
      </c>
      <c r="D14" s="188">
        <v>19592103025.759998</v>
      </c>
      <c r="E14" s="188">
        <v>34995022389.669998</v>
      </c>
      <c r="F14" s="329">
        <f t="shared" si="1"/>
        <v>34995022389.669998</v>
      </c>
      <c r="G14" s="240"/>
      <c r="H14" s="188">
        <v>0</v>
      </c>
      <c r="I14" s="188">
        <v>0</v>
      </c>
      <c r="J14" s="188">
        <v>0</v>
      </c>
      <c r="K14" s="329">
        <f t="shared" si="2"/>
        <v>0</v>
      </c>
      <c r="L14" s="185"/>
      <c r="M14" s="188">
        <v>0</v>
      </c>
      <c r="N14" s="188">
        <v>0</v>
      </c>
      <c r="O14" s="188">
        <v>0</v>
      </c>
      <c r="P14" s="329">
        <f>+O14</f>
        <v>0</v>
      </c>
      <c r="Q14" s="185"/>
      <c r="R14" s="188">
        <v>0</v>
      </c>
      <c r="S14" s="188">
        <v>0</v>
      </c>
      <c r="T14" s="188">
        <v>0</v>
      </c>
      <c r="U14" s="329">
        <f>+T14</f>
        <v>0</v>
      </c>
      <c r="V14" s="185"/>
      <c r="W14" s="629" t="s">
        <v>858</v>
      </c>
      <c r="X14" s="630"/>
      <c r="Y14" s="631"/>
      <c r="Z14" s="157"/>
    </row>
    <row r="15" spans="1:26" ht="35.25" customHeight="1" thickBot="1">
      <c r="A15" s="641"/>
      <c r="B15" s="330" t="s">
        <v>603</v>
      </c>
      <c r="C15" s="317">
        <v>0</v>
      </c>
      <c r="D15" s="317">
        <v>243001268.78999999</v>
      </c>
      <c r="E15" s="317">
        <v>1680118307.3099999</v>
      </c>
      <c r="F15" s="331">
        <f t="shared" ref="F15:F19" si="23">+E15</f>
        <v>1680118307.3099999</v>
      </c>
      <c r="G15" s="240"/>
      <c r="H15" s="317">
        <v>0</v>
      </c>
      <c r="I15" s="317">
        <v>0</v>
      </c>
      <c r="J15" s="317">
        <v>0</v>
      </c>
      <c r="K15" s="331">
        <f t="shared" ref="K15:K19" si="24">+J15</f>
        <v>0</v>
      </c>
      <c r="L15" s="185"/>
      <c r="M15" s="317">
        <v>0</v>
      </c>
      <c r="N15" s="317">
        <v>0</v>
      </c>
      <c r="O15" s="317">
        <v>0</v>
      </c>
      <c r="P15" s="331">
        <f t="shared" ref="P15:P19" si="25">+O15</f>
        <v>0</v>
      </c>
      <c r="Q15" s="185"/>
      <c r="R15" s="317">
        <v>0</v>
      </c>
      <c r="S15" s="317">
        <v>0</v>
      </c>
      <c r="T15" s="317">
        <v>0</v>
      </c>
      <c r="U15" s="331">
        <f t="shared" ref="U15:U19" si="26">+T15</f>
        <v>0</v>
      </c>
      <c r="V15" s="185"/>
      <c r="W15" s="632"/>
      <c r="X15" s="633"/>
      <c r="Y15" s="634"/>
      <c r="Z15" s="157"/>
    </row>
    <row r="16" spans="1:26" ht="35.25" customHeight="1" thickTop="1">
      <c r="A16" s="641"/>
      <c r="B16" s="332" t="s">
        <v>604</v>
      </c>
      <c r="C16" s="193">
        <v>17597836628.52</v>
      </c>
      <c r="D16" s="193">
        <v>29336541737.529999</v>
      </c>
      <c r="E16" s="193">
        <v>43606966486.169998</v>
      </c>
      <c r="F16" s="333">
        <f t="shared" ref="F16:F17" si="27">+E16</f>
        <v>43606966486.169998</v>
      </c>
      <c r="G16" s="240"/>
      <c r="H16" s="193">
        <v>0</v>
      </c>
      <c r="I16" s="193">
        <v>0</v>
      </c>
      <c r="J16" s="193">
        <v>0</v>
      </c>
      <c r="K16" s="333">
        <f>+J16</f>
        <v>0</v>
      </c>
      <c r="L16" s="185"/>
      <c r="M16" s="193">
        <v>0</v>
      </c>
      <c r="N16" s="193">
        <v>0</v>
      </c>
      <c r="O16" s="193">
        <v>0</v>
      </c>
      <c r="P16" s="333">
        <f>+O16</f>
        <v>0</v>
      </c>
      <c r="Q16" s="185"/>
      <c r="R16" s="193">
        <v>0</v>
      </c>
      <c r="S16" s="193">
        <v>0</v>
      </c>
      <c r="T16" s="193">
        <v>0</v>
      </c>
      <c r="U16" s="333">
        <f>+T16</f>
        <v>0</v>
      </c>
      <c r="V16" s="185"/>
      <c r="W16" s="632"/>
      <c r="X16" s="633"/>
      <c r="Y16" s="634"/>
      <c r="Z16" s="157"/>
    </row>
    <row r="17" spans="1:26" ht="35.25" customHeight="1" thickBot="1">
      <c r="A17" s="641"/>
      <c r="B17" s="334" t="s">
        <v>605</v>
      </c>
      <c r="C17" s="318">
        <v>15490624868</v>
      </c>
      <c r="D17" s="318">
        <v>15492213087</v>
      </c>
      <c r="E17" s="318">
        <v>16691495694.030001</v>
      </c>
      <c r="F17" s="335">
        <f t="shared" si="27"/>
        <v>16691495694.030001</v>
      </c>
      <c r="G17" s="240"/>
      <c r="H17" s="318">
        <v>0</v>
      </c>
      <c r="I17" s="318">
        <v>0</v>
      </c>
      <c r="J17" s="318">
        <v>0</v>
      </c>
      <c r="K17" s="335">
        <f t="shared" ref="K17" si="28">+J17</f>
        <v>0</v>
      </c>
      <c r="L17" s="185"/>
      <c r="M17" s="318">
        <v>0</v>
      </c>
      <c r="N17" s="318">
        <v>0</v>
      </c>
      <c r="O17" s="318">
        <v>0</v>
      </c>
      <c r="P17" s="335">
        <f t="shared" ref="P17" si="29">+O17</f>
        <v>0</v>
      </c>
      <c r="Q17" s="185"/>
      <c r="R17" s="318">
        <v>0</v>
      </c>
      <c r="S17" s="318">
        <v>0</v>
      </c>
      <c r="T17" s="318">
        <v>0</v>
      </c>
      <c r="U17" s="335">
        <f t="shared" ref="U17" si="30">+T17</f>
        <v>0</v>
      </c>
      <c r="V17" s="185"/>
      <c r="W17" s="632"/>
      <c r="X17" s="633"/>
      <c r="Y17" s="634"/>
      <c r="Z17" s="157"/>
    </row>
    <row r="18" spans="1:26" ht="35.25" customHeight="1" thickTop="1">
      <c r="A18" s="641"/>
      <c r="B18" s="336" t="s">
        <v>606</v>
      </c>
      <c r="C18" s="337">
        <v>203800677000</v>
      </c>
      <c r="D18" s="337">
        <v>203800677000</v>
      </c>
      <c r="E18" s="337">
        <v>203800677000</v>
      </c>
      <c r="F18" s="338">
        <f t="shared" si="23"/>
        <v>203800677000</v>
      </c>
      <c r="G18" s="240"/>
      <c r="H18" s="337">
        <v>203800677000</v>
      </c>
      <c r="I18" s="337">
        <v>203800677000</v>
      </c>
      <c r="J18" s="337">
        <v>203800677000</v>
      </c>
      <c r="K18" s="338">
        <f t="shared" si="24"/>
        <v>203800677000</v>
      </c>
      <c r="L18" s="185"/>
      <c r="M18" s="337">
        <v>203800677000</v>
      </c>
      <c r="N18" s="337">
        <v>203800677000</v>
      </c>
      <c r="O18" s="337">
        <v>203800677000</v>
      </c>
      <c r="P18" s="338">
        <f t="shared" si="25"/>
        <v>203800677000</v>
      </c>
      <c r="Q18" s="185"/>
      <c r="R18" s="337">
        <v>203800677000</v>
      </c>
      <c r="S18" s="337">
        <v>203800677000</v>
      </c>
      <c r="T18" s="337">
        <v>203800677000</v>
      </c>
      <c r="U18" s="338">
        <f t="shared" si="26"/>
        <v>203800677000</v>
      </c>
      <c r="V18" s="185"/>
      <c r="W18" s="632"/>
      <c r="X18" s="633"/>
      <c r="Y18" s="634"/>
      <c r="Z18" s="157"/>
    </row>
    <row r="19" spans="1:26" s="162" customFormat="1" ht="45" customHeight="1">
      <c r="A19" s="641"/>
      <c r="B19" s="328" t="s">
        <v>607</v>
      </c>
      <c r="C19" s="339">
        <v>32373593772</v>
      </c>
      <c r="D19" s="339">
        <v>32373593772</v>
      </c>
      <c r="E19" s="339">
        <v>32373593772</v>
      </c>
      <c r="F19" s="329">
        <f t="shared" si="23"/>
        <v>32373593772</v>
      </c>
      <c r="G19" s="240"/>
      <c r="H19" s="339">
        <v>32373593772</v>
      </c>
      <c r="I19" s="339">
        <v>32373593772</v>
      </c>
      <c r="J19" s="339">
        <v>32373593772</v>
      </c>
      <c r="K19" s="329">
        <f t="shared" si="24"/>
        <v>32373593772</v>
      </c>
      <c r="L19" s="185"/>
      <c r="M19" s="339">
        <v>32373593772</v>
      </c>
      <c r="N19" s="339">
        <v>32373593772</v>
      </c>
      <c r="O19" s="339">
        <v>32373593772</v>
      </c>
      <c r="P19" s="329">
        <f t="shared" si="25"/>
        <v>32373593772</v>
      </c>
      <c r="Q19" s="185"/>
      <c r="R19" s="339">
        <v>32373593772</v>
      </c>
      <c r="S19" s="339">
        <v>32373593772</v>
      </c>
      <c r="T19" s="339">
        <v>32373593772</v>
      </c>
      <c r="U19" s="329">
        <f t="shared" si="26"/>
        <v>32373593772</v>
      </c>
      <c r="V19" s="185"/>
      <c r="W19" s="632"/>
      <c r="X19" s="633"/>
      <c r="Y19" s="634"/>
      <c r="Z19" s="163"/>
    </row>
    <row r="20" spans="1:26" s="162" customFormat="1" ht="48.75" customHeight="1">
      <c r="A20" s="641"/>
      <c r="B20" s="311" t="s">
        <v>608</v>
      </c>
      <c r="C20" s="340">
        <v>0.1208</v>
      </c>
      <c r="D20" s="340">
        <v>0.1789</v>
      </c>
      <c r="E20" s="340">
        <v>0.22889999999999999</v>
      </c>
      <c r="F20" s="314">
        <f>+E20</f>
        <v>0.22889999999999999</v>
      </c>
      <c r="G20" s="240"/>
      <c r="H20" s="340">
        <v>0.26629999999999998</v>
      </c>
      <c r="I20" s="340">
        <v>0.35670000000000002</v>
      </c>
      <c r="J20" s="340">
        <v>0.44969999999999999</v>
      </c>
      <c r="K20" s="314">
        <f>+J20</f>
        <v>0.44969999999999999</v>
      </c>
      <c r="L20" s="185"/>
      <c r="M20" s="340">
        <v>0.53110000000000002</v>
      </c>
      <c r="N20" s="340">
        <v>0.57540000000000002</v>
      </c>
      <c r="O20" s="340">
        <v>0.63819999999999999</v>
      </c>
      <c r="P20" s="314">
        <f>+O20</f>
        <v>0.63819999999999999</v>
      </c>
      <c r="Q20" s="185"/>
      <c r="R20" s="340">
        <v>0.69989999999999997</v>
      </c>
      <c r="S20" s="340">
        <v>0.83350000000000002</v>
      </c>
      <c r="T20" s="340">
        <v>0.92600000000000005</v>
      </c>
      <c r="U20" s="314">
        <f>+T20</f>
        <v>0.92600000000000005</v>
      </c>
      <c r="V20" s="185"/>
      <c r="W20" s="635"/>
      <c r="X20" s="636"/>
      <c r="Y20" s="637"/>
      <c r="Z20" s="163"/>
    </row>
    <row r="21" spans="1:26" s="162" customFormat="1" ht="48.75" customHeight="1" thickBot="1">
      <c r="A21" s="642"/>
      <c r="B21" s="311" t="s">
        <v>609</v>
      </c>
      <c r="C21" s="340">
        <v>2.2200000000000001E-2</v>
      </c>
      <c r="D21" s="340">
        <v>6.7199999999999996E-2</v>
      </c>
      <c r="E21" s="340">
        <v>0.1052</v>
      </c>
      <c r="F21" s="314">
        <f>+E21</f>
        <v>0.1052</v>
      </c>
      <c r="G21" s="240"/>
      <c r="H21" s="340">
        <v>0.15010000000000001</v>
      </c>
      <c r="I21" s="340">
        <v>0.2077</v>
      </c>
      <c r="J21" s="340">
        <v>0.27389999999999998</v>
      </c>
      <c r="K21" s="314">
        <f>+J21</f>
        <v>0.27389999999999998</v>
      </c>
      <c r="L21" s="185"/>
      <c r="M21" s="340">
        <v>0.33069999999999999</v>
      </c>
      <c r="N21" s="340">
        <v>0.38600000000000001</v>
      </c>
      <c r="O21" s="340">
        <v>0.45190000000000002</v>
      </c>
      <c r="P21" s="314">
        <f>+O21</f>
        <v>0.45190000000000002</v>
      </c>
      <c r="Q21" s="185"/>
      <c r="R21" s="340">
        <v>0.50900000000000001</v>
      </c>
      <c r="S21" s="340">
        <v>0.61050000000000004</v>
      </c>
      <c r="T21" s="340">
        <v>0.89710000000000001</v>
      </c>
      <c r="U21" s="314">
        <f>+T21</f>
        <v>0.89710000000000001</v>
      </c>
      <c r="V21" s="185"/>
      <c r="W21" s="261"/>
      <c r="X21" s="261"/>
      <c r="Y21" s="261"/>
      <c r="Z21" s="163"/>
    </row>
    <row r="22" spans="1:26" s="162" customFormat="1" ht="30" customHeight="1">
      <c r="A22" s="163"/>
      <c r="B22" s="170"/>
      <c r="C22" s="170"/>
      <c r="D22" s="170"/>
      <c r="E22" s="170"/>
      <c r="F22" s="170"/>
      <c r="G22" s="170"/>
      <c r="H22" s="170"/>
      <c r="I22" s="170"/>
      <c r="J22" s="170"/>
      <c r="K22" s="170"/>
      <c r="L22" s="170"/>
      <c r="M22" s="170"/>
      <c r="N22" s="170"/>
      <c r="O22" s="170"/>
      <c r="P22" s="170"/>
      <c r="Q22" s="170"/>
      <c r="R22" s="170"/>
      <c r="S22" s="170"/>
      <c r="T22" s="170"/>
      <c r="U22" s="170"/>
      <c r="V22" s="170"/>
      <c r="W22" s="163"/>
      <c r="X22" s="163"/>
      <c r="Y22" s="163"/>
      <c r="Z22" s="163"/>
    </row>
    <row r="23" spans="1:26"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1:26" s="162" customFormat="1" ht="30" customHeight="1">
      <c r="B24" s="169"/>
      <c r="C24"/>
      <c r="D24"/>
      <c r="E24"/>
      <c r="F24"/>
      <c r="G24"/>
      <c r="H24"/>
      <c r="I24"/>
      <c r="J24"/>
      <c r="K24"/>
      <c r="L24"/>
      <c r="M24"/>
      <c r="N24"/>
      <c r="O24" s="169"/>
      <c r="P24" s="169"/>
      <c r="Q24" s="169"/>
      <c r="R24" s="169"/>
      <c r="S24" s="169"/>
      <c r="T24" s="169"/>
      <c r="U24" s="169"/>
      <c r="V24" s="169"/>
    </row>
    <row r="25" spans="1:26"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1:26"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1:26"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6"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6"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6"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6"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6"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2" customFormat="1" ht="30" customHeight="1">
      <c r="B40" s="169"/>
      <c r="C40" s="169"/>
      <c r="D40" s="169"/>
      <c r="E40" s="169"/>
      <c r="F40" s="169"/>
      <c r="G40" s="169"/>
      <c r="H40" s="169"/>
      <c r="I40" s="169"/>
      <c r="J40" s="169"/>
      <c r="K40" s="169"/>
      <c r="L40" s="169"/>
      <c r="M40" s="169"/>
      <c r="N40" s="169"/>
      <c r="O40" s="169"/>
      <c r="P40" s="169"/>
      <c r="Q40" s="169"/>
      <c r="R40" s="169"/>
      <c r="S40" s="169"/>
      <c r="T40" s="169"/>
      <c r="U40" s="169"/>
      <c r="V40" s="169"/>
    </row>
    <row r="41" spans="2:26" s="162" customFormat="1" ht="30" customHeight="1">
      <c r="B41" s="169"/>
      <c r="C41" s="169"/>
      <c r="D41" s="169"/>
      <c r="E41" s="169"/>
      <c r="F41" s="169"/>
      <c r="G41" s="169"/>
      <c r="H41" s="169"/>
      <c r="I41" s="169"/>
      <c r="J41" s="169"/>
      <c r="K41" s="169"/>
      <c r="L41" s="169"/>
      <c r="M41" s="169"/>
      <c r="N41" s="169"/>
      <c r="O41" s="169"/>
      <c r="P41" s="169"/>
      <c r="Q41" s="169"/>
      <c r="R41" s="169"/>
      <c r="S41" s="169"/>
      <c r="T41" s="169"/>
      <c r="U41" s="169"/>
      <c r="V41" s="169"/>
    </row>
    <row r="42" spans="2:26" s="162" customFormat="1" ht="30" customHeight="1">
      <c r="B42" s="169"/>
      <c r="C42" s="169"/>
      <c r="D42" s="169"/>
      <c r="E42" s="169"/>
      <c r="F42" s="169"/>
      <c r="G42" s="169"/>
      <c r="H42" s="169"/>
      <c r="I42" s="169"/>
      <c r="J42" s="169"/>
      <c r="K42" s="169"/>
      <c r="L42" s="169"/>
      <c r="M42" s="169"/>
      <c r="N42" s="169"/>
      <c r="O42" s="169"/>
      <c r="P42" s="169"/>
      <c r="Q42" s="169"/>
      <c r="R42" s="169"/>
      <c r="S42" s="169"/>
      <c r="T42" s="169"/>
      <c r="U42" s="169"/>
      <c r="V42" s="169"/>
    </row>
    <row r="43" spans="2:26" s="162" customFormat="1" ht="30" customHeight="1">
      <c r="B43" s="169"/>
      <c r="C43" s="169"/>
      <c r="D43" s="169"/>
      <c r="E43" s="169"/>
      <c r="F43" s="169"/>
      <c r="G43" s="169"/>
      <c r="H43" s="169"/>
      <c r="I43" s="169"/>
      <c r="J43" s="169"/>
      <c r="K43" s="169"/>
      <c r="L43" s="169"/>
      <c r="M43" s="169"/>
      <c r="N43" s="169"/>
      <c r="O43" s="169"/>
      <c r="P43" s="169"/>
      <c r="Q43" s="169"/>
      <c r="R43" s="169"/>
      <c r="S43" s="169"/>
      <c r="T43" s="169"/>
      <c r="U43" s="169"/>
      <c r="V43" s="169"/>
    </row>
    <row r="44" spans="2:26" s="162" customFormat="1" ht="30" customHeight="1">
      <c r="B44" s="169"/>
      <c r="C44" s="169"/>
      <c r="D44" s="169"/>
      <c r="E44" s="169"/>
      <c r="F44" s="169"/>
      <c r="G44" s="169"/>
      <c r="H44" s="169"/>
      <c r="I44" s="169"/>
      <c r="J44" s="169"/>
      <c r="K44" s="169"/>
      <c r="L44" s="169"/>
      <c r="M44" s="169"/>
      <c r="N44" s="169"/>
      <c r="O44" s="169"/>
      <c r="P44" s="169"/>
      <c r="Q44" s="169"/>
      <c r="R44" s="169"/>
      <c r="S44" s="169"/>
      <c r="T44" s="169"/>
      <c r="U44" s="169"/>
      <c r="V44" s="169"/>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row r="107" spans="2:26" s="163" customFormat="1" ht="30" customHeight="1">
      <c r="B107" s="170"/>
      <c r="C107" s="170"/>
      <c r="D107" s="170"/>
      <c r="E107" s="170"/>
      <c r="F107" s="170"/>
      <c r="G107" s="170"/>
      <c r="H107" s="170"/>
      <c r="I107" s="170"/>
      <c r="J107" s="170"/>
      <c r="K107" s="170"/>
      <c r="L107" s="170"/>
      <c r="M107" s="170"/>
      <c r="N107" s="170"/>
      <c r="O107" s="170"/>
      <c r="P107" s="170"/>
      <c r="Q107" s="170"/>
      <c r="R107" s="170"/>
      <c r="S107" s="170"/>
      <c r="T107" s="170"/>
      <c r="U107" s="170"/>
      <c r="V107" s="170"/>
      <c r="Z107" s="162"/>
    </row>
    <row r="108" spans="2:26" s="163" customFormat="1" ht="30" customHeight="1">
      <c r="B108" s="170"/>
      <c r="C108" s="170"/>
      <c r="D108" s="170"/>
      <c r="E108" s="170"/>
      <c r="F108" s="170"/>
      <c r="G108" s="170"/>
      <c r="H108" s="170"/>
      <c r="I108" s="170"/>
      <c r="J108" s="170"/>
      <c r="K108" s="170"/>
      <c r="L108" s="170"/>
      <c r="M108" s="170"/>
      <c r="N108" s="170"/>
      <c r="O108" s="170"/>
      <c r="P108" s="170"/>
      <c r="Q108" s="170"/>
      <c r="R108" s="170"/>
      <c r="S108" s="170"/>
      <c r="T108" s="170"/>
      <c r="U108" s="170"/>
      <c r="V108" s="170"/>
      <c r="Z108" s="162"/>
    </row>
    <row r="109" spans="2:26" s="163" customFormat="1" ht="30" customHeight="1">
      <c r="B109" s="170"/>
      <c r="C109" s="170"/>
      <c r="D109" s="170"/>
      <c r="E109" s="170"/>
      <c r="F109" s="170"/>
      <c r="G109" s="170"/>
      <c r="H109" s="170"/>
      <c r="I109" s="170"/>
      <c r="J109" s="170"/>
      <c r="K109" s="170"/>
      <c r="L109" s="170"/>
      <c r="M109" s="170"/>
      <c r="N109" s="170"/>
      <c r="O109" s="170"/>
      <c r="P109" s="170"/>
      <c r="Q109" s="170"/>
      <c r="R109" s="170"/>
      <c r="S109" s="170"/>
      <c r="T109" s="170"/>
      <c r="U109" s="170"/>
      <c r="V109" s="170"/>
      <c r="Z109" s="162"/>
    </row>
    <row r="110" spans="2:26" s="163" customFormat="1" ht="30" customHeight="1">
      <c r="B110" s="170"/>
      <c r="C110" s="170"/>
      <c r="D110" s="170"/>
      <c r="E110" s="170"/>
      <c r="F110" s="170"/>
      <c r="G110" s="170"/>
      <c r="H110" s="170"/>
      <c r="I110" s="170"/>
      <c r="J110" s="170"/>
      <c r="K110" s="170"/>
      <c r="L110" s="170"/>
      <c r="M110" s="170"/>
      <c r="N110" s="170"/>
      <c r="O110" s="170"/>
      <c r="P110" s="170"/>
      <c r="Q110" s="170"/>
      <c r="R110" s="170"/>
      <c r="S110" s="170"/>
      <c r="T110" s="170"/>
      <c r="U110" s="170"/>
      <c r="V110" s="170"/>
      <c r="Z110" s="162"/>
    </row>
    <row r="111" spans="2:26" s="163" customFormat="1" ht="30" customHeight="1">
      <c r="B111" s="170"/>
      <c r="C111" s="170"/>
      <c r="D111" s="170"/>
      <c r="E111" s="170"/>
      <c r="F111" s="170"/>
      <c r="G111" s="170"/>
      <c r="H111" s="170"/>
      <c r="I111" s="170"/>
      <c r="J111" s="170"/>
      <c r="K111" s="170"/>
      <c r="L111" s="170"/>
      <c r="M111" s="170"/>
      <c r="N111" s="170"/>
      <c r="O111" s="170"/>
      <c r="P111" s="170"/>
      <c r="Q111" s="170"/>
      <c r="R111" s="170"/>
      <c r="S111" s="170"/>
      <c r="T111" s="170"/>
      <c r="U111" s="170"/>
      <c r="V111" s="170"/>
      <c r="Z111" s="162"/>
    </row>
  </sheetData>
  <sheetProtection selectLockedCells="1"/>
  <mergeCells count="30">
    <mergeCell ref="A8:A13"/>
    <mergeCell ref="W8:Y13"/>
    <mergeCell ref="W14:Y20"/>
    <mergeCell ref="O6:O7"/>
    <mergeCell ref="F6:F7"/>
    <mergeCell ref="K6:K7"/>
    <mergeCell ref="P6:P7"/>
    <mergeCell ref="L6:L7"/>
    <mergeCell ref="Q6:Q7"/>
    <mergeCell ref="V6:V7"/>
    <mergeCell ref="R6:R7"/>
    <mergeCell ref="S6:S7"/>
    <mergeCell ref="T6:T7"/>
    <mergeCell ref="A14:A21"/>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s>
  <phoneticPr fontId="58" type="noConversion"/>
  <pageMargins left="0.7" right="0.7" top="0.75" bottom="0.75" header="0.3" footer="0.3"/>
  <pageSetup orientation="portrait" r:id="rId1"/>
  <ignoredErrors>
    <ignoredError sqref="F18:F20 K18:K20 P18:P20 U18:U20 U14:U15 P14:P15 K14:K15 F14:F15" unlockedFormula="1"/>
    <ignoredError sqref="P11 U11"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A12D-D357-499B-A090-C4B6FD782947}">
  <sheetPr>
    <tabColor rgb="FF0000FF"/>
  </sheetPr>
  <dimension ref="A1:X76"/>
  <sheetViews>
    <sheetView showGridLines="0" topLeftCell="A35" zoomScale="80" zoomScaleNormal="80" workbookViewId="0">
      <selection activeCell="B45" sqref="B45:W45"/>
    </sheetView>
  </sheetViews>
  <sheetFormatPr baseColWidth="10" defaultColWidth="11.42578125" defaultRowHeight="16.5" customHeight="1" zeroHeight="1"/>
  <cols>
    <col min="1" max="1" width="2.42578125" style="2" customWidth="1"/>
    <col min="2" max="3" width="10.85546875" style="12" customWidth="1"/>
    <col min="4" max="4" width="31.42578125" style="12" customWidth="1"/>
    <col min="5" max="5" width="20.7109375" style="12" customWidth="1"/>
    <col min="6" max="6" width="19.140625" style="12" bestFit="1" customWidth="1"/>
    <col min="7" max="7" width="26.42578125" style="12" bestFit="1" customWidth="1"/>
    <col min="8" max="8" width="19.140625" style="12" bestFit="1" customWidth="1"/>
    <col min="9" max="9" width="26.42578125" style="12" bestFit="1" customWidth="1"/>
    <col min="10" max="10" width="21.5703125" style="12" bestFit="1" customWidth="1"/>
    <col min="11" max="12" width="19.140625" style="12" bestFit="1" customWidth="1"/>
    <col min="13" max="13" width="15" style="12" bestFit="1" customWidth="1"/>
    <col min="14" max="14" width="19.140625" style="12" bestFit="1" customWidth="1"/>
    <col min="15" max="15" width="19.140625" style="11" bestFit="1" customWidth="1"/>
    <col min="16" max="16" width="20.28515625" style="11" customWidth="1"/>
    <col min="17" max="17" width="18.85546875" style="11" customWidth="1"/>
    <col min="18" max="20" width="19.140625" style="11" bestFit="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412</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IFERROR(VLOOKUP(PROCES,'[1]Objetivos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433</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IFERROR(VLOOKUP(PROCES,'[1]Objetivos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610</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611</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443</v>
      </c>
      <c r="F23" s="510"/>
      <c r="G23" s="510"/>
      <c r="H23" s="510"/>
      <c r="I23" s="510"/>
      <c r="J23" s="510"/>
      <c r="K23" s="510"/>
      <c r="L23" s="510"/>
      <c r="M23" s="510"/>
      <c r="N23" s="510"/>
      <c r="O23" s="510"/>
      <c r="P23" s="510"/>
      <c r="Q23" s="510"/>
      <c r="R23" s="510"/>
      <c r="S23" s="510"/>
      <c r="T23" s="510"/>
      <c r="U23" s="510"/>
      <c r="V23" s="510"/>
      <c r="W23" s="511"/>
    </row>
    <row r="24" spans="2:24" ht="151.5" customHeight="1">
      <c r="B24" s="493" t="s">
        <v>444</v>
      </c>
      <c r="C24" s="494"/>
      <c r="D24" s="553"/>
      <c r="E24" s="540" t="s">
        <v>445</v>
      </c>
      <c r="F24" s="541"/>
      <c r="G24" s="643"/>
      <c r="H24" s="643"/>
      <c r="I24" s="643"/>
      <c r="J24" s="643"/>
      <c r="K24" s="643"/>
      <c r="L24" s="643"/>
      <c r="M24" s="643"/>
      <c r="N24" s="643"/>
      <c r="O24" s="643"/>
      <c r="P24" s="643"/>
      <c r="Q24" s="643"/>
      <c r="R24" s="643"/>
      <c r="S24" s="643"/>
      <c r="T24" s="643"/>
      <c r="U24" s="643"/>
      <c r="V24" s="643"/>
      <c r="W24" s="644"/>
    </row>
    <row r="25" spans="2:24" ht="83.25" customHeight="1">
      <c r="B25" s="554"/>
      <c r="C25" s="555"/>
      <c r="D25" s="556"/>
      <c r="E25" s="540" t="s">
        <v>446</v>
      </c>
      <c r="F25" s="541"/>
      <c r="G25" s="544" t="s">
        <v>612</v>
      </c>
      <c r="H25" s="544"/>
      <c r="I25" s="544"/>
      <c r="J25" s="544"/>
      <c r="K25" s="544"/>
      <c r="L25" s="221"/>
      <c r="M25" s="545" t="s">
        <v>448</v>
      </c>
      <c r="N25" s="545"/>
      <c r="O25" s="545"/>
      <c r="P25" s="545"/>
      <c r="Q25" s="532" t="s">
        <v>613</v>
      </c>
      <c r="R25" s="533"/>
      <c r="S25" s="533"/>
      <c r="T25" s="533"/>
      <c r="U25" s="533"/>
      <c r="V25" s="533"/>
      <c r="W25" s="534"/>
    </row>
    <row r="26" spans="2:24" ht="89.25" customHeight="1">
      <c r="B26" s="496"/>
      <c r="C26" s="497"/>
      <c r="D26" s="557"/>
      <c r="E26" s="542" t="s">
        <v>450</v>
      </c>
      <c r="F26" s="543"/>
      <c r="G26" s="544" t="s">
        <v>614</v>
      </c>
      <c r="H26" s="544"/>
      <c r="I26" s="544"/>
      <c r="J26" s="544"/>
      <c r="K26" s="544"/>
      <c r="L26" s="222"/>
      <c r="M26" s="527" t="s">
        <v>448</v>
      </c>
      <c r="N26" s="528"/>
      <c r="O26" s="528"/>
      <c r="P26" s="529"/>
      <c r="Q26" s="532" t="s">
        <v>615</v>
      </c>
      <c r="R26" s="533"/>
      <c r="S26" s="533"/>
      <c r="T26" s="533"/>
      <c r="U26" s="533"/>
      <c r="V26" s="533"/>
      <c r="W26" s="534"/>
    </row>
    <row r="27" spans="2:24" ht="18" customHeight="1">
      <c r="B27" s="516"/>
      <c r="C27" s="517"/>
      <c r="D27" s="517"/>
      <c r="E27" s="517"/>
      <c r="F27" s="517"/>
      <c r="G27" s="517"/>
      <c r="H27" s="517"/>
      <c r="I27" s="517"/>
      <c r="J27" s="517"/>
      <c r="K27" s="517"/>
      <c r="L27" s="517"/>
      <c r="M27" s="517"/>
      <c r="N27" s="517"/>
      <c r="O27" s="517"/>
      <c r="P27" s="517"/>
      <c r="Q27" s="517"/>
      <c r="R27" s="517"/>
      <c r="S27" s="517"/>
      <c r="T27" s="517"/>
      <c r="U27" s="517"/>
      <c r="V27" s="517"/>
      <c r="W27" s="518"/>
      <c r="X27" s="6"/>
    </row>
    <row r="28" spans="2:24" ht="124.5" customHeight="1">
      <c r="B28" s="570" t="s">
        <v>452</v>
      </c>
      <c r="C28" s="570"/>
      <c r="D28" s="570"/>
      <c r="E28" s="571" t="s">
        <v>616</v>
      </c>
      <c r="F28" s="572"/>
      <c r="G28" s="572"/>
      <c r="H28" s="572"/>
      <c r="I28" s="572"/>
      <c r="J28" s="572"/>
      <c r="K28" s="572"/>
      <c r="L28" s="572"/>
      <c r="M28" s="572"/>
      <c r="N28" s="572"/>
      <c r="O28" s="572"/>
      <c r="P28" s="572"/>
      <c r="Q28" s="572"/>
      <c r="R28" s="572"/>
      <c r="S28" s="572"/>
      <c r="T28" s="572"/>
      <c r="U28" s="572"/>
      <c r="V28" s="572"/>
      <c r="W28" s="573"/>
    </row>
    <row r="29" spans="2:24">
      <c r="B29" s="516" t="s">
        <v>454</v>
      </c>
      <c r="C29" s="517"/>
      <c r="D29" s="517"/>
      <c r="E29" s="517"/>
      <c r="F29" s="517"/>
      <c r="G29" s="517"/>
      <c r="H29" s="517"/>
      <c r="I29" s="517"/>
      <c r="J29" s="517"/>
      <c r="K29" s="517"/>
      <c r="L29" s="517"/>
      <c r="M29" s="517"/>
      <c r="N29" s="517"/>
      <c r="O29" s="517"/>
      <c r="P29" s="517"/>
      <c r="Q29" s="517"/>
      <c r="R29" s="517"/>
      <c r="S29" s="517"/>
      <c r="T29" s="517"/>
      <c r="U29" s="517"/>
      <c r="V29" s="517"/>
      <c r="W29" s="518"/>
    </row>
    <row r="30" spans="2:24" ht="32.25" customHeight="1">
      <c r="B30" s="574" t="s">
        <v>455</v>
      </c>
      <c r="C30" s="525"/>
      <c r="D30" s="525"/>
      <c r="E30" s="525"/>
      <c r="F30" s="526"/>
      <c r="G30" s="521" t="s">
        <v>5</v>
      </c>
      <c r="H30" s="522"/>
      <c r="I30" s="545" t="s">
        <v>456</v>
      </c>
      <c r="J30" s="545"/>
      <c r="K30" s="545"/>
      <c r="L30" s="524" t="s">
        <v>457</v>
      </c>
      <c r="M30" s="525"/>
      <c r="N30" s="525"/>
      <c r="O30" s="525"/>
      <c r="P30" s="525"/>
      <c r="Q30" s="525"/>
      <c r="R30" s="526"/>
      <c r="S30" s="569" t="s">
        <v>458</v>
      </c>
      <c r="T30" s="569"/>
      <c r="U30" s="600" t="s">
        <v>617</v>
      </c>
      <c r="V30" s="601"/>
      <c r="W30" s="602"/>
    </row>
    <row r="31" spans="2:24" ht="62.25" customHeight="1">
      <c r="B31" s="575" t="s">
        <v>460</v>
      </c>
      <c r="C31" s="522"/>
      <c r="D31" s="523"/>
      <c r="E31" s="576" t="s">
        <v>13</v>
      </c>
      <c r="F31" s="577"/>
      <c r="G31" s="521" t="s">
        <v>461</v>
      </c>
      <c r="H31" s="522"/>
      <c r="I31" s="523"/>
      <c r="J31" s="647" t="s">
        <v>618</v>
      </c>
      <c r="K31" s="648"/>
      <c r="L31" s="521" t="s">
        <v>463</v>
      </c>
      <c r="M31" s="522"/>
      <c r="N31" s="522"/>
      <c r="O31" s="523"/>
      <c r="P31" s="560" t="s">
        <v>617</v>
      </c>
      <c r="Q31" s="561"/>
      <c r="R31" s="561"/>
      <c r="S31" s="561"/>
      <c r="T31" s="561"/>
      <c r="U31" s="561"/>
      <c r="V31" s="561"/>
      <c r="W31" s="562"/>
    </row>
    <row r="32" spans="2:24" ht="18" customHeight="1">
      <c r="B32" s="516"/>
      <c r="C32" s="517"/>
      <c r="D32" s="517"/>
      <c r="E32" s="517"/>
      <c r="F32" s="517"/>
      <c r="G32" s="517"/>
      <c r="H32" s="517"/>
      <c r="I32" s="517"/>
      <c r="J32" s="517"/>
      <c r="K32" s="517"/>
      <c r="L32" s="517"/>
      <c r="M32" s="517"/>
      <c r="N32" s="517"/>
      <c r="O32" s="517"/>
      <c r="P32" s="517"/>
      <c r="Q32" s="517"/>
      <c r="R32" s="517"/>
      <c r="S32" s="517"/>
      <c r="T32" s="517"/>
      <c r="U32" s="517"/>
      <c r="V32" s="517"/>
      <c r="W32" s="518"/>
    </row>
    <row r="33" spans="2:23" ht="33" customHeight="1">
      <c r="B33" s="549" t="s">
        <v>465</v>
      </c>
      <c r="C33" s="550"/>
      <c r="D33" s="550"/>
      <c r="E33" s="550"/>
      <c r="F33" s="550"/>
      <c r="G33" s="550"/>
      <c r="H33" s="550"/>
      <c r="I33" s="550"/>
      <c r="J33" s="550"/>
      <c r="K33" s="550"/>
      <c r="L33" s="550"/>
      <c r="M33" s="550"/>
      <c r="N33" s="550"/>
      <c r="O33" s="550"/>
      <c r="P33" s="550"/>
      <c r="Q33" s="550"/>
      <c r="R33" s="550"/>
      <c r="S33" s="550"/>
      <c r="T33" s="550"/>
      <c r="U33" s="550"/>
      <c r="V33" s="551"/>
      <c r="W33" s="552"/>
    </row>
    <row r="34" spans="2:23" ht="12" customHeight="1" thickBot="1">
      <c r="B34" s="563"/>
      <c r="C34" s="564"/>
      <c r="D34" s="564"/>
      <c r="E34" s="564"/>
      <c r="F34" s="564"/>
      <c r="G34" s="564"/>
      <c r="H34" s="564"/>
      <c r="I34" s="564"/>
      <c r="J34" s="564"/>
      <c r="K34" s="564"/>
      <c r="L34" s="564"/>
      <c r="M34" s="564"/>
      <c r="N34" s="564"/>
      <c r="O34" s="564"/>
      <c r="P34" s="564"/>
      <c r="Q34" s="564"/>
      <c r="R34" s="564"/>
      <c r="S34" s="564"/>
      <c r="T34" s="564"/>
      <c r="U34" s="564"/>
      <c r="V34" s="564"/>
      <c r="W34" s="565"/>
    </row>
    <row r="35" spans="2:23" s="7" customFormat="1" ht="39.75" customHeight="1">
      <c r="B35" s="580" t="s">
        <v>466</v>
      </c>
      <c r="C35" s="581"/>
      <c r="D35" s="581"/>
      <c r="E35" s="223" t="s">
        <v>467</v>
      </c>
      <c r="F35" s="223" t="s">
        <v>468</v>
      </c>
      <c r="G35" s="224" t="s">
        <v>469</v>
      </c>
      <c r="H35" s="225" t="s">
        <v>470</v>
      </c>
      <c r="I35" s="226" t="s">
        <v>471</v>
      </c>
      <c r="J35" s="223" t="s">
        <v>472</v>
      </c>
      <c r="K35" s="224" t="s">
        <v>473</v>
      </c>
      <c r="L35" s="225" t="s">
        <v>474</v>
      </c>
      <c r="M35" s="225" t="s">
        <v>475</v>
      </c>
      <c r="N35" s="226" t="s">
        <v>476</v>
      </c>
      <c r="O35" s="223" t="s">
        <v>477</v>
      </c>
      <c r="P35" s="224" t="s">
        <v>478</v>
      </c>
      <c r="Q35" s="225" t="s">
        <v>479</v>
      </c>
      <c r="R35" s="226" t="s">
        <v>480</v>
      </c>
      <c r="S35" s="223" t="s">
        <v>481</v>
      </c>
      <c r="T35" s="224" t="s">
        <v>482</v>
      </c>
      <c r="U35" s="225" t="s">
        <v>483</v>
      </c>
      <c r="V35" s="225" t="s">
        <v>484</v>
      </c>
      <c r="W35" s="225" t="s">
        <v>485</v>
      </c>
    </row>
    <row r="36" spans="2:23" s="8" customFormat="1" ht="20.25" customHeight="1">
      <c r="B36" s="645" t="s">
        <v>619</v>
      </c>
      <c r="C36" s="646"/>
      <c r="D36" s="646"/>
      <c r="E36" s="419">
        <f>+'2. Registros_Recaudo'!C8</f>
        <v>1861273427.73</v>
      </c>
      <c r="F36" s="419">
        <f>+'2. Registros_Recaudo'!D8</f>
        <v>4064384680.5</v>
      </c>
      <c r="G36" s="419">
        <f>+'2. Registros_Recaudo'!E8</f>
        <v>6207760984.21</v>
      </c>
      <c r="H36" s="419">
        <f>+'2. Registros_Recaudo'!F8</f>
        <v>6207760984.21</v>
      </c>
      <c r="I36" s="419">
        <f>+'2. Registros_Recaudo'!G8</f>
        <v>0</v>
      </c>
      <c r="J36" s="419">
        <f>+'2. Registros_Recaudo'!H8</f>
        <v>0</v>
      </c>
      <c r="K36" s="419">
        <f>+'2. Registros_Recaudo'!I8</f>
        <v>0</v>
      </c>
      <c r="L36" s="419">
        <f>+'2. Registros_Recaudo'!J8</f>
        <v>0</v>
      </c>
      <c r="M36" s="419">
        <f>+L36</f>
        <v>0</v>
      </c>
      <c r="N36" s="419">
        <f>+'2. Registros_Recaudo'!L8</f>
        <v>0</v>
      </c>
      <c r="O36" s="419">
        <f>+'2. Registros_Recaudo'!M8</f>
        <v>0</v>
      </c>
      <c r="P36" s="419">
        <f>+'2. Registros_Recaudo'!N8</f>
        <v>0</v>
      </c>
      <c r="Q36" s="419">
        <f>+'2. Registros_Recaudo'!O8</f>
        <v>0</v>
      </c>
      <c r="R36" s="419">
        <f>+'2. Registros_Recaudo'!P8</f>
        <v>0</v>
      </c>
      <c r="S36" s="419">
        <f>+'2. Registros_Recaudo'!Q8</f>
        <v>0</v>
      </c>
      <c r="T36" s="419">
        <f>+'2. Registros_Recaudo'!R8</f>
        <v>0</v>
      </c>
      <c r="U36" s="419">
        <f>+'2. Registros_Recaudo'!S8</f>
        <v>0</v>
      </c>
      <c r="V36" s="227"/>
      <c r="W36" s="227"/>
    </row>
    <row r="37" spans="2:23" s="8" customFormat="1" ht="20.25" customHeight="1">
      <c r="B37" s="645" t="s">
        <v>620</v>
      </c>
      <c r="C37" s="646"/>
      <c r="D37" s="646"/>
      <c r="E37" s="420">
        <f>+'2. Registros_Recaudo'!C9</f>
        <v>236174270772</v>
      </c>
      <c r="F37" s="420">
        <f>+'2. Registros_Recaudo'!D9</f>
        <v>236174270772</v>
      </c>
      <c r="G37" s="420">
        <f>+'2. Registros_Recaudo'!E9</f>
        <v>236174270772</v>
      </c>
      <c r="H37" s="420">
        <f>+'2. Registros_Recaudo'!F9</f>
        <v>236174270772</v>
      </c>
      <c r="I37" s="420">
        <f>+'2. Registros_Recaudo'!G9</f>
        <v>0</v>
      </c>
      <c r="J37" s="420">
        <f>+'2. Registros_Recaudo'!H9</f>
        <v>0</v>
      </c>
      <c r="K37" s="420">
        <f>+'2. Registros_Recaudo'!I9</f>
        <v>0</v>
      </c>
      <c r="L37" s="420">
        <f>+'2. Registros_Recaudo'!J9</f>
        <v>0</v>
      </c>
      <c r="M37" s="419">
        <f t="shared" ref="M37:M42" si="0">+L37</f>
        <v>0</v>
      </c>
      <c r="N37" s="420">
        <f>+'2. Registros_Recaudo'!L9</f>
        <v>0</v>
      </c>
      <c r="O37" s="420">
        <f>+'2. Registros_Recaudo'!M9</f>
        <v>0</v>
      </c>
      <c r="P37" s="420">
        <f>+'2. Registros_Recaudo'!N9</f>
        <v>0</v>
      </c>
      <c r="Q37" s="420">
        <f>+'2. Registros_Recaudo'!O9</f>
        <v>0</v>
      </c>
      <c r="R37" s="420">
        <f>+'2. Registros_Recaudo'!P9</f>
        <v>0</v>
      </c>
      <c r="S37" s="420">
        <f>+'2. Registros_Recaudo'!Q9</f>
        <v>0</v>
      </c>
      <c r="T37" s="420">
        <f>+'2. Registros_Recaudo'!R9</f>
        <v>0</v>
      </c>
      <c r="U37" s="420">
        <f>+'2. Registros_Recaudo'!S9</f>
        <v>0</v>
      </c>
      <c r="V37" s="227"/>
      <c r="W37" s="227"/>
    </row>
    <row r="38" spans="2:23" s="9" customFormat="1" ht="21" customHeight="1">
      <c r="B38" s="650" t="s">
        <v>621</v>
      </c>
      <c r="C38" s="651"/>
      <c r="D38" s="651"/>
      <c r="E38" s="426">
        <f>+'2. Registros_Recaudo'!C10</f>
        <v>7.8809322524673008E-3</v>
      </c>
      <c r="F38" s="426">
        <f>+'2. Registros_Recaudo'!D10</f>
        <v>1.7209261056314266E-2</v>
      </c>
      <c r="G38" s="426">
        <f>+'2. Registros_Recaudo'!E10</f>
        <v>2.6284662439808707E-2</v>
      </c>
      <c r="H38" s="426">
        <f>+'2. Registros_Recaudo'!F10</f>
        <v>2.6284662439808707E-2</v>
      </c>
      <c r="I38" s="426" t="str">
        <f>+'2. Registros_Recaudo'!H10</f>
        <v>Error Revise</v>
      </c>
      <c r="J38" s="426" t="str">
        <f>+'2. Registros_Recaudo'!I10</f>
        <v>Error Revise</v>
      </c>
      <c r="K38" s="426" t="str">
        <f>+'2. Registros_Recaudo'!J10</f>
        <v>Error Revise</v>
      </c>
      <c r="L38" s="426" t="str">
        <f>+'2. Registros_Recaudo'!K10</f>
        <v>Error Revise</v>
      </c>
      <c r="M38" s="427" t="str">
        <f t="shared" si="0"/>
        <v>Error Revise</v>
      </c>
      <c r="N38" s="426" t="str">
        <f>+'2. Registros_Recaudo'!M10</f>
        <v>Error Revise</v>
      </c>
      <c r="O38" s="426" t="str">
        <f>+'2. Registros_Recaudo'!N10</f>
        <v>Error Revise</v>
      </c>
      <c r="P38" s="426" t="str">
        <f>+'2. Registros_Recaudo'!O10</f>
        <v>Error Revise</v>
      </c>
      <c r="Q38" s="426" t="str">
        <f>+'2. Registros_Recaudo'!P10</f>
        <v>Error Revise</v>
      </c>
      <c r="R38" s="426" t="str">
        <f>+'2. Registros_Recaudo'!R10</f>
        <v>Error Revise</v>
      </c>
      <c r="S38" s="426" t="str">
        <f>+'2. Registros_Recaudo'!S10</f>
        <v>Error Revise</v>
      </c>
      <c r="T38" s="426" t="str">
        <f>+'2. Registros_Recaudo'!T10</f>
        <v>Error Revise</v>
      </c>
      <c r="U38" s="426" t="str">
        <f>+'2. Registros_Recaudo'!U10</f>
        <v>Error Revise</v>
      </c>
      <c r="V38" s="426" t="str">
        <f>+U38</f>
        <v>Error Revise</v>
      </c>
      <c r="W38" s="274"/>
    </row>
    <row r="39" spans="2:23" s="9" customFormat="1" ht="21" customHeight="1">
      <c r="B39" s="652" t="s">
        <v>622</v>
      </c>
      <c r="C39" s="653"/>
      <c r="D39" s="653"/>
      <c r="E39" s="421">
        <f>+'2. Registros_Recaudo'!C11</f>
        <v>1958523646.4000001</v>
      </c>
      <c r="F39" s="421">
        <f>+'2. Registros_Recaudo'!D11</f>
        <v>3947500357.5900002</v>
      </c>
      <c r="G39" s="421">
        <f>+'2. Registros_Recaudo'!E11</f>
        <v>7079167969.3599997</v>
      </c>
      <c r="H39" s="421">
        <f>+'2. Registros_Recaudo'!F11</f>
        <v>7079167969.3599997</v>
      </c>
      <c r="I39" s="422">
        <f>+'2. Registros_Recaudo'!H11</f>
        <v>0</v>
      </c>
      <c r="J39" s="422">
        <f>+'2. Registros_Recaudo'!I11</f>
        <v>0</v>
      </c>
      <c r="K39" s="422">
        <f>+'2. Registros_Recaudo'!J11</f>
        <v>0</v>
      </c>
      <c r="L39" s="422">
        <f>+'2. Registros_Recaudo'!K11</f>
        <v>0</v>
      </c>
      <c r="M39" s="419">
        <f t="shared" si="0"/>
        <v>0</v>
      </c>
      <c r="N39" s="421">
        <f>+'2. Registros_Recaudo'!M11</f>
        <v>0</v>
      </c>
      <c r="O39" s="421">
        <f>+'2. Registros_Recaudo'!N11</f>
        <v>0</v>
      </c>
      <c r="P39" s="421">
        <f>+'2. Registros_Recaudo'!O11</f>
        <v>0</v>
      </c>
      <c r="Q39" s="421">
        <f>+'2. Registros_Recaudo'!P11</f>
        <v>0</v>
      </c>
      <c r="R39" s="421">
        <f>+'2. Registros_Recaudo'!R11</f>
        <v>0</v>
      </c>
      <c r="S39" s="421">
        <f>+'2. Registros_Recaudo'!S11</f>
        <v>0</v>
      </c>
      <c r="T39" s="421">
        <f>+'2. Registros_Recaudo'!T11</f>
        <v>0</v>
      </c>
      <c r="U39" s="421">
        <f>+'2. Registros_Recaudo'!U11</f>
        <v>0</v>
      </c>
      <c r="V39" s="269"/>
      <c r="W39" s="269"/>
    </row>
    <row r="40" spans="2:23" s="9" customFormat="1" ht="21" customHeight="1">
      <c r="B40" s="654" t="s">
        <v>623</v>
      </c>
      <c r="C40" s="655"/>
      <c r="D40" s="656"/>
      <c r="E40" s="421">
        <f>+'2. Registros_Recaudo'!C12</f>
        <v>224880202000</v>
      </c>
      <c r="F40" s="421">
        <f>+'2. Registros_Recaudo'!D12</f>
        <v>224880202000</v>
      </c>
      <c r="G40" s="421">
        <f>+'2. Registros_Recaudo'!E12</f>
        <v>224880202000</v>
      </c>
      <c r="H40" s="421">
        <f>+'2. Registros_Recaudo'!F12</f>
        <v>224880202000</v>
      </c>
      <c r="I40" s="422">
        <f>+'2. Registros_Recaudo'!H12</f>
        <v>0</v>
      </c>
      <c r="J40" s="422">
        <f>+'2. Registros_Recaudo'!I12</f>
        <v>0</v>
      </c>
      <c r="K40" s="422">
        <f>+'2. Registros_Recaudo'!J12</f>
        <v>0</v>
      </c>
      <c r="L40" s="422">
        <f>+'2. Registros_Recaudo'!K12</f>
        <v>0</v>
      </c>
      <c r="M40" s="419">
        <f t="shared" si="0"/>
        <v>0</v>
      </c>
      <c r="N40" s="421">
        <f>+'2. Registros_Recaudo'!M12</f>
        <v>0</v>
      </c>
      <c r="O40" s="421">
        <f>+'2. Registros_Recaudo'!N12</f>
        <v>0</v>
      </c>
      <c r="P40" s="421">
        <f>+'2. Registros_Recaudo'!O12</f>
        <v>0</v>
      </c>
      <c r="Q40" s="421">
        <f>+'2. Registros_Recaudo'!P12</f>
        <v>0</v>
      </c>
      <c r="R40" s="421">
        <f>+'2. Registros_Recaudo'!R12</f>
        <v>0</v>
      </c>
      <c r="S40" s="421">
        <f>+'2. Registros_Recaudo'!S12</f>
        <v>0</v>
      </c>
      <c r="T40" s="421">
        <f>+'2. Registros_Recaudo'!T12</f>
        <v>0</v>
      </c>
      <c r="U40" s="421">
        <f>+'2. Registros_Recaudo'!U12</f>
        <v>0</v>
      </c>
      <c r="V40" s="269"/>
      <c r="W40" s="269"/>
    </row>
    <row r="41" spans="2:23" s="9" customFormat="1" ht="21" customHeight="1">
      <c r="B41" s="670" t="s">
        <v>624</v>
      </c>
      <c r="C41" s="671"/>
      <c r="D41" s="672"/>
      <c r="E41" s="423">
        <f>+'2. Registros_Recaudo'!C13</f>
        <v>8.7091866201721036E-3</v>
      </c>
      <c r="F41" s="423">
        <f>+'2. Registros_Recaudo'!D13</f>
        <v>1.7553792296887034E-2</v>
      </c>
      <c r="G41" s="423">
        <f>+'2. Registros_Recaudo'!E13</f>
        <v>3.1479729680072059E-2</v>
      </c>
      <c r="H41" s="423">
        <f>+'2. Registros_Recaudo'!F13</f>
        <v>3.1479729680072059E-2</v>
      </c>
      <c r="I41" s="423" t="str">
        <f>+'2. Registros_Recaudo'!H13</f>
        <v>Error Revise</v>
      </c>
      <c r="J41" s="423" t="str">
        <f>+'2. Registros_Recaudo'!I13</f>
        <v>Error Revise</v>
      </c>
      <c r="K41" s="423" t="str">
        <f>+'2. Registros_Recaudo'!J13</f>
        <v>Error Revise</v>
      </c>
      <c r="L41" s="423" t="str">
        <f>+'2. Registros_Recaudo'!K13</f>
        <v>Error Revise</v>
      </c>
      <c r="M41" s="424" t="str">
        <f t="shared" si="0"/>
        <v>Error Revise</v>
      </c>
      <c r="N41" s="423" t="str">
        <f>+'2. Registros_Recaudo'!M13</f>
        <v>Error Revise</v>
      </c>
      <c r="O41" s="423" t="str">
        <f>+'2. Registros_Recaudo'!N13</f>
        <v>Error Revise</v>
      </c>
      <c r="P41" s="423" t="str">
        <f>+'2. Registros_Recaudo'!O13</f>
        <v>Error Revise</v>
      </c>
      <c r="Q41" s="423" t="str">
        <f>+'2. Registros_Recaudo'!P13</f>
        <v>Error Revise</v>
      </c>
      <c r="R41" s="423" t="str">
        <f>+'2. Registros_Recaudo'!R13</f>
        <v>Error Revise</v>
      </c>
      <c r="S41" s="423" t="str">
        <f>+'2. Registros_Recaudo'!S13</f>
        <v>Error Revise</v>
      </c>
      <c r="T41" s="423" t="str">
        <f>+'2. Registros_Recaudo'!T13</f>
        <v>Error Revise</v>
      </c>
      <c r="U41" s="423" t="str">
        <f>+'2. Registros_Recaudo'!U13</f>
        <v>Error Revise</v>
      </c>
      <c r="V41" s="269"/>
      <c r="W41" s="269"/>
    </row>
    <row r="42" spans="2:23" s="9" customFormat="1" ht="20.25" customHeight="1">
      <c r="B42" s="657" t="s">
        <v>625</v>
      </c>
      <c r="C42" s="658"/>
      <c r="D42" s="658"/>
      <c r="E42" s="272">
        <f>+'2. Registros_Recaudo'!C23</f>
        <v>0.05</v>
      </c>
      <c r="F42" s="272">
        <f>+'2. Registros_Recaudo'!D23</f>
        <v>0.06</v>
      </c>
      <c r="G42" s="272">
        <f>+'2. Registros_Recaudo'!E23</f>
        <v>7.0000000000000007E-2</v>
      </c>
      <c r="H42" s="272">
        <f>+'2. Registros_Recaudo'!F23</f>
        <v>7.0000000000000007E-2</v>
      </c>
      <c r="I42" s="272">
        <f>+'2. Registros_Recaudo'!H23</f>
        <v>0.08</v>
      </c>
      <c r="J42" s="272">
        <f>+'2. Registros_Recaudo'!I23</f>
        <v>0.5</v>
      </c>
      <c r="K42" s="272">
        <f>+'2. Registros_Recaudo'!J23</f>
        <v>0.7</v>
      </c>
      <c r="L42" s="272">
        <f>+'2. Registros_Recaudo'!K23</f>
        <v>0.7</v>
      </c>
      <c r="M42" s="425">
        <f t="shared" si="0"/>
        <v>0.7</v>
      </c>
      <c r="N42" s="272">
        <f>+'2. Registros_Recaudo'!M23</f>
        <v>0.9</v>
      </c>
      <c r="O42" s="272">
        <f>+'2. Registros_Recaudo'!N23</f>
        <v>0.91</v>
      </c>
      <c r="P42" s="272">
        <f>+'2. Registros_Recaudo'!O23</f>
        <v>0.92</v>
      </c>
      <c r="Q42" s="272">
        <f>+'2. Registros_Recaudo'!P23</f>
        <v>0.92</v>
      </c>
      <c r="R42" s="272">
        <f>+'2. Registros_Recaudo'!R23</f>
        <v>0.93</v>
      </c>
      <c r="S42" s="272">
        <f>+'2. Registros_Recaudo'!S23</f>
        <v>0.95</v>
      </c>
      <c r="T42" s="272">
        <f>+'2. Registros_Recaudo'!T23</f>
        <v>1</v>
      </c>
      <c r="U42" s="272">
        <f>+'2. Registros_Recaudo'!U23</f>
        <v>1</v>
      </c>
      <c r="V42" s="273"/>
      <c r="W42" s="273"/>
    </row>
    <row r="43" spans="2:23" s="9" customFormat="1" ht="27.75" customHeight="1" thickBot="1">
      <c r="B43" s="659" t="s">
        <v>493</v>
      </c>
      <c r="C43" s="660"/>
      <c r="D43" s="660"/>
      <c r="E43" s="428">
        <f>IF(OR(E38="Error Revise",E42=0),"Error Revise",E38/E42)</f>
        <v>0.157618645049346</v>
      </c>
      <c r="F43" s="428">
        <f t="shared" ref="F43:G43" si="1">IF(OR(F38="Error Revise",F42=0),"Error Revise",F38/F42)</f>
        <v>0.28682101760523776</v>
      </c>
      <c r="G43" s="428">
        <f t="shared" si="1"/>
        <v>0.37549517771155294</v>
      </c>
      <c r="H43" s="428">
        <f>+G43</f>
        <v>0.37549517771155294</v>
      </c>
      <c r="I43" s="428" t="str">
        <f>IF(OR(I38="Error Revise",I42=0),"Error Revise",I38/I42)</f>
        <v>Error Revise</v>
      </c>
      <c r="J43" s="428" t="str">
        <f t="shared" ref="J43:K43" si="2">IF(OR(J38="Error Revise",J42=0),"Error Revise",J38/J42)</f>
        <v>Error Revise</v>
      </c>
      <c r="K43" s="428" t="str">
        <f t="shared" si="2"/>
        <v>Error Revise</v>
      </c>
      <c r="L43" s="428" t="str">
        <f>+K43</f>
        <v>Error Revise</v>
      </c>
      <c r="M43" s="428" t="str">
        <f>+L43</f>
        <v>Error Revise</v>
      </c>
      <c r="N43" s="428" t="str">
        <f>IF(OR(N38="Error Revise",N42=0),"Error Revise",N38/N42)</f>
        <v>Error Revise</v>
      </c>
      <c r="O43" s="428" t="str">
        <f t="shared" ref="O43:R43" si="3">IF(OR(O38="Error Revise",O42=0),"Error Revise",O38/O42)</f>
        <v>Error Revise</v>
      </c>
      <c r="P43" s="428" t="str">
        <f t="shared" si="3"/>
        <v>Error Revise</v>
      </c>
      <c r="Q43" s="428" t="str">
        <f>+P43</f>
        <v>Error Revise</v>
      </c>
      <c r="R43" s="428" t="str">
        <f t="shared" si="3"/>
        <v>Error Revise</v>
      </c>
      <c r="S43" s="428" t="str">
        <f t="shared" ref="S43" si="4">IF(OR(S38="Error Revise",S42=0),"Error Revise",S38/S42)</f>
        <v>Error Revise</v>
      </c>
      <c r="T43" s="428" t="str">
        <f t="shared" ref="T43" si="5">IF(OR(T38="Error Revise",T42=0),"Error Revise",T38/T42)</f>
        <v>Error Revise</v>
      </c>
      <c r="U43" s="428" t="str">
        <f>+T43</f>
        <v>Error Revise</v>
      </c>
      <c r="V43" s="429" t="str">
        <f>+U43</f>
        <v>Error Revise</v>
      </c>
      <c r="W43" s="269"/>
    </row>
    <row r="44" spans="2:23" s="9" customFormat="1" ht="32.25" hidden="1" customHeight="1">
      <c r="B44" s="566" t="s">
        <v>494</v>
      </c>
      <c r="C44" s="567"/>
      <c r="D44" s="567"/>
      <c r="E44" s="232" t="str">
        <f>(IFERROR((#REF!/E36)/E42,""))</f>
        <v/>
      </c>
      <c r="F44" s="232">
        <f t="shared" ref="F44:W44" si="6">(IFERROR((F36/F37)/F42,""))</f>
        <v>0.28682101760523776</v>
      </c>
      <c r="G44" s="233">
        <f t="shared" si="6"/>
        <v>0.37549517771155294</v>
      </c>
      <c r="H44" s="234">
        <f t="shared" si="6"/>
        <v>0.37549517771155294</v>
      </c>
      <c r="I44" s="235" t="str">
        <f t="shared" si="6"/>
        <v/>
      </c>
      <c r="J44" s="232" t="str">
        <f t="shared" si="6"/>
        <v/>
      </c>
      <c r="K44" s="233" t="str">
        <f t="shared" si="6"/>
        <v/>
      </c>
      <c r="L44" s="234" t="str">
        <f t="shared" si="6"/>
        <v/>
      </c>
      <c r="M44" s="234" t="str">
        <f t="shared" si="6"/>
        <v/>
      </c>
      <c r="N44" s="235" t="str">
        <f t="shared" si="6"/>
        <v/>
      </c>
      <c r="O44" s="232" t="str">
        <f t="shared" si="6"/>
        <v/>
      </c>
      <c r="P44" s="233" t="str">
        <f t="shared" si="6"/>
        <v/>
      </c>
      <c r="Q44" s="234" t="str">
        <f t="shared" si="6"/>
        <v/>
      </c>
      <c r="R44" s="235" t="str">
        <f t="shared" si="6"/>
        <v/>
      </c>
      <c r="S44" s="232" t="str">
        <f t="shared" si="6"/>
        <v/>
      </c>
      <c r="T44" s="233" t="str">
        <f t="shared" si="6"/>
        <v/>
      </c>
      <c r="U44" s="234" t="str">
        <f t="shared" si="6"/>
        <v/>
      </c>
      <c r="V44" s="234" t="str">
        <f t="shared" si="6"/>
        <v/>
      </c>
      <c r="W44" s="234" t="str">
        <f t="shared" si="6"/>
        <v/>
      </c>
    </row>
    <row r="45" spans="2:23" s="9" customFormat="1" ht="14.25" thickBot="1">
      <c r="B45" s="608"/>
      <c r="C45" s="609"/>
      <c r="D45" s="609"/>
      <c r="E45" s="609"/>
      <c r="F45" s="609"/>
      <c r="G45" s="609"/>
      <c r="H45" s="610"/>
      <c r="I45" s="609"/>
      <c r="J45" s="609"/>
      <c r="K45" s="609"/>
      <c r="L45" s="610"/>
      <c r="M45" s="610"/>
      <c r="N45" s="609"/>
      <c r="O45" s="609"/>
      <c r="P45" s="609"/>
      <c r="Q45" s="610"/>
      <c r="R45" s="609"/>
      <c r="S45" s="609"/>
      <c r="T45" s="609"/>
      <c r="U45" s="610"/>
      <c r="V45" s="610"/>
      <c r="W45" s="611"/>
    </row>
    <row r="46" spans="2:23" ht="15" customHeight="1">
      <c r="B46" s="110"/>
      <c r="C46" s="111"/>
      <c r="D46" s="111"/>
      <c r="E46" s="111"/>
      <c r="F46" s="111"/>
      <c r="G46" s="111"/>
      <c r="H46" s="111"/>
      <c r="I46" s="111"/>
      <c r="J46" s="111"/>
      <c r="K46" s="111"/>
      <c r="L46" s="112"/>
      <c r="M46" s="111"/>
      <c r="N46" s="605" t="s">
        <v>495</v>
      </c>
      <c r="O46" s="606"/>
      <c r="P46" s="606"/>
      <c r="Q46" s="606"/>
      <c r="R46" s="606"/>
      <c r="S46" s="606"/>
      <c r="T46" s="606"/>
      <c r="U46" s="606"/>
      <c r="V46" s="606"/>
      <c r="W46" s="607"/>
    </row>
    <row r="47" spans="2:23" ht="15" customHeight="1">
      <c r="B47" s="113"/>
      <c r="C47" s="106"/>
      <c r="D47" s="106"/>
      <c r="E47" s="106"/>
      <c r="F47" s="106"/>
      <c r="G47" s="106"/>
      <c r="H47" s="106"/>
      <c r="I47" s="106"/>
      <c r="J47" s="106"/>
      <c r="K47" s="106"/>
      <c r="L47" s="114"/>
      <c r="M47" s="106"/>
      <c r="N47" s="496"/>
      <c r="O47" s="497"/>
      <c r="P47" s="497"/>
      <c r="Q47" s="497"/>
      <c r="R47" s="497"/>
      <c r="S47" s="497"/>
      <c r="T47" s="497"/>
      <c r="U47" s="497"/>
      <c r="V47" s="497"/>
      <c r="W47" s="498"/>
    </row>
    <row r="48" spans="2:23" ht="23.25" customHeight="1">
      <c r="B48" s="113"/>
      <c r="C48" s="106"/>
      <c r="D48" s="106"/>
      <c r="E48" s="106"/>
      <c r="F48" s="106"/>
      <c r="G48" s="106"/>
      <c r="H48" s="106"/>
      <c r="I48" s="106"/>
      <c r="J48" s="106"/>
      <c r="K48" s="106"/>
      <c r="L48" s="114"/>
      <c r="M48" s="106"/>
      <c r="N48" s="661" t="s">
        <v>626</v>
      </c>
      <c r="O48" s="662"/>
      <c r="P48" s="662"/>
      <c r="Q48" s="662"/>
      <c r="R48" s="662"/>
      <c r="S48" s="662"/>
      <c r="T48" s="662"/>
      <c r="U48" s="662"/>
      <c r="V48" s="662"/>
      <c r="W48" s="663"/>
    </row>
    <row r="49" spans="2:23" ht="23.25" customHeight="1">
      <c r="B49" s="113"/>
      <c r="C49" s="106"/>
      <c r="D49" s="106"/>
      <c r="E49" s="106"/>
      <c r="F49" s="106"/>
      <c r="G49" s="106"/>
      <c r="H49" s="106"/>
      <c r="I49" s="106"/>
      <c r="J49" s="106"/>
      <c r="K49" s="106"/>
      <c r="L49" s="114"/>
      <c r="M49" s="106"/>
      <c r="N49" s="664"/>
      <c r="O49" s="665"/>
      <c r="P49" s="665"/>
      <c r="Q49" s="665"/>
      <c r="R49" s="665"/>
      <c r="S49" s="665"/>
      <c r="T49" s="665"/>
      <c r="U49" s="665"/>
      <c r="V49" s="665"/>
      <c r="W49" s="666"/>
    </row>
    <row r="50" spans="2:23" ht="23.25" customHeight="1">
      <c r="B50" s="113"/>
      <c r="C50" s="106"/>
      <c r="D50" s="106"/>
      <c r="E50" s="106"/>
      <c r="F50" s="106"/>
      <c r="G50" s="106"/>
      <c r="H50" s="106"/>
      <c r="I50" s="106"/>
      <c r="J50" s="106"/>
      <c r="K50" s="106"/>
      <c r="L50" s="114"/>
      <c r="M50" s="106"/>
      <c r="N50" s="667"/>
      <c r="O50" s="668"/>
      <c r="P50" s="668"/>
      <c r="Q50" s="668"/>
      <c r="R50" s="668"/>
      <c r="S50" s="668"/>
      <c r="T50" s="668"/>
      <c r="U50" s="668"/>
      <c r="V50" s="668"/>
      <c r="W50" s="669"/>
    </row>
    <row r="51" spans="2:23" ht="23.25" customHeight="1">
      <c r="B51" s="113"/>
      <c r="C51" s="106"/>
      <c r="D51" s="106"/>
      <c r="E51" s="106"/>
      <c r="F51" s="106"/>
      <c r="G51" s="106"/>
      <c r="H51" s="106"/>
      <c r="I51" s="106"/>
      <c r="J51" s="106"/>
      <c r="K51" s="106"/>
      <c r="L51" s="114"/>
      <c r="M51" s="106"/>
      <c r="N51" s="661" t="s">
        <v>627</v>
      </c>
      <c r="O51" s="662"/>
      <c r="P51" s="662"/>
      <c r="Q51" s="662"/>
      <c r="R51" s="662"/>
      <c r="S51" s="662"/>
      <c r="T51" s="662"/>
      <c r="U51" s="662"/>
      <c r="V51" s="662"/>
      <c r="W51" s="663"/>
    </row>
    <row r="52" spans="2:23" ht="23.25" customHeight="1">
      <c r="B52" s="113"/>
      <c r="C52" s="106"/>
      <c r="D52" s="106"/>
      <c r="E52" s="106"/>
      <c r="F52" s="106"/>
      <c r="G52" s="106"/>
      <c r="H52" s="106"/>
      <c r="I52" s="106"/>
      <c r="J52" s="106"/>
      <c r="K52" s="106"/>
      <c r="L52" s="114"/>
      <c r="M52" s="106"/>
      <c r="N52" s="667"/>
      <c r="O52" s="668"/>
      <c r="P52" s="668"/>
      <c r="Q52" s="668"/>
      <c r="R52" s="668"/>
      <c r="S52" s="668"/>
      <c r="T52" s="668"/>
      <c r="U52" s="668"/>
      <c r="V52" s="668"/>
      <c r="W52" s="669"/>
    </row>
    <row r="53" spans="2:23" ht="23.25" customHeight="1">
      <c r="B53" s="113"/>
      <c r="C53" s="106"/>
      <c r="D53" s="106"/>
      <c r="E53" s="106"/>
      <c r="F53" s="106"/>
      <c r="G53" s="106"/>
      <c r="H53" s="106"/>
      <c r="I53" s="106"/>
      <c r="J53" s="106"/>
      <c r="K53" s="106"/>
      <c r="L53" s="114"/>
      <c r="M53" s="106"/>
      <c r="N53" s="661" t="s">
        <v>628</v>
      </c>
      <c r="O53" s="662"/>
      <c r="P53" s="662"/>
      <c r="Q53" s="662"/>
      <c r="R53" s="662"/>
      <c r="S53" s="662"/>
      <c r="T53" s="662"/>
      <c r="U53" s="662"/>
      <c r="V53" s="662"/>
      <c r="W53" s="663"/>
    </row>
    <row r="54" spans="2:23" ht="23.25" customHeight="1">
      <c r="B54" s="113"/>
      <c r="C54" s="106"/>
      <c r="D54" s="106"/>
      <c r="E54" s="106"/>
      <c r="F54" s="106"/>
      <c r="G54" s="106"/>
      <c r="H54" s="106"/>
      <c r="I54" s="106"/>
      <c r="J54" s="106"/>
      <c r="K54" s="106"/>
      <c r="L54" s="114"/>
      <c r="M54" s="106"/>
      <c r="N54" s="667"/>
      <c r="O54" s="668"/>
      <c r="P54" s="668"/>
      <c r="Q54" s="668"/>
      <c r="R54" s="668"/>
      <c r="S54" s="668"/>
      <c r="T54" s="668"/>
      <c r="U54" s="668"/>
      <c r="V54" s="668"/>
      <c r="W54" s="669"/>
    </row>
    <row r="55" spans="2:23" ht="23.25" customHeight="1">
      <c r="B55" s="113"/>
      <c r="C55" s="106"/>
      <c r="D55" s="106"/>
      <c r="E55" s="106"/>
      <c r="F55" s="106"/>
      <c r="G55" s="106"/>
      <c r="H55" s="106"/>
      <c r="I55" s="106"/>
      <c r="J55" s="106"/>
      <c r="K55" s="106"/>
      <c r="L55" s="114"/>
      <c r="M55" s="106"/>
      <c r="N55" s="649" t="s">
        <v>498</v>
      </c>
      <c r="O55" s="649"/>
      <c r="P55" s="649"/>
      <c r="Q55" s="649"/>
      <c r="R55" s="649"/>
      <c r="S55" s="649"/>
      <c r="T55" s="649"/>
      <c r="U55" s="649"/>
      <c r="V55" s="649"/>
      <c r="W55" s="649"/>
    </row>
    <row r="56" spans="2:23" ht="23.25" customHeight="1">
      <c r="B56" s="113"/>
      <c r="C56" s="106"/>
      <c r="D56" s="106"/>
      <c r="E56" s="106"/>
      <c r="F56" s="106"/>
      <c r="G56" s="106"/>
      <c r="H56" s="106"/>
      <c r="I56" s="106"/>
      <c r="J56" s="106"/>
      <c r="K56" s="106"/>
      <c r="L56" s="114"/>
      <c r="M56" s="106"/>
      <c r="N56" s="649"/>
      <c r="O56" s="649"/>
      <c r="P56" s="649"/>
      <c r="Q56" s="649"/>
      <c r="R56" s="649"/>
      <c r="S56" s="649"/>
      <c r="T56" s="649"/>
      <c r="U56" s="649"/>
      <c r="V56" s="649"/>
      <c r="W56" s="649"/>
    </row>
    <row r="57" spans="2:23" ht="23.25" customHeight="1">
      <c r="B57" s="113"/>
      <c r="C57" s="106"/>
      <c r="D57" s="106"/>
      <c r="E57" s="106"/>
      <c r="F57" s="106"/>
      <c r="G57" s="106"/>
      <c r="H57" s="106"/>
      <c r="I57" s="106"/>
      <c r="J57" s="106"/>
      <c r="K57" s="106"/>
      <c r="L57" s="114"/>
      <c r="M57" s="106"/>
      <c r="N57" s="649"/>
      <c r="O57" s="649"/>
      <c r="P57" s="649"/>
      <c r="Q57" s="649"/>
      <c r="R57" s="649"/>
      <c r="S57" s="649"/>
      <c r="T57" s="649"/>
      <c r="U57" s="649"/>
      <c r="V57" s="649"/>
      <c r="W57" s="649"/>
    </row>
    <row r="58" spans="2:23" ht="15" customHeight="1">
      <c r="B58" s="113"/>
      <c r="C58" s="106"/>
      <c r="D58" s="106"/>
      <c r="E58" s="106"/>
      <c r="F58" s="106"/>
      <c r="G58" s="106"/>
      <c r="H58" s="106"/>
      <c r="I58" s="106"/>
      <c r="J58" s="106"/>
      <c r="K58" s="106"/>
      <c r="L58" s="114"/>
      <c r="M58" s="106"/>
      <c r="N58" s="493" t="s">
        <v>499</v>
      </c>
      <c r="O58" s="494"/>
      <c r="P58" s="494"/>
      <c r="Q58" s="494"/>
      <c r="R58" s="494"/>
      <c r="S58" s="494"/>
      <c r="T58" s="494"/>
      <c r="U58" s="494"/>
      <c r="V58" s="494"/>
      <c r="W58" s="495"/>
    </row>
    <row r="59" spans="2:23" ht="15" customHeight="1">
      <c r="B59" s="113"/>
      <c r="C59" s="106"/>
      <c r="D59" s="106"/>
      <c r="E59" s="106"/>
      <c r="F59" s="106"/>
      <c r="G59" s="106"/>
      <c r="H59" s="106"/>
      <c r="I59" s="106"/>
      <c r="J59" s="106"/>
      <c r="K59" s="106"/>
      <c r="L59" s="114"/>
      <c r="M59" s="106"/>
      <c r="N59" s="496"/>
      <c r="O59" s="497"/>
      <c r="P59" s="497"/>
      <c r="Q59" s="497"/>
      <c r="R59" s="497"/>
      <c r="S59" s="497"/>
      <c r="T59" s="497"/>
      <c r="U59" s="497"/>
      <c r="V59" s="497"/>
      <c r="W59" s="498"/>
    </row>
    <row r="60" spans="2:23" ht="29.25" customHeight="1">
      <c r="B60" s="113"/>
      <c r="C60" s="106"/>
      <c r="D60" s="106"/>
      <c r="E60" s="106"/>
      <c r="F60" s="106"/>
      <c r="G60" s="106"/>
      <c r="H60" s="106"/>
      <c r="I60" s="106"/>
      <c r="J60" s="106"/>
      <c r="K60" s="106"/>
      <c r="L60" s="114"/>
      <c r="M60" s="106"/>
      <c r="N60" s="481" t="s">
        <v>500</v>
      </c>
      <c r="O60" s="482"/>
      <c r="P60" s="482"/>
      <c r="Q60" s="483"/>
      <c r="R60" s="490" t="s">
        <v>501</v>
      </c>
      <c r="S60" s="490"/>
      <c r="T60" s="506" t="s">
        <v>502</v>
      </c>
      <c r="U60" s="490"/>
      <c r="V60" s="500"/>
      <c r="W60" s="501"/>
    </row>
    <row r="61" spans="2:23" ht="15" customHeight="1">
      <c r="B61" s="113"/>
      <c r="C61" s="106"/>
      <c r="D61" s="106"/>
      <c r="E61" s="106"/>
      <c r="F61" s="106"/>
      <c r="G61" s="106"/>
      <c r="H61" s="106"/>
      <c r="I61" s="106"/>
      <c r="J61" s="106"/>
      <c r="K61" s="106"/>
      <c r="L61" s="114"/>
      <c r="M61" s="106"/>
      <c r="N61" s="484"/>
      <c r="O61" s="485"/>
      <c r="P61" s="485"/>
      <c r="Q61" s="486"/>
      <c r="R61" s="491"/>
      <c r="S61" s="491"/>
      <c r="T61" s="507"/>
      <c r="U61" s="491"/>
      <c r="V61" s="502"/>
      <c r="W61" s="503"/>
    </row>
    <row r="62" spans="2:23" ht="15" customHeight="1">
      <c r="B62" s="113"/>
      <c r="C62" s="106"/>
      <c r="D62" s="106"/>
      <c r="E62" s="106"/>
      <c r="F62" s="106"/>
      <c r="G62" s="106"/>
      <c r="H62" s="106"/>
      <c r="I62" s="106"/>
      <c r="J62" s="106"/>
      <c r="K62" s="106"/>
      <c r="L62" s="114"/>
      <c r="M62" s="106"/>
      <c r="N62" s="481" t="s">
        <v>503</v>
      </c>
      <c r="O62" s="482"/>
      <c r="P62" s="482"/>
      <c r="Q62" s="483"/>
      <c r="R62" s="492" t="s">
        <v>501</v>
      </c>
      <c r="S62" s="492"/>
      <c r="T62" s="506" t="s">
        <v>502</v>
      </c>
      <c r="U62" s="490"/>
      <c r="V62" s="502"/>
      <c r="W62" s="503"/>
    </row>
    <row r="63" spans="2:23" ht="15" customHeight="1">
      <c r="B63" s="113"/>
      <c r="C63" s="106"/>
      <c r="D63" s="106"/>
      <c r="E63" s="106"/>
      <c r="F63" s="106"/>
      <c r="G63" s="106"/>
      <c r="H63" s="106"/>
      <c r="I63" s="106"/>
      <c r="J63" s="106"/>
      <c r="K63" s="106"/>
      <c r="L63" s="114"/>
      <c r="M63" s="106"/>
      <c r="N63" s="487"/>
      <c r="O63" s="488"/>
      <c r="P63" s="488"/>
      <c r="Q63" s="489"/>
      <c r="R63" s="492"/>
      <c r="S63" s="492"/>
      <c r="T63" s="508"/>
      <c r="U63" s="499"/>
      <c r="V63" s="502"/>
      <c r="W63" s="503"/>
    </row>
    <row r="64" spans="2:23" ht="15" customHeight="1" thickBot="1">
      <c r="B64" s="115"/>
      <c r="C64" s="116"/>
      <c r="D64" s="116"/>
      <c r="E64" s="116"/>
      <c r="F64" s="116"/>
      <c r="G64" s="116"/>
      <c r="H64" s="116"/>
      <c r="I64" s="116"/>
      <c r="J64" s="116"/>
      <c r="K64" s="116"/>
      <c r="L64" s="117"/>
      <c r="M64" s="116"/>
      <c r="N64" s="484"/>
      <c r="O64" s="485"/>
      <c r="P64" s="485"/>
      <c r="Q64" s="486"/>
      <c r="R64" s="492"/>
      <c r="S64" s="492"/>
      <c r="T64" s="507"/>
      <c r="U64" s="491"/>
      <c r="V64" s="504"/>
      <c r="W64" s="505"/>
    </row>
    <row r="65" spans="2:23">
      <c r="B65" s="236"/>
      <c r="C65" s="236"/>
      <c r="D65" s="236"/>
      <c r="E65" s="236"/>
      <c r="F65" s="236"/>
      <c r="G65" s="236"/>
      <c r="H65" s="236"/>
      <c r="I65" s="236"/>
      <c r="J65" s="236"/>
      <c r="K65" s="236"/>
      <c r="L65" s="236"/>
      <c r="M65" s="236"/>
      <c r="N65" s="236"/>
      <c r="O65" s="236"/>
      <c r="P65" s="236"/>
      <c r="Q65" s="2"/>
      <c r="R65" s="2"/>
      <c r="S65" s="2"/>
      <c r="T65" s="2"/>
      <c r="U65" s="2"/>
      <c r="V65" s="2"/>
      <c r="W65" s="2"/>
    </row>
    <row r="66" spans="2:23">
      <c r="B66" s="470" t="s">
        <v>504</v>
      </c>
      <c r="C66" s="470"/>
      <c r="D66" s="470"/>
      <c r="E66" s="470"/>
      <c r="F66" s="470"/>
      <c r="G66" s="470"/>
      <c r="H66" s="470"/>
      <c r="I66" s="470"/>
      <c r="J66" s="470"/>
      <c r="K66" s="470"/>
      <c r="L66" s="470"/>
      <c r="M66" s="237"/>
      <c r="N66" s="237"/>
      <c r="O66" s="236"/>
      <c r="P66" s="236"/>
      <c r="Q66" s="2"/>
      <c r="R66" s="2"/>
      <c r="S66" s="2"/>
      <c r="T66" s="2"/>
      <c r="U66" s="2"/>
      <c r="V66" s="2"/>
      <c r="W66" s="2"/>
    </row>
    <row r="67" spans="2:23">
      <c r="B67" s="236" t="s">
        <v>504</v>
      </c>
      <c r="C67" s="237"/>
      <c r="D67" s="237"/>
      <c r="E67" s="237"/>
      <c r="F67" s="237"/>
      <c r="G67" s="237"/>
      <c r="H67" s="237"/>
      <c r="I67" s="237"/>
      <c r="J67" s="237"/>
      <c r="K67" s="237"/>
      <c r="L67" s="237"/>
      <c r="M67" s="237"/>
      <c r="N67" s="237"/>
      <c r="O67" s="236"/>
      <c r="P67" s="236"/>
      <c r="Q67" s="2"/>
      <c r="R67" s="2"/>
      <c r="S67" s="2"/>
      <c r="T67" s="2"/>
      <c r="U67" s="2"/>
      <c r="V67" s="2"/>
      <c r="W67" s="2"/>
    </row>
    <row r="68" spans="2:23">
      <c r="B68" s="12" t="s">
        <v>505</v>
      </c>
      <c r="F68" s="12" t="s">
        <v>506</v>
      </c>
      <c r="G68" s="12" t="s">
        <v>507</v>
      </c>
      <c r="H68" s="12" t="s">
        <v>508</v>
      </c>
      <c r="I68" s="12" t="s">
        <v>509</v>
      </c>
      <c r="J68" s="12" t="s">
        <v>510</v>
      </c>
      <c r="O68" s="10"/>
      <c r="P68" s="10"/>
      <c r="Q68" s="10"/>
      <c r="R68" s="10"/>
      <c r="S68" s="10"/>
      <c r="T68" s="10"/>
      <c r="U68" s="10"/>
      <c r="V68" s="10"/>
      <c r="W68" s="10"/>
    </row>
    <row r="69" spans="2:23">
      <c r="B69" s="12" t="s">
        <v>504</v>
      </c>
      <c r="F69" s="13">
        <f>+H38</f>
        <v>2.6284662439808707E-2</v>
      </c>
      <c r="G69" s="13" t="str">
        <f>+L38</f>
        <v>Error Revise</v>
      </c>
      <c r="H69" s="13" t="str">
        <f>+Q38</f>
        <v>Error Revise</v>
      </c>
      <c r="I69" s="13" t="str">
        <f>+U38</f>
        <v>Error Revise</v>
      </c>
      <c r="J69" s="13">
        <f>+W38</f>
        <v>0</v>
      </c>
      <c r="N69" s="14"/>
      <c r="O69" s="15"/>
      <c r="P69" s="15"/>
      <c r="Q69" s="15"/>
      <c r="R69" s="15"/>
      <c r="S69" s="10"/>
      <c r="T69" s="10"/>
      <c r="U69" s="10"/>
      <c r="V69" s="10"/>
      <c r="W69" s="10"/>
    </row>
    <row r="70" spans="2:23" hidden="1">
      <c r="F70" s="14">
        <f>+H42</f>
        <v>7.0000000000000007E-2</v>
      </c>
      <c r="G70" s="14">
        <f>+L42</f>
        <v>0.7</v>
      </c>
      <c r="H70" s="14">
        <f>+Q42</f>
        <v>0.92</v>
      </c>
      <c r="I70" s="14">
        <f>+U42</f>
        <v>1</v>
      </c>
      <c r="J70" s="14">
        <f>+W42</f>
        <v>0</v>
      </c>
      <c r="K70" s="14"/>
      <c r="L70" s="14"/>
      <c r="M70" s="14"/>
      <c r="O70" s="10"/>
      <c r="P70" s="10"/>
      <c r="Q70" s="10"/>
      <c r="R70" s="10"/>
      <c r="S70" s="10"/>
      <c r="T70" s="10"/>
      <c r="U70" s="10"/>
      <c r="V70" s="10"/>
      <c r="W70" s="10"/>
    </row>
    <row r="71" spans="2:23" hidden="1">
      <c r="F71" s="13">
        <f>+H43</f>
        <v>0.37549517771155294</v>
      </c>
      <c r="G71" s="13" t="str">
        <f>+L43</f>
        <v>Error Revise</v>
      </c>
      <c r="H71" s="13" t="str">
        <f>+Q43</f>
        <v>Error Revise</v>
      </c>
      <c r="I71" s="13" t="str">
        <f>+U43</f>
        <v>Error Revise</v>
      </c>
      <c r="J71" s="13">
        <f>+W43</f>
        <v>0</v>
      </c>
      <c r="O71" s="10"/>
      <c r="P71" s="10"/>
      <c r="Q71" s="10"/>
      <c r="R71" s="10"/>
      <c r="S71" s="10"/>
      <c r="T71" s="10"/>
      <c r="U71" s="10"/>
      <c r="V71" s="10"/>
      <c r="W71" s="10"/>
    </row>
    <row r="72" spans="2:23" hidden="1">
      <c r="O72" s="10"/>
      <c r="P72" s="10"/>
    </row>
    <row r="73" spans="2:23" hidden="1">
      <c r="O73" s="10"/>
      <c r="P73" s="10"/>
    </row>
    <row r="74" spans="2:23" hidden="1">
      <c r="O74" s="10"/>
      <c r="P74" s="10"/>
    </row>
    <row r="75" spans="2:23"/>
    <row r="76" spans="2:23"/>
  </sheetData>
  <sheetProtection algorithmName="SHA-512" hashValue="7pgeSfT4w5QiaOaRB0nOBroBe2ajJ/c9kxeIhmUMcycatg12U4Ec4I1s8wKAj3iKM3bU8SMsESyt0wtbyn/WOQ==" saltValue="yv2MKhgys6qUU0ukPWBLqQ==" spinCount="100000" sheet="1" objects="1" scenarios="1"/>
  <mergeCells count="90">
    <mergeCell ref="T62:T64"/>
    <mergeCell ref="U62:U64"/>
    <mergeCell ref="B66:L66"/>
    <mergeCell ref="N58:W59"/>
    <mergeCell ref="N60:Q61"/>
    <mergeCell ref="R60:R61"/>
    <mergeCell ref="S60:S61"/>
    <mergeCell ref="T60:T61"/>
    <mergeCell ref="U60:U61"/>
    <mergeCell ref="V60:W64"/>
    <mergeCell ref="N62:Q64"/>
    <mergeCell ref="R62:R64"/>
    <mergeCell ref="S62:S64"/>
    <mergeCell ref="N55:W57"/>
    <mergeCell ref="B38:D38"/>
    <mergeCell ref="B39:D39"/>
    <mergeCell ref="B40:D40"/>
    <mergeCell ref="B42:D42"/>
    <mergeCell ref="B43:D43"/>
    <mergeCell ref="B44:D44"/>
    <mergeCell ref="B45:W45"/>
    <mergeCell ref="N46:W47"/>
    <mergeCell ref="N48:W50"/>
    <mergeCell ref="N51:W52"/>
    <mergeCell ref="N53:W54"/>
    <mergeCell ref="B41:D41"/>
    <mergeCell ref="B37:D37"/>
    <mergeCell ref="B31:D31"/>
    <mergeCell ref="E31:F31"/>
    <mergeCell ref="G31:I31"/>
    <mergeCell ref="J31:K31"/>
    <mergeCell ref="B32:W32"/>
    <mergeCell ref="B33:W33"/>
    <mergeCell ref="B34:W34"/>
    <mergeCell ref="B35:D35"/>
    <mergeCell ref="B36:D36"/>
    <mergeCell ref="L31:O31"/>
    <mergeCell ref="P31:W31"/>
    <mergeCell ref="B28:D28"/>
    <mergeCell ref="E28:W28"/>
    <mergeCell ref="B29:W29"/>
    <mergeCell ref="B30:F30"/>
    <mergeCell ref="G30:H30"/>
    <mergeCell ref="I30:K30"/>
    <mergeCell ref="L30:R30"/>
    <mergeCell ref="S30:T30"/>
    <mergeCell ref="U30:W30"/>
    <mergeCell ref="B27:W27"/>
    <mergeCell ref="B22:D22"/>
    <mergeCell ref="E22:W22"/>
    <mergeCell ref="B23:D23"/>
    <mergeCell ref="E23:W23"/>
    <mergeCell ref="B24:D26"/>
    <mergeCell ref="E24:F24"/>
    <mergeCell ref="E25:F25"/>
    <mergeCell ref="G25:K25"/>
    <mergeCell ref="M25:P25"/>
    <mergeCell ref="G24:W24"/>
    <mergeCell ref="Q25:W25"/>
    <mergeCell ref="E26:F26"/>
    <mergeCell ref="G26:K26"/>
    <mergeCell ref="M26:P26"/>
    <mergeCell ref="Q26:W26"/>
    <mergeCell ref="B21:D21"/>
    <mergeCell ref="E21:W21"/>
    <mergeCell ref="B14:E14"/>
    <mergeCell ref="F14:W14"/>
    <mergeCell ref="B15:E15"/>
    <mergeCell ref="F15:W15"/>
    <mergeCell ref="B16:E16"/>
    <mergeCell ref="F16:W16"/>
    <mergeCell ref="B17:E17"/>
    <mergeCell ref="F17:W17"/>
    <mergeCell ref="B18:W18"/>
    <mergeCell ref="B19:W19"/>
    <mergeCell ref="B20:W20"/>
    <mergeCell ref="B13:E13"/>
    <mergeCell ref="F13:W13"/>
    <mergeCell ref="B2:E5"/>
    <mergeCell ref="F2:S3"/>
    <mergeCell ref="T2:W2"/>
    <mergeCell ref="T3:W3"/>
    <mergeCell ref="F4:S5"/>
    <mergeCell ref="T4:W4"/>
    <mergeCell ref="T5:W5"/>
    <mergeCell ref="Q7:W7"/>
    <mergeCell ref="V8:W8"/>
    <mergeCell ref="V9:W9"/>
    <mergeCell ref="B11:W11"/>
    <mergeCell ref="B12:W12"/>
  </mergeCells>
  <conditionalFormatting sqref="E44:W44">
    <cfRule type="cellIs" dxfId="43" priority="11" stopIfTrue="1" operator="between">
      <formula>0.76</formula>
      <formula>10</formula>
    </cfRule>
    <cfRule type="cellIs" dxfId="42" priority="12" stopIfTrue="1" operator="between">
      <formula>0.5</formula>
      <formula>0.759</formula>
    </cfRule>
    <cfRule type="cellIs" dxfId="41" priority="13" stopIfTrue="1" operator="between">
      <formula>0</formula>
      <formula>0.499</formula>
    </cfRule>
  </conditionalFormatting>
  <pageMargins left="0.7" right="0.7" top="0.75" bottom="0.75" header="0.3" footer="0.3"/>
  <pageSetup orientation="portrait" r:id="rId1"/>
  <ignoredErrors>
    <ignoredError sqref="E37:L37 E36:L36 M36:U36 N37:U37 M37:M42" unlockedFormula="1"/>
    <ignoredError sqref="H43 Q43" 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FD1D-7933-47A3-B868-B0CDCE0C7DD0}">
  <sheetPr>
    <tabColor rgb="FF0000FF"/>
  </sheetPr>
  <dimension ref="A1:Z113"/>
  <sheetViews>
    <sheetView showGridLines="0" topLeftCell="A13" zoomScaleNormal="100" workbookViewId="0">
      <selection activeCell="E25" sqref="E25"/>
    </sheetView>
  </sheetViews>
  <sheetFormatPr baseColWidth="10" defaultColWidth="11.42578125" defaultRowHeight="30" customHeight="1"/>
  <cols>
    <col min="1" max="1" width="26.42578125" style="164" customWidth="1"/>
    <col min="2" max="2" width="36.28515625" style="164" customWidth="1"/>
    <col min="3" max="3" width="22" style="164" customWidth="1"/>
    <col min="4" max="5" width="21.85546875" style="164" bestFit="1" customWidth="1"/>
    <col min="6" max="6" width="23.5703125" style="164" bestFit="1" customWidth="1"/>
    <col min="7" max="7" width="15.7109375" style="164" customWidth="1"/>
    <col min="8" max="8" width="17.7109375" style="164" bestFit="1" customWidth="1"/>
    <col min="9" max="10" width="18.42578125" style="164" bestFit="1" customWidth="1"/>
    <col min="11" max="11" width="25.5703125" style="164" bestFit="1" customWidth="1"/>
    <col min="12" max="12" width="15.7109375" style="164" customWidth="1"/>
    <col min="13" max="13" width="18.42578125" style="164" bestFit="1" customWidth="1"/>
    <col min="14" max="14" width="18.7109375" style="164" bestFit="1" customWidth="1"/>
    <col min="15" max="15" width="23.28515625" style="164" bestFit="1" customWidth="1"/>
    <col min="16" max="16" width="26" style="164" bestFit="1" customWidth="1"/>
    <col min="17" max="17" width="15.7109375" style="164" customWidth="1"/>
    <col min="18" max="18" width="19.85546875" style="164" bestFit="1" customWidth="1"/>
    <col min="19" max="19" width="22.7109375" style="164" bestFit="1" customWidth="1"/>
    <col min="20" max="20" width="22" style="164" bestFit="1" customWidth="1"/>
    <col min="21" max="21" width="25.140625" style="164" bestFit="1" customWidth="1"/>
    <col min="22"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75" t="s">
        <v>583</v>
      </c>
      <c r="D1" s="676"/>
      <c r="E1" s="676"/>
      <c r="F1" s="676"/>
      <c r="G1" s="676"/>
      <c r="H1" s="676"/>
      <c r="I1" s="676"/>
      <c r="J1" s="676"/>
      <c r="K1" s="676"/>
      <c r="L1" s="676"/>
      <c r="M1" s="676"/>
      <c r="N1" s="676"/>
      <c r="O1" s="676"/>
      <c r="P1" s="676"/>
      <c r="Q1" s="676"/>
      <c r="R1" s="676"/>
      <c r="S1" s="676"/>
      <c r="T1" s="676"/>
      <c r="U1" s="676"/>
      <c r="V1" s="676"/>
      <c r="W1" s="676"/>
      <c r="X1" s="676"/>
      <c r="Y1" s="677"/>
    </row>
    <row r="2" spans="1:26" s="165" customFormat="1" ht="42.75" customHeight="1">
      <c r="A2" s="588"/>
      <c r="B2" s="588"/>
      <c r="C2" s="678"/>
      <c r="D2" s="679"/>
      <c r="E2" s="679"/>
      <c r="F2" s="679"/>
      <c r="G2" s="679"/>
      <c r="H2" s="679"/>
      <c r="I2" s="679"/>
      <c r="J2" s="679"/>
      <c r="K2" s="679"/>
      <c r="L2" s="679"/>
      <c r="M2" s="679"/>
      <c r="N2" s="679"/>
      <c r="O2" s="679"/>
      <c r="P2" s="679"/>
      <c r="Q2" s="679"/>
      <c r="R2" s="679"/>
      <c r="S2" s="679"/>
      <c r="T2" s="679"/>
      <c r="U2" s="679"/>
      <c r="V2" s="679"/>
      <c r="W2" s="679"/>
      <c r="X2" s="679"/>
      <c r="Y2" s="680"/>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c r="Z3" s="149"/>
    </row>
    <row r="4" spans="1:26" s="153" customFormat="1" ht="19.5" customHeight="1">
      <c r="A4" s="151" t="s">
        <v>584</v>
      </c>
      <c r="B4" s="612" t="str">
        <f>+'[1]2. Medi_Recaudo'!F13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c r="Z4" s="15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row>
    <row r="6" spans="1:26" s="159" customFormat="1" ht="15" customHeight="1">
      <c r="A6" s="613" t="s">
        <v>585</v>
      </c>
      <c r="B6" s="615" t="s">
        <v>586</v>
      </c>
      <c r="C6" s="615" t="s">
        <v>629</v>
      </c>
      <c r="D6" s="615" t="s">
        <v>630</v>
      </c>
      <c r="E6" s="615" t="s">
        <v>631</v>
      </c>
      <c r="F6" s="615" t="s">
        <v>632</v>
      </c>
      <c r="G6" s="615" t="s">
        <v>589</v>
      </c>
      <c r="H6" s="615" t="s">
        <v>633</v>
      </c>
      <c r="I6" s="615" t="s">
        <v>634</v>
      </c>
      <c r="J6" s="615" t="s">
        <v>635</v>
      </c>
      <c r="K6" s="616" t="s">
        <v>636</v>
      </c>
      <c r="L6" s="638" t="s">
        <v>589</v>
      </c>
      <c r="M6" s="615" t="s">
        <v>637</v>
      </c>
      <c r="N6" s="615" t="s">
        <v>638</v>
      </c>
      <c r="O6" s="615" t="s">
        <v>639</v>
      </c>
      <c r="P6" s="615" t="s">
        <v>640</v>
      </c>
      <c r="Q6" s="615" t="s">
        <v>589</v>
      </c>
      <c r="R6" s="615" t="s">
        <v>641</v>
      </c>
      <c r="S6" s="615" t="s">
        <v>642</v>
      </c>
      <c r="T6" s="615" t="s">
        <v>643</v>
      </c>
      <c r="U6" s="615" t="s">
        <v>644</v>
      </c>
      <c r="V6" s="615" t="s">
        <v>589</v>
      </c>
      <c r="W6" s="615" t="s">
        <v>593</v>
      </c>
      <c r="X6" s="615"/>
      <c r="Y6" s="617"/>
      <c r="Z6" s="158"/>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c r="Z7" s="160"/>
    </row>
    <row r="8" spans="1:26" ht="43.5" customHeight="1">
      <c r="A8" s="673" t="s">
        <v>645</v>
      </c>
      <c r="B8" s="183" t="s">
        <v>646</v>
      </c>
      <c r="C8" s="251">
        <f>SUM(C15:C17)</f>
        <v>1861273427.73</v>
      </c>
      <c r="D8" s="251">
        <f t="shared" ref="D8:E8" si="0">SUM(D15:D17)</f>
        <v>4064384680.5</v>
      </c>
      <c r="E8" s="251">
        <f t="shared" si="0"/>
        <v>6207760984.21</v>
      </c>
      <c r="F8" s="277">
        <f>+E8</f>
        <v>6207760984.21</v>
      </c>
      <c r="G8" s="186"/>
      <c r="H8" s="251">
        <f>SUM(H15:H17)</f>
        <v>0</v>
      </c>
      <c r="I8" s="251">
        <f t="shared" ref="I8:J8" si="1">SUM(I15:I17)</f>
        <v>0</v>
      </c>
      <c r="J8" s="251">
        <f t="shared" si="1"/>
        <v>0</v>
      </c>
      <c r="K8" s="251">
        <f>+J8</f>
        <v>0</v>
      </c>
      <c r="L8" s="186"/>
      <c r="M8" s="251">
        <f>SUM(M15:M17)</f>
        <v>0</v>
      </c>
      <c r="N8" s="251">
        <f t="shared" ref="N8:O8" si="2">SUM(N15:N17)</f>
        <v>0</v>
      </c>
      <c r="O8" s="251">
        <f t="shared" si="2"/>
        <v>0</v>
      </c>
      <c r="P8" s="251">
        <f>+O8</f>
        <v>0</v>
      </c>
      <c r="Q8" s="186"/>
      <c r="R8" s="251">
        <f>SUM(R15:R17)</f>
        <v>0</v>
      </c>
      <c r="S8" s="251">
        <f t="shared" ref="S8:T8" si="3">SUM(S15:S17)</f>
        <v>0</v>
      </c>
      <c r="T8" s="251">
        <f t="shared" si="3"/>
        <v>0</v>
      </c>
      <c r="U8" s="251">
        <f>+T8</f>
        <v>0</v>
      </c>
      <c r="V8" s="186"/>
      <c r="W8" s="628" t="s">
        <v>602</v>
      </c>
      <c r="X8" s="628"/>
      <c r="Y8" s="628"/>
    </row>
    <row r="9" spans="1:26" ht="42" customHeight="1">
      <c r="A9" s="673"/>
      <c r="B9" s="189" t="s">
        <v>647</v>
      </c>
      <c r="C9" s="278">
        <f>SUM(C18:C20)</f>
        <v>236174270772</v>
      </c>
      <c r="D9" s="278">
        <f t="shared" ref="D9:E9" si="4">SUM(D18:D20)</f>
        <v>236174270772</v>
      </c>
      <c r="E9" s="278">
        <f t="shared" si="4"/>
        <v>236174270772</v>
      </c>
      <c r="F9" s="277">
        <f>+E9</f>
        <v>236174270772</v>
      </c>
      <c r="G9" s="184"/>
      <c r="H9" s="190">
        <f>SUM(H18:H20)</f>
        <v>0</v>
      </c>
      <c r="I9" s="190">
        <f t="shared" ref="I9:J9" si="5">SUM(I18:I20)</f>
        <v>0</v>
      </c>
      <c r="J9" s="190">
        <f t="shared" si="5"/>
        <v>0</v>
      </c>
      <c r="K9" s="251">
        <f>+J9</f>
        <v>0</v>
      </c>
      <c r="L9" s="187"/>
      <c r="M9" s="190">
        <f>SUM(M18:M20)</f>
        <v>0</v>
      </c>
      <c r="N9" s="190">
        <f t="shared" ref="N9:O9" si="6">SUM(N18:N20)</f>
        <v>0</v>
      </c>
      <c r="O9" s="190">
        <f t="shared" si="6"/>
        <v>0</v>
      </c>
      <c r="P9" s="251">
        <f>+O9</f>
        <v>0</v>
      </c>
      <c r="Q9" s="184"/>
      <c r="R9" s="251">
        <f>SUM(R18:R20)</f>
        <v>0</v>
      </c>
      <c r="S9" s="251">
        <f t="shared" ref="S9:T9" si="7">SUM(S18:S20)</f>
        <v>0</v>
      </c>
      <c r="T9" s="251">
        <f t="shared" si="7"/>
        <v>0</v>
      </c>
      <c r="U9" s="251">
        <f>+T9</f>
        <v>0</v>
      </c>
      <c r="V9" s="184"/>
      <c r="W9" s="628"/>
      <c r="X9" s="628"/>
      <c r="Y9" s="628"/>
    </row>
    <row r="10" spans="1:26" ht="42" customHeight="1">
      <c r="A10" s="673"/>
      <c r="B10" s="189" t="s">
        <v>648</v>
      </c>
      <c r="C10" s="279">
        <f>IF(OR(C9=0,C9="",C9&lt;C8),"Error Revise",(C8/C9))</f>
        <v>7.8809322524673008E-3</v>
      </c>
      <c r="D10" s="279">
        <f t="shared" ref="D10:F10" si="8">IF(OR(D9=0,D9="",D9&lt;D8),"Error Revise",(D8/D9))</f>
        <v>1.7209261056314266E-2</v>
      </c>
      <c r="E10" s="279">
        <f t="shared" si="8"/>
        <v>2.6284662439808707E-2</v>
      </c>
      <c r="F10" s="279">
        <f t="shared" si="8"/>
        <v>2.6284662439808707E-2</v>
      </c>
      <c r="G10" s="240"/>
      <c r="H10" s="279" t="str">
        <f>IF(OR(H9=0,H9="",H9&lt;H8),"Error Revise",(H8/H9))</f>
        <v>Error Revise</v>
      </c>
      <c r="I10" s="279" t="str">
        <f t="shared" ref="I10" si="9">IF(OR(I9=0,I9="",I9&lt;I8),"Error Revise",(I8/I9))</f>
        <v>Error Revise</v>
      </c>
      <c r="J10" s="279" t="str">
        <f t="shared" ref="J10" si="10">IF(OR(J9=0,J9="",J9&lt;J8),"Error Revise",(J8/J9))</f>
        <v>Error Revise</v>
      </c>
      <c r="K10" s="279" t="str">
        <f t="shared" ref="K10" si="11">IF(OR(K9=0,K9="",K9&lt;K8),"Error Revise",(K8/K9))</f>
        <v>Error Revise</v>
      </c>
      <c r="L10" s="185"/>
      <c r="M10" s="279" t="str">
        <f>IF(OR(M9=0,M9="",M9&lt;M8),"Error Revise",(M8/M9))</f>
        <v>Error Revise</v>
      </c>
      <c r="N10" s="279" t="str">
        <f t="shared" ref="N10" si="12">IF(OR(N9=0,N9="",N9&lt;N8),"Error Revise",(N8/N9))</f>
        <v>Error Revise</v>
      </c>
      <c r="O10" s="279" t="str">
        <f t="shared" ref="O10" si="13">IF(OR(O9=0,O9="",O9&lt;O8),"Error Revise",(O8/O9))</f>
        <v>Error Revise</v>
      </c>
      <c r="P10" s="279" t="str">
        <f t="shared" ref="P10" si="14">IF(OR(P9=0,P9="",P9&lt;P8),"Error Revise",(P8/P9))</f>
        <v>Error Revise</v>
      </c>
      <c r="Q10" s="185"/>
      <c r="R10" s="279" t="str">
        <f>IF(OR(R9=0,R9="",R9&lt;R8),"Error Revise",(R8/R9))</f>
        <v>Error Revise</v>
      </c>
      <c r="S10" s="279" t="str">
        <f t="shared" ref="S10" si="15">IF(OR(S9=0,S9="",S9&lt;S8),"Error Revise",(S8/S9))</f>
        <v>Error Revise</v>
      </c>
      <c r="T10" s="279" t="str">
        <f t="shared" ref="T10" si="16">IF(OR(T9=0,T9="",T9&lt;T8),"Error Revise",(T8/T9))</f>
        <v>Error Revise</v>
      </c>
      <c r="U10" s="279" t="str">
        <f t="shared" ref="U10" si="17">IF(OR(U9=0,U9="",U9&lt;U8),"Error Revise",(U8/U9))</f>
        <v>Error Revise</v>
      </c>
      <c r="V10" s="184"/>
      <c r="W10" s="628"/>
      <c r="X10" s="628"/>
      <c r="Y10" s="628"/>
    </row>
    <row r="11" spans="1:26" ht="42" customHeight="1">
      <c r="A11" s="673"/>
      <c r="B11" s="280" t="s">
        <v>622</v>
      </c>
      <c r="C11" s="281">
        <f>+C21</f>
        <v>1958523646.4000001</v>
      </c>
      <c r="D11" s="281">
        <f t="shared" ref="D11:E11" si="18">+D21</f>
        <v>3947500357.5900002</v>
      </c>
      <c r="E11" s="281">
        <f t="shared" si="18"/>
        <v>7079167969.3599997</v>
      </c>
      <c r="F11" s="277">
        <f>+E11</f>
        <v>7079167969.3599997</v>
      </c>
      <c r="G11" s="184"/>
      <c r="H11" s="281">
        <f>+H21</f>
        <v>0</v>
      </c>
      <c r="I11" s="281">
        <f t="shared" ref="I11:J11" si="19">+I21</f>
        <v>0</v>
      </c>
      <c r="J11" s="281">
        <f t="shared" si="19"/>
        <v>0</v>
      </c>
      <c r="K11" s="277">
        <f>+J11</f>
        <v>0</v>
      </c>
      <c r="L11" s="187"/>
      <c r="M11" s="281">
        <f>+M21</f>
        <v>0</v>
      </c>
      <c r="N11" s="281">
        <f t="shared" ref="N11:O11" si="20">+N21</f>
        <v>0</v>
      </c>
      <c r="O11" s="281">
        <f t="shared" si="20"/>
        <v>0</v>
      </c>
      <c r="P11" s="277">
        <f>+O11</f>
        <v>0</v>
      </c>
      <c r="Q11" s="184"/>
      <c r="R11" s="281">
        <f>+R21</f>
        <v>0</v>
      </c>
      <c r="S11" s="281">
        <f t="shared" ref="S11:T11" si="21">+S21</f>
        <v>0</v>
      </c>
      <c r="T11" s="281">
        <f t="shared" si="21"/>
        <v>0</v>
      </c>
      <c r="U11" s="277">
        <f>+T11</f>
        <v>0</v>
      </c>
      <c r="V11" s="184"/>
      <c r="W11" s="628"/>
      <c r="X11" s="628"/>
      <c r="Y11" s="628"/>
    </row>
    <row r="12" spans="1:26" ht="42" customHeight="1">
      <c r="A12" s="673"/>
      <c r="B12" s="280" t="s">
        <v>623</v>
      </c>
      <c r="C12" s="281">
        <f>+C22</f>
        <v>224880202000</v>
      </c>
      <c r="D12" s="281">
        <f t="shared" ref="D12:E12" si="22">+D22</f>
        <v>224880202000</v>
      </c>
      <c r="E12" s="281">
        <f t="shared" si="22"/>
        <v>224880202000</v>
      </c>
      <c r="F12" s="277">
        <f t="shared" ref="F12" si="23">+E12</f>
        <v>224880202000</v>
      </c>
      <c r="G12" s="184"/>
      <c r="H12" s="281">
        <f>+H22</f>
        <v>0</v>
      </c>
      <c r="I12" s="281">
        <f t="shared" ref="I12:J12" si="24">+I22</f>
        <v>0</v>
      </c>
      <c r="J12" s="281">
        <f t="shared" si="24"/>
        <v>0</v>
      </c>
      <c r="K12" s="277">
        <f t="shared" ref="K12" si="25">+J12</f>
        <v>0</v>
      </c>
      <c r="L12" s="187"/>
      <c r="M12" s="281">
        <f>+M22</f>
        <v>0</v>
      </c>
      <c r="N12" s="281">
        <f t="shared" ref="N12:O12" si="26">+N22</f>
        <v>0</v>
      </c>
      <c r="O12" s="281">
        <f t="shared" si="26"/>
        <v>0</v>
      </c>
      <c r="P12" s="277">
        <f t="shared" ref="P12" si="27">+O12</f>
        <v>0</v>
      </c>
      <c r="Q12" s="184"/>
      <c r="R12" s="281">
        <f>+R22</f>
        <v>0</v>
      </c>
      <c r="S12" s="281">
        <f t="shared" ref="S12:T12" si="28">+S22</f>
        <v>0</v>
      </c>
      <c r="T12" s="281">
        <f t="shared" si="28"/>
        <v>0</v>
      </c>
      <c r="U12" s="277">
        <f t="shared" ref="U12" si="29">+T12</f>
        <v>0</v>
      </c>
      <c r="V12" s="184"/>
      <c r="W12" s="628"/>
      <c r="X12" s="628"/>
      <c r="Y12" s="628"/>
    </row>
    <row r="13" spans="1:26" ht="42" customHeight="1">
      <c r="A13" s="673"/>
      <c r="B13" s="280" t="s">
        <v>649</v>
      </c>
      <c r="C13" s="279">
        <f>IF(OR(C12=0,C12="",C12&lt;C11),"Error Revise",(C11/C12))</f>
        <v>8.7091866201721036E-3</v>
      </c>
      <c r="D13" s="279">
        <f t="shared" ref="D13:E13" si="30">IF(OR(D12=0,D12="",D12&lt;D11),"Error Revise",(D11/D12))</f>
        <v>1.7553792296887034E-2</v>
      </c>
      <c r="E13" s="279">
        <f t="shared" si="30"/>
        <v>3.1479729680072059E-2</v>
      </c>
      <c r="F13" s="279">
        <f>+E13</f>
        <v>3.1479729680072059E-2</v>
      </c>
      <c r="G13" s="184"/>
      <c r="H13" s="279" t="str">
        <f t="shared" ref="H13" si="31">IF(OR(H12=0,H12="",H12&lt;H11),"Error Revise",(H11/H12))</f>
        <v>Error Revise</v>
      </c>
      <c r="I13" s="279" t="str">
        <f t="shared" ref="I13" si="32">IF(OR(I12=0,I12="",I12&lt;I11),"Error Revise",(I11/I12))</f>
        <v>Error Revise</v>
      </c>
      <c r="J13" s="279" t="str">
        <f t="shared" ref="J13" si="33">IF(OR(J12=0,J12="",J12&lt;J11),"Error Revise",(J11/J12))</f>
        <v>Error Revise</v>
      </c>
      <c r="K13" s="277" t="str">
        <f>+J13</f>
        <v>Error Revise</v>
      </c>
      <c r="L13" s="187"/>
      <c r="M13" s="279" t="str">
        <f t="shared" ref="M13" si="34">IF(OR(M12=0,M12="",M12&lt;M11),"Error Revise",(M11/M12))</f>
        <v>Error Revise</v>
      </c>
      <c r="N13" s="279" t="str">
        <f t="shared" ref="N13" si="35">IF(OR(N12=0,N12="",N12&lt;N11),"Error Revise",(N11/N12))</f>
        <v>Error Revise</v>
      </c>
      <c r="O13" s="279" t="str">
        <f t="shared" ref="O13" si="36">IF(OR(O12=0,O12="",O12&lt;O11),"Error Revise",(O11/O12))</f>
        <v>Error Revise</v>
      </c>
      <c r="P13" s="277" t="str">
        <f>+O13</f>
        <v>Error Revise</v>
      </c>
      <c r="Q13" s="184"/>
      <c r="R13" s="279" t="str">
        <f t="shared" ref="R13" si="37">IF(OR(R12=0,R12="",R12&lt;R11),"Error Revise",(R11/R12))</f>
        <v>Error Revise</v>
      </c>
      <c r="S13" s="279" t="str">
        <f t="shared" ref="S13" si="38">IF(OR(S12=0,S12="",S12&lt;S11),"Error Revise",(S11/S12))</f>
        <v>Error Revise</v>
      </c>
      <c r="T13" s="279" t="str">
        <f t="shared" ref="T13" si="39">IF(OR(T12=0,T12="",T12&lt;T11),"Error Revise",(T11/T12))</f>
        <v>Error Revise</v>
      </c>
      <c r="U13" s="277" t="str">
        <f>+T13</f>
        <v>Error Revise</v>
      </c>
      <c r="V13" s="184"/>
      <c r="W13" s="628"/>
      <c r="X13" s="628"/>
      <c r="Y13" s="628"/>
    </row>
    <row r="14" spans="1:26" ht="24.75" customHeight="1">
      <c r="A14" s="276"/>
      <c r="B14" s="157"/>
      <c r="C14" s="157"/>
      <c r="D14" s="157"/>
      <c r="E14" s="157"/>
      <c r="F14" s="157"/>
      <c r="G14" s="157"/>
      <c r="H14" s="157"/>
      <c r="I14" s="157"/>
      <c r="J14" s="157"/>
      <c r="K14" s="157"/>
      <c r="L14" s="157"/>
      <c r="M14" s="157"/>
      <c r="N14" s="157"/>
      <c r="O14" s="157"/>
      <c r="P14" s="157"/>
      <c r="Q14" s="157"/>
      <c r="R14" s="157"/>
      <c r="S14" s="157"/>
      <c r="T14" s="157"/>
      <c r="U14" s="157"/>
      <c r="V14" s="184"/>
      <c r="W14" s="628"/>
      <c r="X14" s="628"/>
      <c r="Y14" s="628"/>
    </row>
    <row r="15" spans="1:26" ht="35.25" customHeight="1">
      <c r="A15" s="674" t="s">
        <v>650</v>
      </c>
      <c r="B15" s="215" t="s">
        <v>651</v>
      </c>
      <c r="C15" s="188">
        <v>624186261</v>
      </c>
      <c r="D15" s="188">
        <v>1699572875.5</v>
      </c>
      <c r="E15" s="188">
        <v>2551054897.5</v>
      </c>
      <c r="F15" s="213">
        <f>+E15</f>
        <v>2551054897.5</v>
      </c>
      <c r="G15" s="240"/>
      <c r="H15" s="188">
        <v>0</v>
      </c>
      <c r="I15" s="188">
        <v>0</v>
      </c>
      <c r="J15" s="188">
        <v>0</v>
      </c>
      <c r="K15" s="213">
        <f>+J15</f>
        <v>0</v>
      </c>
      <c r="L15" s="185"/>
      <c r="M15" s="188">
        <v>0</v>
      </c>
      <c r="N15" s="188">
        <v>0</v>
      </c>
      <c r="O15" s="188">
        <v>0</v>
      </c>
      <c r="P15" s="213">
        <f>+O15</f>
        <v>0</v>
      </c>
      <c r="Q15" s="185"/>
      <c r="R15" s="188">
        <v>0</v>
      </c>
      <c r="S15" s="188">
        <v>0</v>
      </c>
      <c r="T15" s="188">
        <v>0</v>
      </c>
      <c r="U15" s="213">
        <f>+T15</f>
        <v>0</v>
      </c>
      <c r="V15" s="185"/>
      <c r="W15" s="681" t="s">
        <v>602</v>
      </c>
      <c r="X15" s="682"/>
      <c r="Y15" s="683"/>
    </row>
    <row r="16" spans="1:26" ht="35.25" customHeight="1">
      <c r="A16" s="674"/>
      <c r="B16" s="215" t="s">
        <v>652</v>
      </c>
      <c r="C16" s="188">
        <v>808387601</v>
      </c>
      <c r="D16" s="188">
        <v>1421851729.8599999</v>
      </c>
      <c r="E16" s="188">
        <v>2125189405.26</v>
      </c>
      <c r="F16" s="213">
        <f t="shared" ref="F16:F17" si="40">+E16</f>
        <v>2125189405.26</v>
      </c>
      <c r="G16" s="240"/>
      <c r="H16" s="188">
        <v>0</v>
      </c>
      <c r="I16" s="188">
        <v>0</v>
      </c>
      <c r="J16" s="188">
        <v>0</v>
      </c>
      <c r="K16" s="213">
        <f t="shared" ref="K16:K17" si="41">+J16</f>
        <v>0</v>
      </c>
      <c r="L16" s="185"/>
      <c r="M16" s="188">
        <v>0</v>
      </c>
      <c r="N16" s="188">
        <v>0</v>
      </c>
      <c r="O16" s="188">
        <v>0</v>
      </c>
      <c r="P16" s="213">
        <f t="shared" ref="P16:P17" si="42">+O16</f>
        <v>0</v>
      </c>
      <c r="Q16" s="185"/>
      <c r="R16" s="188">
        <v>0</v>
      </c>
      <c r="S16" s="188">
        <v>0</v>
      </c>
      <c r="T16" s="188">
        <v>0</v>
      </c>
      <c r="U16" s="213">
        <f>+T16</f>
        <v>0</v>
      </c>
      <c r="V16" s="185"/>
      <c r="W16" s="684"/>
      <c r="X16" s="685"/>
      <c r="Y16" s="686"/>
    </row>
    <row r="17" spans="1:25" s="162" customFormat="1" ht="45" customHeight="1">
      <c r="A17" s="674"/>
      <c r="B17" s="215" t="s">
        <v>653</v>
      </c>
      <c r="C17" s="188">
        <f>1861273427.73-C16-C15</f>
        <v>428699565.73000002</v>
      </c>
      <c r="D17" s="188">
        <f>4064384680.5-D15-D16</f>
        <v>942960075.1400001</v>
      </c>
      <c r="E17" s="188">
        <f>6207760984.21-E15-E16</f>
        <v>1531516681.45</v>
      </c>
      <c r="F17" s="213">
        <f t="shared" si="40"/>
        <v>1531516681.45</v>
      </c>
      <c r="G17" s="240"/>
      <c r="H17" s="188">
        <v>0</v>
      </c>
      <c r="I17" s="188">
        <v>0</v>
      </c>
      <c r="J17" s="188">
        <v>0</v>
      </c>
      <c r="K17" s="213">
        <f t="shared" si="41"/>
        <v>0</v>
      </c>
      <c r="L17" s="185"/>
      <c r="M17" s="188">
        <v>0</v>
      </c>
      <c r="N17" s="188">
        <v>0</v>
      </c>
      <c r="O17" s="188">
        <v>0</v>
      </c>
      <c r="P17" s="213">
        <f t="shared" si="42"/>
        <v>0</v>
      </c>
      <c r="Q17" s="185"/>
      <c r="R17" s="188">
        <v>0</v>
      </c>
      <c r="S17" s="188">
        <v>0</v>
      </c>
      <c r="T17" s="188">
        <v>0</v>
      </c>
      <c r="U17" s="213">
        <f>+T17</f>
        <v>0</v>
      </c>
      <c r="V17" s="185"/>
      <c r="W17" s="684"/>
      <c r="X17" s="685"/>
      <c r="Y17" s="686"/>
    </row>
    <row r="18" spans="1:25" s="162" customFormat="1" ht="45" customHeight="1">
      <c r="A18" s="674"/>
      <c r="B18" s="216" t="s">
        <v>654</v>
      </c>
      <c r="C18" s="191">
        <v>227130648000</v>
      </c>
      <c r="D18" s="191">
        <v>227130648000</v>
      </c>
      <c r="E18" s="191">
        <v>227130648000</v>
      </c>
      <c r="F18" s="214">
        <f>+E18</f>
        <v>227130648000</v>
      </c>
      <c r="G18" s="240"/>
      <c r="H18" s="191">
        <v>0</v>
      </c>
      <c r="I18" s="191">
        <v>0</v>
      </c>
      <c r="J18" s="191">
        <v>0</v>
      </c>
      <c r="K18" s="214">
        <f>+J18</f>
        <v>0</v>
      </c>
      <c r="L18" s="185"/>
      <c r="M18" s="191">
        <v>0</v>
      </c>
      <c r="N18" s="191">
        <v>0</v>
      </c>
      <c r="O18" s="191">
        <v>0</v>
      </c>
      <c r="P18" s="214">
        <f t="shared" ref="P18:P23" si="43">+O18</f>
        <v>0</v>
      </c>
      <c r="Q18" s="185"/>
      <c r="R18" s="191">
        <v>0</v>
      </c>
      <c r="S18" s="191">
        <v>0</v>
      </c>
      <c r="T18" s="191">
        <v>0</v>
      </c>
      <c r="U18" s="214">
        <f>+T18</f>
        <v>0</v>
      </c>
      <c r="V18" s="185"/>
      <c r="W18" s="684"/>
      <c r="X18" s="685"/>
      <c r="Y18" s="686"/>
    </row>
    <row r="19" spans="1:25" s="162" customFormat="1" ht="45" customHeight="1">
      <c r="A19" s="674"/>
      <c r="B19" s="216" t="s">
        <v>655</v>
      </c>
      <c r="C19" s="191">
        <v>5527444772</v>
      </c>
      <c r="D19" s="191">
        <v>5527444772</v>
      </c>
      <c r="E19" s="191">
        <v>5527444772</v>
      </c>
      <c r="F19" s="214">
        <f t="shared" ref="F19:F20" si="44">+E19</f>
        <v>5527444772</v>
      </c>
      <c r="G19" s="240"/>
      <c r="H19" s="191">
        <v>0</v>
      </c>
      <c r="I19" s="191">
        <v>0</v>
      </c>
      <c r="J19" s="191">
        <v>0</v>
      </c>
      <c r="K19" s="214">
        <f t="shared" ref="K19:K20" si="45">+J19</f>
        <v>0</v>
      </c>
      <c r="L19" s="185"/>
      <c r="M19" s="191">
        <v>0</v>
      </c>
      <c r="N19" s="191">
        <v>0</v>
      </c>
      <c r="O19" s="191">
        <v>0</v>
      </c>
      <c r="P19" s="214">
        <f t="shared" si="43"/>
        <v>0</v>
      </c>
      <c r="Q19" s="185"/>
      <c r="R19" s="191">
        <v>0</v>
      </c>
      <c r="S19" s="191">
        <v>0</v>
      </c>
      <c r="T19" s="191">
        <v>0</v>
      </c>
      <c r="U19" s="214">
        <f t="shared" ref="U19:U20" si="46">+T19</f>
        <v>0</v>
      </c>
      <c r="V19" s="185"/>
      <c r="W19" s="684"/>
      <c r="X19" s="685"/>
      <c r="Y19" s="686"/>
    </row>
    <row r="20" spans="1:25" s="162" customFormat="1" ht="48.75" customHeight="1">
      <c r="A20" s="674"/>
      <c r="B20" s="216" t="s">
        <v>656</v>
      </c>
      <c r="C20" s="191">
        <f>236174270772-C19-C18</f>
        <v>3516178000</v>
      </c>
      <c r="D20" s="191">
        <v>3516178000</v>
      </c>
      <c r="E20" s="191">
        <v>3516178000</v>
      </c>
      <c r="F20" s="214">
        <f t="shared" si="44"/>
        <v>3516178000</v>
      </c>
      <c r="G20" s="240"/>
      <c r="H20" s="191">
        <v>0</v>
      </c>
      <c r="I20" s="191">
        <v>0</v>
      </c>
      <c r="J20" s="191">
        <v>0</v>
      </c>
      <c r="K20" s="214">
        <f t="shared" si="45"/>
        <v>0</v>
      </c>
      <c r="L20" s="185"/>
      <c r="M20" s="191">
        <v>0</v>
      </c>
      <c r="N20" s="191">
        <v>0</v>
      </c>
      <c r="O20" s="191">
        <v>0</v>
      </c>
      <c r="P20" s="214">
        <f t="shared" si="43"/>
        <v>0</v>
      </c>
      <c r="Q20" s="185"/>
      <c r="R20" s="191">
        <v>0</v>
      </c>
      <c r="S20" s="191">
        <v>0</v>
      </c>
      <c r="T20" s="191">
        <v>0</v>
      </c>
      <c r="U20" s="214">
        <f t="shared" si="46"/>
        <v>0</v>
      </c>
      <c r="V20" s="185"/>
      <c r="W20" s="687"/>
      <c r="X20" s="688"/>
      <c r="Y20" s="689"/>
    </row>
    <row r="21" spans="1:25" s="162" customFormat="1" ht="48.75" customHeight="1">
      <c r="A21" s="674"/>
      <c r="B21" s="282" t="s">
        <v>657</v>
      </c>
      <c r="C21" s="188">
        <v>1958523646.4000001</v>
      </c>
      <c r="D21" s="188">
        <v>3947500357.5900002</v>
      </c>
      <c r="E21" s="188">
        <v>7079167969.3599997</v>
      </c>
      <c r="F21" s="213">
        <f>+E21</f>
        <v>7079167969.3599997</v>
      </c>
      <c r="G21" s="240"/>
      <c r="H21" s="188">
        <v>0</v>
      </c>
      <c r="I21" s="188">
        <v>0</v>
      </c>
      <c r="J21" s="188">
        <v>0</v>
      </c>
      <c r="K21" s="213">
        <f>+J21</f>
        <v>0</v>
      </c>
      <c r="L21" s="185"/>
      <c r="M21" s="188">
        <v>0</v>
      </c>
      <c r="N21" s="188">
        <v>0</v>
      </c>
      <c r="O21" s="188">
        <v>0</v>
      </c>
      <c r="P21" s="213">
        <f t="shared" si="43"/>
        <v>0</v>
      </c>
      <c r="Q21" s="185"/>
      <c r="R21" s="188">
        <v>0</v>
      </c>
      <c r="S21" s="188">
        <v>0</v>
      </c>
      <c r="T21" s="188">
        <v>0</v>
      </c>
      <c r="U21" s="213">
        <f>+T21</f>
        <v>0</v>
      </c>
      <c r="V21" s="185"/>
      <c r="W21" s="261"/>
      <c r="X21" s="261"/>
      <c r="Y21" s="261"/>
    </row>
    <row r="22" spans="1:25" s="162" customFormat="1" ht="48.75" customHeight="1">
      <c r="A22" s="674"/>
      <c r="B22" s="275" t="s">
        <v>623</v>
      </c>
      <c r="C22" s="191">
        <v>224880202000</v>
      </c>
      <c r="D22" s="191">
        <v>224880202000</v>
      </c>
      <c r="E22" s="191">
        <v>224880202000</v>
      </c>
      <c r="F22" s="214">
        <f>+E22</f>
        <v>224880202000</v>
      </c>
      <c r="G22" s="240"/>
      <c r="H22" s="191">
        <v>0</v>
      </c>
      <c r="I22" s="191">
        <v>0</v>
      </c>
      <c r="J22" s="191">
        <v>0</v>
      </c>
      <c r="K22" s="214">
        <f>+J22</f>
        <v>0</v>
      </c>
      <c r="L22" s="185"/>
      <c r="M22" s="191">
        <v>0</v>
      </c>
      <c r="N22" s="191">
        <v>0</v>
      </c>
      <c r="O22" s="191">
        <v>0</v>
      </c>
      <c r="P22" s="214">
        <f t="shared" si="43"/>
        <v>0</v>
      </c>
      <c r="Q22" s="185"/>
      <c r="R22" s="191">
        <v>0</v>
      </c>
      <c r="S22" s="191">
        <v>0</v>
      </c>
      <c r="T22" s="191">
        <v>0</v>
      </c>
      <c r="U22" s="214">
        <f>+T22</f>
        <v>0</v>
      </c>
      <c r="V22" s="185"/>
      <c r="W22" s="261"/>
      <c r="X22" s="261"/>
      <c r="Y22" s="261"/>
    </row>
    <row r="23" spans="1:25" s="162" customFormat="1" ht="48.75" customHeight="1">
      <c r="A23" s="674"/>
      <c r="B23" s="270" t="s">
        <v>625</v>
      </c>
      <c r="C23" s="271">
        <v>0.05</v>
      </c>
      <c r="D23" s="271">
        <v>0.06</v>
      </c>
      <c r="E23" s="271">
        <v>7.0000000000000007E-2</v>
      </c>
      <c r="F23" s="271">
        <f>+E23</f>
        <v>7.0000000000000007E-2</v>
      </c>
      <c r="G23" s="240"/>
      <c r="H23" s="271">
        <v>0.08</v>
      </c>
      <c r="I23" s="271">
        <v>0.5</v>
      </c>
      <c r="J23" s="271">
        <v>0.7</v>
      </c>
      <c r="K23" s="271">
        <f>+J23</f>
        <v>0.7</v>
      </c>
      <c r="L23" s="185"/>
      <c r="M23" s="271">
        <v>0.9</v>
      </c>
      <c r="N23" s="271">
        <v>0.91</v>
      </c>
      <c r="O23" s="271">
        <v>0.92</v>
      </c>
      <c r="P23" s="271">
        <f t="shared" si="43"/>
        <v>0.92</v>
      </c>
      <c r="Q23" s="185"/>
      <c r="R23" s="271">
        <v>0.93</v>
      </c>
      <c r="S23" s="271">
        <v>0.95</v>
      </c>
      <c r="T23" s="271">
        <v>1</v>
      </c>
      <c r="U23" s="271">
        <f>+T23</f>
        <v>1</v>
      </c>
      <c r="V23" s="185"/>
      <c r="W23" s="261"/>
      <c r="X23" s="261"/>
      <c r="Y23" s="261"/>
    </row>
    <row r="24" spans="1:25" s="162" customFormat="1" ht="48.75" customHeight="1">
      <c r="A24" s="163"/>
      <c r="B24" s="283" t="s">
        <v>658</v>
      </c>
      <c r="C24" s="170"/>
      <c r="D24" s="170"/>
      <c r="E24" s="170"/>
      <c r="F24" s="170"/>
      <c r="G24" s="170"/>
      <c r="H24" s="170"/>
      <c r="I24" s="170"/>
      <c r="J24" s="170"/>
      <c r="K24" s="170"/>
      <c r="L24" s="170"/>
      <c r="M24" s="170"/>
      <c r="N24" s="170"/>
      <c r="O24" s="170"/>
      <c r="P24" s="170"/>
      <c r="Q24" s="170"/>
      <c r="R24" s="170"/>
      <c r="S24" s="170"/>
      <c r="T24" s="170"/>
      <c r="U24" s="170"/>
      <c r="V24" s="169"/>
    </row>
    <row r="25" spans="1:25" s="162" customFormat="1" ht="30" customHeight="1">
      <c r="A25" s="163"/>
      <c r="B25" s="163"/>
      <c r="C25" s="170"/>
      <c r="D25" s="170"/>
      <c r="E25" s="170"/>
      <c r="F25" s="170"/>
      <c r="G25" s="170"/>
      <c r="H25" s="170"/>
      <c r="I25" s="170"/>
      <c r="J25" s="170"/>
      <c r="K25" s="170"/>
      <c r="L25" s="170"/>
      <c r="M25" s="170"/>
      <c r="N25" s="170"/>
      <c r="O25" s="170"/>
      <c r="P25" s="170"/>
      <c r="Q25" s="170"/>
      <c r="R25" s="170"/>
      <c r="S25" s="170"/>
      <c r="T25" s="170"/>
      <c r="U25" s="170"/>
      <c r="V25" s="169"/>
    </row>
    <row r="26" spans="1:25" s="162" customFormat="1" ht="30" customHeight="1">
      <c r="A26" s="163"/>
      <c r="B26" s="170"/>
      <c r="C26" s="170"/>
      <c r="D26" s="170"/>
      <c r="E26" s="170"/>
      <c r="F26" s="170"/>
      <c r="G26" s="170"/>
      <c r="H26" s="170"/>
      <c r="I26" s="170"/>
      <c r="J26" s="170"/>
      <c r="K26" s="170"/>
      <c r="L26" s="170"/>
      <c r="M26" s="170"/>
      <c r="N26" s="170"/>
      <c r="O26" s="170"/>
      <c r="P26" s="170"/>
      <c r="Q26" s="170"/>
      <c r="R26" s="170"/>
      <c r="S26" s="170"/>
      <c r="T26" s="170"/>
      <c r="U26" s="170"/>
      <c r="V26" s="169"/>
    </row>
    <row r="27" spans="1:25"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5"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5"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5"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5"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5"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2" customFormat="1" ht="30" customHeight="1">
      <c r="B40" s="169"/>
      <c r="C40" s="169"/>
      <c r="D40" s="169"/>
      <c r="E40" s="169"/>
      <c r="F40" s="169"/>
      <c r="G40" s="169"/>
      <c r="H40" s="169"/>
      <c r="I40" s="169"/>
      <c r="J40" s="169"/>
      <c r="K40" s="169"/>
      <c r="L40" s="169"/>
      <c r="M40" s="169"/>
      <c r="N40" s="169"/>
      <c r="O40" s="169"/>
      <c r="P40" s="169"/>
      <c r="Q40" s="169"/>
      <c r="R40" s="169"/>
      <c r="S40" s="169"/>
      <c r="T40" s="169"/>
      <c r="U40" s="169"/>
      <c r="V40" s="169"/>
    </row>
    <row r="41" spans="2:26" s="162" customFormat="1" ht="30" customHeight="1">
      <c r="B41" s="169"/>
      <c r="C41" s="169"/>
      <c r="D41" s="169"/>
      <c r="E41" s="169"/>
      <c r="F41" s="169"/>
      <c r="G41" s="169"/>
      <c r="H41" s="169"/>
      <c r="I41" s="169"/>
      <c r="J41" s="169"/>
      <c r="K41" s="169"/>
      <c r="L41" s="169"/>
      <c r="M41" s="169"/>
      <c r="N41" s="169"/>
      <c r="O41" s="169"/>
      <c r="P41" s="169"/>
      <c r="Q41" s="169"/>
      <c r="R41" s="169"/>
      <c r="S41" s="169"/>
      <c r="T41" s="169"/>
      <c r="U41" s="169"/>
      <c r="V41" s="169"/>
    </row>
    <row r="42" spans="2:26" s="162" customFormat="1" ht="30" customHeight="1">
      <c r="B42" s="169"/>
      <c r="C42" s="169"/>
      <c r="D42" s="169"/>
      <c r="E42" s="169"/>
      <c r="F42" s="169"/>
      <c r="G42" s="169"/>
      <c r="H42" s="169"/>
      <c r="I42" s="169"/>
      <c r="J42" s="169"/>
      <c r="K42" s="169"/>
      <c r="L42" s="169"/>
      <c r="M42" s="169"/>
      <c r="N42" s="169"/>
      <c r="O42" s="169"/>
      <c r="P42" s="169"/>
      <c r="Q42" s="169"/>
      <c r="R42" s="169"/>
      <c r="S42" s="169"/>
      <c r="T42" s="169"/>
      <c r="U42" s="169"/>
      <c r="V42" s="169"/>
    </row>
    <row r="43" spans="2:26" s="162" customFormat="1" ht="30" customHeight="1">
      <c r="B43" s="169"/>
      <c r="C43" s="169"/>
      <c r="D43" s="169"/>
      <c r="E43" s="169"/>
      <c r="F43" s="169"/>
      <c r="G43" s="169"/>
      <c r="H43" s="169"/>
      <c r="I43" s="169"/>
      <c r="J43" s="169"/>
      <c r="K43" s="169"/>
      <c r="L43" s="169"/>
      <c r="M43" s="169"/>
      <c r="N43" s="169"/>
      <c r="O43" s="169"/>
      <c r="P43" s="169"/>
      <c r="Q43" s="169"/>
      <c r="R43" s="169"/>
      <c r="S43" s="169"/>
      <c r="T43" s="169"/>
      <c r="U43" s="169"/>
      <c r="V43" s="169"/>
    </row>
    <row r="44" spans="2:26" s="162" customFormat="1" ht="30" customHeight="1">
      <c r="B44" s="169"/>
      <c r="C44" s="169"/>
      <c r="D44" s="169"/>
      <c r="E44" s="169"/>
      <c r="F44" s="169"/>
      <c r="G44" s="169"/>
      <c r="H44" s="169"/>
      <c r="I44" s="169"/>
      <c r="J44" s="169"/>
      <c r="K44" s="169"/>
      <c r="L44" s="169"/>
      <c r="M44" s="169"/>
      <c r="N44" s="169"/>
      <c r="O44" s="169"/>
      <c r="P44" s="169"/>
      <c r="Q44" s="169"/>
      <c r="R44" s="169"/>
      <c r="S44" s="169"/>
      <c r="T44" s="169"/>
      <c r="U44" s="169"/>
      <c r="V44" s="169"/>
    </row>
    <row r="45" spans="2:26" s="162" customFormat="1" ht="30" customHeight="1">
      <c r="B45" s="169"/>
      <c r="C45" s="169"/>
      <c r="D45" s="169"/>
      <c r="E45" s="169"/>
      <c r="F45" s="169"/>
      <c r="G45" s="169"/>
      <c r="H45" s="169"/>
      <c r="I45" s="169"/>
      <c r="J45" s="169"/>
      <c r="K45" s="169"/>
      <c r="L45" s="169"/>
      <c r="M45" s="169"/>
      <c r="N45" s="169"/>
      <c r="O45" s="169"/>
      <c r="P45" s="169"/>
      <c r="Q45" s="169"/>
      <c r="R45" s="169"/>
      <c r="S45" s="169"/>
      <c r="T45" s="169"/>
      <c r="U45" s="169"/>
      <c r="V45" s="169"/>
    </row>
    <row r="46" spans="2:26" s="162" customFormat="1" ht="30" customHeight="1">
      <c r="B46" s="169"/>
      <c r="C46" s="169"/>
      <c r="D46" s="169"/>
      <c r="E46" s="169"/>
      <c r="F46" s="169"/>
      <c r="G46" s="169"/>
      <c r="H46" s="169"/>
      <c r="I46" s="169"/>
      <c r="J46" s="169"/>
      <c r="K46" s="169"/>
      <c r="L46" s="169"/>
      <c r="M46" s="169"/>
      <c r="N46" s="169"/>
      <c r="O46" s="169"/>
      <c r="P46" s="169"/>
      <c r="Q46" s="169"/>
      <c r="R46" s="169"/>
      <c r="S46" s="169"/>
      <c r="T46" s="169"/>
      <c r="U46" s="169"/>
      <c r="V46" s="169"/>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row r="107" spans="2:26" s="163" customFormat="1" ht="30" customHeight="1">
      <c r="B107" s="170"/>
      <c r="C107" s="170"/>
      <c r="D107" s="170"/>
      <c r="E107" s="170"/>
      <c r="F107" s="170"/>
      <c r="G107" s="170"/>
      <c r="H107" s="170"/>
      <c r="I107" s="170"/>
      <c r="J107" s="170"/>
      <c r="K107" s="170"/>
      <c r="L107" s="170"/>
      <c r="M107" s="170"/>
      <c r="N107" s="170"/>
      <c r="O107" s="170"/>
      <c r="P107" s="170"/>
      <c r="Q107" s="170"/>
      <c r="R107" s="170"/>
      <c r="S107" s="170"/>
      <c r="T107" s="170"/>
      <c r="U107" s="170"/>
      <c r="V107" s="170"/>
      <c r="Z107" s="162"/>
    </row>
    <row r="108" spans="2:26" s="163" customFormat="1" ht="30" customHeight="1">
      <c r="B108" s="170"/>
      <c r="C108" s="170"/>
      <c r="D108" s="170"/>
      <c r="E108" s="170"/>
      <c r="F108" s="170"/>
      <c r="G108" s="170"/>
      <c r="H108" s="170"/>
      <c r="I108" s="170"/>
      <c r="J108" s="170"/>
      <c r="K108" s="170"/>
      <c r="L108" s="170"/>
      <c r="M108" s="170"/>
      <c r="N108" s="170"/>
      <c r="O108" s="170"/>
      <c r="P108" s="170"/>
      <c r="Q108" s="170"/>
      <c r="R108" s="170"/>
      <c r="S108" s="170"/>
      <c r="T108" s="170"/>
      <c r="U108" s="170"/>
      <c r="V108" s="170"/>
      <c r="Z108" s="162"/>
    </row>
    <row r="109" spans="2:26" s="163" customFormat="1" ht="30" customHeight="1">
      <c r="B109" s="170"/>
      <c r="C109" s="170"/>
      <c r="D109" s="170"/>
      <c r="E109" s="170"/>
      <c r="F109" s="170"/>
      <c r="G109" s="170"/>
      <c r="H109" s="170"/>
      <c r="I109" s="170"/>
      <c r="J109" s="170"/>
      <c r="K109" s="170"/>
      <c r="L109" s="170"/>
      <c r="M109" s="170"/>
      <c r="N109" s="170"/>
      <c r="O109" s="170"/>
      <c r="P109" s="170"/>
      <c r="Q109" s="170"/>
      <c r="R109" s="170"/>
      <c r="S109" s="170"/>
      <c r="T109" s="170"/>
      <c r="U109" s="170"/>
      <c r="V109" s="170"/>
      <c r="Z109" s="162"/>
    </row>
    <row r="110" spans="2:26" s="163" customFormat="1" ht="30" customHeight="1">
      <c r="B110" s="170"/>
      <c r="C110" s="170"/>
      <c r="D110" s="170"/>
      <c r="E110" s="170"/>
      <c r="F110" s="170"/>
      <c r="G110" s="170"/>
      <c r="H110" s="170"/>
      <c r="I110" s="170"/>
      <c r="J110" s="170"/>
      <c r="K110" s="170"/>
      <c r="L110" s="170"/>
      <c r="M110" s="170"/>
      <c r="N110" s="170"/>
      <c r="O110" s="170"/>
      <c r="P110" s="170"/>
      <c r="Q110" s="170"/>
      <c r="R110" s="170"/>
      <c r="S110" s="170"/>
      <c r="T110" s="170"/>
      <c r="U110" s="170"/>
      <c r="V110" s="170"/>
      <c r="Z110" s="162"/>
    </row>
    <row r="111" spans="2:26" s="163" customFormat="1" ht="30" customHeight="1">
      <c r="B111" s="170"/>
      <c r="C111" s="170"/>
      <c r="D111" s="170"/>
      <c r="E111" s="170"/>
      <c r="F111" s="170"/>
      <c r="G111" s="170"/>
      <c r="H111" s="170"/>
      <c r="I111" s="170"/>
      <c r="J111" s="170"/>
      <c r="K111" s="170"/>
      <c r="L111" s="170"/>
      <c r="M111" s="170"/>
      <c r="N111" s="170"/>
      <c r="O111" s="170"/>
      <c r="P111" s="170"/>
      <c r="Q111" s="170"/>
      <c r="R111" s="170"/>
      <c r="S111" s="170"/>
      <c r="T111" s="170"/>
      <c r="U111" s="170"/>
      <c r="V111" s="170"/>
      <c r="Z111" s="162"/>
    </row>
    <row r="112" spans="2:26" s="163" customFormat="1" ht="30" customHeight="1">
      <c r="B112" s="170"/>
      <c r="C112" s="170"/>
      <c r="D112" s="170"/>
      <c r="E112" s="170"/>
      <c r="F112" s="170"/>
      <c r="G112" s="170"/>
      <c r="H112" s="170"/>
      <c r="I112" s="170"/>
      <c r="J112" s="170"/>
      <c r="K112" s="170"/>
      <c r="L112" s="170"/>
      <c r="M112" s="170"/>
      <c r="N112" s="170"/>
      <c r="O112" s="170"/>
      <c r="P112" s="170"/>
      <c r="Q112" s="170"/>
      <c r="R112" s="170"/>
      <c r="S112" s="170"/>
      <c r="T112" s="170"/>
      <c r="U112" s="170"/>
      <c r="V112" s="170"/>
      <c r="Z112" s="162"/>
    </row>
    <row r="113" spans="2:26" s="163" customFormat="1" ht="30" customHeight="1">
      <c r="B113" s="170"/>
      <c r="C113" s="170"/>
      <c r="D113" s="170"/>
      <c r="E113" s="170"/>
      <c r="F113" s="170"/>
      <c r="G113" s="170"/>
      <c r="H113" s="170"/>
      <c r="I113" s="170"/>
      <c r="J113" s="170"/>
      <c r="K113" s="170"/>
      <c r="L113" s="170"/>
      <c r="M113" s="170"/>
      <c r="N113" s="170"/>
      <c r="O113" s="170"/>
      <c r="P113" s="170"/>
      <c r="Q113" s="170"/>
      <c r="R113" s="170"/>
      <c r="S113" s="170"/>
      <c r="T113" s="170"/>
      <c r="U113" s="170"/>
      <c r="V113" s="170"/>
      <c r="Z113" s="162"/>
    </row>
  </sheetData>
  <sheetProtection algorithmName="SHA-512" hashValue="ATk85ZK9Ngc/o5h0vVy4p+QlOmhjQj724Ha4n6X1ldOTwatAOEHWAgouK1HGt25McLmyM4xryXZZuRJXPPqdxw==" saltValue="iyFYwA4BtSKEkOoP76cL6Q==" spinCount="100000" sheet="1" objects="1" scenarios="1"/>
  <mergeCells count="30">
    <mergeCell ref="M6:M7"/>
    <mergeCell ref="W15:Y20"/>
    <mergeCell ref="T6:T7"/>
    <mergeCell ref="U6:U7"/>
    <mergeCell ref="V6:V7"/>
    <mergeCell ref="W6:Y7"/>
    <mergeCell ref="W8:Y14"/>
    <mergeCell ref="A1:B2"/>
    <mergeCell ref="C1:Y2"/>
    <mergeCell ref="B4:Y4"/>
    <mergeCell ref="A6:A7"/>
    <mergeCell ref="B6:B7"/>
    <mergeCell ref="C6:C7"/>
    <mergeCell ref="D6:D7"/>
    <mergeCell ref="E6:E7"/>
    <mergeCell ref="F6:F7"/>
    <mergeCell ref="G6:G7"/>
    <mergeCell ref="N6:N7"/>
    <mergeCell ref="O6:O7"/>
    <mergeCell ref="P6:P7"/>
    <mergeCell ref="Q6:Q7"/>
    <mergeCell ref="R6:R7"/>
    <mergeCell ref="S6:S7"/>
    <mergeCell ref="A8:A13"/>
    <mergeCell ref="A15:A23"/>
    <mergeCell ref="J6:J7"/>
    <mergeCell ref="K6:K7"/>
    <mergeCell ref="L6:L7"/>
    <mergeCell ref="H6:H7"/>
    <mergeCell ref="I6:I7"/>
  </mergeCells>
  <pageMargins left="0.7" right="0.7" top="0.75" bottom="0.75" header="0.3" footer="0.3"/>
  <ignoredErrors>
    <ignoredError sqref="C8:E8 C9:E9 H8:J8 H9:J9 M8:O9 R8:T9" formulaRange="1"/>
    <ignoredError sqref="F23 P23 U23 K21:K23 U15:U22 P15:P22 F15:F20" unlockedFormula="1"/>
    <ignoredError sqref="F10 U10 P10" formula="1"/>
    <ignoredError sqref="K15:K20" formula="1" unlockedFormula="1"/>
  </ignoredErrors>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E7C7A-B030-486B-9823-D740B857AC78}">
  <sheetPr>
    <tabColor rgb="FFFFC000"/>
  </sheetPr>
  <dimension ref="A1:X75"/>
  <sheetViews>
    <sheetView showGridLines="0" topLeftCell="A34" zoomScale="80" zoomScaleNormal="80" workbookViewId="0">
      <selection activeCell="I74" sqref="I74"/>
    </sheetView>
  </sheetViews>
  <sheetFormatPr baseColWidth="10" defaultColWidth="11.42578125" defaultRowHeight="16.5" customHeight="1" zeroHeight="1"/>
  <cols>
    <col min="1" max="1" width="2.42578125" style="2" customWidth="1"/>
    <col min="2" max="3" width="10.85546875" style="12" customWidth="1"/>
    <col min="4" max="4" width="19" style="12" customWidth="1"/>
    <col min="5" max="5" width="20.7109375" style="12" customWidth="1"/>
    <col min="6" max="6" width="20.5703125" style="12" customWidth="1"/>
    <col min="7" max="7" width="26.42578125" style="12" bestFit="1" customWidth="1"/>
    <col min="8" max="8" width="19.85546875" style="12" customWidth="1"/>
    <col min="9" max="9" width="26.42578125" style="12" bestFit="1" customWidth="1"/>
    <col min="10" max="10" width="21.5703125" style="12" bestFit="1" customWidth="1"/>
    <col min="11" max="11" width="15.7109375" style="12" bestFit="1" customWidth="1"/>
    <col min="12" max="12" width="16" style="12" customWidth="1"/>
    <col min="13" max="14" width="15.7109375" style="12" bestFit="1" customWidth="1"/>
    <col min="15" max="15" width="15.7109375" style="11" bestFit="1" customWidth="1"/>
    <col min="16" max="16" width="20.28515625" style="11" customWidth="1"/>
    <col min="17" max="17" width="18.85546875" style="11" customWidth="1"/>
    <col min="18" max="18" width="15.7109375" style="11" bestFit="1" customWidth="1"/>
    <col min="19" max="19" width="18.85546875" style="11" customWidth="1"/>
    <col min="20" max="20" width="15.7109375" style="11" bestFit="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412</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IFERROR(VLOOKUP(PROCES,'[2]Objetivos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433</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IFERROR(VLOOKUP(PROCES,'[2]Objetivos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659</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660</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443</v>
      </c>
      <c r="F23" s="510"/>
      <c r="G23" s="510"/>
      <c r="H23" s="510"/>
      <c r="I23" s="510"/>
      <c r="J23" s="510"/>
      <c r="K23" s="510"/>
      <c r="L23" s="510"/>
      <c r="M23" s="510"/>
      <c r="N23" s="510"/>
      <c r="O23" s="510"/>
      <c r="P23" s="510"/>
      <c r="Q23" s="510"/>
      <c r="R23" s="510"/>
      <c r="S23" s="510"/>
      <c r="T23" s="510"/>
      <c r="U23" s="510"/>
      <c r="V23" s="510"/>
      <c r="W23" s="511"/>
    </row>
    <row r="24" spans="2:24" ht="123.75" customHeight="1">
      <c r="B24" s="493" t="s">
        <v>444</v>
      </c>
      <c r="C24" s="494"/>
      <c r="D24" s="553"/>
      <c r="E24" s="540" t="s">
        <v>445</v>
      </c>
      <c r="F24" s="541"/>
      <c r="G24" s="510"/>
      <c r="H24" s="510"/>
      <c r="I24" s="510"/>
      <c r="J24" s="510"/>
      <c r="K24" s="510"/>
      <c r="L24" s="510"/>
      <c r="M24" s="510"/>
      <c r="N24" s="510"/>
      <c r="O24" s="510"/>
      <c r="P24" s="510"/>
      <c r="Q24" s="510"/>
      <c r="R24" s="510"/>
      <c r="S24" s="510"/>
      <c r="T24" s="510"/>
      <c r="U24" s="510"/>
      <c r="V24" s="510"/>
      <c r="W24" s="511"/>
    </row>
    <row r="25" spans="2:24" ht="49.5" customHeight="1">
      <c r="B25" s="554"/>
      <c r="C25" s="555"/>
      <c r="D25" s="556"/>
      <c r="E25" s="540" t="s">
        <v>446</v>
      </c>
      <c r="F25" s="541"/>
      <c r="G25" s="544" t="s">
        <v>661</v>
      </c>
      <c r="H25" s="544"/>
      <c r="I25" s="544"/>
      <c r="J25" s="544"/>
      <c r="K25" s="544"/>
      <c r="L25" s="221"/>
      <c r="M25" s="545" t="s">
        <v>448</v>
      </c>
      <c r="N25" s="545"/>
      <c r="O25" s="545"/>
      <c r="P25" s="545"/>
      <c r="Q25" s="694" t="s">
        <v>662</v>
      </c>
      <c r="R25" s="695"/>
      <c r="S25" s="695"/>
      <c r="T25" s="695"/>
      <c r="U25" s="695"/>
      <c r="V25" s="695"/>
      <c r="W25" s="696"/>
    </row>
    <row r="26" spans="2:24" ht="66" customHeight="1">
      <c r="B26" s="496"/>
      <c r="C26" s="497"/>
      <c r="D26" s="557"/>
      <c r="E26" s="542" t="s">
        <v>450</v>
      </c>
      <c r="F26" s="543"/>
      <c r="G26" s="544" t="s">
        <v>663</v>
      </c>
      <c r="H26" s="544"/>
      <c r="I26" s="544"/>
      <c r="J26" s="544"/>
      <c r="K26" s="544"/>
      <c r="L26" s="222"/>
      <c r="M26" s="527" t="s">
        <v>448</v>
      </c>
      <c r="N26" s="528"/>
      <c r="O26" s="528"/>
      <c r="P26" s="529"/>
      <c r="Q26" s="694" t="s">
        <v>664</v>
      </c>
      <c r="R26" s="695"/>
      <c r="S26" s="695"/>
      <c r="T26" s="695"/>
      <c r="U26" s="695"/>
      <c r="V26" s="695"/>
      <c r="W26" s="696"/>
    </row>
    <row r="27" spans="2:24" ht="18" customHeight="1">
      <c r="B27" s="516"/>
      <c r="C27" s="517"/>
      <c r="D27" s="517"/>
      <c r="E27" s="517"/>
      <c r="F27" s="517"/>
      <c r="G27" s="517"/>
      <c r="H27" s="517"/>
      <c r="I27" s="517"/>
      <c r="J27" s="517"/>
      <c r="K27" s="517"/>
      <c r="L27" s="517"/>
      <c r="M27" s="517"/>
      <c r="N27" s="517"/>
      <c r="O27" s="517"/>
      <c r="P27" s="517"/>
      <c r="Q27" s="517"/>
      <c r="R27" s="517"/>
      <c r="S27" s="517"/>
      <c r="T27" s="517"/>
      <c r="U27" s="517"/>
      <c r="V27" s="517"/>
      <c r="W27" s="518"/>
      <c r="X27" s="6"/>
    </row>
    <row r="28" spans="2:24" ht="146.25" customHeight="1">
      <c r="B28" s="570" t="s">
        <v>452</v>
      </c>
      <c r="C28" s="570"/>
      <c r="D28" s="570"/>
      <c r="E28" s="571" t="s">
        <v>665</v>
      </c>
      <c r="F28" s="572"/>
      <c r="G28" s="572"/>
      <c r="H28" s="572"/>
      <c r="I28" s="572"/>
      <c r="J28" s="572"/>
      <c r="K28" s="572"/>
      <c r="L28" s="572"/>
      <c r="M28" s="572"/>
      <c r="N28" s="572"/>
      <c r="O28" s="572"/>
      <c r="P28" s="572"/>
      <c r="Q28" s="572"/>
      <c r="R28" s="572"/>
      <c r="S28" s="572"/>
      <c r="T28" s="572"/>
      <c r="U28" s="572"/>
      <c r="V28" s="572"/>
      <c r="W28" s="573"/>
    </row>
    <row r="29" spans="2:24">
      <c r="B29" s="516"/>
      <c r="C29" s="517"/>
      <c r="D29" s="517"/>
      <c r="E29" s="517"/>
      <c r="F29" s="517"/>
      <c r="G29" s="517"/>
      <c r="H29" s="517"/>
      <c r="I29" s="517"/>
      <c r="J29" s="517"/>
      <c r="K29" s="517"/>
      <c r="L29" s="517"/>
      <c r="M29" s="517"/>
      <c r="N29" s="517"/>
      <c r="O29" s="517"/>
      <c r="P29" s="517"/>
      <c r="Q29" s="517"/>
      <c r="R29" s="517"/>
      <c r="S29" s="517"/>
      <c r="T29" s="517"/>
      <c r="U29" s="517"/>
      <c r="V29" s="517"/>
      <c r="W29" s="518"/>
    </row>
    <row r="30" spans="2:24" ht="32.25" customHeight="1">
      <c r="B30" s="574" t="s">
        <v>455</v>
      </c>
      <c r="C30" s="525"/>
      <c r="D30" s="525"/>
      <c r="E30" s="525"/>
      <c r="F30" s="526"/>
      <c r="G30" s="521" t="s">
        <v>22</v>
      </c>
      <c r="H30" s="522"/>
      <c r="I30" s="545" t="s">
        <v>456</v>
      </c>
      <c r="J30" s="545"/>
      <c r="K30" s="545"/>
      <c r="L30" s="524" t="s">
        <v>457</v>
      </c>
      <c r="M30" s="525"/>
      <c r="N30" s="525"/>
      <c r="O30" s="525"/>
      <c r="P30" s="525"/>
      <c r="Q30" s="525"/>
      <c r="R30" s="526"/>
      <c r="S30" s="569" t="s">
        <v>458</v>
      </c>
      <c r="T30" s="569"/>
      <c r="U30" s="600" t="s">
        <v>459</v>
      </c>
      <c r="V30" s="601"/>
      <c r="W30" s="602"/>
    </row>
    <row r="31" spans="2:24" ht="62.25" customHeight="1">
      <c r="B31" s="575" t="s">
        <v>460</v>
      </c>
      <c r="C31" s="522"/>
      <c r="D31" s="523"/>
      <c r="E31" s="576" t="s">
        <v>13</v>
      </c>
      <c r="F31" s="577"/>
      <c r="G31" s="521" t="s">
        <v>461</v>
      </c>
      <c r="H31" s="522"/>
      <c r="I31" s="523"/>
      <c r="J31" s="692">
        <v>1</v>
      </c>
      <c r="K31" s="693"/>
      <c r="L31" s="521" t="s">
        <v>463</v>
      </c>
      <c r="M31" s="522"/>
      <c r="N31" s="522"/>
      <c r="O31" s="523"/>
      <c r="P31" s="560" t="s">
        <v>666</v>
      </c>
      <c r="Q31" s="561"/>
      <c r="R31" s="561"/>
      <c r="S31" s="561"/>
      <c r="T31" s="561"/>
      <c r="U31" s="561"/>
      <c r="V31" s="561"/>
      <c r="W31" s="562"/>
    </row>
    <row r="32" spans="2:24" ht="18" customHeight="1">
      <c r="B32" s="516"/>
      <c r="C32" s="517"/>
      <c r="D32" s="517"/>
      <c r="E32" s="517"/>
      <c r="F32" s="517"/>
      <c r="G32" s="517"/>
      <c r="H32" s="517"/>
      <c r="I32" s="517"/>
      <c r="J32" s="517"/>
      <c r="K32" s="517"/>
      <c r="L32" s="517"/>
      <c r="M32" s="517"/>
      <c r="N32" s="517"/>
      <c r="O32" s="517"/>
      <c r="P32" s="517"/>
      <c r="Q32" s="517"/>
      <c r="R32" s="517"/>
      <c r="S32" s="517"/>
      <c r="T32" s="517"/>
      <c r="U32" s="517"/>
      <c r="V32" s="517"/>
      <c r="W32" s="518"/>
    </row>
    <row r="33" spans="2:23" ht="33" customHeight="1">
      <c r="B33" s="549" t="s">
        <v>465</v>
      </c>
      <c r="C33" s="550"/>
      <c r="D33" s="550"/>
      <c r="E33" s="550"/>
      <c r="F33" s="550"/>
      <c r="G33" s="550"/>
      <c r="H33" s="550"/>
      <c r="I33" s="550"/>
      <c r="J33" s="550"/>
      <c r="K33" s="550"/>
      <c r="L33" s="550"/>
      <c r="M33" s="550"/>
      <c r="N33" s="550"/>
      <c r="O33" s="550"/>
      <c r="P33" s="550"/>
      <c r="Q33" s="550"/>
      <c r="R33" s="550"/>
      <c r="S33" s="550"/>
      <c r="T33" s="550"/>
      <c r="U33" s="550"/>
      <c r="V33" s="551"/>
      <c r="W33" s="552"/>
    </row>
    <row r="34" spans="2:23" ht="12" customHeight="1" thickBot="1">
      <c r="B34" s="563"/>
      <c r="C34" s="564"/>
      <c r="D34" s="564"/>
      <c r="E34" s="564"/>
      <c r="F34" s="564"/>
      <c r="G34" s="564"/>
      <c r="H34" s="564"/>
      <c r="I34" s="564"/>
      <c r="J34" s="564"/>
      <c r="K34" s="564"/>
      <c r="L34" s="564"/>
      <c r="M34" s="564"/>
      <c r="N34" s="564"/>
      <c r="O34" s="564"/>
      <c r="P34" s="564"/>
      <c r="Q34" s="564"/>
      <c r="R34" s="564"/>
      <c r="S34" s="564"/>
      <c r="T34" s="564"/>
      <c r="U34" s="564"/>
      <c r="V34" s="564"/>
      <c r="W34" s="565"/>
    </row>
    <row r="35" spans="2:23" s="7" customFormat="1" ht="39.75" customHeight="1">
      <c r="B35" s="580" t="s">
        <v>466</v>
      </c>
      <c r="C35" s="581"/>
      <c r="D35" s="581"/>
      <c r="E35" s="223" t="s">
        <v>467</v>
      </c>
      <c r="F35" s="223" t="s">
        <v>468</v>
      </c>
      <c r="G35" s="224" t="s">
        <v>469</v>
      </c>
      <c r="H35" s="225" t="s">
        <v>470</v>
      </c>
      <c r="I35" s="226" t="s">
        <v>471</v>
      </c>
      <c r="J35" s="223" t="s">
        <v>472</v>
      </c>
      <c r="K35" s="224" t="s">
        <v>473</v>
      </c>
      <c r="L35" s="225" t="s">
        <v>474</v>
      </c>
      <c r="M35" s="225" t="s">
        <v>475</v>
      </c>
      <c r="N35" s="226" t="s">
        <v>476</v>
      </c>
      <c r="O35" s="223" t="s">
        <v>477</v>
      </c>
      <c r="P35" s="224" t="s">
        <v>478</v>
      </c>
      <c r="Q35" s="225" t="s">
        <v>479</v>
      </c>
      <c r="R35" s="226" t="s">
        <v>480</v>
      </c>
      <c r="S35" s="223" t="s">
        <v>481</v>
      </c>
      <c r="T35" s="224" t="s">
        <v>482</v>
      </c>
      <c r="U35" s="225" t="s">
        <v>483</v>
      </c>
      <c r="V35" s="225" t="s">
        <v>484</v>
      </c>
      <c r="W35" s="225" t="s">
        <v>485</v>
      </c>
    </row>
    <row r="36" spans="2:23" s="8" customFormat="1" ht="20.25" customHeight="1">
      <c r="B36" s="690" t="s">
        <v>667</v>
      </c>
      <c r="C36" s="691"/>
      <c r="D36" s="691"/>
      <c r="E36" s="243">
        <f>+'3. Registros_Exact_Contable'!C8</f>
        <v>253737871684</v>
      </c>
      <c r="F36" s="243">
        <f>+'3. Registros_Exact_Contable'!D8</f>
        <v>253155115723</v>
      </c>
      <c r="G36" s="243">
        <f>+'3. Registros_Exact_Contable'!E8</f>
        <v>254026744597</v>
      </c>
      <c r="H36" s="243">
        <f>+'3. Registros_Exact_Contable'!F8</f>
        <v>254026744597</v>
      </c>
      <c r="I36" s="243">
        <f>+'3. Registros_Exact_Contable'!H8</f>
        <v>0</v>
      </c>
      <c r="J36" s="243">
        <f>+'3. Registros_Exact_Contable'!I8</f>
        <v>0</v>
      </c>
      <c r="K36" s="243">
        <f>+'3. Registros_Exact_Contable'!J8</f>
        <v>0</v>
      </c>
      <c r="L36" s="243">
        <f>+'3. Registros_Exact_Contable'!K8</f>
        <v>0</v>
      </c>
      <c r="M36" s="243">
        <f>+L36</f>
        <v>0</v>
      </c>
      <c r="N36" s="243">
        <f>+'3. Registros_Exact_Contable'!M8</f>
        <v>0</v>
      </c>
      <c r="O36" s="243">
        <f>+'3. Registros_Exact_Contable'!N8</f>
        <v>0</v>
      </c>
      <c r="P36" s="243">
        <f>+'3. Registros_Exact_Contable'!O8</f>
        <v>0</v>
      </c>
      <c r="Q36" s="243">
        <f>+'3. Registros_Exact_Contable'!P8</f>
        <v>0</v>
      </c>
      <c r="R36" s="243">
        <f>+'3. Registros_Exact_Contable'!R8</f>
        <v>0</v>
      </c>
      <c r="S36" s="243">
        <f>+'3. Registros_Exact_Contable'!S8</f>
        <v>0</v>
      </c>
      <c r="T36" s="243">
        <f>+'3. Registros_Exact_Contable'!T8</f>
        <v>0</v>
      </c>
      <c r="U36" s="243">
        <f>+'3. Registros_Exact_Contable'!U8</f>
        <v>0</v>
      </c>
      <c r="V36" s="243">
        <f>+U36</f>
        <v>0</v>
      </c>
      <c r="W36" s="239"/>
    </row>
    <row r="37" spans="2:23" s="8" customFormat="1" ht="20.25" customHeight="1">
      <c r="B37" s="690" t="s">
        <v>668</v>
      </c>
      <c r="C37" s="691"/>
      <c r="D37" s="691"/>
      <c r="E37" s="244">
        <f>+'3. Registros_Exact_Contable'!C9</f>
        <v>253794558684</v>
      </c>
      <c r="F37" s="244">
        <f>+'3. Registros_Exact_Contable'!D9</f>
        <v>253216624637</v>
      </c>
      <c r="G37" s="244">
        <f>+'3. Registros_Exact_Contable'!E9</f>
        <v>254107002379</v>
      </c>
      <c r="H37" s="244">
        <f>+'3. Registros_Exact_Contable'!F9</f>
        <v>254107002379</v>
      </c>
      <c r="I37" s="244">
        <f>+'3. Registros_Exact_Contable'!H9</f>
        <v>1</v>
      </c>
      <c r="J37" s="244">
        <f>+'3. Registros_Exact_Contable'!I9</f>
        <v>1</v>
      </c>
      <c r="K37" s="244">
        <f>+'3. Registros_Exact_Contable'!J9</f>
        <v>1</v>
      </c>
      <c r="L37" s="244">
        <f>+'3. Registros_Exact_Contable'!K9</f>
        <v>1</v>
      </c>
      <c r="M37" s="244">
        <f>+L37</f>
        <v>1</v>
      </c>
      <c r="N37" s="244">
        <f>+'3. Registros_Exact_Contable'!M9</f>
        <v>1</v>
      </c>
      <c r="O37" s="244">
        <f>+'3. Registros_Exact_Contable'!N9</f>
        <v>1</v>
      </c>
      <c r="P37" s="244">
        <f>+'3. Registros_Exact_Contable'!O9</f>
        <v>1</v>
      </c>
      <c r="Q37" s="244">
        <f>+'3. Registros_Exact_Contable'!P9</f>
        <v>1</v>
      </c>
      <c r="R37" s="244">
        <f>+'3. Registros_Exact_Contable'!R9</f>
        <v>1</v>
      </c>
      <c r="S37" s="244">
        <f>+'3. Registros_Exact_Contable'!S9</f>
        <v>1</v>
      </c>
      <c r="T37" s="244">
        <f>+'3. Registros_Exact_Contable'!T9</f>
        <v>1</v>
      </c>
      <c r="U37" s="244">
        <f>+'3. Registros_Exact_Contable'!U9</f>
        <v>1</v>
      </c>
      <c r="V37" s="244">
        <f>+U37</f>
        <v>1</v>
      </c>
      <c r="W37" s="239"/>
    </row>
    <row r="38" spans="2:23" s="9" customFormat="1" ht="21" customHeight="1">
      <c r="B38" s="650" t="s">
        <v>669</v>
      </c>
      <c r="C38" s="651"/>
      <c r="D38" s="651"/>
      <c r="E38" s="284">
        <f>+'3. Registros_Exact_Contable'!C10</f>
        <v>0.99977664217746065</v>
      </c>
      <c r="F38" s="284">
        <f>+'3. Registros_Exact_Contable'!D10</f>
        <v>0.9997570897483995</v>
      </c>
      <c r="G38" s="284">
        <f>+'3. Registros_Exact_Contable'!E10</f>
        <v>0.99968415753502027</v>
      </c>
      <c r="H38" s="284">
        <f>+'3. Registros_Exact_Contable'!F10</f>
        <v>0.99968415753502027</v>
      </c>
      <c r="I38" s="284">
        <f>+'3. Registros_Exact_Contable'!H10</f>
        <v>0</v>
      </c>
      <c r="J38" s="284">
        <f>+'3. Registros_Exact_Contable'!I10</f>
        <v>0</v>
      </c>
      <c r="K38" s="284">
        <f>+'3. Registros_Exact_Contable'!J10</f>
        <v>0</v>
      </c>
      <c r="L38" s="284">
        <f>+'3. Registros_Exact_Contable'!K10</f>
        <v>0</v>
      </c>
      <c r="M38" s="284">
        <f>+L38</f>
        <v>0</v>
      </c>
      <c r="N38" s="284">
        <f>+'3. Registros_Exact_Contable'!M10</f>
        <v>0</v>
      </c>
      <c r="O38" s="284">
        <f>+'3. Registros_Exact_Contable'!N10</f>
        <v>0</v>
      </c>
      <c r="P38" s="284">
        <f>+'3. Registros_Exact_Contable'!O10</f>
        <v>0</v>
      </c>
      <c r="Q38" s="284">
        <f>+'3. Registros_Exact_Contable'!P10</f>
        <v>0</v>
      </c>
      <c r="R38" s="284">
        <f>+'3. Registros_Exact_Contable'!R10</f>
        <v>0</v>
      </c>
      <c r="S38" s="284">
        <f>+'3. Registros_Exact_Contable'!S10</f>
        <v>0</v>
      </c>
      <c r="T38" s="284">
        <f>+'3. Registros_Exact_Contable'!T10</f>
        <v>0</v>
      </c>
      <c r="U38" s="284">
        <f>+'3. Registros_Exact_Contable'!U10</f>
        <v>0</v>
      </c>
      <c r="V38" s="284">
        <f>+U38</f>
        <v>0</v>
      </c>
      <c r="W38" s="285" t="str">
        <f t="shared" ref="W38" si="0">IF(ISBLANK(W37),"",W36/W37)</f>
        <v/>
      </c>
    </row>
    <row r="39" spans="2:23" s="9" customFormat="1" ht="21" customHeight="1">
      <c r="B39" s="467" t="s">
        <v>489</v>
      </c>
      <c r="C39" s="468"/>
      <c r="D39" s="469"/>
      <c r="E39" s="228" t="str">
        <f>IF($E$23="ASCENDENTE","",IF($E$23&lt;&gt;"DESCENDENTE","",IFERROR(E36/E37,"")))</f>
        <v/>
      </c>
      <c r="F39" s="228" t="str">
        <f t="shared" ref="F39:W39" si="1">IF($E$23="ASCENDENTE","",IF($E$23&lt;&gt;"DESCENDENTE","",IFERROR(F36/F37,"")))</f>
        <v/>
      </c>
      <c r="G39" s="229" t="str">
        <f t="shared" si="1"/>
        <v/>
      </c>
      <c r="H39" s="230" t="str">
        <f t="shared" si="1"/>
        <v/>
      </c>
      <c r="I39" s="231" t="str">
        <f t="shared" si="1"/>
        <v/>
      </c>
      <c r="J39" s="228" t="str">
        <f t="shared" si="1"/>
        <v/>
      </c>
      <c r="K39" s="229" t="str">
        <f t="shared" si="1"/>
        <v/>
      </c>
      <c r="L39" s="230" t="str">
        <f>IF($E$23="ASCENDENTE","",IF($E$23&lt;&gt;"DESCENDENTE","",IFERROR(L36/L37,"")))</f>
        <v/>
      </c>
      <c r="M39" s="230" t="str">
        <f t="shared" si="1"/>
        <v/>
      </c>
      <c r="N39" s="231" t="str">
        <f t="shared" si="1"/>
        <v/>
      </c>
      <c r="O39" s="228" t="str">
        <f t="shared" si="1"/>
        <v/>
      </c>
      <c r="P39" s="229" t="str">
        <f t="shared" si="1"/>
        <v/>
      </c>
      <c r="Q39" s="230" t="str">
        <f t="shared" si="1"/>
        <v/>
      </c>
      <c r="R39" s="231" t="str">
        <f t="shared" si="1"/>
        <v/>
      </c>
      <c r="S39" s="228" t="str">
        <f t="shared" si="1"/>
        <v/>
      </c>
      <c r="T39" s="229" t="str">
        <f t="shared" si="1"/>
        <v/>
      </c>
      <c r="U39" s="230" t="str">
        <f>IF($E$23="ASCENDENTE","",IF($E$23&lt;&gt;"DESCENDENTE","",IFERROR(U36/U37,"")))</f>
        <v/>
      </c>
      <c r="V39" s="230" t="str">
        <f t="shared" si="1"/>
        <v/>
      </c>
      <c r="W39" s="230" t="str">
        <f t="shared" si="1"/>
        <v/>
      </c>
    </row>
    <row r="40" spans="2:23" s="9" customFormat="1" ht="21" customHeight="1">
      <c r="B40" s="467" t="s">
        <v>490</v>
      </c>
      <c r="C40" s="468"/>
      <c r="D40" s="469"/>
      <c r="E40" s="228"/>
      <c r="F40" s="228"/>
      <c r="G40" s="229"/>
      <c r="H40" s="230"/>
      <c r="I40" s="231"/>
      <c r="J40" s="228"/>
      <c r="K40" s="229"/>
      <c r="L40" s="230"/>
      <c r="M40" s="230"/>
      <c r="N40" s="231"/>
      <c r="O40" s="228"/>
      <c r="P40" s="229"/>
      <c r="Q40" s="230"/>
      <c r="R40" s="231"/>
      <c r="S40" s="228"/>
      <c r="T40" s="229"/>
      <c r="U40" s="230"/>
      <c r="V40" s="230"/>
      <c r="W40" s="230"/>
    </row>
    <row r="41" spans="2:23" s="9" customFormat="1" ht="20.25" customHeight="1">
      <c r="B41" s="657" t="s">
        <v>670</v>
      </c>
      <c r="C41" s="658"/>
      <c r="D41" s="658"/>
      <c r="E41" s="286">
        <f>+$J$31</f>
        <v>1</v>
      </c>
      <c r="F41" s="286">
        <f t="shared" ref="F41:W41" si="2">+$J$31</f>
        <v>1</v>
      </c>
      <c r="G41" s="286">
        <f t="shared" si="2"/>
        <v>1</v>
      </c>
      <c r="H41" s="286">
        <f t="shared" si="2"/>
        <v>1</v>
      </c>
      <c r="I41" s="286">
        <f t="shared" si="2"/>
        <v>1</v>
      </c>
      <c r="J41" s="286">
        <f t="shared" si="2"/>
        <v>1</v>
      </c>
      <c r="K41" s="286">
        <f t="shared" si="2"/>
        <v>1</v>
      </c>
      <c r="L41" s="286">
        <f t="shared" si="2"/>
        <v>1</v>
      </c>
      <c r="M41" s="286">
        <f t="shared" si="2"/>
        <v>1</v>
      </c>
      <c r="N41" s="286">
        <f t="shared" si="2"/>
        <v>1</v>
      </c>
      <c r="O41" s="286">
        <f t="shared" si="2"/>
        <v>1</v>
      </c>
      <c r="P41" s="286">
        <f t="shared" si="2"/>
        <v>1</v>
      </c>
      <c r="Q41" s="286">
        <f t="shared" si="2"/>
        <v>1</v>
      </c>
      <c r="R41" s="286">
        <f t="shared" si="2"/>
        <v>1</v>
      </c>
      <c r="S41" s="286">
        <f t="shared" si="2"/>
        <v>1</v>
      </c>
      <c r="T41" s="286">
        <f t="shared" si="2"/>
        <v>1</v>
      </c>
      <c r="U41" s="286">
        <f t="shared" si="2"/>
        <v>1</v>
      </c>
      <c r="V41" s="286">
        <f t="shared" si="2"/>
        <v>1</v>
      </c>
      <c r="W41" s="286">
        <f t="shared" si="2"/>
        <v>1</v>
      </c>
    </row>
    <row r="42" spans="2:23" s="9" customFormat="1" ht="27.75" customHeight="1" thickBot="1">
      <c r="B42" s="659" t="s">
        <v>493</v>
      </c>
      <c r="C42" s="660"/>
      <c r="D42" s="660"/>
      <c r="E42" s="269"/>
      <c r="F42" s="269"/>
      <c r="G42" s="269"/>
      <c r="H42" s="269"/>
      <c r="I42" s="269"/>
      <c r="J42" s="269"/>
      <c r="K42" s="269"/>
      <c r="L42" s="269"/>
      <c r="M42" s="269"/>
      <c r="N42" s="269"/>
      <c r="O42" s="269"/>
      <c r="P42" s="269"/>
      <c r="Q42" s="269"/>
      <c r="R42" s="269"/>
      <c r="S42" s="269"/>
      <c r="T42" s="269"/>
      <c r="U42" s="269"/>
      <c r="V42" s="269"/>
      <c r="W42" s="269"/>
    </row>
    <row r="43" spans="2:23" s="9" customFormat="1" ht="32.25" hidden="1" customHeight="1">
      <c r="B43" s="566" t="s">
        <v>494</v>
      </c>
      <c r="C43" s="567"/>
      <c r="D43" s="567"/>
      <c r="E43" s="232" t="str">
        <f>(IFERROR((#REF!/E36)/E41,""))</f>
        <v/>
      </c>
      <c r="F43" s="232">
        <f t="shared" ref="F43:W43" si="3">(IFERROR((F36/F37)/F41,""))</f>
        <v>0.9997570897483995</v>
      </c>
      <c r="G43" s="233">
        <f t="shared" si="3"/>
        <v>0.99968415753502027</v>
      </c>
      <c r="H43" s="234">
        <f t="shared" si="3"/>
        <v>0.99968415753502027</v>
      </c>
      <c r="I43" s="235">
        <f t="shared" si="3"/>
        <v>0</v>
      </c>
      <c r="J43" s="232">
        <f t="shared" si="3"/>
        <v>0</v>
      </c>
      <c r="K43" s="233">
        <f t="shared" si="3"/>
        <v>0</v>
      </c>
      <c r="L43" s="234">
        <f t="shared" si="3"/>
        <v>0</v>
      </c>
      <c r="M43" s="234">
        <f t="shared" si="3"/>
        <v>0</v>
      </c>
      <c r="N43" s="235">
        <f t="shared" si="3"/>
        <v>0</v>
      </c>
      <c r="O43" s="232">
        <f t="shared" si="3"/>
        <v>0</v>
      </c>
      <c r="P43" s="233">
        <f t="shared" si="3"/>
        <v>0</v>
      </c>
      <c r="Q43" s="234">
        <f t="shared" si="3"/>
        <v>0</v>
      </c>
      <c r="R43" s="235">
        <f t="shared" si="3"/>
        <v>0</v>
      </c>
      <c r="S43" s="232">
        <f t="shared" si="3"/>
        <v>0</v>
      </c>
      <c r="T43" s="233">
        <f t="shared" si="3"/>
        <v>0</v>
      </c>
      <c r="U43" s="234">
        <f t="shared" si="3"/>
        <v>0</v>
      </c>
      <c r="V43" s="234">
        <f t="shared" si="3"/>
        <v>0</v>
      </c>
      <c r="W43" s="234" t="str">
        <f t="shared" si="3"/>
        <v/>
      </c>
    </row>
    <row r="44" spans="2:23" s="9" customFormat="1" ht="14.25" thickBot="1">
      <c r="B44" s="608"/>
      <c r="C44" s="609"/>
      <c r="D44" s="609"/>
      <c r="E44" s="609"/>
      <c r="F44" s="609"/>
      <c r="G44" s="609"/>
      <c r="H44" s="610"/>
      <c r="I44" s="609"/>
      <c r="J44" s="609"/>
      <c r="K44" s="609"/>
      <c r="L44" s="610"/>
      <c r="M44" s="610"/>
      <c r="N44" s="609"/>
      <c r="O44" s="609"/>
      <c r="P44" s="609"/>
      <c r="Q44" s="610"/>
      <c r="R44" s="609"/>
      <c r="S44" s="609"/>
      <c r="T44" s="609"/>
      <c r="U44" s="610"/>
      <c r="V44" s="610"/>
      <c r="W44" s="611"/>
    </row>
    <row r="45" spans="2:23" ht="15" customHeight="1">
      <c r="B45" s="110"/>
      <c r="C45" s="111"/>
      <c r="D45" s="111"/>
      <c r="E45" s="111"/>
      <c r="F45" s="111"/>
      <c r="G45" s="111"/>
      <c r="H45" s="111"/>
      <c r="I45" s="111"/>
      <c r="J45" s="111"/>
      <c r="K45" s="111"/>
      <c r="L45" s="112"/>
      <c r="M45" s="111"/>
      <c r="N45" s="605" t="s">
        <v>495</v>
      </c>
      <c r="O45" s="606"/>
      <c r="P45" s="606"/>
      <c r="Q45" s="606"/>
      <c r="R45" s="606"/>
      <c r="S45" s="606"/>
      <c r="T45" s="606"/>
      <c r="U45" s="606"/>
      <c r="V45" s="606"/>
      <c r="W45" s="607"/>
    </row>
    <row r="46" spans="2:23" ht="15" customHeight="1">
      <c r="B46" s="113"/>
      <c r="C46" s="106"/>
      <c r="D46" s="106"/>
      <c r="E46" s="106"/>
      <c r="F46" s="106"/>
      <c r="G46" s="106"/>
      <c r="H46" s="106"/>
      <c r="I46" s="106"/>
      <c r="J46" s="106"/>
      <c r="K46" s="106"/>
      <c r="L46" s="114"/>
      <c r="M46" s="106"/>
      <c r="N46" s="496"/>
      <c r="O46" s="497"/>
      <c r="P46" s="497"/>
      <c r="Q46" s="497"/>
      <c r="R46" s="497"/>
      <c r="S46" s="497"/>
      <c r="T46" s="497"/>
      <c r="U46" s="497"/>
      <c r="V46" s="497"/>
      <c r="W46" s="498"/>
    </row>
    <row r="47" spans="2:23" ht="23.25" customHeight="1">
      <c r="B47" s="113"/>
      <c r="C47" s="106"/>
      <c r="D47" s="106"/>
      <c r="E47" s="106"/>
      <c r="F47" s="106"/>
      <c r="G47" s="106"/>
      <c r="H47" s="106"/>
      <c r="I47" s="106"/>
      <c r="J47" s="106"/>
      <c r="K47" s="106"/>
      <c r="L47" s="114"/>
      <c r="M47" s="106"/>
      <c r="N47" s="471" t="s">
        <v>626</v>
      </c>
      <c r="O47" s="472"/>
      <c r="P47" s="472"/>
      <c r="Q47" s="472"/>
      <c r="R47" s="472"/>
      <c r="S47" s="472"/>
      <c r="T47" s="472"/>
      <c r="U47" s="472"/>
      <c r="V47" s="472"/>
      <c r="W47" s="473"/>
    </row>
    <row r="48" spans="2:23" ht="23.25" customHeight="1">
      <c r="B48" s="113"/>
      <c r="C48" s="106"/>
      <c r="D48" s="106"/>
      <c r="E48" s="106"/>
      <c r="F48" s="106"/>
      <c r="G48" s="106"/>
      <c r="H48" s="106"/>
      <c r="I48" s="106"/>
      <c r="J48" s="106"/>
      <c r="K48" s="106"/>
      <c r="L48" s="114"/>
      <c r="M48" s="106"/>
      <c r="N48" s="474"/>
      <c r="O48" s="475"/>
      <c r="P48" s="475"/>
      <c r="Q48" s="475"/>
      <c r="R48" s="475"/>
      <c r="S48" s="475"/>
      <c r="T48" s="475"/>
      <c r="U48" s="475"/>
      <c r="V48" s="475"/>
      <c r="W48" s="476"/>
    </row>
    <row r="49" spans="2:23" ht="23.25" customHeight="1">
      <c r="B49" s="113"/>
      <c r="C49" s="106"/>
      <c r="D49" s="106"/>
      <c r="E49" s="106"/>
      <c r="F49" s="106"/>
      <c r="G49" s="106"/>
      <c r="H49" s="106"/>
      <c r="I49" s="106"/>
      <c r="J49" s="106"/>
      <c r="K49" s="106"/>
      <c r="L49" s="114"/>
      <c r="M49" s="106"/>
      <c r="N49" s="477"/>
      <c r="O49" s="478"/>
      <c r="P49" s="478"/>
      <c r="Q49" s="478"/>
      <c r="R49" s="478"/>
      <c r="S49" s="478"/>
      <c r="T49" s="478"/>
      <c r="U49" s="478"/>
      <c r="V49" s="478"/>
      <c r="W49" s="479"/>
    </row>
    <row r="50" spans="2:23" ht="23.25" customHeight="1">
      <c r="B50" s="113"/>
      <c r="C50" s="106"/>
      <c r="D50" s="106"/>
      <c r="E50" s="106"/>
      <c r="F50" s="106"/>
      <c r="G50" s="106"/>
      <c r="H50" s="106"/>
      <c r="I50" s="106"/>
      <c r="J50" s="106"/>
      <c r="K50" s="106"/>
      <c r="L50" s="114"/>
      <c r="M50" s="106"/>
      <c r="N50" s="471" t="s">
        <v>627</v>
      </c>
      <c r="O50" s="472"/>
      <c r="P50" s="472"/>
      <c r="Q50" s="472"/>
      <c r="R50" s="472"/>
      <c r="S50" s="472"/>
      <c r="T50" s="472"/>
      <c r="U50" s="472"/>
      <c r="V50" s="472"/>
      <c r="W50" s="473"/>
    </row>
    <row r="51" spans="2:23" ht="23.25" customHeight="1">
      <c r="B51" s="113"/>
      <c r="C51" s="106"/>
      <c r="D51" s="106"/>
      <c r="E51" s="106"/>
      <c r="F51" s="106"/>
      <c r="G51" s="106"/>
      <c r="H51" s="106"/>
      <c r="I51" s="106"/>
      <c r="J51" s="106"/>
      <c r="K51" s="106"/>
      <c r="L51" s="114"/>
      <c r="M51" s="106"/>
      <c r="N51" s="477"/>
      <c r="O51" s="478"/>
      <c r="P51" s="478"/>
      <c r="Q51" s="478"/>
      <c r="R51" s="478"/>
      <c r="S51" s="478"/>
      <c r="T51" s="478"/>
      <c r="U51" s="478"/>
      <c r="V51" s="478"/>
      <c r="W51" s="479"/>
    </row>
    <row r="52" spans="2:23" ht="23.25" customHeight="1">
      <c r="B52" s="113"/>
      <c r="C52" s="106"/>
      <c r="D52" s="106"/>
      <c r="E52" s="106"/>
      <c r="F52" s="106"/>
      <c r="G52" s="106"/>
      <c r="H52" s="106"/>
      <c r="I52" s="106"/>
      <c r="J52" s="106"/>
      <c r="K52" s="106"/>
      <c r="L52" s="114"/>
      <c r="M52" s="106"/>
      <c r="N52" s="471" t="s">
        <v>628</v>
      </c>
      <c r="O52" s="472"/>
      <c r="P52" s="472"/>
      <c r="Q52" s="472"/>
      <c r="R52" s="472"/>
      <c r="S52" s="472"/>
      <c r="T52" s="472"/>
      <c r="U52" s="472"/>
      <c r="V52" s="472"/>
      <c r="W52" s="473"/>
    </row>
    <row r="53" spans="2:23" ht="23.25" customHeight="1">
      <c r="B53" s="113"/>
      <c r="C53" s="106"/>
      <c r="D53" s="106"/>
      <c r="E53" s="106"/>
      <c r="F53" s="106"/>
      <c r="G53" s="106"/>
      <c r="H53" s="106"/>
      <c r="I53" s="106"/>
      <c r="J53" s="106"/>
      <c r="K53" s="106"/>
      <c r="L53" s="114"/>
      <c r="M53" s="106"/>
      <c r="N53" s="477"/>
      <c r="O53" s="478"/>
      <c r="P53" s="478"/>
      <c r="Q53" s="478"/>
      <c r="R53" s="478"/>
      <c r="S53" s="478"/>
      <c r="T53" s="478"/>
      <c r="U53" s="478"/>
      <c r="V53" s="478"/>
      <c r="W53" s="479"/>
    </row>
    <row r="54" spans="2:23" ht="23.25" customHeight="1">
      <c r="B54" s="113"/>
      <c r="C54" s="106"/>
      <c r="D54" s="106"/>
      <c r="E54" s="106"/>
      <c r="F54" s="106"/>
      <c r="G54" s="106"/>
      <c r="H54" s="106"/>
      <c r="I54" s="106"/>
      <c r="J54" s="106"/>
      <c r="K54" s="106"/>
      <c r="L54" s="114"/>
      <c r="M54" s="106"/>
      <c r="N54" s="480" t="s">
        <v>498</v>
      </c>
      <c r="O54" s="480"/>
      <c r="P54" s="480"/>
      <c r="Q54" s="480"/>
      <c r="R54" s="480"/>
      <c r="S54" s="480"/>
      <c r="T54" s="480"/>
      <c r="U54" s="480"/>
      <c r="V54" s="480"/>
      <c r="W54" s="480"/>
    </row>
    <row r="55" spans="2:23" ht="23.25" customHeight="1">
      <c r="B55" s="113"/>
      <c r="C55" s="106"/>
      <c r="D55" s="106"/>
      <c r="E55" s="106"/>
      <c r="F55" s="106"/>
      <c r="G55" s="106"/>
      <c r="H55" s="106"/>
      <c r="I55" s="106"/>
      <c r="J55" s="106"/>
      <c r="K55" s="106"/>
      <c r="L55" s="114"/>
      <c r="M55" s="106"/>
      <c r="N55" s="480"/>
      <c r="O55" s="480"/>
      <c r="P55" s="480"/>
      <c r="Q55" s="480"/>
      <c r="R55" s="480"/>
      <c r="S55" s="480"/>
      <c r="T55" s="480"/>
      <c r="U55" s="480"/>
      <c r="V55" s="480"/>
      <c r="W55" s="480"/>
    </row>
    <row r="56" spans="2:23" ht="23.25" customHeight="1">
      <c r="B56" s="113"/>
      <c r="C56" s="106"/>
      <c r="D56" s="106"/>
      <c r="E56" s="106"/>
      <c r="F56" s="106"/>
      <c r="G56" s="106"/>
      <c r="H56" s="106"/>
      <c r="I56" s="106"/>
      <c r="J56" s="106"/>
      <c r="K56" s="106"/>
      <c r="L56" s="114"/>
      <c r="M56" s="106"/>
      <c r="N56" s="480"/>
      <c r="O56" s="480"/>
      <c r="P56" s="480"/>
      <c r="Q56" s="480"/>
      <c r="R56" s="480"/>
      <c r="S56" s="480"/>
      <c r="T56" s="480"/>
      <c r="U56" s="480"/>
      <c r="V56" s="480"/>
      <c r="W56" s="480"/>
    </row>
    <row r="57" spans="2:23" ht="15" customHeight="1">
      <c r="B57" s="113"/>
      <c r="C57" s="106"/>
      <c r="D57" s="106"/>
      <c r="E57" s="106"/>
      <c r="F57" s="106"/>
      <c r="G57" s="106"/>
      <c r="H57" s="106"/>
      <c r="I57" s="106"/>
      <c r="J57" s="106"/>
      <c r="K57" s="106"/>
      <c r="L57" s="114"/>
      <c r="M57" s="106"/>
      <c r="N57" s="493" t="s">
        <v>499</v>
      </c>
      <c r="O57" s="494"/>
      <c r="P57" s="494"/>
      <c r="Q57" s="494"/>
      <c r="R57" s="494"/>
      <c r="S57" s="494"/>
      <c r="T57" s="494"/>
      <c r="U57" s="494"/>
      <c r="V57" s="494"/>
      <c r="W57" s="495"/>
    </row>
    <row r="58" spans="2:23" ht="15" customHeight="1">
      <c r="B58" s="113"/>
      <c r="C58" s="106"/>
      <c r="D58" s="106"/>
      <c r="E58" s="106"/>
      <c r="F58" s="106"/>
      <c r="G58" s="106"/>
      <c r="H58" s="106"/>
      <c r="I58" s="106"/>
      <c r="J58" s="106"/>
      <c r="K58" s="106"/>
      <c r="L58" s="114"/>
      <c r="M58" s="106"/>
      <c r="N58" s="496"/>
      <c r="O58" s="497"/>
      <c r="P58" s="497"/>
      <c r="Q58" s="497"/>
      <c r="R58" s="497"/>
      <c r="S58" s="497"/>
      <c r="T58" s="497"/>
      <c r="U58" s="497"/>
      <c r="V58" s="497"/>
      <c r="W58" s="498"/>
    </row>
    <row r="59" spans="2:23" ht="29.25" customHeight="1">
      <c r="B59" s="113"/>
      <c r="C59" s="106"/>
      <c r="D59" s="106"/>
      <c r="E59" s="106"/>
      <c r="F59" s="106"/>
      <c r="G59" s="106"/>
      <c r="H59" s="106"/>
      <c r="I59" s="106"/>
      <c r="J59" s="106"/>
      <c r="K59" s="106"/>
      <c r="L59" s="114"/>
      <c r="M59" s="106"/>
      <c r="N59" s="481" t="s">
        <v>500</v>
      </c>
      <c r="O59" s="482"/>
      <c r="P59" s="482"/>
      <c r="Q59" s="483"/>
      <c r="R59" s="490" t="s">
        <v>501</v>
      </c>
      <c r="S59" s="490"/>
      <c r="T59" s="506" t="s">
        <v>502</v>
      </c>
      <c r="U59" s="490"/>
      <c r="V59" s="500"/>
      <c r="W59" s="501"/>
    </row>
    <row r="60" spans="2:23" ht="15" customHeight="1">
      <c r="B60" s="113"/>
      <c r="C60" s="106"/>
      <c r="D60" s="106"/>
      <c r="E60" s="106"/>
      <c r="F60" s="106"/>
      <c r="G60" s="106"/>
      <c r="H60" s="106"/>
      <c r="I60" s="106"/>
      <c r="J60" s="106"/>
      <c r="K60" s="106"/>
      <c r="L60" s="114"/>
      <c r="M60" s="106"/>
      <c r="N60" s="484"/>
      <c r="O60" s="485"/>
      <c r="P60" s="485"/>
      <c r="Q60" s="486"/>
      <c r="R60" s="491"/>
      <c r="S60" s="491"/>
      <c r="T60" s="507"/>
      <c r="U60" s="491"/>
      <c r="V60" s="502"/>
      <c r="W60" s="503"/>
    </row>
    <row r="61" spans="2:23" ht="15" customHeight="1">
      <c r="B61" s="113"/>
      <c r="C61" s="106"/>
      <c r="D61" s="106"/>
      <c r="E61" s="106"/>
      <c r="F61" s="106"/>
      <c r="G61" s="106"/>
      <c r="H61" s="106"/>
      <c r="I61" s="106"/>
      <c r="J61" s="106"/>
      <c r="K61" s="106"/>
      <c r="L61" s="114"/>
      <c r="M61" s="106"/>
      <c r="N61" s="481" t="s">
        <v>503</v>
      </c>
      <c r="O61" s="482"/>
      <c r="P61" s="482"/>
      <c r="Q61" s="483"/>
      <c r="R61" s="492" t="s">
        <v>501</v>
      </c>
      <c r="S61" s="492"/>
      <c r="T61" s="506" t="s">
        <v>502</v>
      </c>
      <c r="U61" s="490"/>
      <c r="V61" s="502"/>
      <c r="W61" s="503"/>
    </row>
    <row r="62" spans="2:23" ht="15" customHeight="1">
      <c r="B62" s="113"/>
      <c r="C62" s="106"/>
      <c r="D62" s="106"/>
      <c r="E62" s="106"/>
      <c r="F62" s="106"/>
      <c r="G62" s="106"/>
      <c r="H62" s="106"/>
      <c r="I62" s="106"/>
      <c r="J62" s="106"/>
      <c r="K62" s="106"/>
      <c r="L62" s="114"/>
      <c r="M62" s="106"/>
      <c r="N62" s="487"/>
      <c r="O62" s="488"/>
      <c r="P62" s="488"/>
      <c r="Q62" s="489"/>
      <c r="R62" s="492"/>
      <c r="S62" s="492"/>
      <c r="T62" s="508"/>
      <c r="U62" s="499"/>
      <c r="V62" s="502"/>
      <c r="W62" s="503"/>
    </row>
    <row r="63" spans="2:23" ht="15" customHeight="1" thickBot="1">
      <c r="B63" s="115"/>
      <c r="C63" s="116"/>
      <c r="D63" s="116"/>
      <c r="E63" s="116"/>
      <c r="F63" s="116"/>
      <c r="G63" s="116"/>
      <c r="H63" s="116"/>
      <c r="I63" s="116"/>
      <c r="J63" s="116"/>
      <c r="K63" s="116"/>
      <c r="L63" s="117"/>
      <c r="M63" s="116"/>
      <c r="N63" s="484"/>
      <c r="O63" s="485"/>
      <c r="P63" s="485"/>
      <c r="Q63" s="486"/>
      <c r="R63" s="492"/>
      <c r="S63" s="492"/>
      <c r="T63" s="507"/>
      <c r="U63" s="491"/>
      <c r="V63" s="504"/>
      <c r="W63" s="505"/>
    </row>
    <row r="64" spans="2:23">
      <c r="B64" s="236"/>
      <c r="C64" s="236"/>
      <c r="D64" s="236"/>
      <c r="E64" s="236"/>
      <c r="F64" s="236"/>
      <c r="G64" s="236"/>
      <c r="H64" s="236"/>
      <c r="I64" s="236"/>
      <c r="J64" s="236"/>
      <c r="K64" s="236"/>
      <c r="L64" s="236"/>
      <c r="M64" s="236"/>
      <c r="N64" s="236"/>
      <c r="O64" s="236"/>
      <c r="P64" s="236"/>
      <c r="Q64" s="2"/>
      <c r="R64" s="2"/>
      <c r="S64" s="2"/>
      <c r="T64" s="2"/>
      <c r="U64" s="2"/>
      <c r="V64" s="2"/>
      <c r="W64" s="2"/>
    </row>
    <row r="65" spans="2:23">
      <c r="B65" s="470" t="s">
        <v>504</v>
      </c>
      <c r="C65" s="470"/>
      <c r="D65" s="470"/>
      <c r="E65" s="470"/>
      <c r="F65" s="470"/>
      <c r="G65" s="470"/>
      <c r="H65" s="470"/>
      <c r="I65" s="470"/>
      <c r="J65" s="470"/>
      <c r="K65" s="470"/>
      <c r="L65" s="470"/>
      <c r="M65" s="237"/>
      <c r="N65" s="237"/>
      <c r="O65" s="236"/>
      <c r="P65" s="236"/>
      <c r="Q65" s="2"/>
      <c r="R65" s="2"/>
      <c r="S65" s="2"/>
      <c r="T65" s="2"/>
      <c r="U65" s="2"/>
      <c r="V65" s="2"/>
      <c r="W65" s="2"/>
    </row>
    <row r="66" spans="2:23">
      <c r="B66" s="236" t="s">
        <v>504</v>
      </c>
      <c r="C66" s="237"/>
      <c r="D66" s="237"/>
      <c r="E66" s="237"/>
      <c r="F66" s="237"/>
      <c r="G66" s="237"/>
      <c r="H66" s="237"/>
      <c r="I66" s="237"/>
      <c r="J66" s="237"/>
      <c r="K66" s="237"/>
      <c r="L66" s="237"/>
      <c r="M66" s="237"/>
      <c r="N66" s="237"/>
      <c r="O66" s="236"/>
      <c r="P66" s="236"/>
      <c r="Q66" s="2"/>
      <c r="R66" s="2"/>
      <c r="S66" s="2"/>
      <c r="T66" s="2"/>
      <c r="U66" s="2"/>
      <c r="V66" s="2"/>
      <c r="W66" s="2"/>
    </row>
    <row r="67" spans="2:23">
      <c r="B67" s="12" t="s">
        <v>505</v>
      </c>
      <c r="F67" s="12" t="s">
        <v>506</v>
      </c>
      <c r="G67" s="12" t="s">
        <v>507</v>
      </c>
      <c r="H67" s="12" t="s">
        <v>508</v>
      </c>
      <c r="I67" s="12" t="s">
        <v>509</v>
      </c>
      <c r="J67" s="12" t="s">
        <v>510</v>
      </c>
      <c r="O67" s="10"/>
      <c r="P67" s="10"/>
      <c r="Q67" s="10"/>
      <c r="R67" s="10"/>
      <c r="S67" s="10"/>
      <c r="T67" s="10"/>
      <c r="U67" s="10"/>
      <c r="V67" s="10"/>
      <c r="W67" s="10"/>
    </row>
    <row r="68" spans="2:23">
      <c r="B68" s="12" t="s">
        <v>504</v>
      </c>
      <c r="F68" s="13">
        <f>+H38</f>
        <v>0.99968415753502027</v>
      </c>
      <c r="G68" s="13">
        <f>+L38</f>
        <v>0</v>
      </c>
      <c r="H68" s="13">
        <f>+Q38</f>
        <v>0</v>
      </c>
      <c r="I68" s="13">
        <f>+U38</f>
        <v>0</v>
      </c>
      <c r="J68" s="13" t="str">
        <f>+W38</f>
        <v/>
      </c>
      <c r="N68" s="14"/>
      <c r="O68" s="15"/>
      <c r="P68" s="15"/>
      <c r="Q68" s="15"/>
      <c r="R68" s="15"/>
      <c r="S68" s="10"/>
      <c r="T68" s="10"/>
      <c r="U68" s="10"/>
      <c r="V68" s="10"/>
      <c r="W68" s="10"/>
    </row>
    <row r="69" spans="2:23" hidden="1">
      <c r="F69" s="14">
        <f>+H41</f>
        <v>1</v>
      </c>
      <c r="G69" s="14">
        <f>+L41</f>
        <v>1</v>
      </c>
      <c r="H69" s="14">
        <f>+Q41</f>
        <v>1</v>
      </c>
      <c r="I69" s="14">
        <f>+U41</f>
        <v>1</v>
      </c>
      <c r="J69" s="14">
        <f>+W41</f>
        <v>1</v>
      </c>
      <c r="K69" s="14"/>
      <c r="L69" s="14"/>
      <c r="M69" s="14"/>
      <c r="O69" s="10"/>
      <c r="P69" s="10"/>
      <c r="Q69" s="10"/>
      <c r="R69" s="10"/>
      <c r="S69" s="10"/>
      <c r="T69" s="10"/>
      <c r="U69" s="10"/>
      <c r="V69" s="10"/>
      <c r="W69" s="10"/>
    </row>
    <row r="70" spans="2:23" hidden="1">
      <c r="F70" s="13">
        <f>+H42</f>
        <v>0</v>
      </c>
      <c r="G70" s="13">
        <f>+L42</f>
        <v>0</v>
      </c>
      <c r="H70" s="13">
        <f>+Q42</f>
        <v>0</v>
      </c>
      <c r="I70" s="13">
        <f>+U42</f>
        <v>0</v>
      </c>
      <c r="J70" s="13">
        <f>+W42</f>
        <v>0</v>
      </c>
      <c r="O70" s="10"/>
      <c r="P70" s="10"/>
      <c r="Q70" s="10"/>
      <c r="R70" s="10"/>
      <c r="S70" s="10"/>
      <c r="T70" s="10"/>
      <c r="U70" s="10"/>
      <c r="V70" s="10"/>
      <c r="W70" s="10"/>
    </row>
    <row r="71" spans="2:23" hidden="1">
      <c r="O71" s="10"/>
      <c r="P71" s="10"/>
    </row>
    <row r="72" spans="2:23" hidden="1">
      <c r="O72" s="10"/>
      <c r="P72" s="10"/>
    </row>
    <row r="73" spans="2:23" hidden="1">
      <c r="O73" s="10"/>
      <c r="P73" s="10"/>
    </row>
    <row r="74" spans="2:23"/>
    <row r="75" spans="2:23"/>
  </sheetData>
  <sheetProtection algorithmName="SHA-512" hashValue="zZQRr8COlOcSRqg4LVM86BktRSE8fRADKRuhJ6hml2U3rayiHJ3BdXa2up+VFWRbctDCiPGLdruzEweXfOztgw==" saltValue="bf3bimkemP4g9scpA/SU/g==" spinCount="100000" sheet="1" objects="1" scenarios="1"/>
  <mergeCells count="89">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7:W27"/>
    <mergeCell ref="B22:D22"/>
    <mergeCell ref="E22:W22"/>
    <mergeCell ref="B23:D23"/>
    <mergeCell ref="E23:W23"/>
    <mergeCell ref="B24:D26"/>
    <mergeCell ref="E24:F24"/>
    <mergeCell ref="E25:F25"/>
    <mergeCell ref="G25:K25"/>
    <mergeCell ref="M25:P25"/>
    <mergeCell ref="Q25:W25"/>
    <mergeCell ref="E26:F26"/>
    <mergeCell ref="G26:K26"/>
    <mergeCell ref="M26:P26"/>
    <mergeCell ref="Q26:W26"/>
    <mergeCell ref="B28:D28"/>
    <mergeCell ref="E28:W28"/>
    <mergeCell ref="B29:W29"/>
    <mergeCell ref="B30:F30"/>
    <mergeCell ref="G30:H30"/>
    <mergeCell ref="I30:K30"/>
    <mergeCell ref="L30:R30"/>
    <mergeCell ref="S30:T30"/>
    <mergeCell ref="U30:W30"/>
    <mergeCell ref="B37:D37"/>
    <mergeCell ref="B31:D31"/>
    <mergeCell ref="E31:F31"/>
    <mergeCell ref="G31:I31"/>
    <mergeCell ref="J31:K31"/>
    <mergeCell ref="B32:W32"/>
    <mergeCell ref="B33:W33"/>
    <mergeCell ref="B34:W34"/>
    <mergeCell ref="B35:D35"/>
    <mergeCell ref="B36:D36"/>
    <mergeCell ref="L31:O31"/>
    <mergeCell ref="P31:W31"/>
    <mergeCell ref="N47:W49"/>
    <mergeCell ref="N50:W51"/>
    <mergeCell ref="N52:W53"/>
    <mergeCell ref="N54:W56"/>
    <mergeCell ref="B38:D38"/>
    <mergeCell ref="B39:D39"/>
    <mergeCell ref="B40:D40"/>
    <mergeCell ref="B41:D41"/>
    <mergeCell ref="B42:D42"/>
    <mergeCell ref="B43:D43"/>
    <mergeCell ref="T61:T63"/>
    <mergeCell ref="U61:U63"/>
    <mergeCell ref="B65:L65"/>
    <mergeCell ref="G24:W24"/>
    <mergeCell ref="N57:W58"/>
    <mergeCell ref="N59:Q60"/>
    <mergeCell ref="R59:R60"/>
    <mergeCell ref="S59:S60"/>
    <mergeCell ref="T59:T60"/>
    <mergeCell ref="U59:U60"/>
    <mergeCell ref="V59:W63"/>
    <mergeCell ref="N61:Q63"/>
    <mergeCell ref="R61:R63"/>
    <mergeCell ref="S61:S63"/>
    <mergeCell ref="B44:W44"/>
    <mergeCell ref="N45:W46"/>
  </mergeCells>
  <conditionalFormatting sqref="E39:W40">
    <cfRule type="containsBlanks" priority="7" stopIfTrue="1">
      <formula>LEN(TRIM(E39))=0</formula>
    </cfRule>
    <cfRule type="cellIs" dxfId="40" priority="8" stopIfTrue="1" operator="greaterThanOrEqual">
      <formula>0.1</formula>
    </cfRule>
    <cfRule type="cellIs" dxfId="39" priority="9" stopIfTrue="1" operator="between">
      <formula>0.0301</formula>
      <formula>0.9999</formula>
    </cfRule>
    <cfRule type="cellIs" dxfId="38" priority="10" stopIfTrue="1" operator="between">
      <formula>0</formula>
      <formula>0.03</formula>
    </cfRule>
  </conditionalFormatting>
  <conditionalFormatting sqref="E43:W43">
    <cfRule type="cellIs" dxfId="37" priority="11" stopIfTrue="1" operator="between">
      <formula>0.76</formula>
      <formula>10</formula>
    </cfRule>
    <cfRule type="cellIs" dxfId="36" priority="12" stopIfTrue="1" operator="between">
      <formula>0.5</formula>
      <formula>0.759</formula>
    </cfRule>
    <cfRule type="cellIs" dxfId="35" priority="13" stopIfTrue="1" operator="between">
      <formula>0</formula>
      <formula>0.499</formula>
    </cfRule>
  </conditionalFormatting>
  <pageMargins left="0.7" right="0.7" top="0.75" bottom="0.75" header="0.3" footer="0.3"/>
  <ignoredErrors>
    <ignoredError sqref="E36:H36 E37:H37 M36 I36:L36 N36:Q36 R36:V36 M37 V37 R37:U37" unlockedFormula="1"/>
  </ignoredErrors>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33BAF-F953-4013-81F7-BB0D251D47F1}">
  <sheetPr>
    <tabColor rgb="FFFFC000"/>
  </sheetPr>
  <dimension ref="A1:Z107"/>
  <sheetViews>
    <sheetView showGridLines="0" zoomScaleNormal="100" workbookViewId="0">
      <selection activeCell="C10" sqref="C10"/>
    </sheetView>
  </sheetViews>
  <sheetFormatPr baseColWidth="10" defaultColWidth="11.42578125" defaultRowHeight="30" customHeight="1"/>
  <cols>
    <col min="1" max="1" width="26.42578125" style="164" customWidth="1"/>
    <col min="2" max="2" width="36.28515625" style="164" customWidth="1"/>
    <col min="3" max="3" width="26.42578125" style="164" bestFit="1" customWidth="1"/>
    <col min="4" max="4" width="16.42578125" style="164" bestFit="1" customWidth="1"/>
    <col min="5" max="5" width="26.42578125" style="164" bestFit="1" customWidth="1"/>
    <col min="6" max="22" width="15.7109375" style="164" customWidth="1"/>
    <col min="23" max="23" width="5.28515625" style="157" customWidth="1"/>
    <col min="24" max="24" width="10.7109375" style="157" customWidth="1"/>
    <col min="25" max="25" width="44.5703125" style="157" customWidth="1"/>
    <col min="26" max="26" width="11.42578125" style="156"/>
    <col min="27" max="16384" width="11.42578125" style="157"/>
  </cols>
  <sheetData>
    <row r="1" spans="1:26" s="165" customFormat="1" ht="42.75" customHeight="1">
      <c r="A1" s="588"/>
      <c r="B1" s="588"/>
      <c r="C1" s="619" t="s">
        <v>583</v>
      </c>
      <c r="D1" s="620"/>
      <c r="E1" s="620"/>
      <c r="F1" s="620"/>
      <c r="G1" s="620"/>
      <c r="H1" s="620"/>
      <c r="I1" s="620"/>
      <c r="J1" s="620"/>
      <c r="K1" s="620"/>
      <c r="L1" s="620"/>
      <c r="M1" s="620"/>
      <c r="N1" s="620"/>
      <c r="O1" s="620"/>
      <c r="P1" s="620"/>
      <c r="Q1" s="620"/>
      <c r="R1" s="620"/>
      <c r="S1" s="620"/>
      <c r="T1" s="620"/>
      <c r="U1" s="620"/>
      <c r="V1" s="620"/>
      <c r="W1" s="620"/>
      <c r="X1" s="620"/>
      <c r="Y1" s="621"/>
    </row>
    <row r="2" spans="1:26" s="165" customFormat="1" ht="42.75" customHeight="1">
      <c r="A2" s="588"/>
      <c r="B2" s="588"/>
      <c r="C2" s="622"/>
      <c r="D2" s="623"/>
      <c r="E2" s="623"/>
      <c r="F2" s="623"/>
      <c r="G2" s="623"/>
      <c r="H2" s="623"/>
      <c r="I2" s="623"/>
      <c r="J2" s="623"/>
      <c r="K2" s="623"/>
      <c r="L2" s="623"/>
      <c r="M2" s="623"/>
      <c r="N2" s="623"/>
      <c r="O2" s="623"/>
      <c r="P2" s="623"/>
      <c r="Q2" s="623"/>
      <c r="R2" s="623"/>
      <c r="S2" s="623"/>
      <c r="T2" s="623"/>
      <c r="U2" s="623"/>
      <c r="V2" s="623"/>
      <c r="W2" s="623"/>
      <c r="X2" s="623"/>
      <c r="Y2" s="624"/>
    </row>
    <row r="3" spans="1:26" s="150" customFormat="1" ht="27.75" customHeight="1">
      <c r="A3" s="147"/>
      <c r="B3" s="171"/>
      <c r="C3" s="171"/>
      <c r="D3" s="171"/>
      <c r="E3" s="171"/>
      <c r="F3" s="171"/>
      <c r="G3" s="171"/>
      <c r="H3" s="171"/>
      <c r="I3" s="171"/>
      <c r="J3" s="171"/>
      <c r="K3" s="171"/>
      <c r="L3" s="171"/>
      <c r="M3" s="171"/>
      <c r="N3" s="171"/>
      <c r="O3" s="171"/>
      <c r="P3" s="171"/>
      <c r="Q3" s="171"/>
      <c r="R3" s="171"/>
      <c r="S3" s="171"/>
      <c r="T3" s="171"/>
      <c r="U3" s="171"/>
      <c r="V3" s="171"/>
      <c r="W3" s="148"/>
      <c r="X3" s="148"/>
      <c r="Y3" s="148"/>
    </row>
    <row r="4" spans="1:26" s="153" customFormat="1" ht="19.5" customHeight="1">
      <c r="A4" s="151" t="s">
        <v>584</v>
      </c>
      <c r="B4" s="612" t="str">
        <f>+'[2]3. Exact._Contable'!F13</f>
        <v>Gestión Financiera y Contable</v>
      </c>
      <c r="C4" s="612"/>
      <c r="D4" s="612"/>
      <c r="E4" s="612"/>
      <c r="F4" s="612"/>
      <c r="G4" s="612"/>
      <c r="H4" s="612"/>
      <c r="I4" s="612"/>
      <c r="J4" s="612"/>
      <c r="K4" s="612"/>
      <c r="L4" s="612"/>
      <c r="M4" s="612"/>
      <c r="N4" s="612"/>
      <c r="O4" s="612"/>
      <c r="P4" s="612"/>
      <c r="Q4" s="612"/>
      <c r="R4" s="612"/>
      <c r="S4" s="612"/>
      <c r="T4" s="612"/>
      <c r="U4" s="612"/>
      <c r="V4" s="612"/>
      <c r="W4" s="612"/>
      <c r="X4" s="612"/>
      <c r="Y4" s="612"/>
    </row>
    <row r="5" spans="1:26" ht="11.25" customHeight="1" thickBot="1">
      <c r="A5" s="154"/>
      <c r="B5" s="154"/>
      <c r="C5" s="154"/>
      <c r="D5" s="154"/>
      <c r="E5" s="154"/>
      <c r="F5" s="154"/>
      <c r="G5" s="154"/>
      <c r="H5" s="154"/>
      <c r="I5" s="154"/>
      <c r="J5" s="154"/>
      <c r="K5" s="154"/>
      <c r="L5" s="154"/>
      <c r="M5" s="154"/>
      <c r="N5" s="154"/>
      <c r="O5" s="154"/>
      <c r="P5" s="154"/>
      <c r="Q5" s="154"/>
      <c r="R5" s="154"/>
      <c r="S5" s="154"/>
      <c r="T5" s="154"/>
      <c r="U5" s="154"/>
      <c r="V5" s="154"/>
      <c r="W5" s="155"/>
      <c r="X5" s="155"/>
      <c r="Y5" s="155"/>
      <c r="Z5" s="157"/>
    </row>
    <row r="6" spans="1:26" s="159" customFormat="1" ht="15" customHeight="1">
      <c r="A6" s="613" t="s">
        <v>585</v>
      </c>
      <c r="B6" s="615" t="s">
        <v>586</v>
      </c>
      <c r="C6" s="615" t="s">
        <v>467</v>
      </c>
      <c r="D6" s="615" t="s">
        <v>468</v>
      </c>
      <c r="E6" s="615" t="s">
        <v>587</v>
      </c>
      <c r="F6" s="615" t="s">
        <v>588</v>
      </c>
      <c r="G6" s="615" t="s">
        <v>589</v>
      </c>
      <c r="H6" s="615" t="s">
        <v>471</v>
      </c>
      <c r="I6" s="615" t="s">
        <v>472</v>
      </c>
      <c r="J6" s="615" t="s">
        <v>473</v>
      </c>
      <c r="K6" s="616" t="s">
        <v>590</v>
      </c>
      <c r="L6" s="638" t="s">
        <v>589</v>
      </c>
      <c r="M6" s="615" t="s">
        <v>476</v>
      </c>
      <c r="N6" s="615" t="s">
        <v>477</v>
      </c>
      <c r="O6" s="615" t="s">
        <v>478</v>
      </c>
      <c r="P6" s="615" t="s">
        <v>591</v>
      </c>
      <c r="Q6" s="615" t="s">
        <v>589</v>
      </c>
      <c r="R6" s="615" t="s">
        <v>480</v>
      </c>
      <c r="S6" s="615" t="s">
        <v>481</v>
      </c>
      <c r="T6" s="615" t="s">
        <v>482</v>
      </c>
      <c r="U6" s="615" t="s">
        <v>592</v>
      </c>
      <c r="V6" s="615" t="s">
        <v>589</v>
      </c>
      <c r="W6" s="615" t="s">
        <v>593</v>
      </c>
      <c r="X6" s="615"/>
      <c r="Y6" s="617"/>
    </row>
    <row r="7" spans="1:26" s="161" customFormat="1" ht="15.75" customHeight="1">
      <c r="A7" s="614"/>
      <c r="B7" s="616"/>
      <c r="C7" s="616"/>
      <c r="D7" s="616"/>
      <c r="E7" s="616"/>
      <c r="F7" s="616"/>
      <c r="G7" s="616"/>
      <c r="H7" s="616"/>
      <c r="I7" s="616"/>
      <c r="J7" s="616"/>
      <c r="K7" s="616"/>
      <c r="L7" s="639"/>
      <c r="M7" s="616"/>
      <c r="N7" s="616"/>
      <c r="O7" s="616"/>
      <c r="P7" s="616"/>
      <c r="Q7" s="616"/>
      <c r="R7" s="616"/>
      <c r="S7" s="616"/>
      <c r="T7" s="616"/>
      <c r="U7" s="616"/>
      <c r="V7" s="616"/>
      <c r="W7" s="616"/>
      <c r="X7" s="616"/>
      <c r="Y7" s="618"/>
    </row>
    <row r="8" spans="1:26" ht="43.5" customHeight="1">
      <c r="A8" s="625" t="s">
        <v>671</v>
      </c>
      <c r="B8" s="183" t="s">
        <v>667</v>
      </c>
      <c r="C8" s="251">
        <f>SUM(C11:C13)</f>
        <v>253737871684</v>
      </c>
      <c r="D8" s="251">
        <f>SUM(D11:D13)</f>
        <v>253155115723</v>
      </c>
      <c r="E8" s="251">
        <f>SUM(E11:E13)</f>
        <v>254026744597</v>
      </c>
      <c r="F8" s="251">
        <f>+E8</f>
        <v>254026744597</v>
      </c>
      <c r="G8" s="203"/>
      <c r="H8" s="251">
        <f>SUM(H11:H13)</f>
        <v>0</v>
      </c>
      <c r="I8" s="251">
        <f>SUM(I11:I13)</f>
        <v>0</v>
      </c>
      <c r="J8" s="251">
        <f>SUM(J11:J13)</f>
        <v>0</v>
      </c>
      <c r="K8" s="251">
        <f>+J8</f>
        <v>0</v>
      </c>
      <c r="L8" s="203"/>
      <c r="M8" s="251">
        <f>SUM(M11:M13)</f>
        <v>0</v>
      </c>
      <c r="N8" s="251">
        <f>SUM(N11:N13)</f>
        <v>0</v>
      </c>
      <c r="O8" s="251">
        <f>SUM(O11:O13)</f>
        <v>0</v>
      </c>
      <c r="P8" s="251">
        <f>+O8</f>
        <v>0</v>
      </c>
      <c r="Q8" s="203"/>
      <c r="R8" s="251">
        <f>SUM(R11:R13)</f>
        <v>0</v>
      </c>
      <c r="S8" s="251">
        <f>SUM(S11:S13)</f>
        <v>0</v>
      </c>
      <c r="T8" s="251">
        <f>SUM(T11:T13)</f>
        <v>0</v>
      </c>
      <c r="U8" s="251">
        <f>+T8</f>
        <v>0</v>
      </c>
      <c r="V8" s="186"/>
      <c r="W8" s="710" t="s">
        <v>602</v>
      </c>
      <c r="X8" s="710"/>
      <c r="Y8" s="710"/>
      <c r="Z8" s="157"/>
    </row>
    <row r="9" spans="1:26" ht="42" customHeight="1">
      <c r="A9" s="626"/>
      <c r="B9" s="189" t="s">
        <v>668</v>
      </c>
      <c r="C9" s="190">
        <f>IF(SUM(C14:C16)=0,1,SUM(C14:C16))</f>
        <v>253794558684</v>
      </c>
      <c r="D9" s="190">
        <f>IF(SUM(D14:D16)=0,1,SUM(D14:D16))</f>
        <v>253216624637</v>
      </c>
      <c r="E9" s="190">
        <f>IF(SUM(E14:E16)=0,1,SUM(E14:E16))</f>
        <v>254107002379</v>
      </c>
      <c r="F9" s="251">
        <f>+E9</f>
        <v>254107002379</v>
      </c>
      <c r="G9" s="205"/>
      <c r="H9" s="190">
        <f>IF(SUM(H14:H16)=0,1,SUM(H14:H16))</f>
        <v>1</v>
      </c>
      <c r="I9" s="190">
        <f>IF(SUM(I14:I16)=0,1,SUM(I14:I16))</f>
        <v>1</v>
      </c>
      <c r="J9" s="190">
        <f>IF(SUM(J14:J16)=0,1,SUM(J14:J16))</f>
        <v>1</v>
      </c>
      <c r="K9" s="251">
        <f>+J9</f>
        <v>1</v>
      </c>
      <c r="L9" s="206"/>
      <c r="M9" s="190">
        <f>IF(SUM(M14:M16)=0,1,SUM(M14:M16))</f>
        <v>1</v>
      </c>
      <c r="N9" s="190">
        <f>IF(SUM(N14:N16)=0,1,SUM(N14:N16))</f>
        <v>1</v>
      </c>
      <c r="O9" s="190">
        <f>IF(SUM(O14:O16)=0,1,SUM(O14:O16))</f>
        <v>1</v>
      </c>
      <c r="P9" s="251">
        <f>+O9</f>
        <v>1</v>
      </c>
      <c r="Q9" s="205"/>
      <c r="R9" s="190">
        <f>IF(SUM(R14:R16)=0,1,SUM(R14:R16))</f>
        <v>1</v>
      </c>
      <c r="S9" s="190">
        <f>IF(SUM(S14:S16)=0,1,SUM(S14:S16))</f>
        <v>1</v>
      </c>
      <c r="T9" s="190">
        <f>IF(SUM(T14:T16)=0,1,SUM(T14:T16))</f>
        <v>1</v>
      </c>
      <c r="U9" s="251">
        <f t="shared" ref="U9:U10" si="0">+T9</f>
        <v>1</v>
      </c>
      <c r="V9" s="184"/>
      <c r="W9" s="710"/>
      <c r="X9" s="710"/>
      <c r="Y9" s="710"/>
      <c r="Z9" s="157"/>
    </row>
    <row r="10" spans="1:26" ht="24.75" customHeight="1" thickBot="1">
      <c r="A10" s="627"/>
      <c r="B10" s="189" t="s">
        <v>672</v>
      </c>
      <c r="C10" s="252">
        <f>1-(ABS(C9-C8)/C9)</f>
        <v>0.99977664217746065</v>
      </c>
      <c r="D10" s="252">
        <f t="shared" ref="D10:E10" si="1">1-(ABS(D9-D8)/D9)</f>
        <v>0.9997570897483995</v>
      </c>
      <c r="E10" s="252">
        <f t="shared" si="1"/>
        <v>0.99968415753502027</v>
      </c>
      <c r="F10" s="252">
        <f>+E10</f>
        <v>0.99968415753502027</v>
      </c>
      <c r="G10" s="205"/>
      <c r="H10" s="252">
        <f>1-(ABS(H9-H8)/H9)</f>
        <v>0</v>
      </c>
      <c r="I10" s="252">
        <f t="shared" ref="I10" si="2">1-(ABS(I9-I8)/I9)</f>
        <v>0</v>
      </c>
      <c r="J10" s="252">
        <f t="shared" ref="J10" si="3">1-(ABS(J9-J8)/J9)</f>
        <v>0</v>
      </c>
      <c r="K10" s="252">
        <f>+J10</f>
        <v>0</v>
      </c>
      <c r="L10" s="206"/>
      <c r="M10" s="252">
        <f>1-(ABS(M9-M8)/M9)</f>
        <v>0</v>
      </c>
      <c r="N10" s="252">
        <f t="shared" ref="N10" si="4">1-(ABS(N9-N8)/N9)</f>
        <v>0</v>
      </c>
      <c r="O10" s="252">
        <f t="shared" ref="O10" si="5">1-(ABS(O9-O8)/O9)</f>
        <v>0</v>
      </c>
      <c r="P10" s="252">
        <f>+O10</f>
        <v>0</v>
      </c>
      <c r="Q10" s="205"/>
      <c r="R10" s="252">
        <f>1-(ABS(R9-R8)/R9)</f>
        <v>0</v>
      </c>
      <c r="S10" s="252">
        <f t="shared" ref="S10" si="6">1-(ABS(S9-S8)/S9)</f>
        <v>0</v>
      </c>
      <c r="T10" s="252">
        <f t="shared" ref="T10" si="7">1-(ABS(T9-T8)/T9)</f>
        <v>0</v>
      </c>
      <c r="U10" s="252">
        <f t="shared" si="0"/>
        <v>0</v>
      </c>
      <c r="V10" s="184"/>
      <c r="W10" s="710"/>
      <c r="X10" s="710"/>
      <c r="Y10" s="710"/>
      <c r="Z10" s="157"/>
    </row>
    <row r="11" spans="1:26" ht="35.25" customHeight="1">
      <c r="A11" s="697" t="s">
        <v>673</v>
      </c>
      <c r="B11" s="215" t="s">
        <v>674</v>
      </c>
      <c r="C11" s="413">
        <v>117614205999</v>
      </c>
      <c r="D11" s="417">
        <v>116940473363</v>
      </c>
      <c r="E11" s="417">
        <v>117817206607</v>
      </c>
      <c r="F11" s="213">
        <f>+E11</f>
        <v>117817206607</v>
      </c>
      <c r="G11" s="240"/>
      <c r="H11" s="188">
        <v>0</v>
      </c>
      <c r="I11" s="188">
        <v>0</v>
      </c>
      <c r="J11" s="188">
        <v>0</v>
      </c>
      <c r="K11" s="213">
        <v>0</v>
      </c>
      <c r="L11" s="185"/>
      <c r="M11" s="188">
        <v>0</v>
      </c>
      <c r="N11" s="188">
        <v>0</v>
      </c>
      <c r="O11" s="188">
        <v>0</v>
      </c>
      <c r="P11" s="213">
        <f>+O11</f>
        <v>0</v>
      </c>
      <c r="Q11" s="185"/>
      <c r="R11" s="188">
        <v>0</v>
      </c>
      <c r="S11" s="188">
        <v>0</v>
      </c>
      <c r="T11" s="188">
        <v>0</v>
      </c>
      <c r="U11" s="213">
        <f>+T11</f>
        <v>0</v>
      </c>
      <c r="V11" s="185"/>
      <c r="W11" s="701" t="s">
        <v>602</v>
      </c>
      <c r="X11" s="702"/>
      <c r="Y11" s="703"/>
      <c r="Z11" s="157"/>
    </row>
    <row r="12" spans="1:26" ht="35.25" customHeight="1">
      <c r="A12" s="698"/>
      <c r="B12" s="215" t="s">
        <v>675</v>
      </c>
      <c r="C12" s="414">
        <v>82140290814</v>
      </c>
      <c r="D12" s="418">
        <v>82140290821</v>
      </c>
      <c r="E12" s="418">
        <v>82135186451</v>
      </c>
      <c r="F12" s="213">
        <f t="shared" ref="F12:F16" si="8">+E12</f>
        <v>82135186451</v>
      </c>
      <c r="G12" s="240"/>
      <c r="H12" s="188">
        <v>0</v>
      </c>
      <c r="I12" s="188">
        <v>0</v>
      </c>
      <c r="J12" s="188">
        <v>0</v>
      </c>
      <c r="K12" s="213">
        <f t="shared" ref="K12:K13" si="9">+J12</f>
        <v>0</v>
      </c>
      <c r="L12" s="185"/>
      <c r="M12" s="188">
        <v>0</v>
      </c>
      <c r="N12" s="188">
        <v>0</v>
      </c>
      <c r="O12" s="188">
        <v>0</v>
      </c>
      <c r="P12" s="213">
        <f t="shared" ref="P12:P13" si="10">+O12</f>
        <v>0</v>
      </c>
      <c r="Q12" s="185"/>
      <c r="R12" s="188">
        <v>0</v>
      </c>
      <c r="S12" s="188">
        <v>0</v>
      </c>
      <c r="T12" s="188">
        <v>0</v>
      </c>
      <c r="U12" s="213">
        <f t="shared" ref="U12:U13" si="11">+T12</f>
        <v>0</v>
      </c>
      <c r="V12" s="185"/>
      <c r="W12" s="704"/>
      <c r="X12" s="705"/>
      <c r="Y12" s="706"/>
      <c r="Z12" s="157"/>
    </row>
    <row r="13" spans="1:26" ht="35.25" customHeight="1">
      <c r="A13" s="698"/>
      <c r="B13" s="215" t="s">
        <v>676</v>
      </c>
      <c r="C13" s="414">
        <v>53983374871</v>
      </c>
      <c r="D13" s="418">
        <v>54074351539</v>
      </c>
      <c r="E13" s="418">
        <v>54074351539</v>
      </c>
      <c r="F13" s="213">
        <f t="shared" si="8"/>
        <v>54074351539</v>
      </c>
      <c r="G13" s="240"/>
      <c r="H13" s="188">
        <v>0</v>
      </c>
      <c r="I13" s="188">
        <v>0</v>
      </c>
      <c r="J13" s="188">
        <v>0</v>
      </c>
      <c r="K13" s="213">
        <f t="shared" si="9"/>
        <v>0</v>
      </c>
      <c r="L13" s="185"/>
      <c r="M13" s="188">
        <v>0</v>
      </c>
      <c r="N13" s="188">
        <v>0</v>
      </c>
      <c r="O13" s="188">
        <v>0</v>
      </c>
      <c r="P13" s="213">
        <f t="shared" si="10"/>
        <v>0</v>
      </c>
      <c r="Q13" s="185"/>
      <c r="R13" s="188">
        <v>0</v>
      </c>
      <c r="S13" s="188">
        <v>0</v>
      </c>
      <c r="T13" s="188">
        <v>0</v>
      </c>
      <c r="U13" s="213">
        <f t="shared" si="11"/>
        <v>0</v>
      </c>
      <c r="V13" s="185"/>
      <c r="W13" s="704"/>
      <c r="X13" s="705"/>
      <c r="Y13" s="706"/>
      <c r="Z13" s="157"/>
    </row>
    <row r="14" spans="1:26" ht="35.25" customHeight="1">
      <c r="A14" s="699"/>
      <c r="B14" s="246" t="s">
        <v>677</v>
      </c>
      <c r="C14" s="415">
        <v>117670893002</v>
      </c>
      <c r="D14" s="416">
        <v>117001982287</v>
      </c>
      <c r="E14" s="416">
        <v>117897464389</v>
      </c>
      <c r="F14" s="247">
        <f t="shared" si="8"/>
        <v>117897464389</v>
      </c>
      <c r="G14" s="240"/>
      <c r="H14" s="193">
        <v>0</v>
      </c>
      <c r="I14" s="193">
        <v>0</v>
      </c>
      <c r="J14" s="193">
        <v>0</v>
      </c>
      <c r="K14" s="248">
        <f t="shared" ref="K14:K16" si="12">+J14</f>
        <v>0</v>
      </c>
      <c r="L14" s="185"/>
      <c r="M14" s="193">
        <v>0</v>
      </c>
      <c r="N14" s="193">
        <v>0</v>
      </c>
      <c r="O14" s="193">
        <v>0</v>
      </c>
      <c r="P14" s="248">
        <f>+O14</f>
        <v>0</v>
      </c>
      <c r="Q14" s="185"/>
      <c r="R14" s="193">
        <v>0</v>
      </c>
      <c r="S14" s="193">
        <v>0</v>
      </c>
      <c r="T14" s="193">
        <v>0</v>
      </c>
      <c r="U14" s="248">
        <f>+T14</f>
        <v>0</v>
      </c>
      <c r="V14" s="185"/>
      <c r="W14" s="704"/>
      <c r="X14" s="705"/>
      <c r="Y14" s="706"/>
      <c r="Z14" s="157"/>
    </row>
    <row r="15" spans="1:26" ht="35.25" customHeight="1">
      <c r="A15" s="698"/>
      <c r="B15" s="249" t="s">
        <v>678</v>
      </c>
      <c r="C15" s="414">
        <v>82140290811</v>
      </c>
      <c r="D15" s="414">
        <v>82140290811</v>
      </c>
      <c r="E15" s="414">
        <v>82135186451</v>
      </c>
      <c r="F15" s="213">
        <f t="shared" si="8"/>
        <v>82135186451</v>
      </c>
      <c r="G15" s="240"/>
      <c r="H15" s="188">
        <v>0</v>
      </c>
      <c r="I15" s="188">
        <v>0</v>
      </c>
      <c r="J15" s="188">
        <v>0</v>
      </c>
      <c r="K15" s="250">
        <f t="shared" si="12"/>
        <v>0</v>
      </c>
      <c r="L15" s="185"/>
      <c r="M15" s="188">
        <v>0</v>
      </c>
      <c r="N15" s="188">
        <v>0</v>
      </c>
      <c r="O15" s="188">
        <v>0</v>
      </c>
      <c r="P15" s="250">
        <f t="shared" ref="P15:P16" si="13">+O15</f>
        <v>0</v>
      </c>
      <c r="Q15" s="185"/>
      <c r="R15" s="188">
        <v>0</v>
      </c>
      <c r="S15" s="188">
        <v>0</v>
      </c>
      <c r="T15" s="188">
        <v>0</v>
      </c>
      <c r="U15" s="213">
        <f>+T15</f>
        <v>0</v>
      </c>
      <c r="V15" s="185"/>
      <c r="W15" s="704"/>
      <c r="X15" s="705"/>
      <c r="Y15" s="706"/>
      <c r="Z15" s="157"/>
    </row>
    <row r="16" spans="1:26" ht="35.25" customHeight="1">
      <c r="A16" s="698"/>
      <c r="B16" s="215" t="s">
        <v>679</v>
      </c>
      <c r="C16" s="413">
        <v>53983374871</v>
      </c>
      <c r="D16" s="417">
        <v>54074351539</v>
      </c>
      <c r="E16" s="417">
        <v>54074351539</v>
      </c>
      <c r="F16" s="213">
        <f t="shared" si="8"/>
        <v>54074351539</v>
      </c>
      <c r="G16" s="240"/>
      <c r="H16" s="188">
        <v>0</v>
      </c>
      <c r="I16" s="188">
        <v>0</v>
      </c>
      <c r="J16" s="188">
        <v>0</v>
      </c>
      <c r="K16" s="250">
        <f t="shared" si="12"/>
        <v>0</v>
      </c>
      <c r="L16" s="185"/>
      <c r="M16" s="188">
        <v>0</v>
      </c>
      <c r="N16" s="188">
        <v>0</v>
      </c>
      <c r="O16" s="188">
        <v>0</v>
      </c>
      <c r="P16" s="250">
        <f t="shared" si="13"/>
        <v>0</v>
      </c>
      <c r="Q16" s="185"/>
      <c r="R16" s="188">
        <v>0</v>
      </c>
      <c r="S16" s="188">
        <v>0</v>
      </c>
      <c r="T16" s="188">
        <v>0</v>
      </c>
      <c r="U16" s="213">
        <f t="shared" ref="U16" si="14">+T16</f>
        <v>0</v>
      </c>
      <c r="V16" s="185"/>
      <c r="W16" s="704"/>
      <c r="X16" s="705"/>
      <c r="Y16" s="706"/>
      <c r="Z16" s="157"/>
    </row>
    <row r="17" spans="1:26" s="162" customFormat="1" ht="48.75" customHeight="1" thickBot="1">
      <c r="A17" s="700"/>
      <c r="B17" s="241" t="s">
        <v>680</v>
      </c>
      <c r="C17" s="242">
        <v>1</v>
      </c>
      <c r="D17" s="242">
        <v>1</v>
      </c>
      <c r="E17" s="242">
        <v>1</v>
      </c>
      <c r="F17" s="242">
        <f>+E17</f>
        <v>1</v>
      </c>
      <c r="G17" s="240"/>
      <c r="H17" s="242">
        <v>1</v>
      </c>
      <c r="I17" s="242">
        <v>1</v>
      </c>
      <c r="J17" s="242">
        <v>1</v>
      </c>
      <c r="K17" s="242">
        <f>+J17</f>
        <v>1</v>
      </c>
      <c r="L17" s="185"/>
      <c r="M17" s="242">
        <v>1</v>
      </c>
      <c r="N17" s="242">
        <v>1</v>
      </c>
      <c r="O17" s="242">
        <v>1</v>
      </c>
      <c r="P17" s="242">
        <f>+O17</f>
        <v>1</v>
      </c>
      <c r="Q17" s="185"/>
      <c r="R17" s="242">
        <v>1</v>
      </c>
      <c r="S17" s="242">
        <v>1</v>
      </c>
      <c r="T17" s="242">
        <v>1</v>
      </c>
      <c r="U17" s="242">
        <f>+T17</f>
        <v>1</v>
      </c>
      <c r="V17" s="185"/>
      <c r="W17" s="707"/>
      <c r="X17" s="708"/>
      <c r="Y17" s="709"/>
      <c r="Z17" s="163"/>
    </row>
    <row r="18" spans="1:26" s="162" customFormat="1" ht="30" customHeight="1">
      <c r="A18" s="163"/>
      <c r="B18" s="170"/>
      <c r="C18" s="170"/>
      <c r="D18" s="170"/>
      <c r="E18" s="170"/>
      <c r="F18" s="170"/>
      <c r="G18" s="170"/>
      <c r="H18" s="170"/>
      <c r="I18" s="170"/>
      <c r="J18" s="170"/>
      <c r="K18" s="170"/>
      <c r="L18" s="170"/>
      <c r="M18" s="170"/>
      <c r="N18" s="170"/>
      <c r="O18" s="170"/>
      <c r="P18" s="170"/>
      <c r="Q18" s="170"/>
      <c r="R18" s="170"/>
      <c r="S18" s="170"/>
      <c r="T18" s="170"/>
      <c r="U18" s="170"/>
      <c r="V18" s="170"/>
      <c r="W18" s="163"/>
      <c r="X18" s="163"/>
      <c r="Y18" s="163"/>
      <c r="Z18" s="163"/>
    </row>
    <row r="19" spans="1:26" s="162" customFormat="1" ht="30" customHeight="1">
      <c r="B19" s="169"/>
      <c r="C19" s="169"/>
      <c r="D19" s="169"/>
      <c r="E19" s="169"/>
      <c r="F19" s="169"/>
      <c r="G19" s="169"/>
      <c r="H19" s="169"/>
      <c r="I19" s="169"/>
      <c r="J19" s="169"/>
      <c r="K19" s="169"/>
      <c r="L19" s="169"/>
      <c r="M19" s="169"/>
      <c r="N19" s="169"/>
      <c r="O19" s="169"/>
      <c r="P19" s="169"/>
      <c r="Q19" s="169"/>
      <c r="R19" s="169"/>
      <c r="S19" s="169"/>
      <c r="T19" s="169"/>
      <c r="U19" s="169"/>
      <c r="V19" s="169"/>
    </row>
    <row r="20" spans="1:26" s="162" customFormat="1" ht="30" customHeight="1">
      <c r="B20" s="169"/>
      <c r="C20" s="169"/>
      <c r="D20" s="169"/>
      <c r="E20" s="169"/>
      <c r="F20" s="169"/>
      <c r="G20" s="169"/>
      <c r="H20" s="169"/>
      <c r="I20" s="169"/>
      <c r="J20" s="169"/>
      <c r="K20" s="169"/>
      <c r="L20" s="169"/>
      <c r="M20" s="169"/>
      <c r="N20" s="169"/>
      <c r="O20" s="169"/>
      <c r="P20" s="169"/>
      <c r="Q20" s="169"/>
      <c r="R20" s="169"/>
      <c r="S20" s="169"/>
      <c r="T20" s="169"/>
      <c r="U20" s="169"/>
      <c r="V20" s="169"/>
    </row>
    <row r="21" spans="1:26" s="162" customFormat="1" ht="30" customHeight="1">
      <c r="B21" s="169"/>
      <c r="C21" s="169"/>
      <c r="D21" s="169"/>
      <c r="E21" s="169"/>
      <c r="F21" s="169"/>
      <c r="G21" s="169"/>
      <c r="H21" s="169"/>
      <c r="I21" s="169"/>
      <c r="J21" s="169"/>
      <c r="K21" s="169"/>
      <c r="L21" s="169"/>
      <c r="M21" s="169"/>
      <c r="N21" s="169"/>
      <c r="O21" s="169"/>
      <c r="P21" s="169"/>
      <c r="Q21" s="169"/>
      <c r="R21" s="169"/>
      <c r="S21" s="169"/>
      <c r="T21" s="169"/>
      <c r="U21" s="169"/>
      <c r="V21" s="169"/>
    </row>
    <row r="22" spans="1:26" s="162" customFormat="1" ht="30" customHeight="1">
      <c r="B22" s="169"/>
      <c r="C22" s="169"/>
      <c r="D22" s="169"/>
      <c r="E22" s="169"/>
      <c r="F22" s="169"/>
      <c r="G22" s="169"/>
      <c r="H22" s="169"/>
      <c r="I22" s="169"/>
      <c r="J22" s="169"/>
      <c r="K22" s="169"/>
      <c r="L22" s="169"/>
      <c r="M22" s="169"/>
      <c r="N22" s="169"/>
      <c r="O22" s="169"/>
      <c r="P22" s="169"/>
      <c r="Q22" s="169"/>
      <c r="R22" s="169"/>
      <c r="S22" s="169"/>
      <c r="T22" s="169"/>
      <c r="U22" s="169"/>
      <c r="V22" s="169"/>
    </row>
    <row r="23" spans="1:26" s="162" customFormat="1" ht="30" customHeight="1">
      <c r="B23" s="169"/>
      <c r="C23" s="169"/>
      <c r="D23" s="169"/>
      <c r="E23" s="169"/>
      <c r="F23" s="169"/>
      <c r="G23" s="169"/>
      <c r="H23" s="169"/>
      <c r="I23" s="169"/>
      <c r="J23" s="169"/>
      <c r="K23" s="169"/>
      <c r="L23" s="169"/>
      <c r="M23" s="169"/>
      <c r="N23" s="169"/>
      <c r="O23" s="169"/>
      <c r="P23" s="169"/>
      <c r="Q23" s="169"/>
      <c r="R23" s="169"/>
      <c r="S23" s="169"/>
      <c r="T23" s="169"/>
      <c r="U23" s="169"/>
      <c r="V23" s="169"/>
    </row>
    <row r="24" spans="1:26" s="162" customFormat="1" ht="30" customHeight="1">
      <c r="B24" s="169"/>
      <c r="C24" s="169"/>
      <c r="D24" s="169"/>
      <c r="E24" s="169"/>
      <c r="F24" s="169"/>
      <c r="G24" s="169"/>
      <c r="H24" s="169"/>
      <c r="I24" s="169"/>
      <c r="J24" s="169"/>
      <c r="K24" s="169"/>
      <c r="L24" s="169"/>
      <c r="M24" s="169"/>
      <c r="N24" s="169"/>
      <c r="O24" s="169"/>
      <c r="P24" s="169"/>
      <c r="Q24" s="169"/>
      <c r="R24" s="169"/>
      <c r="S24" s="169"/>
      <c r="T24" s="169"/>
      <c r="U24" s="169"/>
      <c r="V24" s="169"/>
    </row>
    <row r="25" spans="1:26" s="162" customFormat="1" ht="30" customHeight="1">
      <c r="B25" s="169"/>
      <c r="C25" s="169"/>
      <c r="D25" s="169"/>
      <c r="E25" s="169"/>
      <c r="F25" s="169"/>
      <c r="G25" s="169"/>
      <c r="H25" s="169"/>
      <c r="I25" s="169"/>
      <c r="J25" s="169"/>
      <c r="K25" s="169"/>
      <c r="L25" s="169"/>
      <c r="M25" s="169"/>
      <c r="N25" s="169"/>
      <c r="O25" s="169"/>
      <c r="P25" s="169"/>
      <c r="Q25" s="169"/>
      <c r="R25" s="169"/>
      <c r="S25" s="169"/>
      <c r="T25" s="169"/>
      <c r="U25" s="169"/>
      <c r="V25" s="169"/>
    </row>
    <row r="26" spans="1:26" s="162" customFormat="1" ht="30" customHeight="1">
      <c r="B26" s="169"/>
      <c r="C26" s="169"/>
      <c r="D26" s="169"/>
      <c r="E26" s="169"/>
      <c r="F26" s="169"/>
      <c r="G26" s="169"/>
      <c r="H26" s="169"/>
      <c r="I26" s="169"/>
      <c r="J26" s="169"/>
      <c r="K26" s="169"/>
      <c r="L26" s="169"/>
      <c r="M26" s="169"/>
      <c r="N26" s="169"/>
      <c r="O26" s="169"/>
      <c r="P26" s="169"/>
      <c r="Q26" s="169"/>
      <c r="R26" s="169"/>
      <c r="S26" s="169"/>
      <c r="T26" s="169"/>
      <c r="U26" s="169"/>
      <c r="V26" s="169"/>
    </row>
    <row r="27" spans="1:26" s="162" customFormat="1" ht="30" customHeight="1">
      <c r="B27" s="169"/>
      <c r="C27" s="169"/>
      <c r="D27" s="169"/>
      <c r="E27" s="169"/>
      <c r="F27" s="169"/>
      <c r="G27" s="169"/>
      <c r="H27" s="169"/>
      <c r="I27" s="169"/>
      <c r="J27" s="169"/>
      <c r="K27" s="169"/>
      <c r="L27" s="169"/>
      <c r="M27" s="169"/>
      <c r="N27" s="169"/>
      <c r="O27" s="169"/>
      <c r="P27" s="169"/>
      <c r="Q27" s="169"/>
      <c r="R27" s="169"/>
      <c r="S27" s="169"/>
      <c r="T27" s="169"/>
      <c r="U27" s="169"/>
      <c r="V27" s="169"/>
    </row>
    <row r="28" spans="1:26" s="162" customFormat="1" ht="30" customHeight="1">
      <c r="B28" s="169"/>
      <c r="C28" s="169"/>
      <c r="D28" s="169"/>
      <c r="E28" s="169"/>
      <c r="F28" s="169"/>
      <c r="G28" s="169"/>
      <c r="H28" s="169"/>
      <c r="I28" s="169"/>
      <c r="J28" s="169"/>
      <c r="K28" s="169"/>
      <c r="L28" s="169"/>
      <c r="M28" s="169"/>
      <c r="N28" s="169"/>
      <c r="O28" s="169"/>
      <c r="P28" s="169"/>
      <c r="Q28" s="169"/>
      <c r="R28" s="169"/>
      <c r="S28" s="169"/>
      <c r="T28" s="169"/>
      <c r="U28" s="169"/>
      <c r="V28" s="169"/>
    </row>
    <row r="29" spans="1:26" s="162" customFormat="1" ht="30" customHeight="1">
      <c r="B29" s="169"/>
      <c r="C29" s="169"/>
      <c r="D29" s="169"/>
      <c r="E29" s="169"/>
      <c r="F29" s="169"/>
      <c r="G29" s="169"/>
      <c r="H29" s="169"/>
      <c r="I29" s="169"/>
      <c r="J29" s="169"/>
      <c r="K29" s="169"/>
      <c r="L29" s="169"/>
      <c r="M29" s="169"/>
      <c r="N29" s="169"/>
      <c r="O29" s="169"/>
      <c r="P29" s="169"/>
      <c r="Q29" s="169"/>
      <c r="R29" s="169"/>
      <c r="S29" s="169"/>
      <c r="T29" s="169"/>
      <c r="U29" s="169"/>
      <c r="V29" s="169"/>
    </row>
    <row r="30" spans="1:26" s="162" customFormat="1" ht="30" customHeight="1">
      <c r="B30" s="169"/>
      <c r="C30" s="169"/>
      <c r="D30" s="169"/>
      <c r="E30" s="169"/>
      <c r="F30" s="169"/>
      <c r="G30" s="169"/>
      <c r="H30" s="169"/>
      <c r="I30" s="169"/>
      <c r="J30" s="169"/>
      <c r="K30" s="169"/>
      <c r="L30" s="169"/>
      <c r="M30" s="169"/>
      <c r="N30" s="169"/>
      <c r="O30" s="169"/>
      <c r="P30" s="169"/>
      <c r="Q30" s="169"/>
      <c r="R30" s="169"/>
      <c r="S30" s="169"/>
      <c r="T30" s="169"/>
      <c r="U30" s="169"/>
      <c r="V30" s="169"/>
    </row>
    <row r="31" spans="1:26" s="162" customFormat="1" ht="30" customHeight="1">
      <c r="B31" s="169"/>
      <c r="C31" s="169"/>
      <c r="D31" s="169"/>
      <c r="E31" s="169"/>
      <c r="F31" s="169"/>
      <c r="G31" s="169"/>
      <c r="H31" s="169"/>
      <c r="I31" s="169"/>
      <c r="J31" s="169"/>
      <c r="K31" s="169"/>
      <c r="L31" s="169"/>
      <c r="M31" s="169"/>
      <c r="N31" s="169"/>
      <c r="O31" s="169"/>
      <c r="P31" s="169"/>
      <c r="Q31" s="169"/>
      <c r="R31" s="169"/>
      <c r="S31" s="169"/>
      <c r="T31" s="169"/>
      <c r="U31" s="169"/>
      <c r="V31" s="169"/>
    </row>
    <row r="32" spans="1:26" s="162" customFormat="1" ht="30" customHeight="1">
      <c r="B32" s="169"/>
      <c r="C32" s="169"/>
      <c r="D32" s="169"/>
      <c r="E32" s="169"/>
      <c r="F32" s="169"/>
      <c r="G32" s="169"/>
      <c r="H32" s="169"/>
      <c r="I32" s="169"/>
      <c r="J32" s="169"/>
      <c r="K32" s="169"/>
      <c r="L32" s="169"/>
      <c r="M32" s="169"/>
      <c r="N32" s="169"/>
      <c r="O32" s="169"/>
      <c r="P32" s="169"/>
      <c r="Q32" s="169"/>
      <c r="R32" s="169"/>
      <c r="S32" s="169"/>
      <c r="T32" s="169"/>
      <c r="U32" s="169"/>
      <c r="V32" s="169"/>
    </row>
    <row r="33" spans="2:26" s="162" customFormat="1" ht="30" customHeight="1">
      <c r="B33" s="169"/>
      <c r="C33" s="169"/>
      <c r="D33" s="169"/>
      <c r="E33" s="169"/>
      <c r="F33" s="169"/>
      <c r="G33" s="169"/>
      <c r="H33" s="169"/>
      <c r="I33" s="169"/>
      <c r="J33" s="169"/>
      <c r="K33" s="169"/>
      <c r="L33" s="169"/>
      <c r="M33" s="169"/>
      <c r="N33" s="169"/>
      <c r="O33" s="169"/>
      <c r="P33" s="169"/>
      <c r="Q33" s="169"/>
      <c r="R33" s="169"/>
      <c r="S33" s="169"/>
      <c r="T33" s="169"/>
      <c r="U33" s="169"/>
      <c r="V33" s="169"/>
    </row>
    <row r="34" spans="2:26" s="162" customFormat="1" ht="30" customHeight="1">
      <c r="B34" s="169"/>
      <c r="C34" s="169"/>
      <c r="D34" s="169"/>
      <c r="E34" s="169"/>
      <c r="F34" s="169"/>
      <c r="G34" s="169"/>
      <c r="H34" s="169"/>
      <c r="I34" s="169"/>
      <c r="J34" s="169"/>
      <c r="K34" s="169"/>
      <c r="L34" s="169"/>
      <c r="M34" s="169"/>
      <c r="N34" s="169"/>
      <c r="O34" s="169"/>
      <c r="P34" s="169"/>
      <c r="Q34" s="169"/>
      <c r="R34" s="169"/>
      <c r="S34" s="169"/>
      <c r="T34" s="169"/>
      <c r="U34" s="169"/>
      <c r="V34" s="169"/>
    </row>
    <row r="35" spans="2:26" s="162" customFormat="1" ht="30" customHeight="1">
      <c r="B35" s="169"/>
      <c r="C35" s="169"/>
      <c r="D35" s="169"/>
      <c r="E35" s="169"/>
      <c r="F35" s="169"/>
      <c r="G35" s="169"/>
      <c r="H35" s="169"/>
      <c r="I35" s="169"/>
      <c r="J35" s="169"/>
      <c r="K35" s="169"/>
      <c r="L35" s="169"/>
      <c r="M35" s="169"/>
      <c r="N35" s="169"/>
      <c r="O35" s="169"/>
      <c r="P35" s="169"/>
      <c r="Q35" s="169"/>
      <c r="R35" s="169"/>
      <c r="S35" s="169"/>
      <c r="T35" s="169"/>
      <c r="U35" s="169"/>
      <c r="V35" s="169"/>
    </row>
    <row r="36" spans="2:26" s="162" customFormat="1" ht="30" customHeight="1">
      <c r="B36" s="169"/>
      <c r="C36" s="169"/>
      <c r="D36" s="169"/>
      <c r="E36" s="169"/>
      <c r="F36" s="169"/>
      <c r="G36" s="169"/>
      <c r="H36" s="169"/>
      <c r="I36" s="169"/>
      <c r="J36" s="169"/>
      <c r="K36" s="169"/>
      <c r="L36" s="169"/>
      <c r="M36" s="169"/>
      <c r="N36" s="169"/>
      <c r="O36" s="169"/>
      <c r="P36" s="169"/>
      <c r="Q36" s="169"/>
      <c r="R36" s="169"/>
      <c r="S36" s="169"/>
      <c r="T36" s="169"/>
      <c r="U36" s="169"/>
      <c r="V36" s="169"/>
    </row>
    <row r="37" spans="2:26" s="162" customFormat="1" ht="30" customHeight="1">
      <c r="B37" s="169"/>
      <c r="C37" s="169"/>
      <c r="D37" s="169"/>
      <c r="E37" s="169"/>
      <c r="F37" s="169"/>
      <c r="G37" s="169"/>
      <c r="H37" s="169"/>
      <c r="I37" s="169"/>
      <c r="J37" s="169"/>
      <c r="K37" s="169"/>
      <c r="L37" s="169"/>
      <c r="M37" s="169"/>
      <c r="N37" s="169"/>
      <c r="O37" s="169"/>
      <c r="P37" s="169"/>
      <c r="Q37" s="169"/>
      <c r="R37" s="169"/>
      <c r="S37" s="169"/>
      <c r="T37" s="169"/>
      <c r="U37" s="169"/>
      <c r="V37" s="169"/>
    </row>
    <row r="38" spans="2:26" s="162" customFormat="1" ht="30" customHeight="1">
      <c r="B38" s="169"/>
      <c r="C38" s="169"/>
      <c r="D38" s="169"/>
      <c r="E38" s="169"/>
      <c r="F38" s="169"/>
      <c r="G38" s="169"/>
      <c r="H38" s="169"/>
      <c r="I38" s="169"/>
      <c r="J38" s="169"/>
      <c r="K38" s="169"/>
      <c r="L38" s="169"/>
      <c r="M38" s="169"/>
      <c r="N38" s="169"/>
      <c r="O38" s="169"/>
      <c r="P38" s="169"/>
      <c r="Q38" s="169"/>
      <c r="R38" s="169"/>
      <c r="S38" s="169"/>
      <c r="T38" s="169"/>
      <c r="U38" s="169"/>
      <c r="V38" s="169"/>
    </row>
    <row r="39" spans="2:26" s="162" customFormat="1" ht="30" customHeight="1">
      <c r="B39" s="169"/>
      <c r="C39" s="169"/>
      <c r="D39" s="169"/>
      <c r="E39" s="169"/>
      <c r="F39" s="169"/>
      <c r="G39" s="169"/>
      <c r="H39" s="169"/>
      <c r="I39" s="169"/>
      <c r="J39" s="169"/>
      <c r="K39" s="169"/>
      <c r="L39" s="169"/>
      <c r="M39" s="169"/>
      <c r="N39" s="169"/>
      <c r="O39" s="169"/>
      <c r="P39" s="169"/>
      <c r="Q39" s="169"/>
      <c r="R39" s="169"/>
      <c r="S39" s="169"/>
      <c r="T39" s="169"/>
      <c r="U39" s="169"/>
      <c r="V39" s="169"/>
    </row>
    <row r="40" spans="2:26" s="162" customFormat="1" ht="30" customHeight="1">
      <c r="B40" s="169"/>
      <c r="C40" s="169"/>
      <c r="D40" s="169"/>
      <c r="E40" s="169"/>
      <c r="F40" s="169"/>
      <c r="G40" s="169"/>
      <c r="H40" s="169"/>
      <c r="I40" s="169"/>
      <c r="J40" s="169"/>
      <c r="K40" s="169"/>
      <c r="L40" s="169"/>
      <c r="M40" s="169"/>
      <c r="N40" s="169"/>
      <c r="O40" s="169"/>
      <c r="P40" s="169"/>
      <c r="Q40" s="169"/>
      <c r="R40" s="169"/>
      <c r="S40" s="169"/>
      <c r="T40" s="169"/>
      <c r="U40" s="169"/>
      <c r="V40" s="169"/>
    </row>
    <row r="41" spans="2:26" s="163" customFormat="1" ht="30" customHeight="1">
      <c r="B41" s="170"/>
      <c r="C41" s="170"/>
      <c r="D41" s="170"/>
      <c r="E41" s="170"/>
      <c r="F41" s="170"/>
      <c r="G41" s="170"/>
      <c r="H41" s="170"/>
      <c r="I41" s="170"/>
      <c r="J41" s="170"/>
      <c r="K41" s="170"/>
      <c r="L41" s="170"/>
      <c r="M41" s="170"/>
      <c r="N41" s="170"/>
      <c r="O41" s="170"/>
      <c r="P41" s="170"/>
      <c r="Q41" s="170"/>
      <c r="R41" s="170"/>
      <c r="S41" s="170"/>
      <c r="T41" s="170"/>
      <c r="U41" s="170"/>
      <c r="V41" s="170"/>
      <c r="Z41" s="162"/>
    </row>
    <row r="42" spans="2:26" s="163" customFormat="1" ht="30" customHeight="1">
      <c r="B42" s="170"/>
      <c r="C42" s="170"/>
      <c r="D42" s="170"/>
      <c r="E42" s="170"/>
      <c r="F42" s="170"/>
      <c r="G42" s="170"/>
      <c r="H42" s="170"/>
      <c r="I42" s="170"/>
      <c r="J42" s="170"/>
      <c r="K42" s="170"/>
      <c r="L42" s="170"/>
      <c r="M42" s="170"/>
      <c r="N42" s="170"/>
      <c r="O42" s="170"/>
      <c r="P42" s="170"/>
      <c r="Q42" s="170"/>
      <c r="R42" s="170"/>
      <c r="S42" s="170"/>
      <c r="T42" s="170"/>
      <c r="U42" s="170"/>
      <c r="V42" s="170"/>
      <c r="Z42" s="162"/>
    </row>
    <row r="43" spans="2:26" s="163" customFormat="1" ht="30" customHeight="1">
      <c r="B43" s="170"/>
      <c r="C43" s="170"/>
      <c r="D43" s="170"/>
      <c r="E43" s="170"/>
      <c r="F43" s="170"/>
      <c r="G43" s="170"/>
      <c r="H43" s="170"/>
      <c r="I43" s="170"/>
      <c r="J43" s="170"/>
      <c r="K43" s="170"/>
      <c r="L43" s="170"/>
      <c r="M43" s="170"/>
      <c r="N43" s="170"/>
      <c r="O43" s="170"/>
      <c r="P43" s="170"/>
      <c r="Q43" s="170"/>
      <c r="R43" s="170"/>
      <c r="S43" s="170"/>
      <c r="T43" s="170"/>
      <c r="U43" s="170"/>
      <c r="V43" s="170"/>
      <c r="Z43" s="162"/>
    </row>
    <row r="44" spans="2:26" s="163" customFormat="1" ht="30" customHeight="1">
      <c r="B44" s="170"/>
      <c r="C44" s="170"/>
      <c r="D44" s="170"/>
      <c r="E44" s="170"/>
      <c r="F44" s="170"/>
      <c r="G44" s="170"/>
      <c r="H44" s="170"/>
      <c r="I44" s="170"/>
      <c r="J44" s="170"/>
      <c r="K44" s="170"/>
      <c r="L44" s="170"/>
      <c r="M44" s="170"/>
      <c r="N44" s="170"/>
      <c r="O44" s="170"/>
      <c r="P44" s="170"/>
      <c r="Q44" s="170"/>
      <c r="R44" s="170"/>
      <c r="S44" s="170"/>
      <c r="T44" s="170"/>
      <c r="U44" s="170"/>
      <c r="V44" s="170"/>
      <c r="Z44" s="162"/>
    </row>
    <row r="45" spans="2:26" s="163" customFormat="1" ht="30" customHeight="1">
      <c r="B45" s="170"/>
      <c r="C45" s="170"/>
      <c r="D45" s="170"/>
      <c r="E45" s="170"/>
      <c r="F45" s="170"/>
      <c r="G45" s="170"/>
      <c r="H45" s="170"/>
      <c r="I45" s="170"/>
      <c r="J45" s="170"/>
      <c r="K45" s="170"/>
      <c r="L45" s="170"/>
      <c r="M45" s="170"/>
      <c r="N45" s="170"/>
      <c r="O45" s="170"/>
      <c r="P45" s="170"/>
      <c r="Q45" s="170"/>
      <c r="R45" s="170"/>
      <c r="S45" s="170"/>
      <c r="T45" s="170"/>
      <c r="U45" s="170"/>
      <c r="V45" s="170"/>
      <c r="Z45" s="162"/>
    </row>
    <row r="46" spans="2:26" s="163" customFormat="1" ht="30" customHeight="1">
      <c r="B46" s="170"/>
      <c r="C46" s="170"/>
      <c r="D46" s="170"/>
      <c r="E46" s="170"/>
      <c r="F46" s="170"/>
      <c r="G46" s="170"/>
      <c r="H46" s="170"/>
      <c r="I46" s="170"/>
      <c r="J46" s="170"/>
      <c r="K46" s="170"/>
      <c r="L46" s="170"/>
      <c r="M46" s="170"/>
      <c r="N46" s="170"/>
      <c r="O46" s="170"/>
      <c r="P46" s="170"/>
      <c r="Q46" s="170"/>
      <c r="R46" s="170"/>
      <c r="S46" s="170"/>
      <c r="T46" s="170"/>
      <c r="U46" s="170"/>
      <c r="V46" s="170"/>
      <c r="Z46" s="162"/>
    </row>
    <row r="47" spans="2:26" s="163" customFormat="1" ht="30" customHeight="1">
      <c r="B47" s="170"/>
      <c r="C47" s="170"/>
      <c r="D47" s="170"/>
      <c r="E47" s="170"/>
      <c r="F47" s="170"/>
      <c r="G47" s="170"/>
      <c r="H47" s="170"/>
      <c r="I47" s="170"/>
      <c r="J47" s="170"/>
      <c r="K47" s="170"/>
      <c r="L47" s="170"/>
      <c r="M47" s="170"/>
      <c r="N47" s="170"/>
      <c r="O47" s="170"/>
      <c r="P47" s="170"/>
      <c r="Q47" s="170"/>
      <c r="R47" s="170"/>
      <c r="S47" s="170"/>
      <c r="T47" s="170"/>
      <c r="U47" s="170"/>
      <c r="V47" s="170"/>
      <c r="Z47" s="162"/>
    </row>
    <row r="48" spans="2:26" s="163" customFormat="1" ht="30" customHeight="1">
      <c r="B48" s="170"/>
      <c r="C48" s="170"/>
      <c r="D48" s="170"/>
      <c r="E48" s="170"/>
      <c r="F48" s="170"/>
      <c r="G48" s="170"/>
      <c r="H48" s="170"/>
      <c r="I48" s="170"/>
      <c r="J48" s="170"/>
      <c r="K48" s="170"/>
      <c r="L48" s="170"/>
      <c r="M48" s="170"/>
      <c r="N48" s="170"/>
      <c r="O48" s="170"/>
      <c r="P48" s="170"/>
      <c r="Q48" s="170"/>
      <c r="R48" s="170"/>
      <c r="S48" s="170"/>
      <c r="T48" s="170"/>
      <c r="U48" s="170"/>
      <c r="V48" s="170"/>
      <c r="Z48" s="162"/>
    </row>
    <row r="49" spans="2:26" s="163" customFormat="1" ht="30" customHeight="1">
      <c r="B49" s="170"/>
      <c r="C49" s="170"/>
      <c r="D49" s="170"/>
      <c r="E49" s="170"/>
      <c r="F49" s="170"/>
      <c r="G49" s="170"/>
      <c r="H49" s="170"/>
      <c r="I49" s="170"/>
      <c r="J49" s="170"/>
      <c r="K49" s="170"/>
      <c r="L49" s="170"/>
      <c r="M49" s="170"/>
      <c r="N49" s="170"/>
      <c r="O49" s="170"/>
      <c r="P49" s="170"/>
      <c r="Q49" s="170"/>
      <c r="R49" s="170"/>
      <c r="S49" s="170"/>
      <c r="T49" s="170"/>
      <c r="U49" s="170"/>
      <c r="V49" s="170"/>
      <c r="Z49" s="162"/>
    </row>
    <row r="50" spans="2:26" s="163" customFormat="1" ht="30" customHeight="1">
      <c r="B50" s="170"/>
      <c r="C50" s="170"/>
      <c r="D50" s="170"/>
      <c r="E50" s="170"/>
      <c r="F50" s="170"/>
      <c r="G50" s="170"/>
      <c r="H50" s="170"/>
      <c r="I50" s="170"/>
      <c r="J50" s="170"/>
      <c r="K50" s="170"/>
      <c r="L50" s="170"/>
      <c r="M50" s="170"/>
      <c r="N50" s="170"/>
      <c r="O50" s="170"/>
      <c r="P50" s="170"/>
      <c r="Q50" s="170"/>
      <c r="R50" s="170"/>
      <c r="S50" s="170"/>
      <c r="T50" s="170"/>
      <c r="U50" s="170"/>
      <c r="V50" s="170"/>
      <c r="Z50" s="162"/>
    </row>
    <row r="51" spans="2:26" s="163" customFormat="1" ht="30" customHeight="1">
      <c r="B51" s="170"/>
      <c r="C51" s="170"/>
      <c r="D51" s="170"/>
      <c r="E51" s="170"/>
      <c r="F51" s="170"/>
      <c r="G51" s="170"/>
      <c r="H51" s="170"/>
      <c r="I51" s="170"/>
      <c r="J51" s="170"/>
      <c r="K51" s="170"/>
      <c r="L51" s="170"/>
      <c r="M51" s="170"/>
      <c r="N51" s="170"/>
      <c r="O51" s="170"/>
      <c r="P51" s="170"/>
      <c r="Q51" s="170"/>
      <c r="R51" s="170"/>
      <c r="S51" s="170"/>
      <c r="T51" s="170"/>
      <c r="U51" s="170"/>
      <c r="V51" s="170"/>
      <c r="Z51" s="162"/>
    </row>
    <row r="52" spans="2:26" s="163" customFormat="1" ht="30" customHeight="1">
      <c r="B52" s="170"/>
      <c r="C52" s="170"/>
      <c r="D52" s="170"/>
      <c r="E52" s="170"/>
      <c r="F52" s="170"/>
      <c r="G52" s="170"/>
      <c r="H52" s="170"/>
      <c r="I52" s="170"/>
      <c r="J52" s="170"/>
      <c r="K52" s="170"/>
      <c r="L52" s="170"/>
      <c r="M52" s="170"/>
      <c r="N52" s="170"/>
      <c r="O52" s="170"/>
      <c r="P52" s="170"/>
      <c r="Q52" s="170"/>
      <c r="R52" s="170"/>
      <c r="S52" s="170"/>
      <c r="T52" s="170"/>
      <c r="U52" s="170"/>
      <c r="V52" s="170"/>
      <c r="Z52" s="162"/>
    </row>
    <row r="53" spans="2:26" s="163" customFormat="1" ht="30" customHeight="1">
      <c r="B53" s="170"/>
      <c r="C53" s="170"/>
      <c r="D53" s="170"/>
      <c r="E53" s="170"/>
      <c r="F53" s="170"/>
      <c r="G53" s="170"/>
      <c r="H53" s="170"/>
      <c r="I53" s="170"/>
      <c r="J53" s="170"/>
      <c r="K53" s="170"/>
      <c r="L53" s="170"/>
      <c r="M53" s="170"/>
      <c r="N53" s="170"/>
      <c r="O53" s="170"/>
      <c r="P53" s="170"/>
      <c r="Q53" s="170"/>
      <c r="R53" s="170"/>
      <c r="S53" s="170"/>
      <c r="T53" s="170"/>
      <c r="U53" s="170"/>
      <c r="V53" s="170"/>
      <c r="Z53" s="162"/>
    </row>
    <row r="54" spans="2:26" s="163" customFormat="1" ht="30" customHeight="1">
      <c r="B54" s="170"/>
      <c r="C54" s="170"/>
      <c r="D54" s="170"/>
      <c r="E54" s="170"/>
      <c r="F54" s="170"/>
      <c r="G54" s="170"/>
      <c r="H54" s="170"/>
      <c r="I54" s="170"/>
      <c r="J54" s="170"/>
      <c r="K54" s="170"/>
      <c r="L54" s="170"/>
      <c r="M54" s="170"/>
      <c r="N54" s="170"/>
      <c r="O54" s="170"/>
      <c r="P54" s="170"/>
      <c r="Q54" s="170"/>
      <c r="R54" s="170"/>
      <c r="S54" s="170"/>
      <c r="T54" s="170"/>
      <c r="U54" s="170"/>
      <c r="V54" s="170"/>
      <c r="Z54" s="162"/>
    </row>
    <row r="55" spans="2:26" s="163" customFormat="1" ht="30" customHeight="1">
      <c r="B55" s="170"/>
      <c r="C55" s="170"/>
      <c r="D55" s="170"/>
      <c r="E55" s="170"/>
      <c r="F55" s="170"/>
      <c r="G55" s="170"/>
      <c r="H55" s="170"/>
      <c r="I55" s="170"/>
      <c r="J55" s="170"/>
      <c r="K55" s="170"/>
      <c r="L55" s="170"/>
      <c r="M55" s="170"/>
      <c r="N55" s="170"/>
      <c r="O55" s="170"/>
      <c r="P55" s="170"/>
      <c r="Q55" s="170"/>
      <c r="R55" s="170"/>
      <c r="S55" s="170"/>
      <c r="T55" s="170"/>
      <c r="U55" s="170"/>
      <c r="V55" s="170"/>
      <c r="Z55" s="162"/>
    </row>
    <row r="56" spans="2:26" s="163" customFormat="1" ht="30" customHeight="1">
      <c r="B56" s="170"/>
      <c r="C56" s="170"/>
      <c r="D56" s="170"/>
      <c r="E56" s="170"/>
      <c r="F56" s="170"/>
      <c r="G56" s="170"/>
      <c r="H56" s="170"/>
      <c r="I56" s="170"/>
      <c r="J56" s="170"/>
      <c r="K56" s="170"/>
      <c r="L56" s="170"/>
      <c r="M56" s="170"/>
      <c r="N56" s="170"/>
      <c r="O56" s="170"/>
      <c r="P56" s="170"/>
      <c r="Q56" s="170"/>
      <c r="R56" s="170"/>
      <c r="S56" s="170"/>
      <c r="T56" s="170"/>
      <c r="U56" s="170"/>
      <c r="V56" s="170"/>
      <c r="Z56" s="162"/>
    </row>
    <row r="57" spans="2:26" s="163" customFormat="1" ht="30" customHeight="1">
      <c r="B57" s="170"/>
      <c r="C57" s="170"/>
      <c r="D57" s="170"/>
      <c r="E57" s="170"/>
      <c r="F57" s="170"/>
      <c r="G57" s="170"/>
      <c r="H57" s="170"/>
      <c r="I57" s="170"/>
      <c r="J57" s="170"/>
      <c r="K57" s="170"/>
      <c r="L57" s="170"/>
      <c r="M57" s="170"/>
      <c r="N57" s="170"/>
      <c r="O57" s="170"/>
      <c r="P57" s="170"/>
      <c r="Q57" s="170"/>
      <c r="R57" s="170"/>
      <c r="S57" s="170"/>
      <c r="T57" s="170"/>
      <c r="U57" s="170"/>
      <c r="V57" s="170"/>
      <c r="Z57" s="162"/>
    </row>
    <row r="58" spans="2:26" s="163" customFormat="1" ht="30" customHeight="1">
      <c r="B58" s="170"/>
      <c r="C58" s="170"/>
      <c r="D58" s="170"/>
      <c r="E58" s="170"/>
      <c r="F58" s="170"/>
      <c r="G58" s="170"/>
      <c r="H58" s="170"/>
      <c r="I58" s="170"/>
      <c r="J58" s="170"/>
      <c r="K58" s="170"/>
      <c r="L58" s="170"/>
      <c r="M58" s="170"/>
      <c r="N58" s="170"/>
      <c r="O58" s="170"/>
      <c r="P58" s="170"/>
      <c r="Q58" s="170"/>
      <c r="R58" s="170"/>
      <c r="S58" s="170"/>
      <c r="T58" s="170"/>
      <c r="U58" s="170"/>
      <c r="V58" s="170"/>
      <c r="Z58" s="162"/>
    </row>
    <row r="59" spans="2:26" s="163" customFormat="1" ht="30" customHeight="1">
      <c r="B59" s="170"/>
      <c r="C59" s="170"/>
      <c r="D59" s="170"/>
      <c r="E59" s="170"/>
      <c r="F59" s="170"/>
      <c r="G59" s="170"/>
      <c r="H59" s="170"/>
      <c r="I59" s="170"/>
      <c r="J59" s="170"/>
      <c r="K59" s="170"/>
      <c r="L59" s="170"/>
      <c r="M59" s="170"/>
      <c r="N59" s="170"/>
      <c r="O59" s="170"/>
      <c r="P59" s="170"/>
      <c r="Q59" s="170"/>
      <c r="R59" s="170"/>
      <c r="S59" s="170"/>
      <c r="T59" s="170"/>
      <c r="U59" s="170"/>
      <c r="V59" s="170"/>
      <c r="Z59" s="162"/>
    </row>
    <row r="60" spans="2:26" s="163" customFormat="1" ht="30" customHeight="1">
      <c r="B60" s="170"/>
      <c r="C60" s="170"/>
      <c r="D60" s="170"/>
      <c r="E60" s="170"/>
      <c r="F60" s="170"/>
      <c r="G60" s="170"/>
      <c r="H60" s="170"/>
      <c r="I60" s="170"/>
      <c r="J60" s="170"/>
      <c r="K60" s="170"/>
      <c r="L60" s="170"/>
      <c r="M60" s="170"/>
      <c r="N60" s="170"/>
      <c r="O60" s="170"/>
      <c r="P60" s="170"/>
      <c r="Q60" s="170"/>
      <c r="R60" s="170"/>
      <c r="S60" s="170"/>
      <c r="T60" s="170"/>
      <c r="U60" s="170"/>
      <c r="V60" s="170"/>
      <c r="Z60" s="162"/>
    </row>
    <row r="61" spans="2:26" s="163" customFormat="1" ht="30" customHeight="1">
      <c r="B61" s="170"/>
      <c r="C61" s="170"/>
      <c r="D61" s="170"/>
      <c r="E61" s="170"/>
      <c r="F61" s="170"/>
      <c r="G61" s="170"/>
      <c r="H61" s="170"/>
      <c r="I61" s="170"/>
      <c r="J61" s="170"/>
      <c r="K61" s="170"/>
      <c r="L61" s="170"/>
      <c r="M61" s="170"/>
      <c r="N61" s="170"/>
      <c r="O61" s="170"/>
      <c r="P61" s="170"/>
      <c r="Q61" s="170"/>
      <c r="R61" s="170"/>
      <c r="S61" s="170"/>
      <c r="T61" s="170"/>
      <c r="U61" s="170"/>
      <c r="V61" s="170"/>
      <c r="Z61" s="162"/>
    </row>
    <row r="62" spans="2:26" s="163" customFormat="1" ht="30" customHeight="1">
      <c r="B62" s="170"/>
      <c r="C62" s="170"/>
      <c r="D62" s="170"/>
      <c r="E62" s="170"/>
      <c r="F62" s="170"/>
      <c r="G62" s="170"/>
      <c r="H62" s="170"/>
      <c r="I62" s="170"/>
      <c r="J62" s="170"/>
      <c r="K62" s="170"/>
      <c r="L62" s="170"/>
      <c r="M62" s="170"/>
      <c r="N62" s="170"/>
      <c r="O62" s="170"/>
      <c r="P62" s="170"/>
      <c r="Q62" s="170"/>
      <c r="R62" s="170"/>
      <c r="S62" s="170"/>
      <c r="T62" s="170"/>
      <c r="U62" s="170"/>
      <c r="V62" s="170"/>
      <c r="Z62" s="162"/>
    </row>
    <row r="63" spans="2:26" s="163" customFormat="1" ht="30" customHeight="1">
      <c r="B63" s="170"/>
      <c r="C63" s="170"/>
      <c r="D63" s="170"/>
      <c r="E63" s="170"/>
      <c r="F63" s="170"/>
      <c r="G63" s="170"/>
      <c r="H63" s="170"/>
      <c r="I63" s="170"/>
      <c r="J63" s="170"/>
      <c r="K63" s="170"/>
      <c r="L63" s="170"/>
      <c r="M63" s="170"/>
      <c r="N63" s="170"/>
      <c r="O63" s="170"/>
      <c r="P63" s="170"/>
      <c r="Q63" s="170"/>
      <c r="R63" s="170"/>
      <c r="S63" s="170"/>
      <c r="T63" s="170"/>
      <c r="U63" s="170"/>
      <c r="V63" s="170"/>
      <c r="Z63" s="162"/>
    </row>
    <row r="64" spans="2:26" s="163" customFormat="1" ht="30" customHeight="1">
      <c r="B64" s="170"/>
      <c r="C64" s="170"/>
      <c r="D64" s="170"/>
      <c r="E64" s="170"/>
      <c r="F64" s="170"/>
      <c r="G64" s="170"/>
      <c r="H64" s="170"/>
      <c r="I64" s="170"/>
      <c r="J64" s="170"/>
      <c r="K64" s="170"/>
      <c r="L64" s="170"/>
      <c r="M64" s="170"/>
      <c r="N64" s="170"/>
      <c r="O64" s="170"/>
      <c r="P64" s="170"/>
      <c r="Q64" s="170"/>
      <c r="R64" s="170"/>
      <c r="S64" s="170"/>
      <c r="T64" s="170"/>
      <c r="U64" s="170"/>
      <c r="V64" s="170"/>
      <c r="Z64" s="162"/>
    </row>
    <row r="65" spans="2:26" s="163" customFormat="1" ht="30" customHeight="1">
      <c r="B65" s="170"/>
      <c r="C65" s="170"/>
      <c r="D65" s="170"/>
      <c r="E65" s="170"/>
      <c r="F65" s="170"/>
      <c r="G65" s="170"/>
      <c r="H65" s="170"/>
      <c r="I65" s="170"/>
      <c r="J65" s="170"/>
      <c r="K65" s="170"/>
      <c r="L65" s="170"/>
      <c r="M65" s="170"/>
      <c r="N65" s="170"/>
      <c r="O65" s="170"/>
      <c r="P65" s="170"/>
      <c r="Q65" s="170"/>
      <c r="R65" s="170"/>
      <c r="S65" s="170"/>
      <c r="T65" s="170"/>
      <c r="U65" s="170"/>
      <c r="V65" s="170"/>
      <c r="Z65" s="162"/>
    </row>
    <row r="66" spans="2:26" s="163" customFormat="1" ht="30" customHeight="1">
      <c r="B66" s="170"/>
      <c r="C66" s="170"/>
      <c r="D66" s="170"/>
      <c r="E66" s="170"/>
      <c r="F66" s="170"/>
      <c r="G66" s="170"/>
      <c r="H66" s="170"/>
      <c r="I66" s="170"/>
      <c r="J66" s="170"/>
      <c r="K66" s="170"/>
      <c r="L66" s="170"/>
      <c r="M66" s="170"/>
      <c r="N66" s="170"/>
      <c r="O66" s="170"/>
      <c r="P66" s="170"/>
      <c r="Q66" s="170"/>
      <c r="R66" s="170"/>
      <c r="S66" s="170"/>
      <c r="T66" s="170"/>
      <c r="U66" s="170"/>
      <c r="V66" s="170"/>
      <c r="Z66" s="162"/>
    </row>
    <row r="67" spans="2:26" s="163" customFormat="1" ht="30" customHeight="1">
      <c r="B67" s="170"/>
      <c r="C67" s="170"/>
      <c r="D67" s="170"/>
      <c r="E67" s="170"/>
      <c r="F67" s="170"/>
      <c r="G67" s="170"/>
      <c r="H67" s="170"/>
      <c r="I67" s="170"/>
      <c r="J67" s="170"/>
      <c r="K67" s="170"/>
      <c r="L67" s="170"/>
      <c r="M67" s="170"/>
      <c r="N67" s="170"/>
      <c r="O67" s="170"/>
      <c r="P67" s="170"/>
      <c r="Q67" s="170"/>
      <c r="R67" s="170"/>
      <c r="S67" s="170"/>
      <c r="T67" s="170"/>
      <c r="U67" s="170"/>
      <c r="V67" s="170"/>
      <c r="Z67" s="162"/>
    </row>
    <row r="68" spans="2:26" s="163" customFormat="1" ht="30" customHeight="1">
      <c r="B68" s="170"/>
      <c r="C68" s="170"/>
      <c r="D68" s="170"/>
      <c r="E68" s="170"/>
      <c r="F68" s="170"/>
      <c r="G68" s="170"/>
      <c r="H68" s="170"/>
      <c r="I68" s="170"/>
      <c r="J68" s="170"/>
      <c r="K68" s="170"/>
      <c r="L68" s="170"/>
      <c r="M68" s="170"/>
      <c r="N68" s="170"/>
      <c r="O68" s="170"/>
      <c r="P68" s="170"/>
      <c r="Q68" s="170"/>
      <c r="R68" s="170"/>
      <c r="S68" s="170"/>
      <c r="T68" s="170"/>
      <c r="U68" s="170"/>
      <c r="V68" s="170"/>
      <c r="Z68" s="162"/>
    </row>
    <row r="69" spans="2:26" s="163" customFormat="1" ht="30" customHeight="1">
      <c r="B69" s="170"/>
      <c r="C69" s="170"/>
      <c r="D69" s="170"/>
      <c r="E69" s="170"/>
      <c r="F69" s="170"/>
      <c r="G69" s="170"/>
      <c r="H69" s="170"/>
      <c r="I69" s="170"/>
      <c r="J69" s="170"/>
      <c r="K69" s="170"/>
      <c r="L69" s="170"/>
      <c r="M69" s="170"/>
      <c r="N69" s="170"/>
      <c r="O69" s="170"/>
      <c r="P69" s="170"/>
      <c r="Q69" s="170"/>
      <c r="R69" s="170"/>
      <c r="S69" s="170"/>
      <c r="T69" s="170"/>
      <c r="U69" s="170"/>
      <c r="V69" s="170"/>
      <c r="Z69" s="162"/>
    </row>
    <row r="70" spans="2:26" s="163" customFormat="1" ht="30" customHeight="1">
      <c r="B70" s="170"/>
      <c r="C70" s="170"/>
      <c r="D70" s="170"/>
      <c r="E70" s="170"/>
      <c r="F70" s="170"/>
      <c r="G70" s="170"/>
      <c r="H70" s="170"/>
      <c r="I70" s="170"/>
      <c r="J70" s="170"/>
      <c r="K70" s="170"/>
      <c r="L70" s="170"/>
      <c r="M70" s="170"/>
      <c r="N70" s="170"/>
      <c r="O70" s="170"/>
      <c r="P70" s="170"/>
      <c r="Q70" s="170"/>
      <c r="R70" s="170"/>
      <c r="S70" s="170"/>
      <c r="T70" s="170"/>
      <c r="U70" s="170"/>
      <c r="V70" s="170"/>
      <c r="Z70" s="162"/>
    </row>
    <row r="71" spans="2:26" s="163" customFormat="1" ht="30" customHeight="1">
      <c r="B71" s="170"/>
      <c r="C71" s="170"/>
      <c r="D71" s="170"/>
      <c r="E71" s="170"/>
      <c r="F71" s="170"/>
      <c r="G71" s="170"/>
      <c r="H71" s="170"/>
      <c r="I71" s="170"/>
      <c r="J71" s="170"/>
      <c r="K71" s="170"/>
      <c r="L71" s="170"/>
      <c r="M71" s="170"/>
      <c r="N71" s="170"/>
      <c r="O71" s="170"/>
      <c r="P71" s="170"/>
      <c r="Q71" s="170"/>
      <c r="R71" s="170"/>
      <c r="S71" s="170"/>
      <c r="T71" s="170"/>
      <c r="U71" s="170"/>
      <c r="V71" s="170"/>
      <c r="Z71" s="162"/>
    </row>
    <row r="72" spans="2:26" s="163" customFormat="1" ht="30" customHeight="1">
      <c r="B72" s="170"/>
      <c r="C72" s="170"/>
      <c r="D72" s="170"/>
      <c r="E72" s="170"/>
      <c r="F72" s="170"/>
      <c r="G72" s="170"/>
      <c r="H72" s="170"/>
      <c r="I72" s="170"/>
      <c r="J72" s="170"/>
      <c r="K72" s="170"/>
      <c r="L72" s="170"/>
      <c r="M72" s="170"/>
      <c r="N72" s="170"/>
      <c r="O72" s="170"/>
      <c r="P72" s="170"/>
      <c r="Q72" s="170"/>
      <c r="R72" s="170"/>
      <c r="S72" s="170"/>
      <c r="T72" s="170"/>
      <c r="U72" s="170"/>
      <c r="V72" s="170"/>
      <c r="Z72" s="162"/>
    </row>
    <row r="73" spans="2:26" s="163" customFormat="1" ht="30" customHeight="1">
      <c r="B73" s="170"/>
      <c r="C73" s="170"/>
      <c r="D73" s="170"/>
      <c r="E73" s="170"/>
      <c r="F73" s="170"/>
      <c r="G73" s="170"/>
      <c r="H73" s="170"/>
      <c r="I73" s="170"/>
      <c r="J73" s="170"/>
      <c r="K73" s="170"/>
      <c r="L73" s="170"/>
      <c r="M73" s="170"/>
      <c r="N73" s="170"/>
      <c r="O73" s="170"/>
      <c r="P73" s="170"/>
      <c r="Q73" s="170"/>
      <c r="R73" s="170"/>
      <c r="S73" s="170"/>
      <c r="T73" s="170"/>
      <c r="U73" s="170"/>
      <c r="V73" s="170"/>
      <c r="Z73" s="162"/>
    </row>
    <row r="74" spans="2:26" s="163" customFormat="1" ht="30" customHeight="1">
      <c r="B74" s="170"/>
      <c r="C74" s="170"/>
      <c r="D74" s="170"/>
      <c r="E74" s="170"/>
      <c r="F74" s="170"/>
      <c r="G74" s="170"/>
      <c r="H74" s="170"/>
      <c r="I74" s="170"/>
      <c r="J74" s="170"/>
      <c r="K74" s="170"/>
      <c r="L74" s="170"/>
      <c r="M74" s="170"/>
      <c r="N74" s="170"/>
      <c r="O74" s="170"/>
      <c r="P74" s="170"/>
      <c r="Q74" s="170"/>
      <c r="R74" s="170"/>
      <c r="S74" s="170"/>
      <c r="T74" s="170"/>
      <c r="U74" s="170"/>
      <c r="V74" s="170"/>
      <c r="Z74" s="162"/>
    </row>
    <row r="75" spans="2:26" s="163" customFormat="1" ht="30" customHeight="1">
      <c r="B75" s="170"/>
      <c r="C75" s="170"/>
      <c r="D75" s="170"/>
      <c r="E75" s="170"/>
      <c r="F75" s="170"/>
      <c r="G75" s="170"/>
      <c r="H75" s="170"/>
      <c r="I75" s="170"/>
      <c r="J75" s="170"/>
      <c r="K75" s="170"/>
      <c r="L75" s="170"/>
      <c r="M75" s="170"/>
      <c r="N75" s="170"/>
      <c r="O75" s="170"/>
      <c r="P75" s="170"/>
      <c r="Q75" s="170"/>
      <c r="R75" s="170"/>
      <c r="S75" s="170"/>
      <c r="T75" s="170"/>
      <c r="U75" s="170"/>
      <c r="V75" s="170"/>
      <c r="Z75" s="162"/>
    </row>
    <row r="76" spans="2:26" s="163" customFormat="1" ht="30" customHeight="1">
      <c r="B76" s="170"/>
      <c r="C76" s="170"/>
      <c r="D76" s="170"/>
      <c r="E76" s="170"/>
      <c r="F76" s="170"/>
      <c r="G76" s="170"/>
      <c r="H76" s="170"/>
      <c r="I76" s="170"/>
      <c r="J76" s="170"/>
      <c r="K76" s="170"/>
      <c r="L76" s="170"/>
      <c r="M76" s="170"/>
      <c r="N76" s="170"/>
      <c r="O76" s="170"/>
      <c r="P76" s="170"/>
      <c r="Q76" s="170"/>
      <c r="R76" s="170"/>
      <c r="S76" s="170"/>
      <c r="T76" s="170"/>
      <c r="U76" s="170"/>
      <c r="V76" s="170"/>
      <c r="Z76" s="162"/>
    </row>
    <row r="77" spans="2:26" s="163" customFormat="1" ht="30" customHeight="1">
      <c r="B77" s="170"/>
      <c r="C77" s="170"/>
      <c r="D77" s="170"/>
      <c r="E77" s="170"/>
      <c r="F77" s="170"/>
      <c r="G77" s="170"/>
      <c r="H77" s="170"/>
      <c r="I77" s="170"/>
      <c r="J77" s="170"/>
      <c r="K77" s="170"/>
      <c r="L77" s="170"/>
      <c r="M77" s="170"/>
      <c r="N77" s="170"/>
      <c r="O77" s="170"/>
      <c r="P77" s="170"/>
      <c r="Q77" s="170"/>
      <c r="R77" s="170"/>
      <c r="S77" s="170"/>
      <c r="T77" s="170"/>
      <c r="U77" s="170"/>
      <c r="V77" s="170"/>
      <c r="Z77" s="162"/>
    </row>
    <row r="78" spans="2:26" s="163" customFormat="1" ht="30" customHeight="1">
      <c r="B78" s="170"/>
      <c r="C78" s="170"/>
      <c r="D78" s="170"/>
      <c r="E78" s="170"/>
      <c r="F78" s="170"/>
      <c r="G78" s="170"/>
      <c r="H78" s="170"/>
      <c r="I78" s="170"/>
      <c r="J78" s="170"/>
      <c r="K78" s="170"/>
      <c r="L78" s="170"/>
      <c r="M78" s="170"/>
      <c r="N78" s="170"/>
      <c r="O78" s="170"/>
      <c r="P78" s="170"/>
      <c r="Q78" s="170"/>
      <c r="R78" s="170"/>
      <c r="S78" s="170"/>
      <c r="T78" s="170"/>
      <c r="U78" s="170"/>
      <c r="V78" s="170"/>
      <c r="Z78" s="162"/>
    </row>
    <row r="79" spans="2:26" s="163" customFormat="1" ht="30" customHeight="1">
      <c r="B79" s="170"/>
      <c r="C79" s="170"/>
      <c r="D79" s="170"/>
      <c r="E79" s="170"/>
      <c r="F79" s="170"/>
      <c r="G79" s="170"/>
      <c r="H79" s="170"/>
      <c r="I79" s="170"/>
      <c r="J79" s="170"/>
      <c r="K79" s="170"/>
      <c r="L79" s="170"/>
      <c r="M79" s="170"/>
      <c r="N79" s="170"/>
      <c r="O79" s="170"/>
      <c r="P79" s="170"/>
      <c r="Q79" s="170"/>
      <c r="R79" s="170"/>
      <c r="S79" s="170"/>
      <c r="T79" s="170"/>
      <c r="U79" s="170"/>
      <c r="V79" s="170"/>
      <c r="Z79" s="162"/>
    </row>
    <row r="80" spans="2:26" s="163" customFormat="1" ht="30" customHeight="1">
      <c r="B80" s="170"/>
      <c r="C80" s="170"/>
      <c r="D80" s="170"/>
      <c r="E80" s="170"/>
      <c r="F80" s="170"/>
      <c r="G80" s="170"/>
      <c r="H80" s="170"/>
      <c r="I80" s="170"/>
      <c r="J80" s="170"/>
      <c r="K80" s="170"/>
      <c r="L80" s="170"/>
      <c r="M80" s="170"/>
      <c r="N80" s="170"/>
      <c r="O80" s="170"/>
      <c r="P80" s="170"/>
      <c r="Q80" s="170"/>
      <c r="R80" s="170"/>
      <c r="S80" s="170"/>
      <c r="T80" s="170"/>
      <c r="U80" s="170"/>
      <c r="V80" s="170"/>
      <c r="Z80" s="162"/>
    </row>
    <row r="81" spans="2:26" s="163" customFormat="1" ht="30" customHeight="1">
      <c r="B81" s="170"/>
      <c r="C81" s="170"/>
      <c r="D81" s="170"/>
      <c r="E81" s="170"/>
      <c r="F81" s="170"/>
      <c r="G81" s="170"/>
      <c r="H81" s="170"/>
      <c r="I81" s="170"/>
      <c r="J81" s="170"/>
      <c r="K81" s="170"/>
      <c r="L81" s="170"/>
      <c r="M81" s="170"/>
      <c r="N81" s="170"/>
      <c r="O81" s="170"/>
      <c r="P81" s="170"/>
      <c r="Q81" s="170"/>
      <c r="R81" s="170"/>
      <c r="S81" s="170"/>
      <c r="T81" s="170"/>
      <c r="U81" s="170"/>
      <c r="V81" s="170"/>
      <c r="Z81" s="162"/>
    </row>
    <row r="82" spans="2:26" s="163" customFormat="1" ht="30" customHeight="1">
      <c r="B82" s="170"/>
      <c r="C82" s="170"/>
      <c r="D82" s="170"/>
      <c r="E82" s="170"/>
      <c r="F82" s="170"/>
      <c r="G82" s="170"/>
      <c r="H82" s="170"/>
      <c r="I82" s="170"/>
      <c r="J82" s="170"/>
      <c r="K82" s="170"/>
      <c r="L82" s="170"/>
      <c r="M82" s="170"/>
      <c r="N82" s="170"/>
      <c r="O82" s="170"/>
      <c r="P82" s="170"/>
      <c r="Q82" s="170"/>
      <c r="R82" s="170"/>
      <c r="S82" s="170"/>
      <c r="T82" s="170"/>
      <c r="U82" s="170"/>
      <c r="V82" s="170"/>
      <c r="Z82" s="162"/>
    </row>
    <row r="83" spans="2:26" s="163" customFormat="1" ht="30" customHeight="1">
      <c r="B83" s="170"/>
      <c r="C83" s="170"/>
      <c r="D83" s="170"/>
      <c r="E83" s="170"/>
      <c r="F83" s="170"/>
      <c r="G83" s="170"/>
      <c r="H83" s="170"/>
      <c r="I83" s="170"/>
      <c r="J83" s="170"/>
      <c r="K83" s="170"/>
      <c r="L83" s="170"/>
      <c r="M83" s="170"/>
      <c r="N83" s="170"/>
      <c r="O83" s="170"/>
      <c r="P83" s="170"/>
      <c r="Q83" s="170"/>
      <c r="R83" s="170"/>
      <c r="S83" s="170"/>
      <c r="T83" s="170"/>
      <c r="U83" s="170"/>
      <c r="V83" s="170"/>
      <c r="Z83" s="162"/>
    </row>
    <row r="84" spans="2:26" s="163" customFormat="1" ht="30" customHeight="1">
      <c r="B84" s="170"/>
      <c r="C84" s="170"/>
      <c r="D84" s="170"/>
      <c r="E84" s="170"/>
      <c r="F84" s="170"/>
      <c r="G84" s="170"/>
      <c r="H84" s="170"/>
      <c r="I84" s="170"/>
      <c r="J84" s="170"/>
      <c r="K84" s="170"/>
      <c r="L84" s="170"/>
      <c r="M84" s="170"/>
      <c r="N84" s="170"/>
      <c r="O84" s="170"/>
      <c r="P84" s="170"/>
      <c r="Q84" s="170"/>
      <c r="R84" s="170"/>
      <c r="S84" s="170"/>
      <c r="T84" s="170"/>
      <c r="U84" s="170"/>
      <c r="V84" s="170"/>
      <c r="Z84" s="162"/>
    </row>
    <row r="85" spans="2:26" s="163" customFormat="1" ht="30" customHeight="1">
      <c r="B85" s="170"/>
      <c r="C85" s="170"/>
      <c r="D85" s="170"/>
      <c r="E85" s="170"/>
      <c r="F85" s="170"/>
      <c r="G85" s="170"/>
      <c r="H85" s="170"/>
      <c r="I85" s="170"/>
      <c r="J85" s="170"/>
      <c r="K85" s="170"/>
      <c r="L85" s="170"/>
      <c r="M85" s="170"/>
      <c r="N85" s="170"/>
      <c r="O85" s="170"/>
      <c r="P85" s="170"/>
      <c r="Q85" s="170"/>
      <c r="R85" s="170"/>
      <c r="S85" s="170"/>
      <c r="T85" s="170"/>
      <c r="U85" s="170"/>
      <c r="V85" s="170"/>
      <c r="Z85" s="162"/>
    </row>
    <row r="86" spans="2:26" s="163" customFormat="1" ht="30" customHeight="1">
      <c r="B86" s="170"/>
      <c r="C86" s="170"/>
      <c r="D86" s="170"/>
      <c r="E86" s="170"/>
      <c r="F86" s="170"/>
      <c r="G86" s="170"/>
      <c r="H86" s="170"/>
      <c r="I86" s="170"/>
      <c r="J86" s="170"/>
      <c r="K86" s="170"/>
      <c r="L86" s="170"/>
      <c r="M86" s="170"/>
      <c r="N86" s="170"/>
      <c r="O86" s="170"/>
      <c r="P86" s="170"/>
      <c r="Q86" s="170"/>
      <c r="R86" s="170"/>
      <c r="S86" s="170"/>
      <c r="T86" s="170"/>
      <c r="U86" s="170"/>
      <c r="V86" s="170"/>
      <c r="Z86" s="162"/>
    </row>
    <row r="87" spans="2:26" s="163" customFormat="1" ht="30" customHeight="1">
      <c r="B87" s="170"/>
      <c r="C87" s="170"/>
      <c r="D87" s="170"/>
      <c r="E87" s="170"/>
      <c r="F87" s="170"/>
      <c r="G87" s="170"/>
      <c r="H87" s="170"/>
      <c r="I87" s="170"/>
      <c r="J87" s="170"/>
      <c r="K87" s="170"/>
      <c r="L87" s="170"/>
      <c r="M87" s="170"/>
      <c r="N87" s="170"/>
      <c r="O87" s="170"/>
      <c r="P87" s="170"/>
      <c r="Q87" s="170"/>
      <c r="R87" s="170"/>
      <c r="S87" s="170"/>
      <c r="T87" s="170"/>
      <c r="U87" s="170"/>
      <c r="V87" s="170"/>
      <c r="Z87" s="162"/>
    </row>
    <row r="88" spans="2:26" s="163" customFormat="1" ht="30" customHeight="1">
      <c r="B88" s="170"/>
      <c r="C88" s="170"/>
      <c r="D88" s="170"/>
      <c r="E88" s="170"/>
      <c r="F88" s="170"/>
      <c r="G88" s="170"/>
      <c r="H88" s="170"/>
      <c r="I88" s="170"/>
      <c r="J88" s="170"/>
      <c r="K88" s="170"/>
      <c r="L88" s="170"/>
      <c r="M88" s="170"/>
      <c r="N88" s="170"/>
      <c r="O88" s="170"/>
      <c r="P88" s="170"/>
      <c r="Q88" s="170"/>
      <c r="R88" s="170"/>
      <c r="S88" s="170"/>
      <c r="T88" s="170"/>
      <c r="U88" s="170"/>
      <c r="V88" s="170"/>
      <c r="Z88" s="162"/>
    </row>
    <row r="89" spans="2:26" s="163" customFormat="1" ht="30" customHeight="1">
      <c r="B89" s="170"/>
      <c r="C89" s="170"/>
      <c r="D89" s="170"/>
      <c r="E89" s="170"/>
      <c r="F89" s="170"/>
      <c r="G89" s="170"/>
      <c r="H89" s="170"/>
      <c r="I89" s="170"/>
      <c r="J89" s="170"/>
      <c r="K89" s="170"/>
      <c r="L89" s="170"/>
      <c r="M89" s="170"/>
      <c r="N89" s="170"/>
      <c r="O89" s="170"/>
      <c r="P89" s="170"/>
      <c r="Q89" s="170"/>
      <c r="R89" s="170"/>
      <c r="S89" s="170"/>
      <c r="T89" s="170"/>
      <c r="U89" s="170"/>
      <c r="V89" s="170"/>
      <c r="Z89" s="162"/>
    </row>
    <row r="90" spans="2:26" s="163" customFormat="1" ht="30" customHeight="1">
      <c r="B90" s="170"/>
      <c r="C90" s="170"/>
      <c r="D90" s="170"/>
      <c r="E90" s="170"/>
      <c r="F90" s="170"/>
      <c r="G90" s="170"/>
      <c r="H90" s="170"/>
      <c r="I90" s="170"/>
      <c r="J90" s="170"/>
      <c r="K90" s="170"/>
      <c r="L90" s="170"/>
      <c r="M90" s="170"/>
      <c r="N90" s="170"/>
      <c r="O90" s="170"/>
      <c r="P90" s="170"/>
      <c r="Q90" s="170"/>
      <c r="R90" s="170"/>
      <c r="S90" s="170"/>
      <c r="T90" s="170"/>
      <c r="U90" s="170"/>
      <c r="V90" s="170"/>
      <c r="Z90" s="162"/>
    </row>
    <row r="91" spans="2:26" s="163" customFormat="1" ht="30" customHeight="1">
      <c r="B91" s="170"/>
      <c r="C91" s="170"/>
      <c r="D91" s="170"/>
      <c r="E91" s="170"/>
      <c r="F91" s="170"/>
      <c r="G91" s="170"/>
      <c r="H91" s="170"/>
      <c r="I91" s="170"/>
      <c r="J91" s="170"/>
      <c r="K91" s="170"/>
      <c r="L91" s="170"/>
      <c r="M91" s="170"/>
      <c r="N91" s="170"/>
      <c r="O91" s="170"/>
      <c r="P91" s="170"/>
      <c r="Q91" s="170"/>
      <c r="R91" s="170"/>
      <c r="S91" s="170"/>
      <c r="T91" s="170"/>
      <c r="U91" s="170"/>
      <c r="V91" s="170"/>
      <c r="Z91" s="162"/>
    </row>
    <row r="92" spans="2:26" s="163" customFormat="1" ht="30" customHeight="1">
      <c r="B92" s="170"/>
      <c r="C92" s="170"/>
      <c r="D92" s="170"/>
      <c r="E92" s="170"/>
      <c r="F92" s="170"/>
      <c r="G92" s="170"/>
      <c r="H92" s="170"/>
      <c r="I92" s="170"/>
      <c r="J92" s="170"/>
      <c r="K92" s="170"/>
      <c r="L92" s="170"/>
      <c r="M92" s="170"/>
      <c r="N92" s="170"/>
      <c r="O92" s="170"/>
      <c r="P92" s="170"/>
      <c r="Q92" s="170"/>
      <c r="R92" s="170"/>
      <c r="S92" s="170"/>
      <c r="T92" s="170"/>
      <c r="U92" s="170"/>
      <c r="V92" s="170"/>
      <c r="Z92" s="162"/>
    </row>
    <row r="93" spans="2:26" s="163" customFormat="1" ht="30" customHeight="1">
      <c r="B93" s="170"/>
      <c r="C93" s="170"/>
      <c r="D93" s="170"/>
      <c r="E93" s="170"/>
      <c r="F93" s="170"/>
      <c r="G93" s="170"/>
      <c r="H93" s="170"/>
      <c r="I93" s="170"/>
      <c r="J93" s="170"/>
      <c r="K93" s="170"/>
      <c r="L93" s="170"/>
      <c r="M93" s="170"/>
      <c r="N93" s="170"/>
      <c r="O93" s="170"/>
      <c r="P93" s="170"/>
      <c r="Q93" s="170"/>
      <c r="R93" s="170"/>
      <c r="S93" s="170"/>
      <c r="T93" s="170"/>
      <c r="U93" s="170"/>
      <c r="V93" s="170"/>
      <c r="Z93" s="162"/>
    </row>
    <row r="94" spans="2:26" s="163" customFormat="1" ht="30" customHeight="1">
      <c r="B94" s="170"/>
      <c r="C94" s="170"/>
      <c r="D94" s="170"/>
      <c r="E94" s="170"/>
      <c r="F94" s="170"/>
      <c r="G94" s="170"/>
      <c r="H94" s="170"/>
      <c r="I94" s="170"/>
      <c r="J94" s="170"/>
      <c r="K94" s="170"/>
      <c r="L94" s="170"/>
      <c r="M94" s="170"/>
      <c r="N94" s="170"/>
      <c r="O94" s="170"/>
      <c r="P94" s="170"/>
      <c r="Q94" s="170"/>
      <c r="R94" s="170"/>
      <c r="S94" s="170"/>
      <c r="T94" s="170"/>
      <c r="U94" s="170"/>
      <c r="V94" s="170"/>
      <c r="Z94" s="162"/>
    </row>
    <row r="95" spans="2:26" s="163" customFormat="1" ht="30" customHeight="1">
      <c r="B95" s="170"/>
      <c r="C95" s="170"/>
      <c r="D95" s="170"/>
      <c r="E95" s="170"/>
      <c r="F95" s="170"/>
      <c r="G95" s="170"/>
      <c r="H95" s="170"/>
      <c r="I95" s="170"/>
      <c r="J95" s="170"/>
      <c r="K95" s="170"/>
      <c r="L95" s="170"/>
      <c r="M95" s="170"/>
      <c r="N95" s="170"/>
      <c r="O95" s="170"/>
      <c r="P95" s="170"/>
      <c r="Q95" s="170"/>
      <c r="R95" s="170"/>
      <c r="S95" s="170"/>
      <c r="T95" s="170"/>
      <c r="U95" s="170"/>
      <c r="V95" s="170"/>
      <c r="Z95" s="162"/>
    </row>
    <row r="96" spans="2:26" s="163" customFormat="1" ht="30" customHeight="1">
      <c r="B96" s="170"/>
      <c r="C96" s="170"/>
      <c r="D96" s="170"/>
      <c r="E96" s="170"/>
      <c r="F96" s="170"/>
      <c r="G96" s="170"/>
      <c r="H96" s="170"/>
      <c r="I96" s="170"/>
      <c r="J96" s="170"/>
      <c r="K96" s="170"/>
      <c r="L96" s="170"/>
      <c r="M96" s="170"/>
      <c r="N96" s="170"/>
      <c r="O96" s="170"/>
      <c r="P96" s="170"/>
      <c r="Q96" s="170"/>
      <c r="R96" s="170"/>
      <c r="S96" s="170"/>
      <c r="T96" s="170"/>
      <c r="U96" s="170"/>
      <c r="V96" s="170"/>
      <c r="Z96" s="162"/>
    </row>
    <row r="97" spans="2:26" s="163" customFormat="1" ht="30" customHeight="1">
      <c r="B97" s="170"/>
      <c r="C97" s="170"/>
      <c r="D97" s="170"/>
      <c r="E97" s="170"/>
      <c r="F97" s="170"/>
      <c r="G97" s="170"/>
      <c r="H97" s="170"/>
      <c r="I97" s="170"/>
      <c r="J97" s="170"/>
      <c r="K97" s="170"/>
      <c r="L97" s="170"/>
      <c r="M97" s="170"/>
      <c r="N97" s="170"/>
      <c r="O97" s="170"/>
      <c r="P97" s="170"/>
      <c r="Q97" s="170"/>
      <c r="R97" s="170"/>
      <c r="S97" s="170"/>
      <c r="T97" s="170"/>
      <c r="U97" s="170"/>
      <c r="V97" s="170"/>
      <c r="Z97" s="162"/>
    </row>
    <row r="98" spans="2:26" s="163" customFormat="1" ht="30" customHeight="1">
      <c r="B98" s="170"/>
      <c r="C98" s="170"/>
      <c r="D98" s="170"/>
      <c r="E98" s="170"/>
      <c r="F98" s="170"/>
      <c r="G98" s="170"/>
      <c r="H98" s="170"/>
      <c r="I98" s="170"/>
      <c r="J98" s="170"/>
      <c r="K98" s="170"/>
      <c r="L98" s="170"/>
      <c r="M98" s="170"/>
      <c r="N98" s="170"/>
      <c r="O98" s="170"/>
      <c r="P98" s="170"/>
      <c r="Q98" s="170"/>
      <c r="R98" s="170"/>
      <c r="S98" s="170"/>
      <c r="T98" s="170"/>
      <c r="U98" s="170"/>
      <c r="V98" s="170"/>
      <c r="Z98" s="162"/>
    </row>
    <row r="99" spans="2:26" s="163" customFormat="1" ht="30" customHeight="1">
      <c r="B99" s="170"/>
      <c r="C99" s="170"/>
      <c r="D99" s="170"/>
      <c r="E99" s="170"/>
      <c r="F99" s="170"/>
      <c r="G99" s="170"/>
      <c r="H99" s="170"/>
      <c r="I99" s="170"/>
      <c r="J99" s="170"/>
      <c r="K99" s="170"/>
      <c r="L99" s="170"/>
      <c r="M99" s="170"/>
      <c r="N99" s="170"/>
      <c r="O99" s="170"/>
      <c r="P99" s="170"/>
      <c r="Q99" s="170"/>
      <c r="R99" s="170"/>
      <c r="S99" s="170"/>
      <c r="T99" s="170"/>
      <c r="U99" s="170"/>
      <c r="V99" s="170"/>
      <c r="Z99" s="162"/>
    </row>
    <row r="100" spans="2:26" s="163" customFormat="1" ht="30" customHeight="1">
      <c r="B100" s="170"/>
      <c r="C100" s="170"/>
      <c r="D100" s="170"/>
      <c r="E100" s="170"/>
      <c r="F100" s="170"/>
      <c r="G100" s="170"/>
      <c r="H100" s="170"/>
      <c r="I100" s="170"/>
      <c r="J100" s="170"/>
      <c r="K100" s="170"/>
      <c r="L100" s="170"/>
      <c r="M100" s="170"/>
      <c r="N100" s="170"/>
      <c r="O100" s="170"/>
      <c r="P100" s="170"/>
      <c r="Q100" s="170"/>
      <c r="R100" s="170"/>
      <c r="S100" s="170"/>
      <c r="T100" s="170"/>
      <c r="U100" s="170"/>
      <c r="V100" s="170"/>
      <c r="Z100" s="162"/>
    </row>
    <row r="101" spans="2:26" s="163" customFormat="1" ht="30" customHeight="1">
      <c r="B101" s="170"/>
      <c r="C101" s="170"/>
      <c r="D101" s="170"/>
      <c r="E101" s="170"/>
      <c r="F101" s="170"/>
      <c r="G101" s="170"/>
      <c r="H101" s="170"/>
      <c r="I101" s="170"/>
      <c r="J101" s="170"/>
      <c r="K101" s="170"/>
      <c r="L101" s="170"/>
      <c r="M101" s="170"/>
      <c r="N101" s="170"/>
      <c r="O101" s="170"/>
      <c r="P101" s="170"/>
      <c r="Q101" s="170"/>
      <c r="R101" s="170"/>
      <c r="S101" s="170"/>
      <c r="T101" s="170"/>
      <c r="U101" s="170"/>
      <c r="V101" s="170"/>
      <c r="Z101" s="162"/>
    </row>
    <row r="102" spans="2:26" s="163" customFormat="1" ht="30" customHeight="1">
      <c r="B102" s="170"/>
      <c r="C102" s="170"/>
      <c r="D102" s="170"/>
      <c r="E102" s="170"/>
      <c r="F102" s="170"/>
      <c r="G102" s="170"/>
      <c r="H102" s="170"/>
      <c r="I102" s="170"/>
      <c r="J102" s="170"/>
      <c r="K102" s="170"/>
      <c r="L102" s="170"/>
      <c r="M102" s="170"/>
      <c r="N102" s="170"/>
      <c r="O102" s="170"/>
      <c r="P102" s="170"/>
      <c r="Q102" s="170"/>
      <c r="R102" s="170"/>
      <c r="S102" s="170"/>
      <c r="T102" s="170"/>
      <c r="U102" s="170"/>
      <c r="V102" s="170"/>
      <c r="Z102" s="162"/>
    </row>
    <row r="103" spans="2:26" s="163" customFormat="1" ht="30" customHeight="1">
      <c r="B103" s="170"/>
      <c r="C103" s="170"/>
      <c r="D103" s="170"/>
      <c r="E103" s="170"/>
      <c r="F103" s="170"/>
      <c r="G103" s="170"/>
      <c r="H103" s="170"/>
      <c r="I103" s="170"/>
      <c r="J103" s="170"/>
      <c r="K103" s="170"/>
      <c r="L103" s="170"/>
      <c r="M103" s="170"/>
      <c r="N103" s="170"/>
      <c r="O103" s="170"/>
      <c r="P103" s="170"/>
      <c r="Q103" s="170"/>
      <c r="R103" s="170"/>
      <c r="S103" s="170"/>
      <c r="T103" s="170"/>
      <c r="U103" s="170"/>
      <c r="V103" s="170"/>
      <c r="Z103" s="162"/>
    </row>
    <row r="104" spans="2:26" s="163" customFormat="1" ht="30" customHeight="1">
      <c r="B104" s="170"/>
      <c r="C104" s="170"/>
      <c r="D104" s="170"/>
      <c r="E104" s="170"/>
      <c r="F104" s="170"/>
      <c r="G104" s="170"/>
      <c r="H104" s="170"/>
      <c r="I104" s="170"/>
      <c r="J104" s="170"/>
      <c r="K104" s="170"/>
      <c r="L104" s="170"/>
      <c r="M104" s="170"/>
      <c r="N104" s="170"/>
      <c r="O104" s="170"/>
      <c r="P104" s="170"/>
      <c r="Q104" s="170"/>
      <c r="R104" s="170"/>
      <c r="S104" s="170"/>
      <c r="T104" s="170"/>
      <c r="U104" s="170"/>
      <c r="V104" s="170"/>
      <c r="Z104" s="162"/>
    </row>
    <row r="105" spans="2:26" s="163" customFormat="1" ht="30" customHeight="1">
      <c r="B105" s="170"/>
      <c r="C105" s="170"/>
      <c r="D105" s="170"/>
      <c r="E105" s="170"/>
      <c r="F105" s="170"/>
      <c r="G105" s="170"/>
      <c r="H105" s="170"/>
      <c r="I105" s="170"/>
      <c r="J105" s="170"/>
      <c r="K105" s="170"/>
      <c r="L105" s="170"/>
      <c r="M105" s="170"/>
      <c r="N105" s="170"/>
      <c r="O105" s="170"/>
      <c r="P105" s="170"/>
      <c r="Q105" s="170"/>
      <c r="R105" s="170"/>
      <c r="S105" s="170"/>
      <c r="T105" s="170"/>
      <c r="U105" s="170"/>
      <c r="V105" s="170"/>
      <c r="Z105" s="162"/>
    </row>
    <row r="106" spans="2:26" s="163" customFormat="1" ht="30" customHeight="1">
      <c r="B106" s="170"/>
      <c r="C106" s="170"/>
      <c r="D106" s="170"/>
      <c r="E106" s="170"/>
      <c r="F106" s="170"/>
      <c r="G106" s="170"/>
      <c r="H106" s="170"/>
      <c r="I106" s="170"/>
      <c r="J106" s="170"/>
      <c r="K106" s="170"/>
      <c r="L106" s="170"/>
      <c r="M106" s="170"/>
      <c r="N106" s="170"/>
      <c r="O106" s="170"/>
      <c r="P106" s="170"/>
      <c r="Q106" s="170"/>
      <c r="R106" s="170"/>
      <c r="S106" s="170"/>
      <c r="T106" s="170"/>
      <c r="U106" s="170"/>
      <c r="V106" s="170"/>
      <c r="Z106" s="162"/>
    </row>
    <row r="107" spans="2:26" s="163" customFormat="1" ht="30" customHeight="1">
      <c r="B107" s="170"/>
      <c r="C107" s="170"/>
      <c r="D107" s="170"/>
      <c r="E107" s="170"/>
      <c r="F107" s="170"/>
      <c r="G107" s="170"/>
      <c r="H107" s="170"/>
      <c r="I107" s="170"/>
      <c r="J107" s="170"/>
      <c r="K107" s="170"/>
      <c r="L107" s="170"/>
      <c r="M107" s="170"/>
      <c r="N107" s="170"/>
      <c r="O107" s="170"/>
      <c r="P107" s="170"/>
      <c r="Q107" s="170"/>
      <c r="R107" s="170"/>
      <c r="S107" s="170"/>
      <c r="T107" s="170"/>
      <c r="U107" s="170"/>
      <c r="V107" s="170"/>
      <c r="Z107" s="162"/>
    </row>
  </sheetData>
  <sheetProtection algorithmName="SHA-512" hashValue="09vZWH7G/k0y1JnZaKOIznWRJ6SvLZfO2zZGBZ8bZuCeRjQnu/291juERDs7FlZau/EXMHmU3JbYc9tXbIl8Zg==" saltValue="p+I8p+IG+Ukqg6yhB05NnQ==" spinCount="100000" sheet="1" objects="1" scenarios="1"/>
  <mergeCells count="30">
    <mergeCell ref="J6:J7"/>
    <mergeCell ref="K6:K7"/>
    <mergeCell ref="L6:L7"/>
    <mergeCell ref="M6:M7"/>
    <mergeCell ref="A1:B2"/>
    <mergeCell ref="C1:Y2"/>
    <mergeCell ref="B4:Y4"/>
    <mergeCell ref="A6:A7"/>
    <mergeCell ref="B6:B7"/>
    <mergeCell ref="C6:C7"/>
    <mergeCell ref="D6:D7"/>
    <mergeCell ref="E6:E7"/>
    <mergeCell ref="F6:F7"/>
    <mergeCell ref="G6:G7"/>
    <mergeCell ref="A11:A17"/>
    <mergeCell ref="W11:Y17"/>
    <mergeCell ref="T6:T7"/>
    <mergeCell ref="U6:U7"/>
    <mergeCell ref="V6:V7"/>
    <mergeCell ref="W6:Y7"/>
    <mergeCell ref="A8:A10"/>
    <mergeCell ref="W8:Y10"/>
    <mergeCell ref="N6:N7"/>
    <mergeCell ref="O6:O7"/>
    <mergeCell ref="P6:P7"/>
    <mergeCell ref="Q6:Q7"/>
    <mergeCell ref="R6:R7"/>
    <mergeCell ref="S6:S7"/>
    <mergeCell ref="H6:H7"/>
    <mergeCell ref="I6:I7"/>
  </mergeCells>
  <pageMargins left="0.7" right="0.7" top="0.75" bottom="0.75" header="0.3" footer="0.3"/>
  <ignoredErrors>
    <ignoredError sqref="C9:E9 H9:J9 M9:O9 R9:T9 H8 I8:J8 D8:E8 M8:O8 R8:T8" formulaRange="1"/>
    <ignoredError sqref="U14:U16 U11:U13 P11:P13 P14:P16 K14:K16 F11:F13 K12:K13 F14:F16 U17 P17 K17 F17" unlockedFormula="1"/>
  </ignoredErrors>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326A-2B5B-4A36-931A-799F53ED8202}">
  <sheetPr>
    <tabColor rgb="FFC00000"/>
  </sheetPr>
  <dimension ref="A1:X83"/>
  <sheetViews>
    <sheetView showGridLines="0" zoomScale="80" zoomScaleNormal="80" workbookViewId="0">
      <selection activeCell="H40" sqref="H40"/>
    </sheetView>
  </sheetViews>
  <sheetFormatPr baseColWidth="10" defaultColWidth="11.42578125" defaultRowHeight="16.5" customHeight="1" zeroHeight="1"/>
  <cols>
    <col min="1" max="1" width="2.42578125" style="2" customWidth="1"/>
    <col min="2" max="3" width="10.85546875" style="12" customWidth="1"/>
    <col min="4" max="4" width="30.85546875" style="12" customWidth="1"/>
    <col min="5" max="5" width="20.7109375" style="12" customWidth="1"/>
    <col min="6" max="6" width="18.28515625" style="12" customWidth="1"/>
    <col min="7" max="7" width="26.42578125" style="12" bestFit="1" customWidth="1"/>
    <col min="8" max="8" width="20.7109375" style="12" bestFit="1" customWidth="1"/>
    <col min="9" max="9" width="26.42578125" style="12" bestFit="1" customWidth="1"/>
    <col min="10" max="10" width="21.5703125" style="12" bestFit="1" customWidth="1"/>
    <col min="11" max="11" width="13.5703125" style="12" bestFit="1" customWidth="1"/>
    <col min="12" max="12" width="16.7109375" style="12" bestFit="1" customWidth="1"/>
    <col min="13" max="13" width="12.85546875" style="12" customWidth="1"/>
    <col min="14" max="14" width="13.5703125" style="12" bestFit="1" customWidth="1"/>
    <col min="15" max="15" width="13.5703125" style="11" bestFit="1" customWidth="1"/>
    <col min="16" max="16" width="20.28515625" style="11" customWidth="1"/>
    <col min="17" max="17" width="18.85546875" style="11" customWidth="1"/>
    <col min="18" max="18" width="13.5703125" style="11" bestFit="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588"/>
      <c r="C2" s="588"/>
      <c r="D2" s="588"/>
      <c r="E2" s="588"/>
      <c r="F2" s="590" t="s">
        <v>411</v>
      </c>
      <c r="G2" s="590"/>
      <c r="H2" s="590"/>
      <c r="I2" s="590"/>
      <c r="J2" s="590"/>
      <c r="K2" s="590"/>
      <c r="L2" s="590"/>
      <c r="M2" s="590"/>
      <c r="N2" s="590"/>
      <c r="O2" s="590"/>
      <c r="P2" s="590"/>
      <c r="Q2" s="590"/>
      <c r="R2" s="590"/>
      <c r="S2" s="590"/>
      <c r="T2" s="582" t="s">
        <v>412</v>
      </c>
      <c r="U2" s="583"/>
      <c r="V2" s="583"/>
      <c r="W2" s="584"/>
    </row>
    <row r="3" spans="1:24" ht="30" customHeight="1">
      <c r="B3" s="588"/>
      <c r="C3" s="588"/>
      <c r="D3" s="588"/>
      <c r="E3" s="588"/>
      <c r="F3" s="590"/>
      <c r="G3" s="590"/>
      <c r="H3" s="590"/>
      <c r="I3" s="590"/>
      <c r="J3" s="590"/>
      <c r="K3" s="590"/>
      <c r="L3" s="590"/>
      <c r="M3" s="590"/>
      <c r="N3" s="590"/>
      <c r="O3" s="590"/>
      <c r="P3" s="590"/>
      <c r="Q3" s="590"/>
      <c r="R3" s="590"/>
      <c r="S3" s="590"/>
      <c r="T3" s="582" t="s">
        <v>413</v>
      </c>
      <c r="U3" s="583"/>
      <c r="V3" s="583"/>
      <c r="W3" s="584"/>
    </row>
    <row r="4" spans="1:24" ht="30" customHeight="1">
      <c r="B4" s="588"/>
      <c r="C4" s="588"/>
      <c r="D4" s="588"/>
      <c r="E4" s="588"/>
      <c r="F4" s="590" t="s">
        <v>414</v>
      </c>
      <c r="G4" s="590"/>
      <c r="H4" s="590"/>
      <c r="I4" s="590"/>
      <c r="J4" s="590"/>
      <c r="K4" s="590"/>
      <c r="L4" s="590"/>
      <c r="M4" s="590"/>
      <c r="N4" s="590"/>
      <c r="O4" s="590"/>
      <c r="P4" s="590"/>
      <c r="Q4" s="590"/>
      <c r="R4" s="590"/>
      <c r="S4" s="590"/>
      <c r="T4" s="582" t="s">
        <v>415</v>
      </c>
      <c r="U4" s="583"/>
      <c r="V4" s="583"/>
      <c r="W4" s="584"/>
    </row>
    <row r="5" spans="1:24" ht="30" customHeight="1">
      <c r="B5" s="588"/>
      <c r="C5" s="588"/>
      <c r="D5" s="588"/>
      <c r="E5" s="588"/>
      <c r="F5" s="590"/>
      <c r="G5" s="590"/>
      <c r="H5" s="590"/>
      <c r="I5" s="590"/>
      <c r="J5" s="590"/>
      <c r="K5" s="590"/>
      <c r="L5" s="590"/>
      <c r="M5" s="590"/>
      <c r="N5" s="590"/>
      <c r="O5" s="590"/>
      <c r="P5" s="590"/>
      <c r="Q5" s="590"/>
      <c r="R5" s="590"/>
      <c r="S5" s="590"/>
      <c r="T5" s="585" t="s">
        <v>416</v>
      </c>
      <c r="U5" s="586"/>
      <c r="V5" s="586"/>
      <c r="W5" s="587"/>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30" t="s">
        <v>417</v>
      </c>
      <c r="Q7" s="545" t="s">
        <v>418</v>
      </c>
      <c r="R7" s="569"/>
      <c r="S7" s="569"/>
      <c r="T7" s="569"/>
      <c r="U7" s="569"/>
      <c r="V7" s="569"/>
      <c r="W7" s="569"/>
      <c r="X7" s="2"/>
    </row>
    <row r="8" spans="1:24" s="1" customFormat="1" ht="24.75" customHeight="1">
      <c r="A8" s="118"/>
      <c r="B8"/>
      <c r="C8"/>
      <c r="D8"/>
      <c r="E8"/>
      <c r="F8"/>
      <c r="G8"/>
      <c r="H8"/>
      <c r="I8"/>
      <c r="J8"/>
      <c r="K8"/>
      <c r="L8"/>
      <c r="M8"/>
      <c r="N8"/>
      <c r="O8"/>
      <c r="P8" s="131" t="s">
        <v>419</v>
      </c>
      <c r="Q8" s="218" t="s">
        <v>420</v>
      </c>
      <c r="R8" s="219" t="s">
        <v>421</v>
      </c>
      <c r="S8" s="218" t="s">
        <v>422</v>
      </c>
      <c r="T8" s="220" t="s">
        <v>423</v>
      </c>
      <c r="U8" s="218" t="s">
        <v>424</v>
      </c>
      <c r="V8" s="589" t="s">
        <v>425</v>
      </c>
      <c r="W8" s="589"/>
      <c r="X8" s="2"/>
    </row>
    <row r="9" spans="1:24" s="1" customFormat="1" ht="24.75" customHeight="1">
      <c r="A9" s="118"/>
      <c r="B9"/>
      <c r="C9"/>
      <c r="D9"/>
      <c r="E9"/>
      <c r="F9"/>
      <c r="G9"/>
      <c r="H9"/>
      <c r="I9"/>
      <c r="J9"/>
      <c r="K9"/>
      <c r="L9"/>
      <c r="M9"/>
      <c r="N9"/>
      <c r="O9"/>
      <c r="P9" s="131" t="s">
        <v>426</v>
      </c>
      <c r="Q9" s="218" t="s">
        <v>420</v>
      </c>
      <c r="R9" s="219" t="s">
        <v>427</v>
      </c>
      <c r="S9" s="218" t="s">
        <v>422</v>
      </c>
      <c r="T9" s="220" t="s">
        <v>427</v>
      </c>
      <c r="U9" s="218" t="s">
        <v>424</v>
      </c>
      <c r="V9" s="589" t="s">
        <v>427</v>
      </c>
      <c r="W9" s="589"/>
      <c r="X9" s="2"/>
    </row>
    <row r="10" spans="1:24" customFormat="1" ht="12" customHeight="1">
      <c r="A10" s="119"/>
      <c r="P10" s="107"/>
      <c r="Q10" s="107"/>
      <c r="R10" s="107"/>
      <c r="S10" s="107"/>
      <c r="T10" s="107"/>
      <c r="U10" s="107"/>
      <c r="V10" s="107"/>
      <c r="W10" s="107"/>
    </row>
    <row r="11" spans="1:24" ht="33" customHeight="1">
      <c r="A11" s="118"/>
      <c r="B11" s="549" t="s">
        <v>428</v>
      </c>
      <c r="C11" s="550"/>
      <c r="D11" s="550"/>
      <c r="E11" s="550"/>
      <c r="F11" s="550"/>
      <c r="G11" s="550"/>
      <c r="H11" s="550"/>
      <c r="I11" s="550"/>
      <c r="J11" s="550"/>
      <c r="K11" s="550"/>
      <c r="L11" s="550"/>
      <c r="M11" s="550"/>
      <c r="N11" s="550"/>
      <c r="O11" s="550"/>
      <c r="P11" s="550"/>
      <c r="Q11" s="550"/>
      <c r="R11" s="550"/>
      <c r="S11" s="550"/>
      <c r="T11" s="550"/>
      <c r="U11" s="550"/>
      <c r="V11" s="551"/>
      <c r="W11" s="552"/>
    </row>
    <row r="12" spans="1:24" ht="12" customHeight="1">
      <c r="A12" s="118"/>
      <c r="B12" s="591"/>
      <c r="C12" s="592"/>
      <c r="D12" s="592"/>
      <c r="E12" s="592"/>
      <c r="F12" s="592"/>
      <c r="G12" s="592"/>
      <c r="H12" s="592"/>
      <c r="I12" s="592"/>
      <c r="J12" s="592"/>
      <c r="K12" s="592"/>
      <c r="L12" s="592"/>
      <c r="M12" s="592"/>
      <c r="N12" s="592"/>
      <c r="O12" s="592"/>
      <c r="P12" s="592"/>
      <c r="Q12" s="592"/>
      <c r="R12" s="592"/>
      <c r="S12" s="592"/>
      <c r="T12" s="592"/>
      <c r="U12" s="592"/>
      <c r="V12" s="592"/>
      <c r="W12" s="593"/>
    </row>
    <row r="13" spans="1:24" ht="44.25" customHeight="1">
      <c r="A13" s="118"/>
      <c r="B13" s="512" t="s">
        <v>429</v>
      </c>
      <c r="C13" s="512"/>
      <c r="D13" s="512"/>
      <c r="E13" s="513"/>
      <c r="F13" s="514" t="s">
        <v>430</v>
      </c>
      <c r="G13" s="514"/>
      <c r="H13" s="514"/>
      <c r="I13" s="514"/>
      <c r="J13" s="514"/>
      <c r="K13" s="514"/>
      <c r="L13" s="514"/>
      <c r="M13" s="514"/>
      <c r="N13" s="514"/>
      <c r="O13" s="514"/>
      <c r="P13" s="514"/>
      <c r="Q13" s="514"/>
      <c r="R13" s="514"/>
      <c r="S13" s="514"/>
      <c r="T13" s="514"/>
      <c r="U13" s="514"/>
      <c r="V13" s="514"/>
      <c r="W13" s="515"/>
      <c r="X13" s="118"/>
    </row>
    <row r="14" spans="1:24" ht="46.5" customHeight="1">
      <c r="A14" s="5"/>
      <c r="B14" s="594" t="s">
        <v>431</v>
      </c>
      <c r="C14" s="595"/>
      <c r="D14" s="595"/>
      <c r="E14" s="595"/>
      <c r="F14" s="532" t="str">
        <f>IFERROR(VLOOKUP(PROCES,'[2]Objetivos procesos '!C3:D28,2,FALSE)," ")</f>
        <v>Garantizar que los recursos financieros de la entidad sean recaudados y administrados con efectividad.</v>
      </c>
      <c r="G14" s="533"/>
      <c r="H14" s="533"/>
      <c r="I14" s="533"/>
      <c r="J14" s="533"/>
      <c r="K14" s="533"/>
      <c r="L14" s="533"/>
      <c r="M14" s="533"/>
      <c r="N14" s="533"/>
      <c r="O14" s="533"/>
      <c r="P14" s="533"/>
      <c r="Q14" s="533"/>
      <c r="R14" s="533"/>
      <c r="S14" s="533"/>
      <c r="T14" s="533"/>
      <c r="U14" s="533"/>
      <c r="V14" s="533"/>
      <c r="W14" s="534"/>
      <c r="X14" s="6"/>
    </row>
    <row r="15" spans="1:24" ht="46.5" customHeight="1">
      <c r="A15" s="5"/>
      <c r="B15" s="519" t="s">
        <v>432</v>
      </c>
      <c r="C15" s="530"/>
      <c r="D15" s="530"/>
      <c r="E15" s="531"/>
      <c r="F15" s="532" t="s">
        <v>433</v>
      </c>
      <c r="G15" s="533"/>
      <c r="H15" s="533"/>
      <c r="I15" s="533"/>
      <c r="J15" s="533"/>
      <c r="K15" s="533"/>
      <c r="L15" s="533"/>
      <c r="M15" s="533"/>
      <c r="N15" s="533"/>
      <c r="O15" s="533"/>
      <c r="P15" s="533"/>
      <c r="Q15" s="533"/>
      <c r="R15" s="533"/>
      <c r="S15" s="533"/>
      <c r="T15" s="533"/>
      <c r="U15" s="533"/>
      <c r="V15" s="533"/>
      <c r="W15" s="534"/>
      <c r="X15" s="6"/>
    </row>
    <row r="16" spans="1:24" ht="32.25" customHeight="1">
      <c r="B16" s="535" t="s">
        <v>434</v>
      </c>
      <c r="C16" s="520"/>
      <c r="D16" s="520"/>
      <c r="E16" s="536"/>
      <c r="F16" s="537" t="str">
        <f>IFERROR(VLOOKUP(PROCES,'[2]Objetivos procesos '!C3:E28,3,FALSE)," ")</f>
        <v>Joaquín Fernando Ruíz González</v>
      </c>
      <c r="G16" s="538"/>
      <c r="H16" s="538"/>
      <c r="I16" s="538"/>
      <c r="J16" s="538"/>
      <c r="K16" s="538"/>
      <c r="L16" s="538"/>
      <c r="M16" s="538"/>
      <c r="N16" s="538"/>
      <c r="O16" s="538"/>
      <c r="P16" s="538"/>
      <c r="Q16" s="538"/>
      <c r="R16" s="538"/>
      <c r="S16" s="538"/>
      <c r="T16" s="538"/>
      <c r="U16" s="538"/>
      <c r="V16" s="538"/>
      <c r="W16" s="539"/>
      <c r="X16" s="6"/>
    </row>
    <row r="17" spans="2:24" ht="59.25" customHeight="1">
      <c r="B17" s="519" t="s">
        <v>435</v>
      </c>
      <c r="C17" s="520"/>
      <c r="D17" s="520"/>
      <c r="E17" s="520"/>
      <c r="F17" s="546" t="s">
        <v>436</v>
      </c>
      <c r="G17" s="547"/>
      <c r="H17" s="547"/>
      <c r="I17" s="547"/>
      <c r="J17" s="547"/>
      <c r="K17" s="547"/>
      <c r="L17" s="547"/>
      <c r="M17" s="547"/>
      <c r="N17" s="547"/>
      <c r="O17" s="547"/>
      <c r="P17" s="547"/>
      <c r="Q17" s="547"/>
      <c r="R17" s="547"/>
      <c r="S17" s="547"/>
      <c r="T17" s="547"/>
      <c r="U17" s="547"/>
      <c r="V17" s="547"/>
      <c r="W17" s="548"/>
      <c r="X17" s="118"/>
    </row>
    <row r="18" spans="2:24" ht="18" customHeight="1">
      <c r="B18" s="516"/>
      <c r="C18" s="517"/>
      <c r="D18" s="517"/>
      <c r="E18" s="517"/>
      <c r="F18" s="517"/>
      <c r="G18" s="517"/>
      <c r="H18" s="517"/>
      <c r="I18" s="517"/>
      <c r="J18" s="517"/>
      <c r="K18" s="517"/>
      <c r="L18" s="517"/>
      <c r="M18" s="517"/>
      <c r="N18" s="517"/>
      <c r="O18" s="517"/>
      <c r="P18" s="517"/>
      <c r="Q18" s="517"/>
      <c r="R18" s="517"/>
      <c r="S18" s="517"/>
      <c r="T18" s="517"/>
      <c r="U18" s="517"/>
      <c r="V18" s="517"/>
      <c r="W18" s="518"/>
      <c r="X18" s="6"/>
    </row>
    <row r="19" spans="2:24" ht="33" customHeight="1">
      <c r="B19" s="549" t="s">
        <v>437</v>
      </c>
      <c r="C19" s="550"/>
      <c r="D19" s="550"/>
      <c r="E19" s="550"/>
      <c r="F19" s="550"/>
      <c r="G19" s="550"/>
      <c r="H19" s="550"/>
      <c r="I19" s="550"/>
      <c r="J19" s="550"/>
      <c r="K19" s="550"/>
      <c r="L19" s="550"/>
      <c r="M19" s="550"/>
      <c r="N19" s="550"/>
      <c r="O19" s="550"/>
      <c r="P19" s="550"/>
      <c r="Q19" s="550"/>
      <c r="R19" s="550"/>
      <c r="S19" s="550"/>
      <c r="T19" s="550"/>
      <c r="U19" s="550"/>
      <c r="V19" s="551"/>
      <c r="W19" s="552"/>
      <c r="X19" s="6"/>
    </row>
    <row r="20" spans="2:24" ht="12" customHeight="1">
      <c r="B20" s="516"/>
      <c r="C20" s="517"/>
      <c r="D20" s="517"/>
      <c r="E20" s="517"/>
      <c r="F20" s="517"/>
      <c r="G20" s="517"/>
      <c r="H20" s="517"/>
      <c r="I20" s="517"/>
      <c r="J20" s="517"/>
      <c r="K20" s="517"/>
      <c r="L20" s="517"/>
      <c r="M20" s="517"/>
      <c r="N20" s="517"/>
      <c r="O20" s="517"/>
      <c r="P20" s="517"/>
      <c r="Q20" s="517"/>
      <c r="R20" s="517"/>
      <c r="S20" s="517"/>
      <c r="T20" s="517"/>
      <c r="U20" s="517"/>
      <c r="V20" s="517"/>
      <c r="W20" s="518"/>
      <c r="X20" s="6"/>
    </row>
    <row r="21" spans="2:24" ht="27" customHeight="1">
      <c r="B21" s="513" t="s">
        <v>438</v>
      </c>
      <c r="C21" s="570"/>
      <c r="D21" s="570"/>
      <c r="E21" s="596" t="s">
        <v>681</v>
      </c>
      <c r="F21" s="596"/>
      <c r="G21" s="596"/>
      <c r="H21" s="596"/>
      <c r="I21" s="596"/>
      <c r="J21" s="596"/>
      <c r="K21" s="596"/>
      <c r="L21" s="596"/>
      <c r="M21" s="597"/>
      <c r="N21" s="597"/>
      <c r="O21" s="596"/>
      <c r="P21" s="596"/>
      <c r="Q21" s="596"/>
      <c r="R21" s="596"/>
      <c r="S21" s="596"/>
      <c r="T21" s="596"/>
      <c r="U21" s="596"/>
      <c r="V21" s="598"/>
      <c r="W21" s="599"/>
      <c r="X21" s="118"/>
    </row>
    <row r="22" spans="2:24" ht="27" customHeight="1">
      <c r="B22" s="513" t="s">
        <v>440</v>
      </c>
      <c r="C22" s="570"/>
      <c r="D22" s="570"/>
      <c r="E22" s="596" t="s">
        <v>682</v>
      </c>
      <c r="F22" s="596"/>
      <c r="G22" s="596"/>
      <c r="H22" s="596"/>
      <c r="I22" s="596"/>
      <c r="J22" s="596"/>
      <c r="K22" s="596"/>
      <c r="L22" s="596"/>
      <c r="M22" s="597"/>
      <c r="N22" s="597"/>
      <c r="O22" s="596"/>
      <c r="P22" s="596"/>
      <c r="Q22" s="596"/>
      <c r="R22" s="596"/>
      <c r="S22" s="596"/>
      <c r="T22" s="596"/>
      <c r="U22" s="596"/>
      <c r="V22" s="598"/>
      <c r="W22" s="599"/>
    </row>
    <row r="23" spans="2:24" ht="27" customHeight="1">
      <c r="B23" s="519" t="s">
        <v>442</v>
      </c>
      <c r="C23" s="530"/>
      <c r="D23" s="531"/>
      <c r="E23" s="509" t="s">
        <v>426</v>
      </c>
      <c r="F23" s="510"/>
      <c r="G23" s="510"/>
      <c r="H23" s="510"/>
      <c r="I23" s="510"/>
      <c r="J23" s="510"/>
      <c r="K23" s="510"/>
      <c r="L23" s="510"/>
      <c r="M23" s="510"/>
      <c r="N23" s="510"/>
      <c r="O23" s="510"/>
      <c r="P23" s="510"/>
      <c r="Q23" s="510"/>
      <c r="R23" s="510"/>
      <c r="S23" s="510"/>
      <c r="T23" s="510"/>
      <c r="U23" s="510"/>
      <c r="V23" s="510"/>
      <c r="W23" s="511"/>
    </row>
    <row r="24" spans="2:24" ht="123" customHeight="1">
      <c r="B24" s="493" t="s">
        <v>444</v>
      </c>
      <c r="C24" s="494"/>
      <c r="D24" s="553"/>
      <c r="E24" s="540" t="s">
        <v>683</v>
      </c>
      <c r="F24" s="726"/>
      <c r="G24" s="510"/>
      <c r="H24" s="510"/>
      <c r="I24" s="510"/>
      <c r="J24" s="510"/>
      <c r="K24" s="510"/>
      <c r="L24" s="510"/>
      <c r="M24" s="510"/>
      <c r="N24" s="510"/>
      <c r="O24" s="510"/>
      <c r="P24" s="510"/>
      <c r="Q24" s="510"/>
      <c r="R24" s="510"/>
      <c r="S24" s="510"/>
      <c r="T24" s="510"/>
      <c r="U24" s="510"/>
      <c r="V24" s="510"/>
      <c r="W24" s="511"/>
    </row>
    <row r="25" spans="2:24" ht="114.75" customHeight="1">
      <c r="B25" s="554"/>
      <c r="C25" s="555"/>
      <c r="D25" s="556"/>
      <c r="E25" s="542"/>
      <c r="F25" s="727"/>
      <c r="G25" s="510"/>
      <c r="H25" s="510"/>
      <c r="I25" s="510"/>
      <c r="J25" s="510"/>
      <c r="K25" s="510"/>
      <c r="L25" s="510"/>
      <c r="M25" s="510"/>
      <c r="N25" s="510"/>
      <c r="O25" s="510"/>
      <c r="P25" s="510"/>
      <c r="Q25" s="510"/>
      <c r="R25" s="510"/>
      <c r="S25" s="510"/>
      <c r="T25" s="510"/>
      <c r="U25" s="510"/>
      <c r="V25" s="510"/>
      <c r="W25" s="511"/>
    </row>
    <row r="26" spans="2:24" ht="38.25" customHeight="1">
      <c r="B26" s="554"/>
      <c r="C26" s="555"/>
      <c r="D26" s="555"/>
      <c r="E26" s="713" t="s">
        <v>446</v>
      </c>
      <c r="F26" s="713"/>
      <c r="G26" s="712" t="s">
        <v>684</v>
      </c>
      <c r="H26" s="712"/>
      <c r="I26" s="712"/>
      <c r="J26" s="712"/>
      <c r="K26" s="712"/>
      <c r="L26" s="221"/>
      <c r="M26" s="545" t="s">
        <v>448</v>
      </c>
      <c r="N26" s="545"/>
      <c r="O26" s="545"/>
      <c r="P26" s="545"/>
      <c r="Q26" s="694" t="s">
        <v>685</v>
      </c>
      <c r="R26" s="695"/>
      <c r="S26" s="695"/>
      <c r="T26" s="695"/>
      <c r="U26" s="695"/>
      <c r="V26" s="695"/>
      <c r="W26" s="696"/>
    </row>
    <row r="27" spans="2:24" ht="28.5" customHeight="1">
      <c r="B27" s="554"/>
      <c r="C27" s="555"/>
      <c r="D27" s="555"/>
      <c r="E27" s="713" t="s">
        <v>450</v>
      </c>
      <c r="F27" s="713"/>
      <c r="G27" s="712" t="s">
        <v>686</v>
      </c>
      <c r="H27" s="712"/>
      <c r="I27" s="712"/>
      <c r="J27" s="712"/>
      <c r="K27" s="712"/>
      <c r="L27" s="253"/>
      <c r="M27" s="524" t="s">
        <v>448</v>
      </c>
      <c r="N27" s="525"/>
      <c r="O27" s="525"/>
      <c r="P27" s="526"/>
      <c r="Q27" s="694" t="s">
        <v>685</v>
      </c>
      <c r="R27" s="695"/>
      <c r="S27" s="695"/>
      <c r="T27" s="695"/>
      <c r="U27" s="695"/>
      <c r="V27" s="695"/>
      <c r="W27" s="696"/>
    </row>
    <row r="28" spans="2:24" ht="28.5" customHeight="1">
      <c r="B28" s="554"/>
      <c r="C28" s="555"/>
      <c r="D28" s="555"/>
      <c r="E28" s="713" t="s">
        <v>687</v>
      </c>
      <c r="F28" s="713"/>
      <c r="G28" s="728" t="s">
        <v>688</v>
      </c>
      <c r="H28" s="544"/>
      <c r="I28" s="544"/>
      <c r="J28" s="544"/>
      <c r="K28" s="729"/>
      <c r="L28" s="253"/>
      <c r="M28" s="524" t="s">
        <v>448</v>
      </c>
      <c r="N28" s="525"/>
      <c r="O28" s="525"/>
      <c r="P28" s="526"/>
      <c r="Q28" s="694" t="s">
        <v>685</v>
      </c>
      <c r="R28" s="695"/>
      <c r="S28" s="695"/>
      <c r="T28" s="695"/>
      <c r="U28" s="695"/>
      <c r="V28" s="695"/>
      <c r="W28" s="696"/>
    </row>
    <row r="29" spans="2:24" ht="34.5" customHeight="1">
      <c r="B29" s="496"/>
      <c r="C29" s="497"/>
      <c r="D29" s="497"/>
      <c r="E29" s="713" t="s">
        <v>687</v>
      </c>
      <c r="F29" s="713"/>
      <c r="G29" s="712" t="s">
        <v>689</v>
      </c>
      <c r="H29" s="712"/>
      <c r="I29" s="712"/>
      <c r="J29" s="712"/>
      <c r="K29" s="712"/>
      <c r="L29" s="222"/>
      <c r="M29" s="527" t="s">
        <v>448</v>
      </c>
      <c r="N29" s="528"/>
      <c r="O29" s="528"/>
      <c r="P29" s="529"/>
      <c r="Q29" s="694" t="s">
        <v>664</v>
      </c>
      <c r="R29" s="695"/>
      <c r="S29" s="695"/>
      <c r="T29" s="695"/>
      <c r="U29" s="695"/>
      <c r="V29" s="695"/>
      <c r="W29" s="696"/>
    </row>
    <row r="30" spans="2:24" ht="18" customHeight="1">
      <c r="B30" s="516"/>
      <c r="C30" s="517"/>
      <c r="D30" s="517"/>
      <c r="E30" s="725"/>
      <c r="F30" s="725"/>
      <c r="G30" s="517"/>
      <c r="H30" s="517"/>
      <c r="I30" s="517"/>
      <c r="J30" s="517"/>
      <c r="K30" s="517"/>
      <c r="L30" s="517"/>
      <c r="M30" s="517"/>
      <c r="N30" s="517"/>
      <c r="O30" s="517"/>
      <c r="P30" s="517"/>
      <c r="Q30" s="517"/>
      <c r="R30" s="517"/>
      <c r="S30" s="517"/>
      <c r="T30" s="517"/>
      <c r="U30" s="517"/>
      <c r="V30" s="517"/>
      <c r="W30" s="518"/>
      <c r="X30" s="6"/>
    </row>
    <row r="31" spans="2:24" ht="255.75" customHeight="1">
      <c r="B31" s="569" t="s">
        <v>452</v>
      </c>
      <c r="C31" s="569"/>
      <c r="D31" s="569"/>
      <c r="E31" s="571" t="s">
        <v>690</v>
      </c>
      <c r="F31" s="572"/>
      <c r="G31" s="572"/>
      <c r="H31" s="572"/>
      <c r="I31" s="572"/>
      <c r="J31" s="572"/>
      <c r="K31" s="572"/>
      <c r="L31" s="572"/>
      <c r="M31" s="572"/>
      <c r="N31" s="572"/>
      <c r="O31" s="572"/>
      <c r="P31" s="572"/>
      <c r="Q31" s="572"/>
      <c r="R31" s="572"/>
      <c r="S31" s="572"/>
      <c r="T31" s="572"/>
      <c r="U31" s="572"/>
      <c r="V31" s="572"/>
      <c r="W31" s="573"/>
    </row>
    <row r="32" spans="2:24">
      <c r="B32" s="516"/>
      <c r="C32" s="517"/>
      <c r="D32" s="517"/>
      <c r="E32" s="517"/>
      <c r="F32" s="517"/>
      <c r="G32" s="517"/>
      <c r="H32" s="517"/>
      <c r="I32" s="517"/>
      <c r="J32" s="517"/>
      <c r="K32" s="517"/>
      <c r="L32" s="517"/>
      <c r="M32" s="517"/>
      <c r="N32" s="517"/>
      <c r="O32" s="517"/>
      <c r="P32" s="517"/>
      <c r="Q32" s="517"/>
      <c r="R32" s="517"/>
      <c r="S32" s="517"/>
      <c r="T32" s="517"/>
      <c r="U32" s="517"/>
      <c r="V32" s="517"/>
      <c r="W32" s="518"/>
    </row>
    <row r="33" spans="2:23" ht="32.25" customHeight="1">
      <c r="B33" s="574" t="s">
        <v>455</v>
      </c>
      <c r="C33" s="525"/>
      <c r="D33" s="525"/>
      <c r="E33" s="525"/>
      <c r="F33" s="526"/>
      <c r="G33" s="521" t="s">
        <v>22</v>
      </c>
      <c r="H33" s="522"/>
      <c r="I33" s="545" t="s">
        <v>456</v>
      </c>
      <c r="J33" s="545"/>
      <c r="K33" s="545"/>
      <c r="L33" s="524" t="s">
        <v>457</v>
      </c>
      <c r="M33" s="525"/>
      <c r="N33" s="525"/>
      <c r="O33" s="525"/>
      <c r="P33" s="525"/>
      <c r="Q33" s="525"/>
      <c r="R33" s="526"/>
      <c r="S33" s="569" t="s">
        <v>458</v>
      </c>
      <c r="T33" s="569"/>
      <c r="U33" s="600" t="s">
        <v>459</v>
      </c>
      <c r="V33" s="601"/>
      <c r="W33" s="602"/>
    </row>
    <row r="34" spans="2:23" ht="62.25" customHeight="1">
      <c r="B34" s="575" t="s">
        <v>460</v>
      </c>
      <c r="C34" s="522"/>
      <c r="D34" s="523"/>
      <c r="E34" s="576" t="s">
        <v>13</v>
      </c>
      <c r="F34" s="577"/>
      <c r="G34" s="521" t="s">
        <v>461</v>
      </c>
      <c r="H34" s="522"/>
      <c r="I34" s="523"/>
      <c r="J34" s="723" t="s">
        <v>691</v>
      </c>
      <c r="K34" s="724"/>
      <c r="L34" s="521" t="s">
        <v>463</v>
      </c>
      <c r="M34" s="522"/>
      <c r="N34" s="522"/>
      <c r="O34" s="523"/>
      <c r="P34" s="560" t="s">
        <v>464</v>
      </c>
      <c r="Q34" s="561"/>
      <c r="R34" s="561"/>
      <c r="S34" s="561"/>
      <c r="T34" s="561"/>
      <c r="U34" s="561"/>
      <c r="V34" s="561"/>
      <c r="W34" s="562"/>
    </row>
    <row r="35" spans="2:23" ht="18" customHeight="1">
      <c r="B35" s="516"/>
      <c r="C35" s="517"/>
      <c r="D35" s="517"/>
      <c r="E35" s="517"/>
      <c r="F35" s="517"/>
      <c r="G35" s="517"/>
      <c r="H35" s="517"/>
      <c r="I35" s="517"/>
      <c r="J35" s="517"/>
      <c r="K35" s="517"/>
      <c r="L35" s="517"/>
      <c r="M35" s="517"/>
      <c r="N35" s="517"/>
      <c r="O35" s="517"/>
      <c r="P35" s="517"/>
      <c r="Q35" s="517"/>
      <c r="R35" s="517"/>
      <c r="S35" s="517"/>
      <c r="T35" s="517"/>
      <c r="U35" s="517"/>
      <c r="V35" s="517"/>
      <c r="W35" s="518"/>
    </row>
    <row r="36" spans="2:23" ht="33" customHeight="1">
      <c r="B36" s="549" t="s">
        <v>465</v>
      </c>
      <c r="C36" s="550"/>
      <c r="D36" s="550"/>
      <c r="E36" s="550"/>
      <c r="F36" s="550"/>
      <c r="G36" s="550"/>
      <c r="H36" s="550"/>
      <c r="I36" s="550"/>
      <c r="J36" s="550"/>
      <c r="K36" s="550"/>
      <c r="L36" s="550"/>
      <c r="M36" s="550"/>
      <c r="N36" s="550"/>
      <c r="O36" s="550"/>
      <c r="P36" s="550"/>
      <c r="Q36" s="550"/>
      <c r="R36" s="550"/>
      <c r="S36" s="550"/>
      <c r="T36" s="550"/>
      <c r="U36" s="550"/>
      <c r="V36" s="551"/>
      <c r="W36" s="552"/>
    </row>
    <row r="37" spans="2:23" ht="12" customHeight="1">
      <c r="B37" s="563"/>
      <c r="C37" s="564"/>
      <c r="D37" s="564"/>
      <c r="E37" s="564"/>
      <c r="F37" s="564"/>
      <c r="G37" s="564"/>
      <c r="H37" s="564"/>
      <c r="I37" s="564"/>
      <c r="J37" s="564"/>
      <c r="K37" s="564"/>
      <c r="L37" s="564"/>
      <c r="M37" s="564"/>
      <c r="N37" s="564"/>
      <c r="O37" s="564"/>
      <c r="P37" s="564"/>
      <c r="Q37" s="564"/>
      <c r="R37" s="564"/>
      <c r="S37" s="564"/>
      <c r="T37" s="564"/>
      <c r="U37" s="564"/>
      <c r="V37" s="564"/>
      <c r="W37" s="565"/>
    </row>
    <row r="38" spans="2:23" s="7" customFormat="1" ht="39.75" customHeight="1">
      <c r="B38" s="545" t="s">
        <v>466</v>
      </c>
      <c r="C38" s="545"/>
      <c r="D38" s="545"/>
      <c r="E38" s="217" t="s">
        <v>467</v>
      </c>
      <c r="F38" s="217" t="s">
        <v>468</v>
      </c>
      <c r="G38" s="217" t="s">
        <v>469</v>
      </c>
      <c r="H38" s="217" t="s">
        <v>470</v>
      </c>
      <c r="I38" s="217" t="s">
        <v>471</v>
      </c>
      <c r="J38" s="217" t="s">
        <v>472</v>
      </c>
      <c r="K38" s="217" t="s">
        <v>473</v>
      </c>
      <c r="L38" s="217" t="s">
        <v>474</v>
      </c>
      <c r="M38" s="217" t="s">
        <v>475</v>
      </c>
      <c r="N38" s="217" t="s">
        <v>476</v>
      </c>
      <c r="O38" s="217" t="s">
        <v>477</v>
      </c>
      <c r="P38" s="217" t="s">
        <v>478</v>
      </c>
      <c r="Q38" s="217" t="s">
        <v>479</v>
      </c>
      <c r="R38" s="217" t="s">
        <v>480</v>
      </c>
      <c r="S38" s="217" t="s">
        <v>481</v>
      </c>
      <c r="T38" s="217" t="s">
        <v>482</v>
      </c>
      <c r="U38" s="217" t="s">
        <v>483</v>
      </c>
      <c r="V38" s="217" t="s">
        <v>484</v>
      </c>
      <c r="W38" s="217" t="s">
        <v>485</v>
      </c>
    </row>
    <row r="39" spans="2:23" s="8" customFormat="1" ht="20.25" customHeight="1">
      <c r="B39" s="717" t="s">
        <v>692</v>
      </c>
      <c r="C39" s="717"/>
      <c r="D39" s="717"/>
      <c r="E39" s="254" t="s">
        <v>693</v>
      </c>
      <c r="F39" s="254" t="s">
        <v>693</v>
      </c>
      <c r="G39" s="254" t="s">
        <v>693</v>
      </c>
      <c r="H39" s="366">
        <f>+'4. Registros_Cobro_Coactivo'!F8</f>
        <v>21198</v>
      </c>
      <c r="I39" s="254" t="s">
        <v>693</v>
      </c>
      <c r="J39" s="254" t="s">
        <v>693</v>
      </c>
      <c r="K39" s="254" t="s">
        <v>693</v>
      </c>
      <c r="L39" s="366">
        <f>+'4. Registros_Cobro_Coactivo'!K8</f>
        <v>0</v>
      </c>
      <c r="M39" s="288"/>
      <c r="N39" s="254" t="s">
        <v>693</v>
      </c>
      <c r="O39" s="254" t="s">
        <v>693</v>
      </c>
      <c r="P39" s="254" t="s">
        <v>693</v>
      </c>
      <c r="Q39" s="366">
        <f>+'4. Registros_Cobro_Coactivo'!P8</f>
        <v>0</v>
      </c>
      <c r="R39" s="254" t="s">
        <v>693</v>
      </c>
      <c r="S39" s="254" t="s">
        <v>693</v>
      </c>
      <c r="T39" s="254" t="s">
        <v>693</v>
      </c>
      <c r="U39" s="366">
        <f>+'4. Registros_Cobro_Coactivo'!U8</f>
        <v>0</v>
      </c>
      <c r="V39" s="288"/>
      <c r="W39" s="238"/>
    </row>
    <row r="40" spans="2:23" s="8" customFormat="1" ht="20.25" customHeight="1">
      <c r="B40" s="717" t="s">
        <v>694</v>
      </c>
      <c r="C40" s="717"/>
      <c r="D40" s="717"/>
      <c r="E40" s="254" t="s">
        <v>693</v>
      </c>
      <c r="F40" s="254" t="s">
        <v>693</v>
      </c>
      <c r="G40" s="254" t="s">
        <v>693</v>
      </c>
      <c r="H40" s="367">
        <f>+'4. Registros_Cobro_Coactivo'!F9</f>
        <v>2183</v>
      </c>
      <c r="I40" s="254" t="s">
        <v>693</v>
      </c>
      <c r="J40" s="254" t="s">
        <v>693</v>
      </c>
      <c r="K40" s="254" t="s">
        <v>693</v>
      </c>
      <c r="L40" s="367">
        <f>+'4. Registros_Cobro_Coactivo'!K9</f>
        <v>0</v>
      </c>
      <c r="M40" s="288"/>
      <c r="N40" s="254" t="s">
        <v>693</v>
      </c>
      <c r="O40" s="254" t="s">
        <v>693</v>
      </c>
      <c r="P40" s="254" t="s">
        <v>693</v>
      </c>
      <c r="Q40" s="367">
        <f>+'4. Registros_Cobro_Coactivo'!P9</f>
        <v>0</v>
      </c>
      <c r="R40" s="254" t="s">
        <v>693</v>
      </c>
      <c r="S40" s="254" t="s">
        <v>693</v>
      </c>
      <c r="T40" s="254" t="s">
        <v>693</v>
      </c>
      <c r="U40" s="367">
        <f>+'4. Registros_Cobro_Coactivo'!U9</f>
        <v>0</v>
      </c>
      <c r="V40" s="288"/>
      <c r="W40" s="238"/>
    </row>
    <row r="41" spans="2:23" s="8" customFormat="1" ht="20.25" customHeight="1">
      <c r="B41" s="720" t="s">
        <v>695</v>
      </c>
      <c r="C41" s="721"/>
      <c r="D41" s="722"/>
      <c r="E41" s="254"/>
      <c r="F41" s="254"/>
      <c r="G41" s="254"/>
      <c r="H41" s="368">
        <f>+'4. Registros_Cobro_Coactivo'!F10</f>
        <v>23387</v>
      </c>
      <c r="I41" s="254"/>
      <c r="J41" s="254"/>
      <c r="K41" s="254"/>
      <c r="L41" s="368"/>
      <c r="M41" s="288"/>
      <c r="N41" s="254"/>
      <c r="O41" s="254"/>
      <c r="P41" s="254"/>
      <c r="Q41" s="368"/>
      <c r="R41" s="254"/>
      <c r="S41" s="254"/>
      <c r="T41" s="254"/>
      <c r="U41" s="368"/>
      <c r="V41" s="288"/>
      <c r="W41" s="238"/>
    </row>
    <row r="42" spans="2:23" s="9" customFormat="1" ht="21" customHeight="1">
      <c r="B42" s="717" t="s">
        <v>696</v>
      </c>
      <c r="C42" s="717"/>
      <c r="D42" s="717"/>
      <c r="E42" s="254" t="s">
        <v>693</v>
      </c>
      <c r="F42" s="254" t="s">
        <v>693</v>
      </c>
      <c r="G42" s="254" t="s">
        <v>693</v>
      </c>
      <c r="H42" s="369">
        <f>+'4. Registros_Cobro_Coactivo'!F11</f>
        <v>-6</v>
      </c>
      <c r="I42" s="254" t="s">
        <v>693</v>
      </c>
      <c r="J42" s="254" t="s">
        <v>693</v>
      </c>
      <c r="K42" s="254" t="s">
        <v>693</v>
      </c>
      <c r="L42" s="369">
        <f>+'4. Registros_Cobro_Coactivo'!K11</f>
        <v>0</v>
      </c>
      <c r="M42" s="245" t="str">
        <f t="shared" ref="M42:W42" si="0">IF(ISBLANK(M40),"",M39/M40)</f>
        <v/>
      </c>
      <c r="N42" s="254" t="s">
        <v>693</v>
      </c>
      <c r="O42" s="254" t="s">
        <v>693</v>
      </c>
      <c r="P42" s="254" t="s">
        <v>693</v>
      </c>
      <c r="Q42" s="369">
        <f>+'4. Registros_Cobro_Coactivo'!P11</f>
        <v>0</v>
      </c>
      <c r="R42" s="254" t="s">
        <v>693</v>
      </c>
      <c r="S42" s="254" t="s">
        <v>693</v>
      </c>
      <c r="T42" s="254" t="s">
        <v>693</v>
      </c>
      <c r="U42" s="369">
        <f>+'4. Registros_Cobro_Coactivo'!U11</f>
        <v>0</v>
      </c>
      <c r="V42" s="245" t="str">
        <f t="shared" si="0"/>
        <v/>
      </c>
      <c r="W42" s="245" t="str">
        <f t="shared" si="0"/>
        <v/>
      </c>
    </row>
    <row r="43" spans="2:23" s="9" customFormat="1" ht="21" customHeight="1">
      <c r="B43" s="466" t="s">
        <v>697</v>
      </c>
      <c r="C43" s="466"/>
      <c r="D43" s="466"/>
      <c r="E43" s="254" t="s">
        <v>693</v>
      </c>
      <c r="F43" s="254" t="s">
        <v>693</v>
      </c>
      <c r="G43" s="254" t="s">
        <v>693</v>
      </c>
      <c r="H43" s="370">
        <f>+'4. Registros_Cobro_Coactivo'!F12</f>
        <v>-2.5661862195800009E-4</v>
      </c>
      <c r="I43" s="254" t="s">
        <v>693</v>
      </c>
      <c r="J43" s="254" t="s">
        <v>693</v>
      </c>
      <c r="K43" s="254" t="s">
        <v>693</v>
      </c>
      <c r="L43" s="370" t="str">
        <f>+'4. Registros_Cobro_Coactivo'!K12</f>
        <v>Error Revise</v>
      </c>
      <c r="M43" s="228" t="str">
        <f t="shared" ref="M43:W43" si="1">IF($E$23="ASCENDENTE","",IF($E$23&lt;&gt;"DESCENDENTE","",IFERROR(M39/M40,"")))</f>
        <v/>
      </c>
      <c r="N43" s="254" t="s">
        <v>693</v>
      </c>
      <c r="O43" s="254" t="s">
        <v>693</v>
      </c>
      <c r="P43" s="254" t="s">
        <v>693</v>
      </c>
      <c r="Q43" s="370" t="str">
        <f>+'4. Registros_Cobro_Coactivo'!P12</f>
        <v>Error Revise</v>
      </c>
      <c r="R43" s="254" t="s">
        <v>693</v>
      </c>
      <c r="S43" s="254" t="s">
        <v>693</v>
      </c>
      <c r="T43" s="254" t="s">
        <v>693</v>
      </c>
      <c r="U43" s="370" t="str">
        <f>+'4. Registros_Cobro_Coactivo'!U12</f>
        <v>Error Revise</v>
      </c>
      <c r="V43" s="228" t="str">
        <f t="shared" si="1"/>
        <v/>
      </c>
      <c r="W43" s="228" t="str">
        <f t="shared" si="1"/>
        <v/>
      </c>
    </row>
    <row r="44" spans="2:23" s="9" customFormat="1" ht="21" customHeight="1">
      <c r="B44"/>
      <c r="C44"/>
      <c r="D44"/>
      <c r="E44"/>
      <c r="F44"/>
      <c r="G44"/>
      <c r="H44"/>
      <c r="I44"/>
      <c r="J44"/>
      <c r="K44"/>
      <c r="L44"/>
      <c r="M44"/>
      <c r="N44"/>
      <c r="O44"/>
      <c r="P44"/>
      <c r="Q44"/>
      <c r="R44"/>
      <c r="S44"/>
      <c r="T44"/>
      <c r="U44"/>
      <c r="V44"/>
      <c r="W44"/>
    </row>
    <row r="45" spans="2:23" s="9" customFormat="1" ht="20.25" customHeight="1">
      <c r="B45" s="657" t="s">
        <v>698</v>
      </c>
      <c r="C45" s="658"/>
      <c r="D45" s="658"/>
      <c r="E45" s="373" t="str">
        <f>+E40</f>
        <v>NA</v>
      </c>
      <c r="F45" s="373" t="str">
        <f>+F40</f>
        <v>NA</v>
      </c>
      <c r="G45" s="373" t="str">
        <f>+G40</f>
        <v>NA</v>
      </c>
      <c r="H45" s="292">
        <f>+'4. Registros_Cobro_Coactivo'!F17</f>
        <v>23381</v>
      </c>
      <c r="I45" s="373" t="str">
        <f>+I40</f>
        <v>NA</v>
      </c>
      <c r="J45" s="373" t="str">
        <f t="shared" ref="J45:K45" si="2">+J40</f>
        <v>NA</v>
      </c>
      <c r="K45" s="373" t="str">
        <f t="shared" si="2"/>
        <v>NA</v>
      </c>
      <c r="L45" s="292">
        <f>+'4. Registros_Cobro_Coactivo'!K17</f>
        <v>0</v>
      </c>
      <c r="M45" s="287"/>
      <c r="N45" s="372" t="str">
        <f>+N40</f>
        <v>NA</v>
      </c>
      <c r="O45" s="372" t="str">
        <f t="shared" ref="O45:P45" si="3">+O40</f>
        <v>NA</v>
      </c>
      <c r="P45" s="372" t="str">
        <f t="shared" si="3"/>
        <v>NA</v>
      </c>
      <c r="Q45" s="292">
        <f>+'4. Registros_Cobro_Coactivo'!P17</f>
        <v>0</v>
      </c>
      <c r="R45" s="372" t="str">
        <f>+R40</f>
        <v>NA</v>
      </c>
      <c r="S45" s="372" t="str">
        <f t="shared" ref="S45:T45" si="4">+S40</f>
        <v>NA</v>
      </c>
      <c r="T45" s="372" t="str">
        <f t="shared" si="4"/>
        <v>NA</v>
      </c>
      <c r="U45" s="292">
        <f>+'4. Registros_Cobro_Coactivo'!U17</f>
        <v>0</v>
      </c>
      <c r="V45" s="228"/>
      <c r="W45" s="228"/>
    </row>
    <row r="46" spans="2:23" s="9" customFormat="1" ht="20.25" customHeight="1">
      <c r="B46" s="714" t="s">
        <v>699</v>
      </c>
      <c r="C46" s="715"/>
      <c r="D46" s="716"/>
      <c r="E46" s="373" t="s">
        <v>693</v>
      </c>
      <c r="F46" s="373" t="s">
        <v>693</v>
      </c>
      <c r="G46" s="373" t="s">
        <v>693</v>
      </c>
      <c r="H46" s="374">
        <f>IF($H$39&gt;0,(($H$39+$H$40)/$H$39), "Error Revise")</f>
        <v>1.1029814133408813</v>
      </c>
      <c r="I46" s="373"/>
      <c r="J46" s="373"/>
      <c r="K46" s="373"/>
      <c r="L46" s="374">
        <f>IF($H$39&gt;0,(($H$39+$H$40+$L$40)/$H$39), "Error Revise")</f>
        <v>1.1029814133408813</v>
      </c>
      <c r="M46" s="371"/>
      <c r="N46" s="372"/>
      <c r="O46" s="372"/>
      <c r="P46" s="372"/>
      <c r="Q46" s="374">
        <f>IF($H$39&gt;0,(($H$39+$H$40+$L$40+$Q$40)/$H$39), "Error Revise")</f>
        <v>1.1029814133408813</v>
      </c>
      <c r="R46" s="372"/>
      <c r="S46" s="372"/>
      <c r="T46" s="372"/>
      <c r="U46" s="374">
        <f>IF($H$39&gt;0,(($H$39+$H$40+$L$40+$Q$40+$U$40)/$H$39), "Error Revise")</f>
        <v>1.1029814133408813</v>
      </c>
      <c r="V46" s="291"/>
      <c r="W46" s="291"/>
    </row>
    <row r="47" spans="2:23" s="9" customFormat="1" ht="20.25" customHeight="1">
      <c r="B47" s="714" t="s">
        <v>700</v>
      </c>
      <c r="C47" s="715"/>
      <c r="D47" s="716"/>
      <c r="E47" s="373" t="str">
        <f t="shared" ref="E47:G47" si="5">+E42</f>
        <v>NA</v>
      </c>
      <c r="F47" s="373" t="str">
        <f t="shared" si="5"/>
        <v>NA</v>
      </c>
      <c r="G47" s="373" t="str">
        <f t="shared" si="5"/>
        <v>NA</v>
      </c>
      <c r="H47" s="293">
        <f>+'4. Registros_Cobro_Coactivo'!F18</f>
        <v>0.02</v>
      </c>
      <c r="I47" s="373" t="str">
        <f t="shared" ref="I47:K47" si="6">+I42</f>
        <v>NA</v>
      </c>
      <c r="J47" s="373" t="str">
        <f t="shared" si="6"/>
        <v>NA</v>
      </c>
      <c r="K47" s="373" t="str">
        <f t="shared" si="6"/>
        <v>NA</v>
      </c>
      <c r="L47" s="293">
        <f>+'4. Registros_Cobro_Coactivo'!K18</f>
        <v>0.03</v>
      </c>
      <c r="M47" s="290"/>
      <c r="N47" s="372" t="str">
        <f t="shared" ref="N47:P47" si="7">+N42</f>
        <v>NA</v>
      </c>
      <c r="O47" s="372" t="str">
        <f t="shared" si="7"/>
        <v>NA</v>
      </c>
      <c r="P47" s="372" t="str">
        <f t="shared" si="7"/>
        <v>NA</v>
      </c>
      <c r="Q47" s="293">
        <f>+'4. Registros_Cobro_Coactivo'!P18</f>
        <v>0.02</v>
      </c>
      <c r="R47" s="372" t="str">
        <f t="shared" ref="R47:T47" si="8">+R42</f>
        <v>NA</v>
      </c>
      <c r="S47" s="372" t="str">
        <f t="shared" si="8"/>
        <v>NA</v>
      </c>
      <c r="T47" s="372" t="str">
        <f t="shared" si="8"/>
        <v>NA</v>
      </c>
      <c r="U47" s="293">
        <f>+'4. Registros_Cobro_Coactivo'!U18</f>
        <v>0.03</v>
      </c>
      <c r="V47" s="291"/>
      <c r="W47" s="291"/>
    </row>
    <row r="48" spans="2:23" s="9" customFormat="1" ht="20.25" customHeight="1">
      <c r="B48" s="714" t="s">
        <v>701</v>
      </c>
      <c r="C48" s="715"/>
      <c r="D48" s="716"/>
      <c r="E48" s="373" t="s">
        <v>693</v>
      </c>
      <c r="F48" s="373" t="s">
        <v>693</v>
      </c>
      <c r="G48" s="373" t="s">
        <v>693</v>
      </c>
      <c r="H48" s="292">
        <f>+'4. Registros_Cobro_Coactivo'!F19</f>
        <v>467.62</v>
      </c>
      <c r="I48" s="373" t="s">
        <v>693</v>
      </c>
      <c r="J48" s="373" t="s">
        <v>693</v>
      </c>
      <c r="K48" s="373" t="s">
        <v>693</v>
      </c>
      <c r="L48" s="292">
        <f>+'4. Registros_Cobro_Coactivo'!K19</f>
        <v>0</v>
      </c>
      <c r="M48" s="269"/>
      <c r="N48" s="372" t="s">
        <v>693</v>
      </c>
      <c r="O48" s="372" t="s">
        <v>693</v>
      </c>
      <c r="P48" s="372" t="s">
        <v>693</v>
      </c>
      <c r="Q48" s="292">
        <f>+'4. Registros_Cobro_Coactivo'!P19</f>
        <v>0</v>
      </c>
      <c r="R48" s="372" t="s">
        <v>693</v>
      </c>
      <c r="S48" s="372" t="s">
        <v>693</v>
      </c>
      <c r="T48" s="372" t="s">
        <v>693</v>
      </c>
      <c r="U48" s="292">
        <f>+'4. Registros_Cobro_Coactivo'!U19</f>
        <v>0</v>
      </c>
      <c r="V48" s="269"/>
      <c r="W48" s="269"/>
    </row>
    <row r="49" spans="2:23" s="9" customFormat="1" ht="27.75" customHeight="1" thickBot="1">
      <c r="B49" s="718" t="s">
        <v>493</v>
      </c>
      <c r="C49" s="719"/>
      <c r="D49" s="719"/>
      <c r="E49" s="373" t="str">
        <f>+E42</f>
        <v>NA</v>
      </c>
      <c r="F49" s="373" t="str">
        <f t="shared" ref="F49:G49" si="9">+F42</f>
        <v>NA</v>
      </c>
      <c r="G49" s="373" t="str">
        <f t="shared" si="9"/>
        <v>NA</v>
      </c>
      <c r="H49" s="294">
        <f>+'4. Registros_Cobro_Coactivo'!F13</f>
        <v>-1.2830931097900004E-2</v>
      </c>
      <c r="I49" s="373" t="str">
        <f>+I42</f>
        <v>NA</v>
      </c>
      <c r="J49" s="373" t="str">
        <f t="shared" ref="J49:K49" si="10">+J42</f>
        <v>NA</v>
      </c>
      <c r="K49" s="373" t="str">
        <f t="shared" si="10"/>
        <v>NA</v>
      </c>
      <c r="L49" s="294" t="str">
        <f>+'4. Registros_Cobro_Coactivo'!K13</f>
        <v>Error Revise</v>
      </c>
      <c r="M49" s="232" t="str">
        <f t="shared" ref="M49" si="11">(IFERROR((M39/M40)/M45,""))</f>
        <v/>
      </c>
      <c r="N49" s="372" t="str">
        <f>+N42</f>
        <v>NA</v>
      </c>
      <c r="O49" s="372" t="str">
        <f t="shared" ref="O49:P49" si="12">+O42</f>
        <v>NA</v>
      </c>
      <c r="P49" s="372" t="str">
        <f t="shared" si="12"/>
        <v>NA</v>
      </c>
      <c r="Q49" s="294" t="str">
        <f>+'4. Registros_Cobro_Coactivo'!K13</f>
        <v>Error Revise</v>
      </c>
      <c r="R49" s="372" t="str">
        <f>+R42</f>
        <v>NA</v>
      </c>
      <c r="S49" s="372" t="str">
        <f t="shared" ref="S49:T49" si="13">+S42</f>
        <v>NA</v>
      </c>
      <c r="T49" s="372" t="str">
        <f t="shared" si="13"/>
        <v>NA</v>
      </c>
      <c r="U49" s="294" t="str">
        <f>+'4. Registros_Cobro_Coactivo'!U13</f>
        <v>Error Revise</v>
      </c>
      <c r="V49" s="232" t="str">
        <f>+V42</f>
        <v/>
      </c>
      <c r="W49" s="232" t="str">
        <f>+W42</f>
        <v/>
      </c>
    </row>
    <row r="50" spans="2:23" s="9" customFormat="1" ht="32.25" hidden="1" customHeight="1">
      <c r="B50" s="566" t="s">
        <v>494</v>
      </c>
      <c r="C50" s="567"/>
      <c r="D50" s="567"/>
      <c r="E50" s="232" t="str">
        <f>(IFERROR((#REF!/E39)/E45,""))</f>
        <v/>
      </c>
      <c r="F50" s="232" t="str">
        <f t="shared" ref="F50:W50" si="14">(IFERROR((F39/F40)/F45,""))</f>
        <v/>
      </c>
      <c r="G50" s="233" t="str">
        <f t="shared" si="14"/>
        <v/>
      </c>
      <c r="H50" s="234">
        <f t="shared" si="14"/>
        <v>4.1531543352158238E-4</v>
      </c>
      <c r="I50" s="235" t="str">
        <f t="shared" si="14"/>
        <v/>
      </c>
      <c r="J50" s="232" t="str">
        <f t="shared" si="14"/>
        <v/>
      </c>
      <c r="K50" s="233" t="str">
        <f t="shared" si="14"/>
        <v/>
      </c>
      <c r="L50" s="234" t="str">
        <f t="shared" si="14"/>
        <v/>
      </c>
      <c r="M50" s="234" t="str">
        <f t="shared" si="14"/>
        <v/>
      </c>
      <c r="N50" s="235" t="str">
        <f t="shared" si="14"/>
        <v/>
      </c>
      <c r="O50" s="232" t="str">
        <f t="shared" si="14"/>
        <v/>
      </c>
      <c r="P50" s="233" t="str">
        <f t="shared" si="14"/>
        <v/>
      </c>
      <c r="Q50" s="234" t="str">
        <f t="shared" si="14"/>
        <v/>
      </c>
      <c r="R50" s="235" t="str">
        <f t="shared" si="14"/>
        <v/>
      </c>
      <c r="S50" s="232" t="str">
        <f t="shared" si="14"/>
        <v/>
      </c>
      <c r="T50" s="233" t="str">
        <f t="shared" si="14"/>
        <v/>
      </c>
      <c r="U50" s="234" t="str">
        <f t="shared" si="14"/>
        <v/>
      </c>
      <c r="V50" s="234" t="str">
        <f t="shared" si="14"/>
        <v/>
      </c>
      <c r="W50" s="234" t="str">
        <f t="shared" si="14"/>
        <v/>
      </c>
    </row>
    <row r="51" spans="2:23" s="9" customFormat="1" ht="14.25" thickBot="1">
      <c r="B51" s="608"/>
      <c r="C51" s="609"/>
      <c r="D51" s="609"/>
      <c r="E51" s="609"/>
      <c r="F51" s="609"/>
      <c r="G51" s="609"/>
      <c r="H51" s="610"/>
      <c r="I51" s="609"/>
      <c r="J51" s="609"/>
      <c r="K51" s="609"/>
      <c r="L51" s="610"/>
      <c r="M51" s="610"/>
      <c r="N51" s="609"/>
      <c r="O51" s="609"/>
      <c r="P51" s="609"/>
      <c r="Q51" s="610"/>
      <c r="R51" s="609"/>
      <c r="S51" s="609"/>
      <c r="T51" s="609"/>
      <c r="U51" s="610"/>
      <c r="V51" s="610"/>
      <c r="W51" s="611"/>
    </row>
    <row r="52" spans="2:23" ht="15" customHeight="1">
      <c r="B52" s="110"/>
      <c r="C52" s="111"/>
      <c r="D52" s="111"/>
      <c r="E52" s="111"/>
      <c r="F52" s="111"/>
      <c r="G52" s="111"/>
      <c r="H52" s="111"/>
      <c r="I52" s="111"/>
      <c r="J52" s="111"/>
      <c r="K52" s="111"/>
      <c r="L52" s="112"/>
      <c r="M52" s="111"/>
      <c r="N52" s="605" t="s">
        <v>495</v>
      </c>
      <c r="O52" s="606"/>
      <c r="P52" s="606"/>
      <c r="Q52" s="606"/>
      <c r="R52" s="606"/>
      <c r="S52" s="606"/>
      <c r="T52" s="606"/>
      <c r="U52" s="606"/>
      <c r="V52" s="606"/>
      <c r="W52" s="607"/>
    </row>
    <row r="53" spans="2:23" ht="15" customHeight="1">
      <c r="B53" s="113"/>
      <c r="C53" s="106"/>
      <c r="D53" s="106"/>
      <c r="E53" s="106"/>
      <c r="F53" s="106"/>
      <c r="G53" s="106"/>
      <c r="H53" s="106"/>
      <c r="I53" s="106"/>
      <c r="J53" s="106"/>
      <c r="K53" s="106"/>
      <c r="L53" s="114"/>
      <c r="M53" s="106"/>
      <c r="N53" s="496"/>
      <c r="O53" s="497"/>
      <c r="P53" s="497"/>
      <c r="Q53" s="497"/>
      <c r="R53" s="497"/>
      <c r="S53" s="497"/>
      <c r="T53" s="497"/>
      <c r="U53" s="497"/>
      <c r="V53" s="497"/>
      <c r="W53" s="498"/>
    </row>
    <row r="54" spans="2:23" ht="23.25" customHeight="1">
      <c r="B54" s="113"/>
      <c r="C54" s="106"/>
      <c r="D54" s="106"/>
      <c r="E54" s="106"/>
      <c r="F54" s="106"/>
      <c r="G54" s="106"/>
      <c r="H54" s="106"/>
      <c r="I54" s="106"/>
      <c r="J54" s="106"/>
      <c r="K54" s="106"/>
      <c r="L54" s="114"/>
      <c r="M54" s="106"/>
      <c r="N54" s="471" t="s">
        <v>626</v>
      </c>
      <c r="O54" s="472"/>
      <c r="P54" s="472"/>
      <c r="Q54" s="472"/>
      <c r="R54" s="472"/>
      <c r="S54" s="472"/>
      <c r="T54" s="472"/>
      <c r="U54" s="472"/>
      <c r="V54" s="472"/>
      <c r="W54" s="473"/>
    </row>
    <row r="55" spans="2:23" ht="23.25" customHeight="1">
      <c r="B55" s="113"/>
      <c r="C55" s="106"/>
      <c r="D55" s="106"/>
      <c r="E55" s="106"/>
      <c r="F55" s="106"/>
      <c r="G55" s="106"/>
      <c r="H55" s="106"/>
      <c r="I55" s="106"/>
      <c r="J55" s="106"/>
      <c r="K55" s="106"/>
      <c r="L55" s="114"/>
      <c r="M55" s="106"/>
      <c r="N55" s="474"/>
      <c r="O55" s="475"/>
      <c r="P55" s="475"/>
      <c r="Q55" s="475"/>
      <c r="R55" s="475"/>
      <c r="S55" s="475"/>
      <c r="T55" s="475"/>
      <c r="U55" s="475"/>
      <c r="V55" s="475"/>
      <c r="W55" s="476"/>
    </row>
    <row r="56" spans="2:23" ht="23.25" customHeight="1">
      <c r="B56" s="113"/>
      <c r="C56" s="106"/>
      <c r="D56" s="106"/>
      <c r="E56" s="106"/>
      <c r="F56" s="106"/>
      <c r="G56" s="106"/>
      <c r="H56" s="106"/>
      <c r="I56" s="106"/>
      <c r="J56" s="106"/>
      <c r="K56" s="106"/>
      <c r="L56" s="114"/>
      <c r="M56" s="106"/>
      <c r="N56" s="477"/>
      <c r="O56" s="478"/>
      <c r="P56" s="478"/>
      <c r="Q56" s="478"/>
      <c r="R56" s="478"/>
      <c r="S56" s="478"/>
      <c r="T56" s="478"/>
      <c r="U56" s="478"/>
      <c r="V56" s="478"/>
      <c r="W56" s="479"/>
    </row>
    <row r="57" spans="2:23" ht="23.25" customHeight="1">
      <c r="B57" s="113"/>
      <c r="C57" s="106"/>
      <c r="D57" s="106"/>
      <c r="E57" s="106"/>
      <c r="F57" s="106"/>
      <c r="G57" s="106"/>
      <c r="H57" s="106"/>
      <c r="I57" s="106"/>
      <c r="J57" s="106"/>
      <c r="K57" s="106"/>
      <c r="L57" s="114"/>
      <c r="M57" s="106"/>
      <c r="N57" s="471" t="s">
        <v>627</v>
      </c>
      <c r="O57" s="472"/>
      <c r="P57" s="472"/>
      <c r="Q57" s="472"/>
      <c r="R57" s="472"/>
      <c r="S57" s="472"/>
      <c r="T57" s="472"/>
      <c r="U57" s="472"/>
      <c r="V57" s="472"/>
      <c r="W57" s="473"/>
    </row>
    <row r="58" spans="2:23" ht="23.25" customHeight="1">
      <c r="B58" s="113"/>
      <c r="C58" s="106"/>
      <c r="D58" s="106"/>
      <c r="E58" s="106"/>
      <c r="F58" s="106"/>
      <c r="G58" s="106"/>
      <c r="H58" s="106"/>
      <c r="I58" s="106"/>
      <c r="J58" s="106"/>
      <c r="K58" s="106"/>
      <c r="L58" s="114"/>
      <c r="M58" s="106"/>
      <c r="N58" s="477"/>
      <c r="O58" s="478"/>
      <c r="P58" s="478"/>
      <c r="Q58" s="478"/>
      <c r="R58" s="478"/>
      <c r="S58" s="478"/>
      <c r="T58" s="478"/>
      <c r="U58" s="478"/>
      <c r="V58" s="478"/>
      <c r="W58" s="479"/>
    </row>
    <row r="59" spans="2:23" ht="23.25" customHeight="1">
      <c r="B59" s="113"/>
      <c r="C59" s="106"/>
      <c r="D59" s="106"/>
      <c r="E59" s="106"/>
      <c r="F59" s="106"/>
      <c r="G59" s="106"/>
      <c r="H59" s="106"/>
      <c r="I59" s="106"/>
      <c r="J59" s="106"/>
      <c r="K59" s="106"/>
      <c r="L59" s="114"/>
      <c r="M59" s="106"/>
      <c r="N59" s="471" t="s">
        <v>628</v>
      </c>
      <c r="O59" s="472"/>
      <c r="P59" s="472"/>
      <c r="Q59" s="472"/>
      <c r="R59" s="472"/>
      <c r="S59" s="472"/>
      <c r="T59" s="472"/>
      <c r="U59" s="472"/>
      <c r="V59" s="472"/>
      <c r="W59" s="473"/>
    </row>
    <row r="60" spans="2:23" ht="23.25" customHeight="1">
      <c r="B60" s="113"/>
      <c r="C60" s="106"/>
      <c r="D60" s="106"/>
      <c r="E60" s="106"/>
      <c r="F60" s="106"/>
      <c r="G60" s="106"/>
      <c r="H60" s="106"/>
      <c r="I60" s="106"/>
      <c r="J60" s="106"/>
      <c r="K60" s="106"/>
      <c r="L60" s="114"/>
      <c r="M60" s="106"/>
      <c r="N60" s="477"/>
      <c r="O60" s="478"/>
      <c r="P60" s="478"/>
      <c r="Q60" s="478"/>
      <c r="R60" s="478"/>
      <c r="S60" s="478"/>
      <c r="T60" s="478"/>
      <c r="U60" s="478"/>
      <c r="V60" s="478"/>
      <c r="W60" s="479"/>
    </row>
    <row r="61" spans="2:23" ht="23.25" customHeight="1">
      <c r="B61" s="113"/>
      <c r="C61" s="106"/>
      <c r="D61" s="106"/>
      <c r="E61" s="106"/>
      <c r="F61" s="106"/>
      <c r="G61" s="106"/>
      <c r="H61" s="106"/>
      <c r="I61" s="106"/>
      <c r="J61" s="106"/>
      <c r="K61" s="106"/>
      <c r="L61" s="114"/>
      <c r="M61" s="106"/>
      <c r="N61" s="480" t="s">
        <v>498</v>
      </c>
      <c r="O61" s="480"/>
      <c r="P61" s="480"/>
      <c r="Q61" s="480"/>
      <c r="R61" s="480"/>
      <c r="S61" s="480"/>
      <c r="T61" s="480"/>
      <c r="U61" s="480"/>
      <c r="V61" s="480"/>
      <c r="W61" s="480"/>
    </row>
    <row r="62" spans="2:23" ht="23.25" customHeight="1">
      <c r="B62" s="113"/>
      <c r="C62" s="106"/>
      <c r="D62" s="106"/>
      <c r="E62" s="106"/>
      <c r="F62" s="106"/>
      <c r="G62" s="106"/>
      <c r="H62" s="106"/>
      <c r="I62" s="106"/>
      <c r="J62" s="106"/>
      <c r="K62" s="106"/>
      <c r="L62" s="114"/>
      <c r="M62" s="106"/>
      <c r="N62" s="480"/>
      <c r="O62" s="480"/>
      <c r="P62" s="480"/>
      <c r="Q62" s="480"/>
      <c r="R62" s="480"/>
      <c r="S62" s="480"/>
      <c r="T62" s="480"/>
      <c r="U62" s="480"/>
      <c r="V62" s="480"/>
      <c r="W62" s="480"/>
    </row>
    <row r="63" spans="2:23" ht="23.25" customHeight="1">
      <c r="B63" s="113"/>
      <c r="C63" s="106"/>
      <c r="D63" s="106"/>
      <c r="E63" s="106"/>
      <c r="F63" s="106"/>
      <c r="G63" s="106"/>
      <c r="H63" s="106"/>
      <c r="I63" s="106"/>
      <c r="J63" s="106"/>
      <c r="K63" s="106"/>
      <c r="L63" s="114"/>
      <c r="M63" s="106"/>
      <c r="N63" s="480"/>
      <c r="O63" s="480"/>
      <c r="P63" s="480"/>
      <c r="Q63" s="480"/>
      <c r="R63" s="480"/>
      <c r="S63" s="480"/>
      <c r="T63" s="480"/>
      <c r="U63" s="480"/>
      <c r="V63" s="480"/>
      <c r="W63" s="480"/>
    </row>
    <row r="64" spans="2:23" ht="15" customHeight="1">
      <c r="B64" s="113"/>
      <c r="C64" s="106"/>
      <c r="D64" s="106"/>
      <c r="E64" s="106"/>
      <c r="F64" s="106"/>
      <c r="G64" s="106"/>
      <c r="H64" s="106"/>
      <c r="I64" s="106"/>
      <c r="J64" s="106"/>
      <c r="K64" s="106"/>
      <c r="L64" s="114"/>
      <c r="M64" s="106"/>
      <c r="N64" s="493" t="s">
        <v>499</v>
      </c>
      <c r="O64" s="494"/>
      <c r="P64" s="494"/>
      <c r="Q64" s="494"/>
      <c r="R64" s="494"/>
      <c r="S64" s="494"/>
      <c r="T64" s="494"/>
      <c r="U64" s="494"/>
      <c r="V64" s="494"/>
      <c r="W64" s="495"/>
    </row>
    <row r="65" spans="2:23" ht="15" customHeight="1">
      <c r="B65" s="113"/>
      <c r="C65" s="106"/>
      <c r="D65" s="106"/>
      <c r="E65" s="106"/>
      <c r="F65" s="106"/>
      <c r="G65" s="106"/>
      <c r="H65" s="106"/>
      <c r="I65" s="106"/>
      <c r="J65" s="106"/>
      <c r="K65" s="106"/>
      <c r="L65" s="114"/>
      <c r="M65" s="106"/>
      <c r="N65" s="496"/>
      <c r="O65" s="497"/>
      <c r="P65" s="497"/>
      <c r="Q65" s="497"/>
      <c r="R65" s="497"/>
      <c r="S65" s="497"/>
      <c r="T65" s="497"/>
      <c r="U65" s="497"/>
      <c r="V65" s="497"/>
      <c r="W65" s="498"/>
    </row>
    <row r="66" spans="2:23" ht="29.25" customHeight="1">
      <c r="B66" s="113"/>
      <c r="C66" s="106"/>
      <c r="D66" s="106"/>
      <c r="E66" s="106"/>
      <c r="F66" s="106"/>
      <c r="G66" s="106"/>
      <c r="H66" s="106"/>
      <c r="I66" s="106"/>
      <c r="J66" s="106"/>
      <c r="K66" s="106"/>
      <c r="L66" s="114"/>
      <c r="M66" s="106"/>
      <c r="N66" s="481" t="s">
        <v>500</v>
      </c>
      <c r="O66" s="482"/>
      <c r="P66" s="482"/>
      <c r="Q66" s="483"/>
      <c r="R66" s="490" t="s">
        <v>501</v>
      </c>
      <c r="S66" s="490"/>
      <c r="T66" s="506" t="s">
        <v>502</v>
      </c>
      <c r="U66" s="490"/>
      <c r="V66" s="500"/>
      <c r="W66" s="501"/>
    </row>
    <row r="67" spans="2:23" ht="15" customHeight="1">
      <c r="B67" s="113"/>
      <c r="C67" s="106"/>
      <c r="D67" s="106"/>
      <c r="E67" s="106"/>
      <c r="F67" s="106"/>
      <c r="G67" s="106"/>
      <c r="H67" s="106"/>
      <c r="I67" s="106"/>
      <c r="J67" s="106"/>
      <c r="K67" s="106"/>
      <c r="L67" s="114"/>
      <c r="M67" s="106"/>
      <c r="N67" s="484"/>
      <c r="O67" s="485"/>
      <c r="P67" s="485"/>
      <c r="Q67" s="486"/>
      <c r="R67" s="491"/>
      <c r="S67" s="491"/>
      <c r="T67" s="507"/>
      <c r="U67" s="491"/>
      <c r="V67" s="502"/>
      <c r="W67" s="503"/>
    </row>
    <row r="68" spans="2:23" ht="15" customHeight="1">
      <c r="B68" s="113"/>
      <c r="C68" s="106"/>
      <c r="D68" s="106"/>
      <c r="E68" s="106"/>
      <c r="F68" s="106"/>
      <c r="G68" s="106"/>
      <c r="H68" s="106"/>
      <c r="I68" s="106"/>
      <c r="J68" s="106"/>
      <c r="K68" s="106"/>
      <c r="L68" s="114"/>
      <c r="M68" s="106"/>
      <c r="N68" s="481" t="s">
        <v>503</v>
      </c>
      <c r="O68" s="482"/>
      <c r="P68" s="482"/>
      <c r="Q68" s="483"/>
      <c r="R68" s="492" t="s">
        <v>501</v>
      </c>
      <c r="S68" s="492"/>
      <c r="T68" s="506" t="s">
        <v>502</v>
      </c>
      <c r="U68" s="490"/>
      <c r="V68" s="502"/>
      <c r="W68" s="503"/>
    </row>
    <row r="69" spans="2:23" ht="15" customHeight="1">
      <c r="B69" s="113"/>
      <c r="C69" s="106"/>
      <c r="D69" s="106"/>
      <c r="E69" s="106"/>
      <c r="F69" s="106"/>
      <c r="G69" s="106"/>
      <c r="H69" s="106"/>
      <c r="I69" s="106"/>
      <c r="J69" s="106"/>
      <c r="K69" s="106"/>
      <c r="L69" s="114"/>
      <c r="M69" s="106"/>
      <c r="N69" s="487"/>
      <c r="O69" s="488"/>
      <c r="P69" s="488"/>
      <c r="Q69" s="489"/>
      <c r="R69" s="492"/>
      <c r="S69" s="492"/>
      <c r="T69" s="508"/>
      <c r="U69" s="499"/>
      <c r="V69" s="502"/>
      <c r="W69" s="503"/>
    </row>
    <row r="70" spans="2:23" ht="15" customHeight="1" thickBot="1">
      <c r="B70" s="115"/>
      <c r="C70" s="116"/>
      <c r="D70" s="116"/>
      <c r="E70" s="116"/>
      <c r="F70" s="116"/>
      <c r="G70" s="116"/>
      <c r="H70" s="116"/>
      <c r="I70" s="116"/>
      <c r="J70" s="116"/>
      <c r="K70" s="116"/>
      <c r="L70" s="117"/>
      <c r="M70" s="116"/>
      <c r="N70" s="484"/>
      <c r="O70" s="485"/>
      <c r="P70" s="485"/>
      <c r="Q70" s="486"/>
      <c r="R70" s="492"/>
      <c r="S70" s="492"/>
      <c r="T70" s="507"/>
      <c r="U70" s="491"/>
      <c r="V70" s="504"/>
      <c r="W70" s="505"/>
    </row>
    <row r="71" spans="2:23">
      <c r="B71" s="236"/>
      <c r="C71" s="236"/>
      <c r="D71" s="236"/>
      <c r="E71" s="236"/>
      <c r="F71" s="236"/>
      <c r="G71" s="236"/>
      <c r="H71" s="236"/>
      <c r="I71" s="236"/>
      <c r="J71" s="236"/>
      <c r="K71" s="236"/>
      <c r="L71" s="236"/>
      <c r="M71" s="236"/>
      <c r="N71" s="236"/>
      <c r="O71" s="236"/>
      <c r="P71" s="236"/>
      <c r="Q71" s="2"/>
      <c r="R71" s="2"/>
      <c r="S71" s="2"/>
      <c r="T71" s="2"/>
      <c r="U71" s="2"/>
      <c r="V71" s="2"/>
      <c r="W71" s="2"/>
    </row>
    <row r="72" spans="2:23">
      <c r="B72" s="711" t="s">
        <v>504</v>
      </c>
      <c r="C72" s="711"/>
      <c r="D72" s="711"/>
      <c r="E72" s="711"/>
      <c r="F72" s="711"/>
      <c r="G72" s="711"/>
      <c r="H72" s="711"/>
      <c r="I72" s="711"/>
      <c r="J72" s="711"/>
      <c r="K72" s="711"/>
      <c r="L72" s="711"/>
      <c r="O72" s="10"/>
      <c r="P72" s="10"/>
    </row>
    <row r="73" spans="2:23">
      <c r="B73" s="10" t="s">
        <v>504</v>
      </c>
      <c r="O73" s="10"/>
      <c r="P73" s="10"/>
    </row>
    <row r="74" spans="2:23">
      <c r="B74" s="12" t="s">
        <v>505</v>
      </c>
      <c r="F74" s="12" t="s">
        <v>506</v>
      </c>
      <c r="G74" s="12" t="s">
        <v>507</v>
      </c>
      <c r="H74" s="12" t="s">
        <v>508</v>
      </c>
      <c r="I74" s="12" t="s">
        <v>509</v>
      </c>
      <c r="J74" s="12" t="s">
        <v>510</v>
      </c>
      <c r="O74" s="10"/>
      <c r="P74" s="10"/>
      <c r="Q74" s="10"/>
      <c r="R74" s="10"/>
      <c r="S74" s="10"/>
      <c r="T74" s="10"/>
      <c r="U74" s="10"/>
      <c r="V74" s="10"/>
      <c r="W74" s="10"/>
    </row>
    <row r="75" spans="2:23">
      <c r="B75" s="12" t="s">
        <v>504</v>
      </c>
      <c r="F75" s="13">
        <f>+H42</f>
        <v>-6</v>
      </c>
      <c r="G75" s="13">
        <f>+L42</f>
        <v>0</v>
      </c>
      <c r="H75" s="13">
        <f>+Q42</f>
        <v>0</v>
      </c>
      <c r="I75" s="13">
        <f>+U42</f>
        <v>0</v>
      </c>
      <c r="J75" s="13" t="str">
        <f>+W42</f>
        <v/>
      </c>
      <c r="N75" s="14"/>
      <c r="O75" s="15"/>
      <c r="P75" s="15"/>
      <c r="Q75" s="15"/>
      <c r="R75" s="15"/>
      <c r="S75" s="10"/>
      <c r="T75" s="10"/>
      <c r="U75" s="10"/>
      <c r="V75" s="10"/>
      <c r="W75" s="10"/>
    </row>
    <row r="76" spans="2:23" hidden="1">
      <c r="F76" s="14">
        <f>+H45</f>
        <v>23381</v>
      </c>
      <c r="G76" s="14">
        <f>+L45</f>
        <v>0</v>
      </c>
      <c r="H76" s="14">
        <f>+Q45</f>
        <v>0</v>
      </c>
      <c r="I76" s="14">
        <f>+U45</f>
        <v>0</v>
      </c>
      <c r="J76" s="14">
        <f>+W45</f>
        <v>0</v>
      </c>
      <c r="K76" s="14"/>
      <c r="L76" s="14"/>
      <c r="M76" s="14"/>
      <c r="O76" s="10"/>
      <c r="P76" s="10"/>
      <c r="Q76" s="10"/>
      <c r="R76" s="10"/>
      <c r="S76" s="10"/>
      <c r="T76" s="10"/>
      <c r="U76" s="10"/>
      <c r="V76" s="10"/>
      <c r="W76" s="10"/>
    </row>
    <row r="77" spans="2:23" hidden="1">
      <c r="F77" s="13">
        <f>+H47</f>
        <v>0.02</v>
      </c>
      <c r="G77" s="13" t="str">
        <f>+L49</f>
        <v>Error Revise</v>
      </c>
      <c r="H77" s="13" t="str">
        <f>+Q49</f>
        <v>Error Revise</v>
      </c>
      <c r="I77" s="13" t="str">
        <f>+U49</f>
        <v>Error Revise</v>
      </c>
      <c r="J77" s="13" t="str">
        <f>+W49</f>
        <v/>
      </c>
      <c r="O77" s="10"/>
      <c r="P77" s="10"/>
      <c r="Q77" s="10"/>
      <c r="R77" s="10"/>
      <c r="S77" s="10"/>
      <c r="T77" s="10"/>
      <c r="U77" s="10"/>
      <c r="V77" s="10"/>
      <c r="W77" s="10"/>
    </row>
    <row r="78" spans="2:23" hidden="1">
      <c r="O78" s="10"/>
      <c r="P78" s="10"/>
    </row>
    <row r="79" spans="2:23" hidden="1">
      <c r="O79" s="10"/>
      <c r="P79" s="10"/>
    </row>
    <row r="80" spans="2:23" hidden="1">
      <c r="O80" s="10"/>
      <c r="P80" s="10"/>
    </row>
    <row r="81"/>
    <row r="82"/>
    <row r="83" ht="16.5" customHeight="1"/>
  </sheetData>
  <sheetProtection algorithmName="SHA-512" hashValue="TWKPh12kfcB9P39gEv/WP1kvfHJkreXOcU6dBt5ggEF4sDgfrTByAOunBrB0v5DZjdn8EFR7J4I1t/qid57BLA==" saltValue="22AjhgaMGYpBqBEA+o3gKQ==" spinCount="100000" sheet="1" objects="1" scenarios="1"/>
  <mergeCells count="101">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30:W30"/>
    <mergeCell ref="B22:D22"/>
    <mergeCell ref="E22:W22"/>
    <mergeCell ref="B23:D23"/>
    <mergeCell ref="E23:W23"/>
    <mergeCell ref="B24:D29"/>
    <mergeCell ref="E26:F26"/>
    <mergeCell ref="G26:K26"/>
    <mergeCell ref="M26:P26"/>
    <mergeCell ref="Q26:W26"/>
    <mergeCell ref="E27:F27"/>
    <mergeCell ref="G29:K29"/>
    <mergeCell ref="M29:P29"/>
    <mergeCell ref="Q29:W29"/>
    <mergeCell ref="G25:W25"/>
    <mergeCell ref="Q28:W28"/>
    <mergeCell ref="E24:F25"/>
    <mergeCell ref="E28:F28"/>
    <mergeCell ref="G28:K28"/>
    <mergeCell ref="M28:P28"/>
    <mergeCell ref="P34:W34"/>
    <mergeCell ref="B31:D31"/>
    <mergeCell ref="E31:W31"/>
    <mergeCell ref="B32:W32"/>
    <mergeCell ref="B33:F33"/>
    <mergeCell ref="G33:H33"/>
    <mergeCell ref="I33:K33"/>
    <mergeCell ref="L33:R33"/>
    <mergeCell ref="S33:T33"/>
    <mergeCell ref="U33:W33"/>
    <mergeCell ref="B34:D34"/>
    <mergeCell ref="E34:F34"/>
    <mergeCell ref="G34:I34"/>
    <mergeCell ref="J34:K34"/>
    <mergeCell ref="L34:O34"/>
    <mergeCell ref="U68:U70"/>
    <mergeCell ref="B50:D50"/>
    <mergeCell ref="B35:W35"/>
    <mergeCell ref="B36:W36"/>
    <mergeCell ref="B37:W37"/>
    <mergeCell ref="B38:D38"/>
    <mergeCell ref="B39:D39"/>
    <mergeCell ref="B40:D40"/>
    <mergeCell ref="B42:D42"/>
    <mergeCell ref="B43:D43"/>
    <mergeCell ref="B45:D45"/>
    <mergeCell ref="B49:D49"/>
    <mergeCell ref="B46:D46"/>
    <mergeCell ref="B48:D48"/>
    <mergeCell ref="B41:D41"/>
    <mergeCell ref="B72:L72"/>
    <mergeCell ref="G24:W24"/>
    <mergeCell ref="G27:K27"/>
    <mergeCell ref="E29:F29"/>
    <mergeCell ref="Q27:W27"/>
    <mergeCell ref="M27:P27"/>
    <mergeCell ref="N64:W65"/>
    <mergeCell ref="N66:Q67"/>
    <mergeCell ref="R66:R67"/>
    <mergeCell ref="S66:S67"/>
    <mergeCell ref="T66:T67"/>
    <mergeCell ref="U66:U67"/>
    <mergeCell ref="V66:W70"/>
    <mergeCell ref="N68:Q70"/>
    <mergeCell ref="B47:D47"/>
    <mergeCell ref="R68:R70"/>
    <mergeCell ref="S68:S70"/>
    <mergeCell ref="B51:W51"/>
    <mergeCell ref="N52:W53"/>
    <mergeCell ref="N54:W56"/>
    <mergeCell ref="N57:W58"/>
    <mergeCell ref="N59:W60"/>
    <mergeCell ref="N61:W63"/>
    <mergeCell ref="T68:T70"/>
  </mergeCells>
  <conditionalFormatting sqref="E50:W50">
    <cfRule type="cellIs" dxfId="34" priority="117" stopIfTrue="1" operator="between">
      <formula>0.76</formula>
      <formula>10</formula>
    </cfRule>
    <cfRule type="cellIs" dxfId="33" priority="118" stopIfTrue="1" operator="between">
      <formula>0.5</formula>
      <formula>0.759</formula>
    </cfRule>
    <cfRule type="cellIs" dxfId="32" priority="119" stopIfTrue="1" operator="between">
      <formula>0</formula>
      <formula>0.499</formula>
    </cfRule>
  </conditionalFormatting>
  <conditionalFormatting sqref="H43">
    <cfRule type="cellIs" dxfId="31" priority="104" stopIfTrue="1" operator="between">
      <formula>"&gt;=0%"</formula>
      <formula>"&lt;=25%"</formula>
    </cfRule>
    <cfRule type="cellIs" dxfId="30" priority="105" stopIfTrue="1" operator="between">
      <formula>"&gt;=25%"</formula>
      <formula>"&lt;50%"</formula>
    </cfRule>
    <cfRule type="cellIs" dxfId="29" priority="106" stopIfTrue="1" operator="between">
      <formula>"&gt;=0.75"</formula>
      <formula>"&lt;=1"</formula>
    </cfRule>
  </conditionalFormatting>
  <conditionalFormatting sqref="L43">
    <cfRule type="cellIs" dxfId="28" priority="7" stopIfTrue="1" operator="between">
      <formula>"&gt;=0%"</formula>
      <formula>"&lt;=25%"</formula>
    </cfRule>
    <cfRule type="cellIs" dxfId="27" priority="8" stopIfTrue="1" operator="between">
      <formula>"&gt;=25%"</formula>
      <formula>"&lt;50%"</formula>
    </cfRule>
    <cfRule type="cellIs" dxfId="26" priority="9" stopIfTrue="1" operator="between">
      <formula>"&gt;=0.75"</formula>
      <formula>"&lt;=1"</formula>
    </cfRule>
  </conditionalFormatting>
  <conditionalFormatting sqref="M42 V42:W42">
    <cfRule type="cellIs" dxfId="25" priority="110" stopIfTrue="1" operator="between">
      <formula>0.9009</formula>
      <formula>1</formula>
    </cfRule>
    <cfRule type="cellIs" dxfId="24" priority="111" stopIfTrue="1" operator="between">
      <formula>0.6009</formula>
      <formula>0.9</formula>
    </cfRule>
    <cfRule type="cellIs" dxfId="23" priority="112" stopIfTrue="1" operator="between">
      <formula>0</formula>
      <formula>0.6</formula>
    </cfRule>
  </conditionalFormatting>
  <conditionalFormatting sqref="M43 V43:W43">
    <cfRule type="containsBlanks" priority="113" stopIfTrue="1">
      <formula>LEN(TRIM(M43))=0</formula>
    </cfRule>
    <cfRule type="cellIs" dxfId="22" priority="114" stopIfTrue="1" operator="greaterThanOrEqual">
      <formula>0.1</formula>
    </cfRule>
    <cfRule type="cellIs" dxfId="21" priority="115" stopIfTrue="1" operator="between">
      <formula>0.0301</formula>
      <formula>0.9999</formula>
    </cfRule>
    <cfRule type="cellIs" dxfId="20" priority="116" stopIfTrue="1" operator="between">
      <formula>0</formula>
      <formula>0.03</formula>
    </cfRule>
  </conditionalFormatting>
  <conditionalFormatting sqref="M49 V49:W49">
    <cfRule type="cellIs" dxfId="19" priority="107" stopIfTrue="1" operator="between">
      <formula>0.90009</formula>
      <formula>1</formula>
    </cfRule>
    <cfRule type="cellIs" dxfId="18" priority="108" stopIfTrue="1" operator="between">
      <formula>0.60009</formula>
      <formula>0.9</formula>
    </cfRule>
    <cfRule type="cellIs" dxfId="17" priority="109" stopIfTrue="1" operator="between">
      <formula>0</formula>
      <formula>0.6</formula>
    </cfRule>
  </conditionalFormatting>
  <conditionalFormatting sqref="Q43">
    <cfRule type="cellIs" dxfId="16" priority="4" stopIfTrue="1" operator="between">
      <formula>"&gt;=0%"</formula>
      <formula>"&lt;=25%"</formula>
    </cfRule>
    <cfRule type="cellIs" dxfId="15" priority="5" stopIfTrue="1" operator="between">
      <formula>"&gt;=25%"</formula>
      <formula>"&lt;50%"</formula>
    </cfRule>
    <cfRule type="cellIs" dxfId="14" priority="6" stopIfTrue="1" operator="between">
      <formula>"&gt;=0.75"</formula>
      <formula>"&lt;=1"</formula>
    </cfRule>
  </conditionalFormatting>
  <conditionalFormatting sqref="U43">
    <cfRule type="cellIs" dxfId="13" priority="1" stopIfTrue="1" operator="between">
      <formula>"&gt;=0%"</formula>
      <formula>"&lt;=25%"</formula>
    </cfRule>
    <cfRule type="cellIs" dxfId="12" priority="2" stopIfTrue="1" operator="between">
      <formula>"&gt;=25%"</formula>
      <formula>"&lt;50%"</formula>
    </cfRule>
    <cfRule type="cellIs" dxfId="11" priority="3" stopIfTrue="1" operator="between">
      <formula>"&gt;=0.75"</formula>
      <formula>"&lt;=1"</formula>
    </cfRule>
  </conditionalFormatting>
  <pageMargins left="0.7" right="0.7" top="0.75" bottom="0.75" header="0.3" footer="0.3"/>
  <ignoredErrors>
    <ignoredError sqref="H43 H45 Q45 U49 H47:H49 Q47:Q49" formula="1"/>
  </ignoredErrors>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ase xmlns="5c70ec50-80ce-474e-947a-951e6db5539d">a. Ficha Téncnica</Fase>
    <Comentarios xmlns="5c70ec50-80ce-474e-947a-951e6db5539d" xsi:nil="true"/>
    <lcf76f155ced4ddcb4097134ff3c332f xmlns="5c70ec50-80ce-474e-947a-951e6db5539d">
      <Terms xmlns="http://schemas.microsoft.com/office/infopath/2007/PartnerControls"/>
    </lcf76f155ced4ddcb4097134ff3c332f>
    <TaxCatchAll xmlns="0ca1db07-9e50-4e4e-a374-a784ab27a76a" xsi:nil="true"/>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0E26DF72FBA2498975ECFF6C149470" ma:contentTypeVersion="29" ma:contentTypeDescription="Crear nuevo documento." ma:contentTypeScope="" ma:versionID="1f3557885f8b84bb02f5990d8e936801">
  <xsd:schema xmlns:xsd="http://www.w3.org/2001/XMLSchema" xmlns:xs="http://www.w3.org/2001/XMLSchema" xmlns:p="http://schemas.microsoft.com/office/2006/metadata/properties" xmlns:ns1="http://schemas.microsoft.com/sharepoint/v3" xmlns:ns2="http://schemas.microsoft.com/sharepoint/v4" xmlns:ns3="5c70ec50-80ce-474e-947a-951e6db5539d" xmlns:ns4="0ca1db07-9e50-4e4e-a374-a784ab27a76a" targetNamespace="http://schemas.microsoft.com/office/2006/metadata/properties" ma:root="true" ma:fieldsID="4f156d789d755fbb5f650a3f150772f0" ns1:_="" ns2:_="" ns3:_="" ns4:_="">
    <xsd:import namespace="http://schemas.microsoft.com/sharepoint/v3"/>
    <xsd:import namespace="http://schemas.microsoft.com/sharepoint/v4"/>
    <xsd:import namespace="5c70ec50-80ce-474e-947a-951e6db5539d"/>
    <xsd:import namespace="0ca1db07-9e50-4e4e-a374-a784ab27a76a"/>
    <xsd:element name="properties">
      <xsd:complexType>
        <xsd:sequence>
          <xsd:element name="documentManagement">
            <xsd:complexType>
              <xsd:all>
                <xsd:element ref="ns1:AverageRating" minOccurs="0"/>
                <xsd:element ref="ns1:RatingCount" minOccurs="0"/>
                <xsd:element ref="ns2:IconOverlay" minOccurs="0"/>
                <xsd:element ref="ns3:Comentarios" minOccurs="0"/>
                <xsd:element ref="ns3:Fase"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70ec50-80ce-474e-947a-951e6db5539d" elementFormDefault="qualified">
    <xsd:import namespace="http://schemas.microsoft.com/office/2006/documentManagement/types"/>
    <xsd:import namespace="http://schemas.microsoft.com/office/infopath/2007/PartnerControls"/>
    <xsd:element name="Comentarios" ma:index="11" nillable="true" ma:displayName="Comentarios" ma:internalName="Comentarios" ma:readOnly="false">
      <xsd:simpleType>
        <xsd:restriction base="dms:Note">
          <xsd:maxLength value="255"/>
        </xsd:restriction>
      </xsd:simpleType>
    </xsd:element>
    <xsd:element name="Fase" ma:index="12" nillable="true" ma:displayName="Fase" ma:default="a. Ficha Téncnica" ma:format="Dropdown" ma:internalName="Fase" ma:readOnly="fal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a1db07-9e50-4e4e-a374-a784ab27a76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ca70252-c52b-4f72-a7af-ea544cc84fa9}" ma:internalName="TaxCatchAll" ma:showField="CatchAllData" ma:web="0ca1db07-9e50-4e4e-a374-a784ab27a7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4252A-9DFE-4A50-A3C6-EC5DDF992DF5}">
  <ds:schemaRefs>
    <ds:schemaRef ds:uri="http://schemas.microsoft.com/sharepoint/v3"/>
    <ds:schemaRef ds:uri="0ca1db07-9e50-4e4e-a374-a784ab27a76a"/>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5c70ec50-80ce-474e-947a-951e6db5539d"/>
    <ds:schemaRef ds:uri="http://purl.org/dc/dcmitype/"/>
    <ds:schemaRef ds:uri="http://schemas.microsoft.com/office/infopath/2007/PartnerControls"/>
    <ds:schemaRef ds:uri="http://schemas.microsoft.com/sharepoint/v4"/>
    <ds:schemaRef ds:uri="http://www.w3.org/XML/1998/namespace"/>
    <ds:schemaRef ds:uri="http://purl.org/dc/terms/"/>
  </ds:schemaRefs>
</ds:datastoreItem>
</file>

<file path=customXml/itemProps2.xml><?xml version="1.0" encoding="utf-8"?>
<ds:datastoreItem xmlns:ds="http://schemas.openxmlformats.org/officeDocument/2006/customXml" ds:itemID="{3FCA5C55-27B0-4F05-B0C8-80775F775F24}">
  <ds:schemaRefs>
    <ds:schemaRef ds:uri="http://schemas.microsoft.com/sharepoint/v3/contenttype/forms"/>
  </ds:schemaRefs>
</ds:datastoreItem>
</file>

<file path=customXml/itemProps3.xml><?xml version="1.0" encoding="utf-8"?>
<ds:datastoreItem xmlns:ds="http://schemas.openxmlformats.org/officeDocument/2006/customXml" ds:itemID="{D3622970-EA76-4D8E-98F4-9E67E1415D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5c70ec50-80ce-474e-947a-951e6db5539d"/>
    <ds:schemaRef ds:uri="0ca1db07-9e50-4e4e-a374-a784ab27a7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42</vt:i4>
      </vt:variant>
    </vt:vector>
  </HeadingPairs>
  <TitlesOfParts>
    <vt:vector size="62" baseType="lpstr">
      <vt:lpstr>1.IDP</vt:lpstr>
      <vt:lpstr>1. Ejec.Pptal</vt:lpstr>
      <vt:lpstr>Objetivos procesos </vt:lpstr>
      <vt:lpstr>1.Registros_Pptal</vt:lpstr>
      <vt:lpstr>2. Recaudo</vt:lpstr>
      <vt:lpstr>2. Registros_Recaudo</vt:lpstr>
      <vt:lpstr>3. Exact_Contable</vt:lpstr>
      <vt:lpstr>3. Registros_Exact_Contable</vt:lpstr>
      <vt:lpstr>4. Gestion_Cobro_Coactivo</vt:lpstr>
      <vt:lpstr>4. Registros_Cobro_Coactivo</vt:lpstr>
      <vt:lpstr>5. Exact_Recaudo</vt:lpstr>
      <vt:lpstr>5. Registros_Exact_Recaudo</vt:lpstr>
      <vt:lpstr>6. Gestion_Cartera_Multas</vt:lpstr>
      <vt:lpstr>6. Registros_Cartera_Multas</vt:lpstr>
      <vt:lpstr>7. Gestion_Cartera_Contribucion</vt:lpstr>
      <vt:lpstr>7. Registros_Cartera_Contribuci</vt:lpstr>
      <vt:lpstr>Password</vt:lpstr>
      <vt:lpstr>Instrucciones </vt:lpstr>
      <vt:lpstr>Hoja1</vt:lpstr>
      <vt:lpstr>Control de Cambios</vt:lpstr>
      <vt:lpstr>APLICACIÓN_DE_POLÍTICAS_Y_O_NORMAS</vt:lpstr>
      <vt:lpstr>'1. Ejec.Pptal'!Área_de_impresión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OTRO</vt:lpstr>
      <vt:lpstr>PROCES</vt:lpstr>
      <vt:lpstr>PROCESOS</vt:lpstr>
      <vt:lpstr>QUINCE</vt:lpstr>
      <vt:lpstr>SEIS</vt:lpstr>
      <vt:lpstr>SIETE</vt:lpstr>
      <vt:lpstr>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Pacifico Ernesto Barrera Nuban</cp:lastModifiedBy>
  <cp:revision/>
  <dcterms:created xsi:type="dcterms:W3CDTF">2014-02-11T20:40:24Z</dcterms:created>
  <dcterms:modified xsi:type="dcterms:W3CDTF">2026-05-04T12:47:46Z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y fmtid="{D5CDD505-2E9C-101B-9397-08002B2CF9AE}" pid="11" name="ContentTypeId">
    <vt:lpwstr>0x010100720E26DF72FBA2498975ECFF6C149470</vt:lpwstr>
  </property>
  <property fmtid="{D5CDD505-2E9C-101B-9397-08002B2CF9AE}" pid="12" name="MediaServiceImageTags">
    <vt:lpwstr/>
  </property>
</Properties>
</file>