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10. Octubre/"/>
    </mc:Choice>
  </mc:AlternateContent>
  <xr:revisionPtr revIDLastSave="36" documentId="14_{7412D774-386C-4933-B974-8F1D30CD3A03}" xr6:coauthVersionLast="47" xr6:coauthVersionMax="47" xr10:uidLastSave="{0569DA15-ABB0-4859-BAEF-9A6346F63290}"/>
  <bookViews>
    <workbookView xWindow="28680" yWindow="-120" windowWidth="29040" windowHeight="1572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0" r:id="rId8"/>
    <pivotCache cacheId="1" r:id="rId9"/>
    <pivotCache cacheId="2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3" i="3" l="1"/>
  <c r="Z2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C18" i="2"/>
  <c r="C7" i="2"/>
  <c r="B16" i="2"/>
  <c r="B18" i="2"/>
  <c r="D16" i="2"/>
  <c r="D18" i="2"/>
  <c r="C10" i="2"/>
  <c r="C9" i="2"/>
  <c r="C17" i="2"/>
  <c r="D9" i="2"/>
  <c r="B17" i="2"/>
  <c r="C16" i="2"/>
  <c r="B9" i="2"/>
  <c r="B10" i="2"/>
  <c r="D17" i="2"/>
  <c r="D7" i="2"/>
  <c r="D10" i="2"/>
  <c r="B7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0" i="32"/>
  <c r="H48" i="32"/>
  <c r="G43" i="32"/>
  <c r="G49" i="32"/>
  <c r="H45" i="32"/>
  <c r="H51" i="32"/>
  <c r="G44" i="32"/>
  <c r="H47" i="32"/>
  <c r="G48" i="32"/>
  <c r="G50" i="32"/>
  <c r="H53" i="32"/>
  <c r="G45" i="32"/>
  <c r="H46" i="32"/>
  <c r="H43" i="32"/>
  <c r="G46" i="32"/>
  <c r="G53" i="32"/>
  <c r="H52" i="32"/>
  <c r="H49" i="32"/>
  <c r="G42" i="32"/>
  <c r="H42" i="32"/>
  <c r="G52" i="32"/>
  <c r="G51" i="32"/>
  <c r="G47" i="32"/>
  <c r="H44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0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1" i="11" l="1"/>
  <c r="I100" i="11"/>
  <c r="H86" i="11"/>
  <c r="I99" i="11"/>
  <c r="E79" i="11"/>
  <c r="H85" i="11"/>
  <c r="I98" i="11"/>
  <c r="H82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6" i="11" l="1"/>
  <c r="F98" i="11"/>
  <c r="F97" i="11"/>
  <c r="F101" i="11"/>
  <c r="F92" i="11"/>
  <c r="F94" i="11"/>
  <c r="F103" i="11"/>
  <c r="F93" i="11"/>
  <c r="F100" i="11"/>
  <c r="F10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<sst xmlns="http://schemas.openxmlformats.org/spreadsheetml/2006/main" count="2121" uniqueCount="205">
  <si>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</si>
  <si>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</si>
  <si>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</si>
  <si>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</si>
  <si>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</si>
  <si>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</si>
  <si>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</si>
  <si>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</si>
  <si>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</si>
  <si>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</si>
  <si>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</si>
  <si>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</si>
  <si>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</si>
  <si>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</si>
  <si>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</si>
  <si>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</si>
  <si>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</si>
  <si>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</si>
  <si>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</si>
  <si>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</si>
  <si>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</si>
  <si>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</si>
  <si>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</si>
  <si>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</si>
  <si>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</si>
  <si>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</si>
  <si>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</si>
  <si>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</si>
  <si>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</si>
  <si>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</si>
  <si>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</si>
  <si>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</si>
  <si>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</si>
  <si>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</si>
  <si>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</si>
  <si>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</si>
  <si>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</si>
  <si>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</si>
  <si>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</si>
  <si>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</si>
  <si>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</si>
  <si>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</si>
  <si>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</si>
  <si>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</si>
  <si>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</si>
  <si>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</si>
  <si>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</si>
  <si>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</si>
  <si>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</si>
  <si>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</si>
  <si>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</si>
  <si>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</si>
  <si>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</si>
  <si>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</si>
  <si>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</si>
  <si>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</si>
  <si>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</si>
  <si>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</si>
  <si>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</si>
  <si>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</si>
  <si>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</si>
  <si>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</si>
  <si>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</si>
  <si>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</si>
  <si>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</si>
  <si>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</si>
  <si>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</si>
  <si>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</si>
  <si>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</si>
  <si>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</si>
  <si>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</si>
  <si>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</si>
  <si>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</si>
  <si>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</si>
  <si>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</si>
  <si>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</si>
  <si>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</si>
  <si>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</si>
  <si>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</si>
  <si>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</si>
  <si>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</si>
  <si>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</si>
  <si>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</si>
  <si>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</si>
  <si>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</si>
  <si>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</si>
  <si>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</si>
  <si>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</si>
  <si>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</si>
  <si>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</si>
  <si>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</si>
  <si>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</si>
  <si>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</si>
  <si>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</si>
  <si>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</si>
  <si>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</si>
  <si>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</si>
  <si>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</si>
  <si>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</si>
  <si>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</si>
  <si>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</si>
  <si>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</si>
  <si>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</si>
  <si>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</si>
  <si>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</si>
  <si>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</si>
  <si>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</si>
  <si>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</si>
  <si>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</si>
  <si>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</si>
  <si>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</si>
  <si>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</si>
  <si>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</si>
  <si>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</si>
  <si>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</si>
  <si>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</si>
  <si>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</si>
  <si>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</si>
  <si>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</si>
  <si>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</si>
  <si>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</si>
  <si>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</si>
  <si>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</si>
  <si>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</si>
  <si>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</si>
  <si>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</si>
  <si>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</si>
  <si>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</si>
  <si>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</si>
  <si>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</si>
  <si>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</si>
  <si>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</si>
  <si>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</si>
  <si>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</si>
  <si>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</si>
  <si>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</si>
  <si>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</si>
  <si>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</si>
  <si>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</si>
  <si>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</si>
  <si>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</si>
  <si>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</si>
  <si>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</si>
  <si>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</si>
  <si>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</si>
  <si>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</si>
  <si>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</si>
  <si>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</si>
  <si>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</si>
  <si>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</si>
  <si>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</si>
  <si>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</si>
  <si>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</si>
  <si>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</si>
  <si>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</si>
  <si>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</si>
  <si>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</si>
  <si>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</si>
  <si>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</si>
  <si>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</si>
  <si>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</si>
  <si>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</si>
  <si>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</si>
  <si>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</si>
  <si>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</si>
  <si>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</si>
  <si>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</si>
  <si>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</si>
  <si>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</si>
  <si>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</si>
  <si>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</si>
  <si>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</si>
  <si>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</si>
  <si>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</si>
  <si>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</si>
  <si>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</si>
  <si>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</si>
  <si>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</si>
  <si>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</si>
  <si>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</si>
  <si>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</si>
  <si>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</si>
  <si>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</si>
  <si>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</si>
  <si>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</si>
  <si>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</si>
  <si>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</si>
  <si>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</si>
  <si>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</si>
  <si>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</si>
  <si>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</si>
  <si>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</si>
  <si>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</si>
  <si>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</si>
  <si>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</si>
  <si>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</si>
  <si>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</si>
  <si>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</si>
  <si>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>A02-Adquisición de Activos no Financieros   y Diferentes activos</t>
  </si>
  <si>
    <t>A03-Transferencias Corrientes</t>
  </si>
  <si>
    <t>A06-Programa de Vivienda</t>
  </si>
  <si>
    <t>C35023- TRANSFORMACIÓN PRODUCTIVA, INTERNACIONALIZACIÓN Y ACCIÓN CLÍMATICA / C. MARCO REGULATORIO PARA INVESTIGAR E INNOVAR</t>
  </si>
  <si>
    <t>C359911-CONVERGENCIA REGIONAL / B. ENTIDADES PÚBLICAS TERRITORIALES Y NACIONALES FORTALECIDAS</t>
  </si>
  <si>
    <t>C359912-CONVERGENCIA REGIONAL / B. ENTIDADES PÚBLICAS TERRITORIALES Y NACIONALES FORTALECIDAS</t>
  </si>
  <si>
    <t xml:space="preserve">EJECUCIÓN PRESUPUESTAL 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</si>
</sst>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4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9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97155</xdr:colOff>
      <xdr:row>12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211455</xdr:colOff>
      <xdr:row>11</xdr:row>
      <xdr:rowOff>129540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401955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129540</xdr:colOff>
      <xdr:row>29</xdr:row>
      <xdr:rowOff>97155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19050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363855</xdr:colOff>
      <xdr:row>11</xdr:row>
      <xdr:rowOff>135255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434340</xdr:colOff>
      <xdr:row>29</xdr:row>
      <xdr:rowOff>91440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5109837965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containsInteger="1" minValue="0" maxValue="0"/>
    </cacheField>
    <cacheField name="ORDEN PAGO" numFmtId="0">
      <sharedItems containsString="0" containsBlank="1" containsNumber="1" containsInteger="1" minValue="0" maxValue="0"/>
    </cacheField>
    <cacheField name="PAGOS" numFmtId="0">
      <sharedItems containsString="0" containsBlank="1" containsNumber="1" containsInteger="1" minValue="0" maxValue="0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0">
        <s v="A02"/>
        <s v="A03"/>
        <s v="A06"/>
        <s v="C35023"/>
        <s v="C359911"/>
        <s v="C359912"/>
        <s v="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5110416666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965.445110532404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containsInteger="1" minValue="0" maxValue="0"/>
    </cacheField>
    <cacheField name="ORDEN PAGO" numFmtId="0">
      <sharedItems containsString="0" containsBlank="1" containsNumber="1" containsInteger="1" minValue="0" maxValue="0"/>
    </cacheField>
    <cacheField name="PAGOS" numFmtId="0">
      <sharedItems containsString="0" containsBlank="1" containsNumber="1" containsInteger="1" minValue="0" maxValue="0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0">
        <s v="A02"/>
        <s v="A03"/>
        <s v="A06"/>
        <s v="C35023"/>
        <s v="C359911"/>
        <s v="C359912"/>
        <s v="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0"/>
    <n v="0"/>
    <n v="0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0"/>
    <n v="0"/>
    <n v="0"/>
    <m/>
    <m/>
    <x v="2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0"/>
    <n v="0"/>
    <n v="0"/>
    <m/>
    <m/>
    <x v="3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4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0"/>
    <n v="0"/>
    <n v="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0"/>
    <n v="0"/>
    <n v="0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0"/>
    <n v="0"/>
    <n v="0"/>
    <m/>
    <m/>
    <x v="2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0"/>
    <n v="0"/>
    <n v="0"/>
    <m/>
    <m/>
    <x v="3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4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0"/>
    <n v="0"/>
    <n v="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1">
        <item x="6"/>
        <item m="1" x="10"/>
        <item m="1" x="14"/>
        <item m="1" x="13"/>
        <item m="1" x="7"/>
        <item m="1" x="8"/>
        <item m="1" x="9"/>
        <item m="1" x="16"/>
        <item m="1" x="17"/>
        <item x="0"/>
        <item x="1"/>
        <item x="2"/>
        <item m="1" x="19"/>
        <item m="1" x="11"/>
        <item m="1" x="15"/>
        <item m="1" x="12"/>
        <item m="1" x="18"/>
        <item x="3"/>
        <item x="4"/>
        <item x="5"/>
        <item t="default"/>
      </items>
    </pivotField>
  </pivotFields>
  <rowFields count="1">
    <field x="24"/>
  </rowFields>
  <rowItems count="8">
    <i>
      <x/>
    </i>
    <i>
      <x v="9"/>
    </i>
    <i>
      <x v="10"/>
    </i>
    <i>
      <x v="11"/>
    </i>
    <i>
      <x v="17"/>
    </i>
    <i>
      <x v="18"/>
    </i>
    <i>
      <x v="1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4">
      <pivotArea collapsedLevelsAreSubtotals="1" fieldPosition="0">
        <references count="1">
          <reference field="0" count="0"/>
        </references>
      </pivotArea>
    </format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5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1">
        <item x="6"/>
        <item h="1" m="1" x="28"/>
        <item h="1" x="0"/>
        <item h="1" x="1"/>
        <item h="1" m="1" x="21"/>
        <item h="1" m="1" x="17"/>
        <item h="1" x="2"/>
        <item h="1" m="1" x="12"/>
        <item h="1" m="1" x="25"/>
        <item h="1" m="1" x="11"/>
        <item h="1" m="1" x="19"/>
        <item h="1" m="1" x="20"/>
        <item h="1" m="1" x="23"/>
        <item h="1" m="1" x="26"/>
        <item h="1" m="1" x="14"/>
        <item h="1" m="1" x="24"/>
        <item h="1" m="1" x="15"/>
        <item h="1" m="1" x="16"/>
        <item h="1" m="1" x="18"/>
        <item h="1" m="1" x="29"/>
        <item h="1" m="1" x="13"/>
        <item h="1" x="3"/>
        <item h="1" m="1" x="7"/>
        <item h="1" m="1" x="27"/>
        <item h="1" x="4"/>
        <item h="1" x="5"/>
        <item h="1" m="1" x="8"/>
        <item h="1" m="1" x="9"/>
        <item h="1" m="1" x="22"/>
        <item h="1" m="1" x="10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0">
        <i x="0"/>
        <i x="1"/>
        <i x="2"/>
        <i x="3"/>
        <i x="4"/>
        <i x="5"/>
        <i x="6" s="1" nd="1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0">
        <i x="6" s="1"/>
        <i x="0"/>
        <i x="1"/>
        <i x="2"/>
        <i x="3"/>
        <i x="4"/>
        <i x="5"/>
        <i x="28" nd="1"/>
        <i x="21" nd="1"/>
        <i x="17" nd="1"/>
        <i x="12" nd="1"/>
        <i x="25" nd="1"/>
        <i x="11" nd="1"/>
        <i x="19" nd="1"/>
        <i x="20" nd="1"/>
        <i x="23" nd="1"/>
        <i x="26" nd="1"/>
        <i x="14" nd="1"/>
        <i x="24" nd="1"/>
        <i x="15" nd="1"/>
        <i x="16" nd="1"/>
        <i x="18" nd="1"/>
        <i x="29" nd="1"/>
        <i x="13" nd="1"/>
        <i x="7" nd="1"/>
        <i x="27" nd="1"/>
        <i x="8" nd="1"/>
        <i x="9" nd="1"/>
        <i x="22" nd="1"/>
        <i x="1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70" zoomScaleNormal="98" zoomScaleSheetLayoutView="70" workbookViewId="0">
      <selection activeCell="A2" sqref="A2:G2"/>
    </sheetView>
  </sheetViews>
  <sheetFormatPr baseColWidth="10" defaultColWidth="11.5546875" defaultRowHeight="15"/>
  <cols>
    <col min="1" max="1" width="66.44140625" style="89" customWidth="1"/>
    <col min="2" max="4" width="19.5546875" style="103" customWidth="1"/>
    <col min="5" max="5" width="23.5546875" style="103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6" t="s">
        <v>204</v>
      </c>
      <c r="B2" s="126"/>
      <c r="C2" s="126"/>
      <c r="D2" s="126"/>
      <c r="E2" s="126"/>
      <c r="F2" s="126"/>
      <c r="G2" s="126"/>
      <c r="H2" s="88"/>
      <c r="I2" s="88"/>
      <c r="J2" s="88"/>
      <c r="K2" s="88"/>
      <c r="L2" s="88"/>
      <c r="M2" s="88"/>
    </row>
    <row r="3" spans="1:13" ht="24">
      <c r="A3" s="127" t="s">
        <v>186</v>
      </c>
      <c r="B3" s="127"/>
      <c r="C3" s="127"/>
      <c r="D3" s="127"/>
      <c r="E3" s="127"/>
      <c r="F3" s="127"/>
      <c r="G3" s="127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6">
        <f t="shared" ref="B6:G6" si="0">+B7</f>
        <v>28644468</v>
      </c>
      <c r="C6" s="106">
        <f t="shared" si="0"/>
        <v>0</v>
      </c>
      <c r="D6" s="106">
        <f t="shared" si="0"/>
        <v>0</v>
      </c>
      <c r="E6" s="106">
        <f t="shared" si="0"/>
        <v>28644468</v>
      </c>
      <c r="F6" s="122">
        <f t="shared" si="0"/>
        <v>0</v>
      </c>
      <c r="G6" s="122">
        <f t="shared" si="0"/>
        <v>0</v>
      </c>
    </row>
    <row r="7" spans="1:13" ht="28.5">
      <c r="A7" s="97" t="s">
        <v>201</v>
      </c>
      <c r="B7" s="107">
        <f>GETPIVOTDATA("Suma de COMPROMISO",CRIS!$A$2,"CM - A","C35023")</f>
        <v>28644468</v>
      </c>
      <c r="C7" s="107">
        <f>GETPIVOTDATA("Suma de OBLIGACION",CRIS!$A$2,"CM - A","C35023")</f>
        <v>0</v>
      </c>
      <c r="D7" s="107">
        <f>GETPIVOTDATA("Suma de ORDEN PAGO",CRIS!$A$2,"CM - A","C35023")</f>
        <v>0</v>
      </c>
      <c r="E7" s="108">
        <f>+B7-C7</f>
        <v>28644468</v>
      </c>
      <c r="F7" s="117">
        <f>+C7/B7</f>
        <v>0</v>
      </c>
      <c r="G7" s="119">
        <f>+D7/B7</f>
        <v>0</v>
      </c>
    </row>
    <row r="8" spans="1:13" ht="36">
      <c r="A8" s="96" t="s">
        <v>112</v>
      </c>
      <c r="B8" s="106">
        <f>+B9+B10</f>
        <v>1191202765.8600001</v>
      </c>
      <c r="C8" s="106">
        <f>+C9+C10</f>
        <v>0</v>
      </c>
      <c r="D8" s="106">
        <f>+D9+D10</f>
        <v>0</v>
      </c>
      <c r="E8" s="106">
        <f>SUM(E9:E10)</f>
        <v>1191202765.8600001</v>
      </c>
      <c r="F8" s="123">
        <f>+C8/B8</f>
        <v>0</v>
      </c>
      <c r="G8" s="124">
        <f>+D8/B8</f>
        <v>0</v>
      </c>
    </row>
    <row r="9" spans="1:13" ht="28.5">
      <c r="A9" s="97" t="s">
        <v>202</v>
      </c>
      <c r="B9" s="107">
        <f>GETPIVOTDATA("Suma de COMPROMISO",CRIS!$A$2,"CM - A","C359911")</f>
        <v>389106500</v>
      </c>
      <c r="C9" s="107">
        <f>GETPIVOTDATA("Suma de OBLIGACION",CRIS!$A$2,"CM - A","C359911")</f>
        <v>0</v>
      </c>
      <c r="D9" s="107">
        <f>GETPIVOTDATA("Suma de ORDEN PAGO",CRIS!$A$2,"CM - A","C359911")</f>
        <v>0</v>
      </c>
      <c r="E9" s="107">
        <f>+B9-C9</f>
        <v>389106500</v>
      </c>
      <c r="F9" s="117">
        <f>+C9/B9</f>
        <v>0</v>
      </c>
      <c r="G9" s="118">
        <f>+D9/B9</f>
        <v>0</v>
      </c>
    </row>
    <row r="10" spans="1:13" ht="29.25" thickBot="1">
      <c r="A10" s="97" t="s">
        <v>203</v>
      </c>
      <c r="B10" s="107">
        <f>GETPIVOTDATA("Suma de COMPROMISO",CRIS!$A$2,"CM - A","C359912")</f>
        <v>802096265.86000001</v>
      </c>
      <c r="C10" s="107">
        <f>GETPIVOTDATA("Suma de OBLIGACION",CRIS!$A$2,"CM - A","C359912")</f>
        <v>0</v>
      </c>
      <c r="D10" s="107">
        <f>GETPIVOTDATA("Suma de ORDEN PAGO",CRIS!$A$2,"CM - A","C359912")</f>
        <v>0</v>
      </c>
      <c r="E10" s="107">
        <f>+B10-C10</f>
        <v>802096265.86000001</v>
      </c>
      <c r="F10" s="117">
        <f>+C10/B10</f>
        <v>0</v>
      </c>
      <c r="G10" s="118">
        <f>+D10/B10</f>
        <v>0</v>
      </c>
    </row>
    <row r="11" spans="1:13" ht="37.5" customHeight="1" thickBot="1">
      <c r="A11" s="98" t="s">
        <v>113</v>
      </c>
      <c r="B11" s="106">
        <f>+B8+B6</f>
        <v>1219847233.8600001</v>
      </c>
      <c r="C11" s="106">
        <f>++C8+C6</f>
        <v>0</v>
      </c>
      <c r="D11" s="106">
        <f>+D8+D6</f>
        <v>0</v>
      </c>
      <c r="E11" s="106">
        <f>+E6+E8</f>
        <v>1219847233.8600001</v>
      </c>
      <c r="F11" s="123">
        <f>+C11/B11</f>
        <v>0</v>
      </c>
      <c r="G11" s="124">
        <f>+D11/B11</f>
        <v>0</v>
      </c>
    </row>
    <row r="12" spans="1:13" ht="24">
      <c r="A12" s="128" t="s">
        <v>114</v>
      </c>
      <c r="B12" s="127"/>
      <c r="C12" s="127"/>
      <c r="D12" s="127"/>
      <c r="E12" s="127"/>
      <c r="F12" s="127"/>
      <c r="G12" s="127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99" t="s">
        <v>116</v>
      </c>
      <c r="B15" s="109">
        <f>SUM(B16:B18)</f>
        <v>1898187238.45</v>
      </c>
      <c r="C15" s="109">
        <f>SUM(C16:C18)</f>
        <v>0</v>
      </c>
      <c r="D15" s="109">
        <f>SUM(D16:D18)</f>
        <v>0</v>
      </c>
      <c r="E15" s="109">
        <f>SUM(E16:E18)</f>
        <v>1898187238.45</v>
      </c>
      <c r="F15" s="120">
        <f t="shared" ref="F15:F19" si="1">+C15/B15</f>
        <v>0</v>
      </c>
      <c r="G15" s="121">
        <f t="shared" ref="G15:G19" si="2">+D15/B15</f>
        <v>0</v>
      </c>
    </row>
    <row r="16" spans="1:13" ht="23.25">
      <c r="A16" s="100" t="s">
        <v>198</v>
      </c>
      <c r="B16" s="110">
        <f>GETPIVOTDATA("Suma de COMPROMISO",CRIS!$A$2,"CM - A","A02")</f>
        <v>162710084</v>
      </c>
      <c r="C16" s="110">
        <f>GETPIVOTDATA("Suma de OBLIGACION",CRIS!$A$2,"CM - A","A02")</f>
        <v>0</v>
      </c>
      <c r="D16" s="110">
        <f>GETPIVOTDATA("Suma de ORDEN PAGO",CRIS!$A$2,"CM - A","A02")</f>
        <v>0</v>
      </c>
      <c r="E16" s="107">
        <f>+B16-C16</f>
        <v>162710084</v>
      </c>
      <c r="F16" s="117">
        <f t="shared" si="1"/>
        <v>0</v>
      </c>
      <c r="G16" s="118">
        <f t="shared" si="2"/>
        <v>0</v>
      </c>
    </row>
    <row r="17" spans="1:7" ht="23.25">
      <c r="A17" s="100" t="s">
        <v>199</v>
      </c>
      <c r="B17" s="110">
        <f>GETPIVOTDATA("Suma de COMPROMISO",CRIS!$A$2,"CM - A","A03")</f>
        <v>722775934.45000005</v>
      </c>
      <c r="C17" s="110">
        <f>GETPIVOTDATA("Suma de OBLIGACION",CRIS!$A$2,"CM - A","A03")</f>
        <v>0</v>
      </c>
      <c r="D17" s="110">
        <f>GETPIVOTDATA("Suma de ORDEN PAGO",CRIS!$A$2,"CM - A","A03")</f>
        <v>0</v>
      </c>
      <c r="E17" s="107">
        <f>+B17-C17</f>
        <v>722775934.45000005</v>
      </c>
      <c r="F17" s="117">
        <f t="shared" si="1"/>
        <v>0</v>
      </c>
      <c r="G17" s="118">
        <f t="shared" si="2"/>
        <v>0</v>
      </c>
    </row>
    <row r="18" spans="1:7" ht="24" thickBot="1">
      <c r="A18" s="100" t="s">
        <v>200</v>
      </c>
      <c r="B18" s="110">
        <f>GETPIVOTDATA("Suma de COMPROMISO",CRIS!$A$2,"CM - A","A06")</f>
        <v>1012701220</v>
      </c>
      <c r="C18" s="110">
        <f>GETPIVOTDATA("Suma de OBLIGACION",CRIS!$A$2,"CM - A","A06")</f>
        <v>0</v>
      </c>
      <c r="D18" s="110">
        <f>GETPIVOTDATA("Suma de ORDEN PAGO",CRIS!$A$2,"CM - A","A06")</f>
        <v>0</v>
      </c>
      <c r="E18" s="107">
        <f>+B18-C18</f>
        <v>1012701220</v>
      </c>
      <c r="F18" s="117">
        <f t="shared" si="1"/>
        <v>0</v>
      </c>
      <c r="G18" s="118">
        <f t="shared" si="2"/>
        <v>0</v>
      </c>
    </row>
    <row r="19" spans="1:7" ht="21" thickBot="1">
      <c r="A19" s="101" t="s">
        <v>117</v>
      </c>
      <c r="B19" s="111">
        <f>SUM(B16:B18)</f>
        <v>1898187238.45</v>
      </c>
      <c r="C19" s="111">
        <f>SUM(C16:C18)</f>
        <v>0</v>
      </c>
      <c r="D19" s="111">
        <f>SUM(D16:D18)</f>
        <v>0</v>
      </c>
      <c r="E19" s="111">
        <f>SUM(E16:E18)</f>
        <v>1898187238.45</v>
      </c>
      <c r="F19" s="125">
        <f t="shared" si="1"/>
        <v>0</v>
      </c>
      <c r="G19" s="125">
        <f t="shared" si="2"/>
        <v>0</v>
      </c>
    </row>
    <row r="20" spans="1:7" ht="21" thickBot="1">
      <c r="A20" s="102"/>
      <c r="B20" s="112"/>
      <c r="C20" s="112"/>
      <c r="D20" s="112"/>
      <c r="E20" s="112"/>
      <c r="F20" s="113"/>
      <c r="G20" s="114"/>
    </row>
    <row r="21" spans="1:7" ht="21" thickBot="1">
      <c r="A21" s="101" t="s">
        <v>118</v>
      </c>
      <c r="B21" s="111">
        <f>+B19+B11</f>
        <v>3118034472.3100004</v>
      </c>
      <c r="C21" s="111">
        <f>+C19+C11</f>
        <v>0</v>
      </c>
      <c r="D21" s="111">
        <f>+D19+D11</f>
        <v>0</v>
      </c>
      <c r="E21" s="111">
        <f>+E19+E11</f>
        <v>3118034472.3100004</v>
      </c>
      <c r="F21" s="125">
        <f>+C21/B21</f>
        <v>0</v>
      </c>
      <c r="G21" s="125">
        <f>+D21/B21</f>
        <v>0</v>
      </c>
    </row>
    <row r="22" spans="1:7">
      <c r="B22" s="115"/>
      <c r="C22" s="115"/>
      <c r="D22" s="115"/>
      <c r="E22" s="115"/>
      <c r="F22" s="116"/>
      <c r="G22" s="116"/>
    </row>
    <row r="28" spans="1:7">
      <c r="F28" s="104"/>
    </row>
    <row r="29" spans="1:7">
      <c r="F29" s="105"/>
    </row>
  </sheetData>
  <sheetProtection algorithmName="SHA-512" hashValue="8t/lhSXELjPCP/AQ0YYwtl1CsfVfiY37mHu9ujrE9Jk6/a/EPBGv5Wdb1tupHOzv0yAaUmw0EGKID9fgKWOdfA==" saltValue="oB2MsBphbgXkZd1wdE0Qsw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C25" sqref="C25"/>
    </sheetView>
  </sheetViews>
  <sheetFormatPr baseColWidth="10" defaultRowHeight="15"/>
  <cols>
    <col min="1" max="1" width="13.6640625" bestFit="1" customWidth="1"/>
    <col min="2" max="2" width="17.21875" style="13" bestFit="1" customWidth="1"/>
    <col min="3" max="3" width="15.88671875" style="13" bestFit="1" customWidth="1"/>
    <col min="4" max="4" width="16.44140625" style="13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0</v>
      </c>
      <c r="D4" s="13">
        <v>0</v>
      </c>
    </row>
    <row r="5" spans="1:4">
      <c r="A5" s="79" t="s">
        <v>126</v>
      </c>
      <c r="B5" s="13">
        <v>722775934.45000005</v>
      </c>
      <c r="C5" s="13">
        <v>0</v>
      </c>
      <c r="D5" s="13">
        <v>0</v>
      </c>
    </row>
    <row r="6" spans="1:4">
      <c r="A6" s="79" t="s">
        <v>127</v>
      </c>
      <c r="B6" s="13">
        <v>1012701220</v>
      </c>
      <c r="C6" s="13">
        <v>0</v>
      </c>
      <c r="D6" s="13">
        <v>0</v>
      </c>
    </row>
    <row r="7" spans="1:4">
      <c r="A7" s="79" t="s">
        <v>119</v>
      </c>
      <c r="B7" s="13">
        <v>28644468</v>
      </c>
      <c r="C7" s="13">
        <v>0</v>
      </c>
      <c r="D7" s="13">
        <v>0</v>
      </c>
    </row>
    <row r="8" spans="1:4">
      <c r="A8" s="79" t="s">
        <v>120</v>
      </c>
      <c r="B8" s="13">
        <v>389106500</v>
      </c>
      <c r="C8" s="13">
        <v>0</v>
      </c>
      <c r="D8" s="13">
        <v>0</v>
      </c>
    </row>
    <row r="9" spans="1:4">
      <c r="A9" s="79" t="s">
        <v>121</v>
      </c>
      <c r="B9" s="13">
        <v>802096265.86000001</v>
      </c>
      <c r="C9" s="13">
        <v>0</v>
      </c>
      <c r="D9" s="13">
        <v>0</v>
      </c>
    </row>
    <row r="10" spans="1:4">
      <c r="A10" s="79" t="s">
        <v>135</v>
      </c>
      <c r="B10" s="13">
        <v>3118034472.3099999</v>
      </c>
      <c r="C10" s="13">
        <v>0</v>
      </c>
      <c r="D10" s="13">
        <v>0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S28" sqref="S28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3" width="13.6640625" style="21" customWidth="1"/>
    <col min="24" max="25" width="13.6640625" style="21" hidden="1" customWidth="1"/>
    <col min="26" max="26" width="19.44140625" customWidth="1"/>
  </cols>
  <sheetData>
    <row r="1" spans="1:28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8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0</v>
      </c>
      <c r="V2" s="84">
        <v>0</v>
      </c>
      <c r="W2" s="84">
        <v>0</v>
      </c>
      <c r="X2" s="19"/>
      <c r="Y2" s="19"/>
      <c r="Z2" t="str">
        <f>IF(Super[[#This Row],[TIPO]]="A",CONCATENATE(Super[[#This Row],[TIPO]],Super[[#This Row],[CTA]]),CONCATENATE(Super[[#This Row],[TIPO]],Super[[#This Row],[CTA]],Super[[#This Row],[OBJ]]))</f>
        <v>A02</v>
      </c>
    </row>
    <row r="3" spans="1:28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680772230.45000005</v>
      </c>
      <c r="U3" s="85">
        <v>0</v>
      </c>
      <c r="V3" s="84">
        <v>0</v>
      </c>
      <c r="W3" s="84">
        <v>0</v>
      </c>
      <c r="X3" s="19"/>
      <c r="Y3" s="19"/>
      <c r="Z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8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0</v>
      </c>
      <c r="V4" s="84">
        <v>0</v>
      </c>
      <c r="W4" s="84">
        <v>0</v>
      </c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1012701220</v>
      </c>
      <c r="U5" s="85">
        <v>0</v>
      </c>
      <c r="V5" s="84">
        <v>0</v>
      </c>
      <c r="W5" s="84">
        <v>0</v>
      </c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A06</v>
      </c>
    </row>
    <row r="6" spans="1:28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28644468</v>
      </c>
      <c r="U6" s="85">
        <v>0</v>
      </c>
      <c r="V6" s="84">
        <v>0</v>
      </c>
      <c r="W6" s="84">
        <v>0</v>
      </c>
      <c r="X6" s="19"/>
      <c r="Y6" s="19"/>
      <c r="Z6" t="str">
        <f>IF(Super[[#This Row],[TIPO]]="A",CONCATENATE(Super[[#This Row],[TIPO]],Super[[#This Row],[CTA]]),CONCATENATE(Super[[#This Row],[TIPO]],Super[[#This Row],[CTA]],Super[[#This Row],[OBJ]]))</f>
        <v>C35023</v>
      </c>
      <c r="AB6" t="s">
        <v>119</v>
      </c>
    </row>
    <row r="7" spans="1:28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0</v>
      </c>
      <c r="V7" s="84">
        <v>0</v>
      </c>
      <c r="W7" s="84">
        <v>0</v>
      </c>
      <c r="X7" s="19"/>
      <c r="Y7" s="19"/>
      <c r="Z7" t="str">
        <f>IF(Super[[#This Row],[TIPO]]="A",CONCATENATE(Super[[#This Row],[TIPO]],Super[[#This Row],[CTA]]),CONCATENATE(Super[[#This Row],[TIPO]],Super[[#This Row],[CTA]],Super[[#This Row],[OBJ]]))</f>
        <v>C359911</v>
      </c>
      <c r="AB7" t="s">
        <v>120</v>
      </c>
    </row>
    <row r="8" spans="1:28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802096265.86000001</v>
      </c>
      <c r="U8" s="19">
        <v>0</v>
      </c>
      <c r="V8" s="19">
        <v>0</v>
      </c>
      <c r="W8" s="19">
        <v>0</v>
      </c>
      <c r="X8" s="19"/>
      <c r="Y8" s="19"/>
      <c r="Z8" t="str">
        <f>IF(Super[[#This Row],[TIPO]]="A",CONCATENATE(Super[[#This Row],[TIPO]],Super[[#This Row],[CTA]]),CONCATENATE(Super[[#This Row],[TIPO]],Super[[#This Row],[CTA]],Super[[#This Row],[OBJ]]))</f>
        <v>C359912</v>
      </c>
      <c r="AB8" t="s">
        <v>121</v>
      </c>
    </row>
    <row r="9" spans="1:28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Row],[CTA]]),CONCATENATE(Super[[#This Row],[TIPO]],Super[[#This Row],[CTA]],Super[[#This Row],[OBJ]]))</f>
        <v/>
      </c>
    </row>
    <row r="10" spans="1:28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Row],[CTA]]),CONCATENATE(Super[[#This Row],[TIPO]],Super[[#This Row],[CTA]],Super[[#This Row],[OBJ]]))</f>
        <v/>
      </c>
    </row>
    <row r="11" spans="1:28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Row],[CTA]]),CONCATENATE(Super[[#This Row],[TIPO]],Super[[#This Row],[CTA]],Super[[#This Row],[OBJ]]))</f>
        <v/>
      </c>
    </row>
    <row r="12" spans="1:28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Row],[CTA]]),CONCATENATE(Super[[#This Row],[TIPO]],Super[[#This Row],[CTA]],Super[[#This Row],[OBJ]]))</f>
        <v/>
      </c>
    </row>
    <row r="13" spans="1:28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Row],[CTA]]),CONCATENATE(Super[[#This Row],[TIPO]],Super[[#This Row],[CTA]],Super[[#This Row],[OBJ]]))</f>
        <v/>
      </c>
    </row>
    <row r="14" spans="1:28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Row],[CTA]]),CONCATENATE(Super[[#This Row],[TIPO]],Super[[#This Row],[CTA]],Super[[#This Row],[OBJ]]))</f>
        <v/>
      </c>
    </row>
    <row r="15" spans="1:28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Row],[CTA]]),CONCATENATE(Super[[#This Row],[TIPO]],Super[[#This Row],[CTA]],Super[[#This Row],[OBJ]]))</f>
        <v/>
      </c>
    </row>
    <row r="16" spans="1:28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bestFit="1" customWidth="1"/>
    <col min="2" max="2" width="9.77734375" bestFit="1" customWidth="1"/>
    <col min="3" max="3" width="10.33203125" bestFit="1" customWidth="1"/>
    <col min="4" max="4" width="11.6640625" customWidth="1"/>
    <col min="5" max="5" width="10.33203125" customWidth="1"/>
    <col min="6" max="6" width="13.6640625" bestFit="1" customWidth="1"/>
    <col min="7" max="7" width="15.88671875" bestFit="1" customWidth="1"/>
    <col min="8" max="10" width="11.5546875" customWidth="1"/>
    <col min="11" max="11" width="13.6640625" bestFit="1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9" t="s">
        <v>150</v>
      </c>
      <c r="B2" s="129"/>
      <c r="C2" s="129"/>
      <c r="D2" s="129"/>
      <c r="E2" s="129"/>
      <c r="F2" s="129"/>
      <c r="G2" s="129"/>
      <c r="H2" s="129"/>
      <c r="I2" s="129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K17" s="79" t="s">
        <v>135</v>
      </c>
    </row>
    <row r="21" spans="1:18">
      <c r="A21" s="129" t="s">
        <v>170</v>
      </c>
      <c r="B21" s="129"/>
      <c r="C21" s="129"/>
      <c r="D21" s="129"/>
      <c r="E21" s="129"/>
      <c r="F21" s="129"/>
      <c r="G21" s="129"/>
      <c r="H21" s="129"/>
      <c r="I21" s="129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K36" s="79" t="s">
        <v>135</v>
      </c>
    </row>
    <row r="39" spans="1:18">
      <c r="B39" s="130" t="s">
        <v>163</v>
      </c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0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>
        <v>0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2" t="s">
        <v>115</v>
      </c>
      <c r="D59" s="133"/>
      <c r="E59" s="133"/>
      <c r="F59" s="133"/>
      <c r="G59" s="133"/>
      <c r="H59" s="133"/>
      <c r="I59" s="133"/>
      <c r="J59" s="133"/>
      <c r="K59" s="133"/>
      <c r="L59" s="133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2" t="s">
        <v>166</v>
      </c>
      <c r="D74" s="133"/>
      <c r="E74" s="133"/>
      <c r="F74" s="133"/>
      <c r="G74" s="133"/>
      <c r="H74" s="133"/>
      <c r="I74" s="133"/>
      <c r="J74" s="133"/>
      <c r="K74" s="133"/>
      <c r="L74" s="133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</v>
      </c>
      <c r="F88" s="65">
        <f>+Ejecucion!D11/Ejecucion!B11</f>
        <v>0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1" t="s">
        <v>163</v>
      </c>
      <c r="D90" s="131"/>
      <c r="E90" s="131"/>
      <c r="F90" s="131"/>
      <c r="G90" s="131"/>
      <c r="H90" s="131"/>
      <c r="I90" s="131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2025-11-04T15:46:52Z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