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2. Febrero/"/>
    </mc:Choice>
  </mc:AlternateContent>
  <xr:revisionPtr revIDLastSave="10" documentId="14_{3A83DF7E-C3FD-4F65-AA0D-2236B9927795}" xr6:coauthVersionLast="47" xr6:coauthVersionMax="47" xr10:uidLastSave="{8DAA3545-5715-487B-A802-2672FDA99046}"/>
  <workbookProtection workbookAlgorithmName="SHA-512" workbookHashValue="qBEJTw6/RUytC51i4IOxhMI2YieCEi3ZAOplxwN5vFpDZG3uIyCvJ7LswBDImEl2kx0qJuytlv51BFPhChCNwQ==" workbookSaltValue="3df71Hbe1pGxNRl4Rpy+Kw==" workbookSpinCount="100000" lockStructure="1"/>
  <bookViews>
    <workbookView xWindow="28680" yWindow="-120" windowWidth="29040" windowHeight="1584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</definedNames>
  <calcPr calcId="191029"/>
  <pivotCaches>
    <pivotCache cacheId="200" r:id="rId8"/>
    <pivotCache cacheId="201" r:id="rId9"/>
    <pivotCache cacheId="202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" i="10" l="1"/>
  <c r="K4" i="10" s="1"/>
  <c r="H7" i="10" s="1"/>
  <c r="D20" i="2"/>
  <c r="C18" i="2"/>
  <c r="C16" i="2"/>
  <c r="B18" i="2"/>
  <c r="D19" i="2"/>
  <c r="B20" i="2"/>
  <c r="D18" i="2"/>
  <c r="B17" i="2"/>
  <c r="C19" i="2"/>
  <c r="C10" i="2"/>
  <c r="C9" i="2"/>
  <c r="D10" i="2"/>
  <c r="D7" i="2"/>
  <c r="B19" i="2"/>
  <c r="B16" i="2"/>
  <c r="D17" i="2"/>
  <c r="B7" i="2"/>
  <c r="D16" i="2"/>
  <c r="C20" i="2"/>
  <c r="C17" i="2"/>
  <c r="C7" i="2"/>
  <c r="D9" i="2"/>
  <c r="B10" i="2"/>
  <c r="B9" i="2"/>
  <c r="E17" i="2" l="1"/>
  <c r="E20" i="2"/>
  <c r="F17" i="2"/>
  <c r="F18" i="2"/>
  <c r="F19" i="2"/>
  <c r="G19" i="2"/>
  <c r="F20" i="2"/>
  <c r="E16" i="2"/>
  <c r="E18" i="2"/>
  <c r="E19" i="2"/>
  <c r="G10" i="2"/>
  <c r="F9" i="2"/>
  <c r="F7" i="2"/>
  <c r="G17" i="2"/>
  <c r="G18" i="2"/>
  <c r="F10" i="2"/>
  <c r="G20" i="2"/>
  <c r="G9" i="2"/>
  <c r="Z3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" i="3"/>
  <c r="D15" i="2" l="1"/>
  <c r="D6" i="2"/>
  <c r="D8" i="2"/>
  <c r="C8" i="2"/>
  <c r="C6" i="2"/>
  <c r="B8" i="2"/>
  <c r="E10" i="2"/>
  <c r="F8" i="2" l="1"/>
  <c r="D11" i="2"/>
  <c r="G8" i="2"/>
  <c r="C11" i="2"/>
  <c r="G41" i="32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45" i="32"/>
  <c r="G51" i="32"/>
  <c r="G44" i="32"/>
  <c r="G43" i="32"/>
  <c r="G48" i="32"/>
  <c r="G53" i="32"/>
  <c r="H46" i="32"/>
  <c r="H45" i="32"/>
  <c r="G52" i="32"/>
  <c r="H47" i="32"/>
  <c r="H51" i="32"/>
  <c r="H44" i="32"/>
  <c r="H50" i="32"/>
  <c r="H53" i="32"/>
  <c r="H52" i="32"/>
  <c r="H42" i="32"/>
  <c r="H49" i="32"/>
  <c r="G50" i="32"/>
  <c r="G42" i="32"/>
  <c r="G49" i="32"/>
  <c r="G46" i="32"/>
  <c r="H48" i="32"/>
  <c r="G47" i="32"/>
  <c r="H43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2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F76" i="11" a="1"/>
  <c r="F76" i="11" s="1"/>
  <c r="E76" i="11" a="1"/>
  <c r="E77" i="11" s="1"/>
  <c r="E79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E81" i="11" l="1"/>
  <c r="E80" i="11"/>
  <c r="I103" i="11"/>
  <c r="I101" i="11"/>
  <c r="I100" i="11"/>
  <c r="H86" i="11"/>
  <c r="I99" i="11"/>
  <c r="H85" i="11"/>
  <c r="I98" i="11"/>
  <c r="H82" i="11"/>
  <c r="E70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101" i="11" l="1"/>
  <c r="F102" i="11"/>
  <c r="F92" i="11"/>
  <c r="F94" i="11"/>
  <c r="F97" i="11"/>
  <c r="F95" i="11"/>
  <c r="F98" i="11"/>
  <c r="F103" i="11"/>
  <c r="F93" i="11"/>
  <c r="E92" i="11"/>
  <c r="E103" i="11"/>
  <c r="E94" i="11"/>
  <c r="E101" i="11"/>
  <c r="E100" i="11"/>
  <c r="E102" i="11"/>
  <c r="E93" i="11"/>
  <c r="E97" i="11"/>
  <c r="E95" i="11"/>
  <c r="E99" i="11"/>
  <c r="E96" i="11"/>
  <c r="AC25" i="1" l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G16" i="2"/>
  <c r="F16" i="2"/>
  <c r="C15" i="2"/>
  <c r="B15" i="2"/>
  <c r="E9" i="2"/>
  <c r="E8" i="2" s="1"/>
  <c r="G7" i="2" l="1"/>
  <c r="G6" i="2" s="1"/>
  <c r="F6" i="2"/>
  <c r="E7" i="2"/>
  <c r="E6" i="2" s="1"/>
  <c r="E11" i="2" s="1"/>
  <c r="B6" i="2"/>
  <c r="B11" i="2" s="1"/>
  <c r="F15" i="2"/>
  <c r="G15" i="2"/>
  <c r="E21" i="2"/>
  <c r="G21" i="2"/>
  <c r="F21" i="2"/>
  <c r="E15" i="2"/>
  <c r="F11" i="2" l="1"/>
  <c r="G11" i="2"/>
  <c r="C23" i="2"/>
  <c r="D23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E88" i="11" l="1"/>
  <c r="F88" i="11"/>
  <c r="B23" i="2"/>
  <c r="F23" i="2" l="1"/>
  <c r="G23" i="2"/>
  <c r="E23" i="2"/>
</calcChain>
</file>

<file path=xl/sharedStrings.xml><?xml version="1.0" encoding="utf-8"?>
<sst xmlns="http://schemas.openxmlformats.org/spreadsheetml/2006/main" count="2136" uniqueCount="214">
  <si>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</si>
  <si>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</si>
  <si>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</si>
  <si>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</si>
  <si>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</si>
  <si>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</si>
  <si>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</si>
  <si>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</si>
  <si>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</si>
  <si>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</si>
  <si>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</si>
  <si>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</si>
  <si>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</si>
  <si>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</si>
  <si>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</si>
  <si>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</si>
  <si>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</si>
  <si>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</si>
  <si>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</si>
  <si>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</si>
  <si>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</si>
  <si>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</si>
  <si>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</si>
  <si>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</si>
  <si>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</si>
  <si>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</si>
  <si>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</si>
  <si>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</si>
  <si>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</si>
  <si>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</si>
  <si>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</si>
  <si>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</si>
  <si>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</si>
  <si>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</si>
  <si>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</si>
  <si>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</si>
  <si>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</si>
  <si>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</si>
  <si>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</si>
  <si>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</si>
  <si>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</si>
  <si>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</si>
  <si>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</si>
  <si>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</si>
  <si>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</si>
  <si>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</si>
  <si>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</si>
  <si>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</si>
  <si>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</si>
  <si>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</si>
  <si>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</si>
  <si>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</si>
  <si>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</si>
  <si>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</si>
  <si>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</si>
  <si>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</si>
  <si>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</si>
  <si>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</si>
  <si>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</si>
  <si>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</si>
  <si>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</si>
  <si>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</si>
  <si>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</si>
  <si>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</si>
  <si>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</si>
  <si>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</si>
  <si>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</si>
  <si>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</si>
  <si>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</si>
  <si>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</si>
  <si>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</si>
  <si>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</si>
  <si>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</si>
  <si>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</si>
  <si>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</si>
  <si>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</si>
  <si>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</si>
  <si>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</si>
  <si>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</si>
  <si>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</si>
  <si>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</si>
  <si>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</si>
  <si>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</si>
  <si>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</si>
  <si>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</si>
  <si>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</si>
  <si>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</si>
  <si>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</si>
  <si>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</si>
  <si>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</si>
  <si>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</si>
  <si>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</si>
  <si>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</si>
  <si>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</si>
  <si>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</si>
  <si>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</si>
  <si>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</si>
  <si>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</si>
  <si>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</si>
  <si>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</si>
  <si>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</si>
  <si>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</si>
  <si>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</si>
  <si>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</si>
  <si>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</si>
  <si>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</si>
  <si>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</si>
  <si>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</si>
  <si>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</si>
  <si>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</si>
  <si>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</si>
  <si>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</si>
  <si>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</si>
  <si>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</si>
  <si>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</si>
  <si>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</si>
  <si>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</si>
  <si>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</si>
  <si>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TOTAL PRESUPUESTO DE INVERSIÓN SUPERSOCIEDADES</t>
  </si>
  <si>
    <t xml:space="preserve">PRESUPUESTO DE FUNCIONAMIENTO </t>
  </si>
  <si>
    <t>FUNCIONAMIENTO</t>
  </si>
  <si>
    <t>Superintendencia de Sociedades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</si>
  <si>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</si>
  <si>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</si>
  <si>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</si>
  <si>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</si>
  <si>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</si>
  <si>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</si>
  <si>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</si>
  <si>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</si>
  <si>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</si>
  <si>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</si>
  <si>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</si>
  <si>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</si>
  <si>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</si>
  <si>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</si>
  <si>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</si>
  <si>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</si>
  <si>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</si>
  <si>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</si>
  <si>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</si>
  <si>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</si>
  <si>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</si>
  <si>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</si>
  <si>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</si>
  <si>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</si>
  <si>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</si>
  <si>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</si>
  <si>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</si>
  <si>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</si>
  <si>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</si>
  <si>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</si>
  <si>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</si>
  <si>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</si>
  <si>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</si>
  <si>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</si>
  <si>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</si>
  <si>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</si>
  <si>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</si>
  <si>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</si>
  <si>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</si>
  <si>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</si>
  <si>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</si>
  <si>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</si>
  <si>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</si>
  <si>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</si>
  <si>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</si>
  <si>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</si>
  <si>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</si>
  <si>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</si>
  <si>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</si>
  <si>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</si>
  <si>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</si>
  <si>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</si>
  <si>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</si>
  <si>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</si>
  <si>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</si>
  <si>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</si>
  <si>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</si>
  <si>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</si>
  <si>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</si>
  <si>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</si>
  <si>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</si>
  <si>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</si>
  <si>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</si>
  <si>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</si>
  <si>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Ambiente regulatorio y economico para la competencia y la actividad empresarial</t>
  </si>
  <si>
    <t>SUB</t>
  </si>
  <si>
    <t>SOR</t>
  </si>
  <si>
    <t>VALOR MAXIMO A CONSTITUIR</t>
  </si>
  <si>
    <t>VALOR CONSTITUIDO</t>
  </si>
  <si>
    <t>SUB2</t>
  </si>
  <si>
    <t>SUB3</t>
  </si>
  <si>
    <t>Suma de ORDEN PAGO</t>
  </si>
  <si>
    <t>Suma de PAGOS</t>
  </si>
  <si>
    <t>Orden de Pago</t>
  </si>
  <si>
    <t>Pagos</t>
  </si>
  <si>
    <t>Obligación sin O. de Pago</t>
  </si>
  <si>
    <t>% de Ejec. O de Pago./Oblig</t>
  </si>
  <si>
    <t>% de Ejec.  Pago./Oblig</t>
  </si>
  <si>
    <t>A0302</t>
  </si>
  <si>
    <t>A0303</t>
  </si>
  <si>
    <t xml:space="preserve">EJECUCIÓN PRESUPUESTAL </t>
  </si>
  <si>
    <t xml:space="preserve">2024 ( Millones) </t>
  </si>
  <si>
    <t>A0101</t>
  </si>
  <si>
    <r>
      <rPr>
        <b/>
        <sz val="11"/>
        <rFont val="Arial"/>
        <family val="2"/>
      </rPr>
      <t>C3</t>
    </r>
    <r>
      <rPr>
        <sz val="11"/>
        <rFont val="Arial"/>
        <family val="2"/>
      </rPr>
      <t xml:space="preserve"> TRANSFORMACIÓN PRODUCTIVA, INTERNACIONALIZACIÓN Y ACCIÓN CLÍMATICA / C. MARCO REGULATORIO PARA INVESTIGAR E INNOVAR</t>
    </r>
  </si>
  <si>
    <r>
      <rPr>
        <b/>
        <sz val="11"/>
        <rFont val="Arial"/>
        <family val="2"/>
      </rPr>
      <t>C-11</t>
    </r>
    <r>
      <rPr>
        <sz val="11"/>
        <rFont val="Arial"/>
        <family val="2"/>
      </rPr>
      <t xml:space="preserve"> CONVERGENCIA REGIONAL / B. ENTIDADES PÚBLICAS TERRITORIALES Y NACIONALES FORTALECIDAS</t>
    </r>
  </si>
  <si>
    <r>
      <rPr>
        <b/>
        <sz val="11"/>
        <rFont val="Arial"/>
        <family val="2"/>
      </rPr>
      <t>C-12</t>
    </r>
    <r>
      <rPr>
        <sz val="11"/>
        <rFont val="Arial"/>
        <family val="2"/>
      </rPr>
      <t xml:space="preserve"> CONVERGENCIA REGIONAL / B. ENTIDADES PÚBLICAS TERRITORIALES Y NACIONALES FORTALECIDAS</t>
    </r>
  </si>
  <si>
    <r>
      <rPr>
        <b/>
        <sz val="11"/>
        <rFont val="Arial"/>
        <family val="2"/>
      </rPr>
      <t xml:space="preserve">A-01 </t>
    </r>
    <r>
      <rPr>
        <sz val="11"/>
        <rFont val="Arial"/>
        <family val="2"/>
      </rPr>
      <t>SALARIO</t>
    </r>
  </si>
  <si>
    <r>
      <rPr>
        <b/>
        <sz val="11"/>
        <rFont val="Arial"/>
        <family val="2"/>
      </rPr>
      <t>A-02</t>
    </r>
    <r>
      <rPr>
        <sz val="11"/>
        <rFont val="Arial"/>
        <family val="2"/>
      </rPr>
      <t xml:space="preserve">  CUOTAS PARTES PENSIONALES (DE PENSIONES)</t>
    </r>
  </si>
  <si>
    <r>
      <rPr>
        <b/>
        <sz val="11"/>
        <rFont val="Arial"/>
        <family val="2"/>
      </rPr>
      <t>A-00</t>
    </r>
    <r>
      <rPr>
        <sz val="11"/>
        <rFont val="Arial"/>
        <family val="2"/>
      </rPr>
      <t xml:space="preserve">  ADQUISICIÓN DE BIENES  Y SERVICIOS</t>
    </r>
  </si>
  <si>
    <r>
      <rPr>
        <b/>
        <sz val="11"/>
        <rFont val="Arial"/>
        <family val="2"/>
      </rPr>
      <t>A-03</t>
    </r>
    <r>
      <rPr>
        <sz val="11"/>
        <rFont val="Arial"/>
        <family val="2"/>
      </rPr>
      <t xml:space="preserve">  SUBSIDIO LIQUIDACIONES LEYES 550 DE 1999 Y 1116 DE 2006.</t>
    </r>
  </si>
  <si>
    <t xml:space="preserve">EJECUCIÓN PRESUPUESTAL Febrero 2025 ( Millones) </t>
  </si>
  <si>
    <r>
      <rPr>
        <b/>
        <sz val="11"/>
        <rFont val="Arial"/>
        <family val="2"/>
      </rPr>
      <t>A-008</t>
    </r>
    <r>
      <rPr>
        <sz val="11"/>
        <rFont val="Arial"/>
        <family val="2"/>
      </rPr>
      <t xml:space="preserve">  IMPUESTOS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</si>
</sst>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8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24"/>
      <color rgb="FFFFFFFF"/>
      <name val="Arial"/>
      <family val="2"/>
    </font>
    <font>
      <b/>
      <sz val="1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29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16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167" fontId="3" fillId="0" borderId="0" xfId="0" pivotButton="1" applyNumberFormat="1" applyFont="1"/>
    <xf numFmtId="167" fontId="3" fillId="0" borderId="0" xfId="0" applyNumberFormat="1" applyFont="1" applyAlignment="1">
      <alignment horizontal="left"/>
    </xf>
    <xf numFmtId="9" fontId="11" fillId="4" borderId="3" xfId="1" applyFont="1" applyFill="1" applyBorder="1" applyAlignment="1" applyProtection="1">
      <alignment horizontal="right" vertical="center" wrapText="1"/>
      <protection hidden="1"/>
    </xf>
    <xf numFmtId="9" fontId="13" fillId="0" borderId="6" xfId="0" applyNumberFormat="1" applyFont="1" applyBorder="1" applyAlignment="1" applyProtection="1">
      <alignment vertical="center"/>
      <protection hidden="1"/>
    </xf>
    <xf numFmtId="9" fontId="13" fillId="5" borderId="7" xfId="0" applyNumberFormat="1" applyFont="1" applyFill="1" applyBorder="1" applyAlignment="1" applyProtection="1">
      <alignment vertical="center"/>
      <protection hidden="1"/>
    </xf>
    <xf numFmtId="9" fontId="13" fillId="0" borderId="7" xfId="0" applyNumberFormat="1" applyFont="1" applyBorder="1" applyAlignment="1" applyProtection="1">
      <alignment vertical="center"/>
      <protection hidden="1"/>
    </xf>
    <xf numFmtId="9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9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9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0" fontId="36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14" fontId="3" fillId="0" borderId="0" xfId="0" applyNumberFormat="1" applyFont="1" applyAlignment="1">
      <alignment horizontal="center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5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722.682784259261" createdVersion="6" refreshedVersion="8" minRefreshableVersion="3" recordCount="282" xr:uid="{00000000-000A-0000-FFFF-FFFF30000000}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5747800" maxValue="11702947895.82"/>
    </cacheField>
    <cacheField name="ORDEN PAGO" numFmtId="0">
      <sharedItems containsString="0" containsBlank="1" containsNumber="1" minValue="5747800" maxValue="11702947895.82"/>
    </cacheField>
    <cacheField name="PAGOS" numFmtId="0">
      <sharedItems containsString="0" containsBlank="1" containsNumber="1" minValue="5747800" maxValue="11702947895.82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2">
        <s v="A0101"/>
        <s v="A02"/>
        <s v="A0302"/>
        <s v="A0303"/>
        <s v="A08"/>
        <s v="C35023"/>
        <s v="C359911"/>
        <s v="C359912"/>
        <s v=""/>
        <s v="C35022" u="1"/>
        <s v="C35032" u="1"/>
        <s v="C35998" u="1"/>
        <s v="C35999" u="1"/>
        <s v="A0104" u="1"/>
        <s v="A0604" u="1"/>
        <s v="A0103" u="1"/>
        <s v="A0102" u="1"/>
        <s v="B1001" u="1"/>
        <s v="A0301" u="1"/>
        <s v="A0801" u="1"/>
        <s v="C359910" u="1"/>
        <s v="A03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722.682784490738" createdVersion="6" refreshedVersion="8" minRefreshableVersion="3" recordCount="12" xr:uid="{00000000-000A-0000-FFFF-FFFF32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722.682784606484" createdVersion="6" refreshedVersion="8" minRefreshableVersion="3" recordCount="282" xr:uid="{00000000-000A-0000-FFFF-FFFF31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5747800" maxValue="11702947895.82"/>
    </cacheField>
    <cacheField name="ORDEN PAGO" numFmtId="0">
      <sharedItems containsString="0" containsBlank="1" containsNumber="1" minValue="5747800" maxValue="11702947895.82"/>
    </cacheField>
    <cacheField name="PAGOS" numFmtId="0">
      <sharedItems containsString="0" containsBlank="1" containsNumber="1" minValue="5747800" maxValue="11702947895.82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34">
        <s v="A0101"/>
        <s v="A02"/>
        <s v="A0302"/>
        <s v="A0303"/>
        <s v="A08"/>
        <s v="C35023"/>
        <s v="C359911"/>
        <s v="C359912"/>
        <s v=""/>
        <s v="C35022" u="1"/>
        <s v="C35032" u="1"/>
        <s v="C35998" u="1"/>
        <s v="C35999" u="1"/>
        <s v="C9" u="1"/>
        <s v="A06" u="1"/>
        <s v="A3" u="1"/>
        <s v="A0104" u="1"/>
        <s v="C11" u="1"/>
        <s v="A0604" u="1"/>
        <s v="C12" u="1"/>
        <s v="A0103" u="1"/>
        <s v="C2" u="1"/>
        <s v="A0102" u="1"/>
        <s v="A32" u="1"/>
        <s v="C8" u="1"/>
        <s v="A33" u="1"/>
        <s v="B1001" u="1"/>
        <s v="A2" u="1"/>
        <s v="A0301" u="1"/>
        <s v="A0801" u="1"/>
        <s v="C359910" u="1"/>
        <s v="A01" u="1"/>
        <s v="C3" u="1"/>
        <s v="A0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s v=""/>
    <s v=""/>
    <n v="9459510"/>
    <n v="9459510"/>
    <n v="9459510"/>
    <m/>
    <m/>
    <m/>
    <x v="0"/>
  </r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292908542.99"/>
    <n v="1200550224.99"/>
    <n v="1200550224.99"/>
    <m/>
    <m/>
    <m/>
    <x v="1"/>
  </r>
  <r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7868717.3799999999"/>
    <n v="7868717.3799999999"/>
    <n v="7868717.3799999999"/>
    <m/>
    <m/>
    <m/>
    <x v="2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283666000"/>
    <n v="283666000"/>
    <n v="283666000"/>
    <m/>
    <m/>
    <m/>
    <x v="3"/>
  </r>
  <r>
    <s v="35-02-00"/>
    <s v="SUPERINTENDENCIA DE SOCIEDADES"/>
    <s v="A-08-01"/>
    <s v="A"/>
    <s v="08"/>
    <s v="01"/>
    <m/>
    <m/>
    <m/>
    <m/>
    <m/>
    <m/>
    <s v="Propios"/>
    <s v="20"/>
    <s v="CSF"/>
    <s v="IMPUESTOS"/>
    <s v=""/>
    <s v=""/>
    <n v="5747800"/>
    <n v="5747800"/>
    <n v="5747800"/>
    <m/>
    <m/>
    <m/>
    <x v="4"/>
  </r>
  <r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762658"/>
    <n v="28762658"/>
    <n v="28762658"/>
    <m/>
    <m/>
    <m/>
    <x v="5"/>
  </r>
  <r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11702947895.82"/>
    <n v="11702947895.82"/>
    <n v="11702947895.82"/>
    <m/>
    <m/>
    <m/>
    <x v="6"/>
  </r>
  <r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1887903564.6099999"/>
    <n v="1887903564.6099999"/>
    <n v="1887903564.6099999"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s v=""/>
    <s v=""/>
    <n v="9459510"/>
    <n v="9459510"/>
    <n v="9459510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292908542.99"/>
    <n v="1200550224.99"/>
    <n v="1200550224.99"/>
    <m/>
    <m/>
    <m/>
    <x v="1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7868717.3799999999"/>
    <n v="7868717.3799999999"/>
    <n v="7868717.3799999999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283666000"/>
    <n v="283666000"/>
    <n v="283666000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s v=""/>
    <s v=""/>
    <n v="5747800"/>
    <n v="5747800"/>
    <n v="5747800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762658"/>
    <n v="28762658"/>
    <n v="28762658"/>
    <m/>
    <m/>
    <m/>
    <x v="5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11702947895.82"/>
    <n v="11702947895.82"/>
    <n v="11702947895.82"/>
    <m/>
    <m/>
    <m/>
    <x v="6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1887903564.6099999"/>
    <n v="1887903564.6099999"/>
    <n v="1887903564.6099999"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20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:D14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3">
        <item x="8"/>
        <item x="0"/>
        <item m="1" x="16"/>
        <item m="1" x="15"/>
        <item m="1" x="13"/>
        <item x="1"/>
        <item m="1" x="21"/>
        <item m="1" x="18"/>
        <item x="2"/>
        <item x="3"/>
        <item m="1" x="14"/>
        <item x="4"/>
        <item m="1" x="19"/>
        <item m="1" x="17"/>
        <item m="1" x="9"/>
        <item m="1" x="10"/>
        <item m="1" x="20"/>
        <item m="1" x="11"/>
        <item m="1" x="12"/>
        <item x="5"/>
        <item x="6"/>
        <item x="7"/>
        <item t="default"/>
      </items>
    </pivotField>
  </pivotFields>
  <rowFields count="1">
    <field x="24"/>
  </rowFields>
  <rowItems count="10">
    <i>
      <x/>
    </i>
    <i>
      <x v="1"/>
    </i>
    <i>
      <x v="5"/>
    </i>
    <i>
      <x v="8"/>
    </i>
    <i>
      <x v="9"/>
    </i>
    <i>
      <x v="11"/>
    </i>
    <i>
      <x v="19"/>
    </i>
    <i>
      <x v="20"/>
    </i>
    <i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OBLIGACION" fld="18" baseField="0" baseItem="0"/>
    <dataField name="Suma de ORDEN PAGO" fld="19" baseField="0" baseItem="0"/>
    <dataField name="Suma de PAGOS" fld="20" baseField="0" baseItem="0"/>
  </dataFields>
  <formats count="6">
    <format dxfId="44">
      <pivotArea type="all" dataOnly="0" outline="0" fieldPosition="0"/>
    </format>
    <format dxfId="43">
      <pivotArea outline="0" collapsedLevelsAreSubtotals="1" fieldPosition="0"/>
    </format>
    <format dxfId="42">
      <pivotArea field="24" type="button" dataOnly="0" labelOnly="1" outline="0" axis="axisRow" fieldPosition="0"/>
    </format>
    <format dxfId="41">
      <pivotArea dataOnly="0" labelOnly="1" fieldPosition="0">
        <references count="1">
          <reference field="24" count="0"/>
        </references>
      </pivotArea>
    </format>
    <format dxfId="40">
      <pivotArea dataOnly="0" labelOnly="1" grandRow="1" outline="0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2" cacheId="20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8"/>
        <item h="1" m="1" x="31"/>
        <item h="1" x="0"/>
        <item h="1" m="1" x="22"/>
        <item h="1" m="1" x="20"/>
        <item h="1" m="1" x="16"/>
        <item h="1" x="1"/>
        <item h="1" m="1" x="33"/>
        <item h="1" m="1" x="28"/>
        <item h="1" x="2"/>
        <item h="1" x="3"/>
        <item h="1" m="1" x="14"/>
        <item h="1" m="1" x="18"/>
        <item h="1" x="4"/>
        <item h="1" m="1" x="29"/>
        <item h="1" m="1" x="27"/>
        <item h="1" m="1" x="15"/>
        <item h="1" m="1" x="23"/>
        <item h="1" m="1" x="25"/>
        <item h="1" m="1" x="26"/>
        <item h="1" m="1" x="17"/>
        <item h="1" m="1" x="19"/>
        <item h="1" m="1" x="21"/>
        <item h="1" m="1" x="32"/>
        <item h="1" m="1" x="9"/>
        <item h="1" x="5"/>
        <item h="1" m="1" x="10"/>
        <item h="1" m="1" x="30"/>
        <item h="1" x="6"/>
        <item h="1" x="7"/>
        <item h="1" m="1" x="11"/>
        <item h="1" m="1" x="12"/>
        <item h="1" m="1" x="24"/>
        <item h="1" m="1" x="13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8" cacheId="20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5">
        <item x="8"/>
        <item h="1" m="1" x="31"/>
        <item h="1" x="0"/>
        <item h="1" m="1" x="22"/>
        <item h="1" m="1" x="20"/>
        <item h="1" m="1" x="16"/>
        <item h="1" x="1"/>
        <item h="1" m="1" x="33"/>
        <item h="1" m="1" x="28"/>
        <item h="1" x="2"/>
        <item h="1" x="3"/>
        <item h="1" m="1" x="14"/>
        <item h="1" m="1" x="18"/>
        <item h="1" x="4"/>
        <item h="1" m="1" x="29"/>
        <item h="1" m="1" x="27"/>
        <item h="1" m="1" x="15"/>
        <item h="1" m="1" x="23"/>
        <item h="1" m="1" x="25"/>
        <item h="1" m="1" x="26"/>
        <item h="1" m="1" x="17"/>
        <item h="1" m="1" x="19"/>
        <item h="1" m="1" x="21"/>
        <item h="1" m="1" x="32"/>
        <item h="1" m="1" x="9"/>
        <item h="1" x="5"/>
        <item h="1" m="1" x="10"/>
        <item h="1" m="1" x="30"/>
        <item h="1" x="6"/>
        <item h="1" x="7"/>
        <item h="1" m="1" x="11"/>
        <item h="1" m="1" x="12"/>
        <item h="1" m="1" x="24"/>
        <item h="1" m="1" x="13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6" cacheId="20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8"/>
        <item h="1" m="1" x="31"/>
        <item h="1" x="0"/>
        <item h="1" m="1" x="22"/>
        <item h="1" m="1" x="20"/>
        <item h="1" m="1" x="16"/>
        <item h="1" x="1"/>
        <item h="1" m="1" x="33"/>
        <item h="1" m="1" x="28"/>
        <item h="1" x="2"/>
        <item h="1" x="3"/>
        <item h="1" m="1" x="14"/>
        <item h="1" m="1" x="18"/>
        <item h="1" x="4"/>
        <item h="1" m="1" x="29"/>
        <item h="1" m="1" x="27"/>
        <item h="1" m="1" x="15"/>
        <item h="1" m="1" x="23"/>
        <item h="1" m="1" x="25"/>
        <item h="1" m="1" x="26"/>
        <item h="1" m="1" x="17"/>
        <item h="1" m="1" x="19"/>
        <item h="1" m="1" x="21"/>
        <item h="1" m="1" x="32"/>
        <item h="1" m="1" x="9"/>
        <item h="1" x="5"/>
        <item h="1" m="1" x="10"/>
        <item h="1" m="1" x="30"/>
        <item h="1" x="6"/>
        <item h="1" x="7"/>
        <item h="1" m="1" x="11"/>
        <item h="1" m="1" x="12"/>
        <item h="1" m="1" x="24"/>
        <item h="1" m="1" x="13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5">
      <pivotArea collapsedLevelsAreSubtotals="1" fieldPosition="0">
        <references count="1">
          <reference field="0" count="0"/>
        </references>
      </pivotArea>
    </format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0" cacheId="20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8"/>
        <item h="1" m="1" x="31"/>
        <item h="1" x="0"/>
        <item h="1" m="1" x="22"/>
        <item h="1" m="1" x="20"/>
        <item h="1" m="1" x="16"/>
        <item h="1" x="1"/>
        <item h="1" m="1" x="33"/>
        <item h="1" m="1" x="28"/>
        <item h="1" x="2"/>
        <item h="1" x="3"/>
        <item h="1" m="1" x="14"/>
        <item h="1" m="1" x="18"/>
        <item h="1" x="4"/>
        <item h="1" m="1" x="29"/>
        <item h="1" m="1" x="27"/>
        <item h="1" m="1" x="15"/>
        <item h="1" m="1" x="23"/>
        <item h="1" m="1" x="25"/>
        <item h="1" m="1" x="26"/>
        <item h="1" m="1" x="17"/>
        <item h="1" m="1" x="19"/>
        <item h="1" m="1" x="21"/>
        <item h="1" m="1" x="32"/>
        <item h="1" m="1" x="9"/>
        <item h="1" x="5"/>
        <item h="1" m="1" x="10"/>
        <item h="1" m="1" x="30"/>
        <item h="1" x="6"/>
        <item h="1" x="7"/>
        <item h="1" m="1" x="11"/>
        <item h="1" m="1" x="12"/>
        <item h="1" m="1" x="24"/>
        <item h="1" m="1" x="13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15" cacheId="202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19" baseField="0" baseItem="0"/>
  </dataFields>
  <formats count="1">
    <format dxfId="7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4" cacheId="20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5">
        <item x="8"/>
        <item h="1" m="1" x="31"/>
        <item h="1" x="0"/>
        <item h="1" m="1" x="22"/>
        <item h="1" m="1" x="20"/>
        <item h="1" m="1" x="16"/>
        <item h="1" x="1"/>
        <item h="1" m="1" x="33"/>
        <item h="1" m="1" x="28"/>
        <item h="1" x="2"/>
        <item h="1" x="3"/>
        <item h="1" m="1" x="14"/>
        <item h="1" m="1" x="18"/>
        <item h="1" x="4"/>
        <item h="1" m="1" x="29"/>
        <item h="1" m="1" x="27"/>
        <item h="1" m="1" x="15"/>
        <item h="1" m="1" x="23"/>
        <item h="1" m="1" x="25"/>
        <item h="1" m="1" x="26"/>
        <item h="1" m="1" x="17"/>
        <item h="1" m="1" x="19"/>
        <item h="1" m="1" x="21"/>
        <item h="1" m="1" x="32"/>
        <item h="1" m="1" x="9"/>
        <item h="1" x="5"/>
        <item h="1" m="1" x="10"/>
        <item h="1" m="1" x="30"/>
        <item h="1" x="6"/>
        <item h="1" x="7"/>
        <item h="1" m="1" x="11"/>
        <item h="1" m="1" x="12"/>
        <item h="1" m="1" x="24"/>
        <item h="1" m="1" x="13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2" cacheId="20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8"/>
        <item h="1" m="1" x="31"/>
        <item h="1" x="0"/>
        <item h="1" m="1" x="22"/>
        <item h="1" m="1" x="20"/>
        <item h="1" m="1" x="16"/>
        <item h="1" x="1"/>
        <item h="1" m="1" x="33"/>
        <item h="1" m="1" x="28"/>
        <item h="1" x="2"/>
        <item h="1" x="3"/>
        <item h="1" m="1" x="14"/>
        <item h="1" m="1" x="18"/>
        <item h="1" x="4"/>
        <item h="1" m="1" x="29"/>
        <item h="1" m="1" x="27"/>
        <item h="1" m="1" x="15"/>
        <item h="1" m="1" x="23"/>
        <item h="1" m="1" x="25"/>
        <item h="1" m="1" x="26"/>
        <item h="1" m="1" x="17"/>
        <item h="1" m="1" x="19"/>
        <item h="1" m="1" x="21"/>
        <item h="1" m="1" x="32"/>
        <item h="1" m="1" x="9"/>
        <item h="1" x="5"/>
        <item h="1" m="1" x="10"/>
        <item h="1" m="1" x="30"/>
        <item h="1" x="6"/>
        <item h="1" x="7"/>
        <item h="1" m="1" x="11"/>
        <item h="1" m="1" x="12"/>
        <item h="1" m="1" x="24"/>
        <item h="1" m="1" x="13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20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1000000}" sourceName="CM - A">
  <pivotTables>
    <pivotTable tabId="32" name="TablaDinámica2"/>
  </pivotTables>
  <data>
    <tabular pivotCacheId="3">
      <items count="34">
        <i x="8" s="1"/>
        <i x="0"/>
        <i x="1"/>
        <i x="2"/>
        <i x="3"/>
        <i x="4"/>
        <i x="5"/>
        <i x="6"/>
        <i x="7"/>
        <i x="31" nd="1"/>
        <i x="22" nd="1"/>
        <i x="20" nd="1"/>
        <i x="16" nd="1"/>
        <i x="33" nd="1"/>
        <i x="28" nd="1"/>
        <i x="14" nd="1"/>
        <i x="18" nd="1"/>
        <i x="29" nd="1"/>
        <i x="27" nd="1"/>
        <i x="15" nd="1"/>
        <i x="23" nd="1"/>
        <i x="25" nd="1"/>
        <i x="26" nd="1"/>
        <i x="17" nd="1"/>
        <i x="19" nd="1"/>
        <i x="21" nd="1"/>
        <i x="32" nd="1"/>
        <i x="9" nd="1"/>
        <i x="10" nd="1"/>
        <i x="30" nd="1"/>
        <i x="11" nd="1"/>
        <i x="12" nd="1"/>
        <i x="24" nd="1"/>
        <i x="13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2000000}" sourceName="CM - A">
  <pivotTables>
    <pivotTable tabId="32" name="TablaDinámica4"/>
  </pivotTables>
  <data>
    <tabular pivotCacheId="3">
      <items count="34">
        <i x="0"/>
        <i x="1"/>
        <i x="2"/>
        <i x="3"/>
        <i x="4"/>
        <i x="5"/>
        <i x="6"/>
        <i x="7"/>
        <i x="8" s="1" nd="1"/>
        <i x="31" nd="1"/>
        <i x="22" nd="1"/>
        <i x="20" nd="1"/>
        <i x="16" nd="1"/>
        <i x="33" nd="1"/>
        <i x="28" nd="1"/>
        <i x="14" nd="1"/>
        <i x="18" nd="1"/>
        <i x="29" nd="1"/>
        <i x="27" nd="1"/>
        <i x="15" nd="1"/>
        <i x="23" nd="1"/>
        <i x="25" nd="1"/>
        <i x="26" nd="1"/>
        <i x="17" nd="1"/>
        <i x="19" nd="1"/>
        <i x="21" nd="1"/>
        <i x="32" nd="1"/>
        <i x="9" nd="1"/>
        <i x="10" nd="1"/>
        <i x="30" nd="1"/>
        <i x="11" nd="1"/>
        <i x="12" nd="1"/>
        <i x="24" nd="1"/>
        <i x="13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3000000}" sourceName="CM - A">
  <pivotTables>
    <pivotTable tabId="32" name="TablaDinámica6"/>
  </pivotTables>
  <data>
    <tabular pivotCacheId="3">
      <items count="34">
        <i x="8" s="1"/>
        <i x="0"/>
        <i x="1"/>
        <i x="2"/>
        <i x="3"/>
        <i x="4"/>
        <i x="5"/>
        <i x="6"/>
        <i x="7"/>
        <i x="31" nd="1"/>
        <i x="22" nd="1"/>
        <i x="20" nd="1"/>
        <i x="16" nd="1"/>
        <i x="33" nd="1"/>
        <i x="28" nd="1"/>
        <i x="14" nd="1"/>
        <i x="18" nd="1"/>
        <i x="29" nd="1"/>
        <i x="27" nd="1"/>
        <i x="15" nd="1"/>
        <i x="23" nd="1"/>
        <i x="25" nd="1"/>
        <i x="26" nd="1"/>
        <i x="17" nd="1"/>
        <i x="19" nd="1"/>
        <i x="21" nd="1"/>
        <i x="32" nd="1"/>
        <i x="9" nd="1"/>
        <i x="10" nd="1"/>
        <i x="30" nd="1"/>
        <i x="11" nd="1"/>
        <i x="12" nd="1"/>
        <i x="24" nd="1"/>
        <i x="13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4000000}" sourceName="CM - A">
  <pivotTables>
    <pivotTable tabId="32" name="TablaDinámica8"/>
  </pivotTables>
  <data>
    <tabular pivotCacheId="3">
      <items count="34">
        <i x="0"/>
        <i x="1"/>
        <i x="2"/>
        <i x="3"/>
        <i x="4"/>
        <i x="5"/>
        <i x="6"/>
        <i x="7"/>
        <i x="8" s="1" nd="1"/>
        <i x="31" nd="1"/>
        <i x="22" nd="1"/>
        <i x="20" nd="1"/>
        <i x="16" nd="1"/>
        <i x="33" nd="1"/>
        <i x="28" nd="1"/>
        <i x="14" nd="1"/>
        <i x="18" nd="1"/>
        <i x="29" nd="1"/>
        <i x="27" nd="1"/>
        <i x="15" nd="1"/>
        <i x="23" nd="1"/>
        <i x="25" nd="1"/>
        <i x="26" nd="1"/>
        <i x="17" nd="1"/>
        <i x="19" nd="1"/>
        <i x="21" nd="1"/>
        <i x="32" nd="1"/>
        <i x="9" nd="1"/>
        <i x="10" nd="1"/>
        <i x="30" nd="1"/>
        <i x="11" nd="1"/>
        <i x="12" nd="1"/>
        <i x="24" nd="1"/>
        <i x="13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5000000}" sourceName="CM - A">
  <pivotTables>
    <pivotTable tabId="32" name="TablaDinámica10"/>
  </pivotTables>
  <data>
    <tabular pivotCacheId="3">
      <items count="34">
        <i x="8" s="1"/>
        <i x="0"/>
        <i x="1"/>
        <i x="2"/>
        <i x="3"/>
        <i x="4"/>
        <i x="5"/>
        <i x="6"/>
        <i x="7"/>
        <i x="31" nd="1"/>
        <i x="22" nd="1"/>
        <i x="20" nd="1"/>
        <i x="16" nd="1"/>
        <i x="33" nd="1"/>
        <i x="28" nd="1"/>
        <i x="14" nd="1"/>
        <i x="18" nd="1"/>
        <i x="29" nd="1"/>
        <i x="27" nd="1"/>
        <i x="15" nd="1"/>
        <i x="23" nd="1"/>
        <i x="25" nd="1"/>
        <i x="26" nd="1"/>
        <i x="17" nd="1"/>
        <i x="19" nd="1"/>
        <i x="21" nd="1"/>
        <i x="32" nd="1"/>
        <i x="9" nd="1"/>
        <i x="10" nd="1"/>
        <i x="30" nd="1"/>
        <i x="11" nd="1"/>
        <i x="12" nd="1"/>
        <i x="24" nd="1"/>
        <i x="13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6000000}" sourceName="CM - A">
  <pivotTables>
    <pivotTable tabId="32" name="TablaDinámica12"/>
  </pivotTables>
  <data>
    <tabular pivotCacheId="3">
      <items count="34">
        <i x="8" s="1"/>
        <i x="0"/>
        <i x="1"/>
        <i x="2"/>
        <i x="3"/>
        <i x="4"/>
        <i x="5"/>
        <i x="6"/>
        <i x="7"/>
        <i x="31" nd="1"/>
        <i x="22" nd="1"/>
        <i x="20" nd="1"/>
        <i x="16" nd="1"/>
        <i x="33" nd="1"/>
        <i x="28" nd="1"/>
        <i x="14" nd="1"/>
        <i x="18" nd="1"/>
        <i x="29" nd="1"/>
        <i x="27" nd="1"/>
        <i x="15" nd="1"/>
        <i x="23" nd="1"/>
        <i x="25" nd="1"/>
        <i x="26" nd="1"/>
        <i x="17" nd="1"/>
        <i x="19" nd="1"/>
        <i x="21" nd="1"/>
        <i x="32" nd="1"/>
        <i x="9" nd="1"/>
        <i x="10" nd="1"/>
        <i x="30" nd="1"/>
        <i x="11" nd="1"/>
        <i x="12" nd="1"/>
        <i x="24" nd="1"/>
        <i x="13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1000000}" cache="SegmentaciónDeDatos_CM___A1" caption="CM - A" startItem="1" rowHeight="257175"/>
  <slicer name="CM - A" xr10:uid="{00000000-0014-0000-FFFF-FFFF02000000}" cache="SegmentaciónDeDatos_CM___A" caption="CM - A" startItem="1" rowHeight="257175"/>
  <slicer name="CM - A 2" xr10:uid="{00000000-0014-0000-FFFF-FFFF03000000}" cache="SegmentaciónDeDatos_CM___A2" caption="CM - A" rowHeight="257175"/>
  <slicer name="CM - A 3" xr10:uid="{00000000-0014-0000-FFFF-FFFF04000000}" cache="SegmentaciónDeDatos_CM___A3" caption="CM - A" rowHeight="257175"/>
  <slicer name="CM - A 4" xr10:uid="{00000000-0014-0000-FFFF-FFFF05000000}" cache="SegmentaciónDeDatos_CM___A4" caption="CM - A" startItem="1" rowHeight="257175"/>
  <slicer name="CM - A 5" xr10:uid="{00000000-0014-0000-FFFF-FFFF06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Z283" totalsRowShown="0" headerRowDxfId="38" headerRowBorderDxfId="37" tableBorderDxfId="36">
  <autoFilter ref="A1:Z283" xr:uid="{00000000-0009-0000-0100-000001000000}"/>
  <tableColumns count="26">
    <tableColumn id="1" xr3:uid="{00000000-0010-0000-0000-000001000000}" name="Mes" dataDxfId="35"/>
    <tableColumn id="2" xr3:uid="{00000000-0010-0000-0000-000002000000}" name="UEJ" dataDxfId="34"/>
    <tableColumn id="3" xr3:uid="{00000000-0010-0000-0000-000003000000}" name="NOMBRE UEJ" dataDxfId="33"/>
    <tableColumn id="4" xr3:uid="{00000000-0010-0000-0000-000004000000}" name="RUBRO" dataDxfId="32"/>
    <tableColumn id="5" xr3:uid="{00000000-0010-0000-0000-000005000000}" name="TIPO" dataDxfId="31"/>
    <tableColumn id="6" xr3:uid="{00000000-0010-0000-0000-000006000000}" name="CTA" dataDxfId="30"/>
    <tableColumn id="7" xr3:uid="{00000000-0010-0000-0000-000007000000}" name="SUB" dataDxfId="29"/>
    <tableColumn id="8" xr3:uid="{00000000-0010-0000-0000-000008000000}" name="OBJ" dataDxfId="28"/>
    <tableColumn id="9" xr3:uid="{00000000-0010-0000-0000-000009000000}" name="ORD" dataDxfId="27"/>
    <tableColumn id="10" xr3:uid="{00000000-0010-0000-0000-00000A000000}" name="SOR" dataDxfId="26"/>
    <tableColumn id="11" xr3:uid="{00000000-0010-0000-0000-00000B000000}" name="ITEM" dataDxfId="25"/>
    <tableColumn id="12" xr3:uid="{00000000-0010-0000-0000-00000C000000}" name="SUB2" dataDxfId="24"/>
    <tableColumn id="13" xr3:uid="{00000000-0010-0000-0000-00000D000000}" name="SUB3" dataDxfId="23"/>
    <tableColumn id="14" xr3:uid="{00000000-0010-0000-0000-00000E000000}" name="FUENTE" dataDxfId="22"/>
    <tableColumn id="15" xr3:uid="{00000000-0010-0000-0000-00000F000000}" name="REC" dataDxfId="21"/>
    <tableColumn id="16" xr3:uid="{00000000-0010-0000-0000-000010000000}" name="SIT" dataDxfId="20"/>
    <tableColumn id="17" xr3:uid="{00000000-0010-0000-0000-000011000000}" name="DESCRIPCION" dataDxfId="19"/>
    <tableColumn id="18" xr3:uid="{00000000-0010-0000-0000-000012000000}" name="VALOR MAXIMO A CONSTITUIR" dataDxfId="18"/>
    <tableColumn id="19" xr3:uid="{00000000-0010-0000-0000-000013000000}" name="VALOR CONSTITUIDO" dataDxfId="17"/>
    <tableColumn id="20" xr3:uid="{00000000-0010-0000-0000-000014000000}" name="OBLIGACION" dataDxfId="16"/>
    <tableColumn id="21" xr3:uid="{00000000-0010-0000-0000-000015000000}" name="ORDEN PAGO" dataDxfId="15"/>
    <tableColumn id="22" xr3:uid="{00000000-0010-0000-0000-000016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Row],[CTA]],Super[[#This Row],[OBJ]]),CONCATENATE(Super[[#This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128</v>
      </c>
      <c r="AD4" t="s">
        <v>129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130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131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132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133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136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125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126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127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134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135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31"/>
  <sheetViews>
    <sheetView tabSelected="1" view="pageBreakPreview" zoomScale="70" zoomScaleNormal="98" zoomScaleSheetLayoutView="70" workbookViewId="0">
      <selection activeCell="B20" sqref="B20"/>
    </sheetView>
  </sheetViews>
  <sheetFormatPr baseColWidth="10" defaultRowHeight="15"/>
  <cols>
    <col min="1" max="1" width="66.44140625" style="82" customWidth="1"/>
    <col min="2" max="4" width="19.5546875" style="97" customWidth="1"/>
    <col min="5" max="5" width="14" style="97" customWidth="1"/>
    <col min="6" max="6" width="19.6640625" style="82" customWidth="1"/>
    <col min="7" max="7" width="17.77734375" style="82" customWidth="1"/>
    <col min="8" max="16384" width="11.5546875" style="82"/>
  </cols>
  <sheetData>
    <row r="2" spans="1:13" ht="64.5" customHeight="1">
      <c r="A2" s="120" t="s">
        <v>212</v>
      </c>
      <c r="B2" s="120"/>
      <c r="C2" s="120"/>
      <c r="D2" s="120"/>
      <c r="E2" s="120"/>
      <c r="F2" s="120"/>
      <c r="G2" s="120"/>
      <c r="H2" s="81"/>
      <c r="I2" s="81"/>
      <c r="J2" s="81"/>
      <c r="K2" s="81"/>
      <c r="L2" s="81"/>
      <c r="M2" s="81"/>
    </row>
    <row r="3" spans="1:13" ht="24">
      <c r="A3" s="121" t="s">
        <v>124</v>
      </c>
      <c r="B3" s="121"/>
      <c r="C3" s="121"/>
      <c r="D3" s="121"/>
      <c r="E3" s="121"/>
      <c r="F3" s="121"/>
      <c r="G3" s="121"/>
    </row>
    <row r="4" spans="1:13" ht="43.5" customHeight="1">
      <c r="A4" s="83" t="s">
        <v>107</v>
      </c>
      <c r="B4" s="84" t="s">
        <v>110</v>
      </c>
      <c r="C4" s="84" t="s">
        <v>195</v>
      </c>
      <c r="D4" s="84" t="s">
        <v>196</v>
      </c>
      <c r="E4" s="84" t="s">
        <v>197</v>
      </c>
      <c r="F4" s="84" t="s">
        <v>198</v>
      </c>
      <c r="G4" s="85" t="s">
        <v>199</v>
      </c>
    </row>
    <row r="5" spans="1:13" ht="15.75">
      <c r="A5" s="86"/>
      <c r="B5" s="87">
        <v>-1</v>
      </c>
      <c r="C5" s="87">
        <v>-2</v>
      </c>
      <c r="D5" s="87">
        <v>-3</v>
      </c>
      <c r="E5" s="87" t="s">
        <v>114</v>
      </c>
      <c r="F5" s="84" t="s">
        <v>115</v>
      </c>
      <c r="G5" s="85" t="s">
        <v>116</v>
      </c>
    </row>
    <row r="6" spans="1:13" ht="36">
      <c r="A6" s="88" t="s">
        <v>186</v>
      </c>
      <c r="B6" s="100">
        <f t="shared" ref="B6:G6" si="0">+B7</f>
        <v>28762658</v>
      </c>
      <c r="C6" s="100">
        <f t="shared" si="0"/>
        <v>28762658</v>
      </c>
      <c r="D6" s="100">
        <f t="shared" si="0"/>
        <v>28762658</v>
      </c>
      <c r="E6" s="100">
        <f t="shared" si="0"/>
        <v>0</v>
      </c>
      <c r="F6" s="113">
        <f t="shared" si="0"/>
        <v>1</v>
      </c>
      <c r="G6" s="113">
        <f t="shared" si="0"/>
        <v>1</v>
      </c>
    </row>
    <row r="7" spans="1:13" ht="30" thickBot="1">
      <c r="A7" s="89" t="s">
        <v>205</v>
      </c>
      <c r="B7" s="101">
        <f>GETPIVOTDATA("OBLIGACION",CRIS!A4,"CM - A","C35023")</f>
        <v>28762658</v>
      </c>
      <c r="C7" s="101">
        <f>GETPIVOTDATA("Suma de ORDEN PAGO",CRIS!B4,"CM - A","C35023")</f>
        <v>28762658</v>
      </c>
      <c r="D7" s="101">
        <f>GETPIVOTDATA("Suma de PAGOS",CRIS!C4,"CM - A","C35023")</f>
        <v>28762658</v>
      </c>
      <c r="E7" s="102">
        <f>+B7-C7</f>
        <v>0</v>
      </c>
      <c r="F7" s="114">
        <f>+C7/B7</f>
        <v>1</v>
      </c>
      <c r="G7" s="115">
        <f>+D7/B7</f>
        <v>1</v>
      </c>
    </row>
    <row r="8" spans="1:13" ht="36.75" thickBot="1">
      <c r="A8" s="90" t="s">
        <v>117</v>
      </c>
      <c r="B8" s="100">
        <f t="shared" ref="B8:E8" si="1">+B9+B10</f>
        <v>13590851460.43</v>
      </c>
      <c r="C8" s="100">
        <f t="shared" si="1"/>
        <v>13590851460.43</v>
      </c>
      <c r="D8" s="100">
        <f t="shared" si="1"/>
        <v>13590851460.43</v>
      </c>
      <c r="E8" s="100">
        <f t="shared" si="1"/>
        <v>0</v>
      </c>
      <c r="F8" s="119">
        <f t="shared" ref="F8:F11" si="2">+C8/B8</f>
        <v>1</v>
      </c>
      <c r="G8" s="119">
        <f t="shared" ref="G8:G11" si="3">+D8/B8</f>
        <v>1</v>
      </c>
    </row>
    <row r="9" spans="1:13" ht="29.25">
      <c r="A9" s="89" t="s">
        <v>206</v>
      </c>
      <c r="B9" s="101">
        <f>GETPIVOTDATA("OBLIGACION",CRIS!A4,"CM - A","C359911")</f>
        <v>11702947895.82</v>
      </c>
      <c r="C9" s="101">
        <f>GETPIVOTDATA("Suma de ORDEN PAGO",CRIS!B4,"CM - A","C359911")</f>
        <v>11702947895.82</v>
      </c>
      <c r="D9" s="101">
        <f>GETPIVOTDATA("Suma de PAGOS",CRIS!C4,"CM - A","C359911")</f>
        <v>11702947895.82</v>
      </c>
      <c r="E9" s="101">
        <f>+B9-C9</f>
        <v>0</v>
      </c>
      <c r="F9" s="114">
        <f t="shared" si="2"/>
        <v>1</v>
      </c>
      <c r="G9" s="115">
        <f t="shared" si="3"/>
        <v>1</v>
      </c>
    </row>
    <row r="10" spans="1:13" ht="30" thickBot="1">
      <c r="A10" s="91" t="s">
        <v>207</v>
      </c>
      <c r="B10" s="101">
        <f>GETPIVOTDATA("OBLIGACION",CRIS!A4,"CM - A","C359912")</f>
        <v>1887903564.6099999</v>
      </c>
      <c r="C10" s="101">
        <f>GETPIVOTDATA("Suma de ORDEN PAGO",CRIS!B4,"CM - A","C359912")</f>
        <v>1887903564.6099999</v>
      </c>
      <c r="D10" s="101">
        <f>GETPIVOTDATA("Suma de PAGOS",CRIS!C4,"CM - A","C359912")</f>
        <v>1887903564.6099999</v>
      </c>
      <c r="E10" s="101">
        <f>+B10-C10</f>
        <v>0</v>
      </c>
      <c r="F10" s="114">
        <f t="shared" si="2"/>
        <v>1</v>
      </c>
      <c r="G10" s="115">
        <f t="shared" si="3"/>
        <v>1</v>
      </c>
    </row>
    <row r="11" spans="1:13" ht="37.5" customHeight="1" thickBot="1">
      <c r="A11" s="92" t="s">
        <v>118</v>
      </c>
      <c r="B11" s="100">
        <f>+B8+B6</f>
        <v>13619614118.43</v>
      </c>
      <c r="C11" s="100">
        <f t="shared" ref="C11:E11" si="4">+C8+C6</f>
        <v>13619614118.43</v>
      </c>
      <c r="D11" s="100">
        <f t="shared" si="4"/>
        <v>13619614118.43</v>
      </c>
      <c r="E11" s="100">
        <f t="shared" si="4"/>
        <v>0</v>
      </c>
      <c r="F11" s="119">
        <f t="shared" si="2"/>
        <v>1</v>
      </c>
      <c r="G11" s="119">
        <f t="shared" si="3"/>
        <v>1</v>
      </c>
    </row>
    <row r="12" spans="1:13" ht="24">
      <c r="A12" s="122" t="s">
        <v>119</v>
      </c>
      <c r="B12" s="121"/>
      <c r="C12" s="121"/>
      <c r="D12" s="121"/>
      <c r="E12" s="121"/>
      <c r="F12" s="121"/>
      <c r="G12" s="121"/>
    </row>
    <row r="13" spans="1:13" ht="47.25">
      <c r="A13" s="83" t="s">
        <v>120</v>
      </c>
      <c r="B13" s="87" t="s">
        <v>108</v>
      </c>
      <c r="C13" s="87" t="s">
        <v>109</v>
      </c>
      <c r="D13" s="87" t="s">
        <v>110</v>
      </c>
      <c r="E13" s="87" t="s">
        <v>111</v>
      </c>
      <c r="F13" s="84" t="s">
        <v>112</v>
      </c>
      <c r="G13" s="85" t="s">
        <v>113</v>
      </c>
    </row>
    <row r="14" spans="1:13" ht="15.75">
      <c r="A14" s="83"/>
      <c r="B14" s="87">
        <v>-1</v>
      </c>
      <c r="C14" s="87">
        <v>-2</v>
      </c>
      <c r="D14" s="87">
        <v>-3</v>
      </c>
      <c r="E14" s="87" t="s">
        <v>114</v>
      </c>
      <c r="F14" s="84" t="s">
        <v>115</v>
      </c>
      <c r="G14" s="85" t="s">
        <v>116</v>
      </c>
    </row>
    <row r="15" spans="1:13" ht="24">
      <c r="A15" s="93" t="s">
        <v>121</v>
      </c>
      <c r="B15" s="103">
        <f>SUM(B16:B20)</f>
        <v>1599650570.3700001</v>
      </c>
      <c r="C15" s="103">
        <f>SUM(C16:C20)</f>
        <v>1507292252.3700001</v>
      </c>
      <c r="D15" s="103">
        <f>SUM(D16:D20)</f>
        <v>1507292252.3700001</v>
      </c>
      <c r="E15" s="103">
        <f>SUM(E16:E20)</f>
        <v>92358318</v>
      </c>
      <c r="F15" s="117">
        <f t="shared" ref="F15:F21" si="5">+C15/B15</f>
        <v>0.94226344195992917</v>
      </c>
      <c r="G15" s="118">
        <f t="shared" ref="G15:G21" si="6">+D15/B15</f>
        <v>0.94226344195992917</v>
      </c>
    </row>
    <row r="16" spans="1:13" ht="23.25">
      <c r="A16" s="94" t="s">
        <v>208</v>
      </c>
      <c r="B16" s="104">
        <f>GETPIVOTDATA("Suma de OBLIGACION",CRIS!A4,"CM - A","A0101")</f>
        <v>9459510</v>
      </c>
      <c r="C16" s="104">
        <f>GETPIVOTDATA("Suma de ORDEN PAGO",CRIS!B4,"CM - A","A0101")</f>
        <v>9459510</v>
      </c>
      <c r="D16" s="104">
        <f>GETPIVOTDATA("Suma de PAGOS",CRIS!C4,"CM - A","A0101")</f>
        <v>9459510</v>
      </c>
      <c r="E16" s="101">
        <f t="shared" ref="E16:E20" si="7">+B16-C16</f>
        <v>0</v>
      </c>
      <c r="F16" s="114">
        <f t="shared" si="5"/>
        <v>1</v>
      </c>
      <c r="G16" s="116">
        <f t="shared" si="6"/>
        <v>1</v>
      </c>
    </row>
    <row r="17" spans="1:7" ht="23.25">
      <c r="A17" s="94" t="s">
        <v>210</v>
      </c>
      <c r="B17" s="104">
        <f>GETPIVOTDATA("Suma de OBLIGACION",CRIS!A5,"CM - A","A02")</f>
        <v>1292908542.99</v>
      </c>
      <c r="C17" s="104">
        <f>GETPIVOTDATA("Suma de ORDEN PAGO",CRIS!B5,"CM - A","A02")</f>
        <v>1200550224.99</v>
      </c>
      <c r="D17" s="104">
        <f>GETPIVOTDATA("Suma de PAGOS",CRIS!C5,"CM - A","A02")</f>
        <v>1200550224.99</v>
      </c>
      <c r="E17" s="101">
        <f t="shared" si="7"/>
        <v>92358318</v>
      </c>
      <c r="F17" s="114">
        <f t="shared" ref="F17:F20" si="8">+C17/B17</f>
        <v>0.92856546698468656</v>
      </c>
      <c r="G17" s="116">
        <f t="shared" ref="G17:G20" si="9">+D17/B17</f>
        <v>0.92856546698468656</v>
      </c>
    </row>
    <row r="18" spans="1:7" ht="23.25">
      <c r="A18" s="94" t="s">
        <v>209</v>
      </c>
      <c r="B18" s="104">
        <f>GETPIVOTDATA("Suma de OBLIGACION",CRIS!A6,"CM - A","A0302")</f>
        <v>7868717.3799999999</v>
      </c>
      <c r="C18" s="104">
        <f>GETPIVOTDATA("Suma de OBLIGACION",CRIS!B6,"CM - A","A0302")</f>
        <v>7868717.3799999999</v>
      </c>
      <c r="D18" s="104">
        <f>GETPIVOTDATA("Suma de PAGOS",CRIS!C6,"CM - A","A0302")</f>
        <v>7868717.3799999999</v>
      </c>
      <c r="E18" s="101">
        <f t="shared" si="7"/>
        <v>0</v>
      </c>
      <c r="F18" s="114">
        <f t="shared" si="8"/>
        <v>1</v>
      </c>
      <c r="G18" s="116">
        <f t="shared" si="9"/>
        <v>1</v>
      </c>
    </row>
    <row r="19" spans="1:7" ht="23.25">
      <c r="A19" s="94" t="s">
        <v>211</v>
      </c>
      <c r="B19" s="104">
        <f>GETPIVOTDATA("Suma de OBLIGACION",CRIS!A7,"CM - A","A0303")</f>
        <v>283666000</v>
      </c>
      <c r="C19" s="104">
        <f>GETPIVOTDATA("Suma de ORDEN PAGO",CRIS!B7,"CM - A","A0303")</f>
        <v>283666000</v>
      </c>
      <c r="D19" s="104">
        <f>GETPIVOTDATA("Suma de PAGOS",CRIS!C7,"CM - A","A0303")</f>
        <v>283666000</v>
      </c>
      <c r="E19" s="101">
        <f t="shared" si="7"/>
        <v>0</v>
      </c>
      <c r="F19" s="114">
        <f t="shared" si="8"/>
        <v>1</v>
      </c>
      <c r="G19" s="116">
        <f t="shared" si="9"/>
        <v>1</v>
      </c>
    </row>
    <row r="20" spans="1:7" ht="24" thickBot="1">
      <c r="A20" s="94" t="s">
        <v>213</v>
      </c>
      <c r="B20" s="104">
        <f>GETPIVOTDATA("Suma de OBLIGACION",CRIS!A8,"CM - A","A08")</f>
        <v>5747800</v>
      </c>
      <c r="C20" s="104">
        <f>GETPIVOTDATA("Suma de ORDEN PAGO",CRIS!B8,"CM - A","A08")</f>
        <v>5747800</v>
      </c>
      <c r="D20" s="104">
        <f>GETPIVOTDATA("Suma de PAGOS",CRIS!C8,"CM - A","A08")</f>
        <v>5747800</v>
      </c>
      <c r="E20" s="101">
        <f t="shared" si="7"/>
        <v>0</v>
      </c>
      <c r="F20" s="114">
        <f t="shared" si="8"/>
        <v>1</v>
      </c>
      <c r="G20" s="116">
        <f t="shared" si="9"/>
        <v>1</v>
      </c>
    </row>
    <row r="21" spans="1:7" ht="21" thickBot="1">
      <c r="A21" s="95" t="s">
        <v>122</v>
      </c>
      <c r="B21" s="105">
        <f>SUM(B16:B20)</f>
        <v>1599650570.3700001</v>
      </c>
      <c r="C21" s="105">
        <f>SUM(C16:C20)</f>
        <v>1507292252.3700001</v>
      </c>
      <c r="D21" s="105">
        <f>SUM(D16:D20)</f>
        <v>1507292252.3700001</v>
      </c>
      <c r="E21" s="105">
        <f>SUM(E16:E20)</f>
        <v>92358318</v>
      </c>
      <c r="F21" s="119">
        <f t="shared" si="5"/>
        <v>0.94226344195992917</v>
      </c>
      <c r="G21" s="119">
        <f t="shared" si="6"/>
        <v>0.94226344195992917</v>
      </c>
    </row>
    <row r="22" spans="1:7" ht="21" thickBot="1">
      <c r="A22" s="96"/>
      <c r="B22" s="106"/>
      <c r="C22" s="106"/>
      <c r="D22" s="106"/>
      <c r="E22" s="106"/>
      <c r="F22" s="107"/>
      <c r="G22" s="108"/>
    </row>
    <row r="23" spans="1:7" ht="21" thickBot="1">
      <c r="A23" s="95" t="s">
        <v>123</v>
      </c>
      <c r="B23" s="105">
        <f>+B21+B11</f>
        <v>15219264688.800001</v>
      </c>
      <c r="C23" s="105">
        <f>+C21+C11</f>
        <v>15126906370.800001</v>
      </c>
      <c r="D23" s="105">
        <f>+D21+D11</f>
        <v>15126906370.800001</v>
      </c>
      <c r="E23" s="105">
        <f>+E21+E11</f>
        <v>92358318</v>
      </c>
      <c r="F23" s="119">
        <f>+C23/B23</f>
        <v>0.99393148618619087</v>
      </c>
      <c r="G23" s="119">
        <f>+D23/B23</f>
        <v>0.99393148618619087</v>
      </c>
    </row>
    <row r="24" spans="1:7">
      <c r="B24" s="109"/>
      <c r="C24" s="109"/>
      <c r="D24" s="109"/>
      <c r="E24" s="109"/>
      <c r="F24" s="110"/>
      <c r="G24" s="110"/>
    </row>
    <row r="30" spans="1:7">
      <c r="F30" s="98"/>
    </row>
    <row r="31" spans="1:7">
      <c r="F31" s="99"/>
    </row>
  </sheetData>
  <sheetProtection algorithmName="SHA-512" hashValue="GftJu4tQG5napWtS01TkZc0fsgtFbKgcDiVSxJpiUwL+6chPaEORlYERmEezpkVf2r/D3eI8/icHbQHOHhztmA==" saltValue="RvcZumaRjTaVcmvKQPSajQ==" spinCount="100000" sheet="1" objects="1" scenarios="1"/>
  <mergeCells count="3">
    <mergeCell ref="A2:G2"/>
    <mergeCell ref="A3:G3"/>
    <mergeCell ref="A12:G1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K14"/>
  <sheetViews>
    <sheetView workbookViewId="0">
      <selection activeCell="D4" sqref="D4"/>
    </sheetView>
  </sheetViews>
  <sheetFormatPr baseColWidth="10" defaultRowHeight="15"/>
  <cols>
    <col min="1" max="1" width="13.6640625" customWidth="1"/>
    <col min="2" max="2" width="15.88671875" bestFit="1" customWidth="1"/>
    <col min="3" max="3" width="16.44140625" bestFit="1" customWidth="1"/>
    <col min="4" max="4" width="11.88671875" bestFit="1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4" spans="1:11">
      <c r="A4" s="111" t="s">
        <v>146</v>
      </c>
      <c r="B4" s="13" t="s">
        <v>142</v>
      </c>
      <c r="C4" s="13" t="s">
        <v>193</v>
      </c>
      <c r="D4" s="13" t="s">
        <v>194</v>
      </c>
      <c r="H4" s="123">
        <f ca="1">TODAY()</f>
        <v>45722</v>
      </c>
      <c r="I4" s="123"/>
      <c r="J4" s="123"/>
      <c r="K4" t="str">
        <f ca="1">TEXT(H4,"mmmm")</f>
        <v>marzo</v>
      </c>
    </row>
    <row r="5" spans="1:11">
      <c r="A5" s="112"/>
      <c r="B5" s="13"/>
      <c r="C5" s="13"/>
      <c r="D5" s="13"/>
      <c r="H5" t="s">
        <v>202</v>
      </c>
    </row>
    <row r="6" spans="1:11">
      <c r="A6" s="112" t="s">
        <v>204</v>
      </c>
      <c r="B6" s="13">
        <v>9459510</v>
      </c>
      <c r="C6" s="13">
        <v>9459510</v>
      </c>
      <c r="D6" s="13">
        <v>9459510</v>
      </c>
      <c r="H6" t="s">
        <v>203</v>
      </c>
    </row>
    <row r="7" spans="1:11">
      <c r="A7" s="112" t="s">
        <v>131</v>
      </c>
      <c r="B7" s="13">
        <v>1292908542.99</v>
      </c>
      <c r="C7" s="13">
        <v>1200550224.99</v>
      </c>
      <c r="D7" s="13">
        <v>1200550224.99</v>
      </c>
      <c r="H7" t="str">
        <f ca="1">CONCATENATE(H5," ",K4," ",H6)</f>
        <v xml:space="preserve">EJECUCIÓN PRESUPUESTAL  marzo 2024 ( Millones) </v>
      </c>
    </row>
    <row r="8" spans="1:11">
      <c r="A8" s="112" t="s">
        <v>200</v>
      </c>
      <c r="B8" s="13">
        <v>7868717.3799999999</v>
      </c>
      <c r="C8" s="13">
        <v>7868717.3799999999</v>
      </c>
      <c r="D8" s="13">
        <v>7868717.3799999999</v>
      </c>
    </row>
    <row r="9" spans="1:11">
      <c r="A9" s="112" t="s">
        <v>201</v>
      </c>
      <c r="B9" s="13">
        <v>283666000</v>
      </c>
      <c r="C9" s="13">
        <v>283666000</v>
      </c>
      <c r="D9" s="13">
        <v>283666000</v>
      </c>
    </row>
    <row r="10" spans="1:11">
      <c r="A10" s="112" t="s">
        <v>136</v>
      </c>
      <c r="B10" s="13">
        <v>5747800</v>
      </c>
      <c r="C10" s="13">
        <v>5747800</v>
      </c>
      <c r="D10" s="13">
        <v>5747800</v>
      </c>
    </row>
    <row r="11" spans="1:11">
      <c r="A11" s="112" t="s">
        <v>125</v>
      </c>
      <c r="B11" s="13">
        <v>28762658</v>
      </c>
      <c r="C11" s="13">
        <v>28762658</v>
      </c>
      <c r="D11" s="13">
        <v>28762658</v>
      </c>
    </row>
    <row r="12" spans="1:11">
      <c r="A12" s="112" t="s">
        <v>126</v>
      </c>
      <c r="B12" s="13">
        <v>11702947895.82</v>
      </c>
      <c r="C12" s="13">
        <v>11702947895.82</v>
      </c>
      <c r="D12" s="13">
        <v>11702947895.82</v>
      </c>
    </row>
    <row r="13" spans="1:11">
      <c r="A13" s="112" t="s">
        <v>127</v>
      </c>
      <c r="B13" s="13">
        <v>1887903564.6099999</v>
      </c>
      <c r="C13" s="13">
        <v>1887903564.6099999</v>
      </c>
      <c r="D13" s="13">
        <v>1887903564.6099999</v>
      </c>
    </row>
    <row r="14" spans="1:11">
      <c r="A14" s="112" t="s">
        <v>141</v>
      </c>
      <c r="B14" s="13">
        <v>15219264688.800001</v>
      </c>
      <c r="C14" s="13">
        <v>15126906370.800001</v>
      </c>
      <c r="D14" s="13">
        <v>15126906370.800001</v>
      </c>
    </row>
  </sheetData>
  <mergeCells count="1">
    <mergeCell ref="H4:J4"/>
  </mergeCell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48576"/>
  <sheetViews>
    <sheetView topLeftCell="B1" zoomScale="80" zoomScaleNormal="80" workbookViewId="0">
      <pane ySplit="1" topLeftCell="A2" activePane="bottomLeft" state="frozen"/>
      <selection activeCell="B1" sqref="B1"/>
      <selection pane="bottomLeft" activeCell="X1" sqref="X1:Z1048576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3" width="13.6640625" style="21" customWidth="1"/>
    <col min="24" max="25" width="13.6640625" style="21" hidden="1" customWidth="1"/>
    <col min="26" max="26" width="9.44140625" hidden="1" customWidth="1"/>
  </cols>
  <sheetData>
    <row r="1" spans="1:26" ht="47.25">
      <c r="A1" s="22" t="s">
        <v>137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187</v>
      </c>
      <c r="H1" s="22" t="s">
        <v>12</v>
      </c>
      <c r="I1" s="22" t="s">
        <v>13</v>
      </c>
      <c r="J1" s="22" t="s">
        <v>188</v>
      </c>
      <c r="K1" s="22" t="s">
        <v>15</v>
      </c>
      <c r="L1" s="22" t="s">
        <v>191</v>
      </c>
      <c r="M1" s="22" t="s">
        <v>192</v>
      </c>
      <c r="N1" s="22" t="s">
        <v>18</v>
      </c>
      <c r="O1" s="22" t="s">
        <v>19</v>
      </c>
      <c r="P1" s="22" t="s">
        <v>20</v>
      </c>
      <c r="Q1" s="22" t="s">
        <v>21</v>
      </c>
      <c r="R1" s="22" t="s">
        <v>189</v>
      </c>
      <c r="S1" s="22" t="s">
        <v>190</v>
      </c>
      <c r="T1" s="22" t="s">
        <v>30</v>
      </c>
      <c r="U1" s="22" t="s">
        <v>31</v>
      </c>
      <c r="V1" s="22" t="s">
        <v>32</v>
      </c>
      <c r="W1" s="22" t="s">
        <v>149</v>
      </c>
      <c r="X1" s="22" t="s">
        <v>148</v>
      </c>
      <c r="Y1" s="22" t="s">
        <v>147</v>
      </c>
      <c r="Z1" s="15" t="s">
        <v>145</v>
      </c>
    </row>
    <row r="2" spans="1:26" ht="22.5">
      <c r="A2" s="16" t="s">
        <v>138</v>
      </c>
      <c r="B2" s="17" t="s">
        <v>33</v>
      </c>
      <c r="C2" s="16" t="s">
        <v>34</v>
      </c>
      <c r="D2" s="18" t="s">
        <v>35</v>
      </c>
      <c r="E2" s="17" t="s">
        <v>36</v>
      </c>
      <c r="F2" s="17" t="s">
        <v>37</v>
      </c>
      <c r="G2" s="17" t="s">
        <v>37</v>
      </c>
      <c r="H2" s="17" t="s">
        <v>37</v>
      </c>
      <c r="I2" s="17"/>
      <c r="J2" s="17"/>
      <c r="K2" s="17"/>
      <c r="L2" s="17"/>
      <c r="M2" s="17"/>
      <c r="N2" s="17" t="s">
        <v>38</v>
      </c>
      <c r="O2" s="17" t="s">
        <v>39</v>
      </c>
      <c r="P2" s="17" t="s">
        <v>40</v>
      </c>
      <c r="Q2" s="16" t="s">
        <v>41</v>
      </c>
      <c r="R2" s="19" t="s">
        <v>1</v>
      </c>
      <c r="S2" s="19" t="s">
        <v>1</v>
      </c>
      <c r="T2" s="19">
        <v>9459510</v>
      </c>
      <c r="U2" s="20">
        <v>9459510</v>
      </c>
      <c r="V2" s="19">
        <v>9459510</v>
      </c>
      <c r="W2" s="19"/>
      <c r="X2" s="19"/>
      <c r="Y2" s="19"/>
      <c r="Z2" t="str">
        <f>IF(Super[[#This Row],[TIPO]]="A",CONCATENATE(Super[[#This Row],[TIPO]],Super[[#This Row],[CTA]],Super[[#This Row],[OBJ]]),CONCATENATE(Super[[#This Row],[TIPO]],Super[[#This Row],[CTA]],Super[[#This Row],[OBJ]]))</f>
        <v>A0101</v>
      </c>
    </row>
    <row r="3" spans="1:26" ht="33.75">
      <c r="A3" s="16" t="s">
        <v>138</v>
      </c>
      <c r="B3" s="17" t="s">
        <v>33</v>
      </c>
      <c r="C3" s="16" t="s">
        <v>34</v>
      </c>
      <c r="D3" s="18" t="s">
        <v>54</v>
      </c>
      <c r="E3" s="17" t="s">
        <v>36</v>
      </c>
      <c r="F3" s="17" t="s">
        <v>43</v>
      </c>
      <c r="G3" s="17"/>
      <c r="H3" s="17"/>
      <c r="I3" s="17"/>
      <c r="J3" s="17"/>
      <c r="K3" s="17"/>
      <c r="L3" s="17"/>
      <c r="M3" s="17"/>
      <c r="N3" s="17" t="s">
        <v>38</v>
      </c>
      <c r="O3" s="17" t="s">
        <v>39</v>
      </c>
      <c r="P3" s="17" t="s">
        <v>40</v>
      </c>
      <c r="Q3" s="16" t="s">
        <v>55</v>
      </c>
      <c r="R3" s="19" t="s">
        <v>1</v>
      </c>
      <c r="S3" s="19" t="s">
        <v>1</v>
      </c>
      <c r="T3" s="19">
        <v>1292908542.99</v>
      </c>
      <c r="U3" s="20">
        <v>1200550224.99</v>
      </c>
      <c r="V3" s="19">
        <v>1200550224.99</v>
      </c>
      <c r="W3" s="19"/>
      <c r="X3" s="19"/>
      <c r="Y3" s="19"/>
      <c r="Z3" t="str">
        <f>IF(Super[[#This Row],[TIPO]]="A",CONCATENATE(Super[[#This Row],[TIPO]],Super[[#This Row],[CTA]],Super[[#This Row],[OBJ]]),CONCATENATE(Super[[#This Row],[TIPO]],Super[[#This Row],[CTA]],Super[[#This Row],[OBJ]]))</f>
        <v>A02</v>
      </c>
    </row>
    <row r="4" spans="1:26" ht="33.75">
      <c r="A4" s="16" t="s">
        <v>138</v>
      </c>
      <c r="B4" s="17" t="s">
        <v>33</v>
      </c>
      <c r="C4" s="16" t="s">
        <v>34</v>
      </c>
      <c r="D4" s="18" t="s">
        <v>59</v>
      </c>
      <c r="E4" s="17" t="s">
        <v>36</v>
      </c>
      <c r="F4" s="17" t="s">
        <v>46</v>
      </c>
      <c r="G4" s="17" t="s">
        <v>49</v>
      </c>
      <c r="H4" s="17" t="s">
        <v>43</v>
      </c>
      <c r="I4" s="17" t="s">
        <v>60</v>
      </c>
      <c r="J4" s="17"/>
      <c r="K4" s="17"/>
      <c r="L4" s="17"/>
      <c r="M4" s="17"/>
      <c r="N4" s="17" t="s">
        <v>38</v>
      </c>
      <c r="O4" s="17" t="s">
        <v>39</v>
      </c>
      <c r="P4" s="17" t="s">
        <v>40</v>
      </c>
      <c r="Q4" s="16" t="s">
        <v>61</v>
      </c>
      <c r="R4" s="19" t="s">
        <v>1</v>
      </c>
      <c r="S4" s="19" t="s">
        <v>1</v>
      </c>
      <c r="T4" s="19">
        <v>7868717.3799999999</v>
      </c>
      <c r="U4" s="20">
        <v>7868717.3799999999</v>
      </c>
      <c r="V4" s="19">
        <v>7868717.3799999999</v>
      </c>
      <c r="W4" s="19"/>
      <c r="X4" s="19"/>
      <c r="Y4" s="19"/>
      <c r="Z4" t="str">
        <f>IF(Super[[#This Row],[TIPO]]="A",CONCATENATE(Super[[#This Row],[TIPO]],Super[[#This Row],[CTA]],Super[[#This Row],[OBJ]]),CONCATENATE(Super[[#This Row],[TIPO]],Super[[#This Row],[CTA]],Super[[#This Row],[OBJ]]))</f>
        <v>A0302</v>
      </c>
    </row>
    <row r="5" spans="1:26" ht="56.25">
      <c r="A5" s="16" t="s">
        <v>138</v>
      </c>
      <c r="B5" s="17" t="s">
        <v>33</v>
      </c>
      <c r="C5" s="16" t="s">
        <v>34</v>
      </c>
      <c r="D5" s="18" t="s">
        <v>80</v>
      </c>
      <c r="E5" s="17" t="s">
        <v>36</v>
      </c>
      <c r="F5" s="17" t="s">
        <v>46</v>
      </c>
      <c r="G5" s="17" t="s">
        <v>81</v>
      </c>
      <c r="H5" s="17" t="s">
        <v>46</v>
      </c>
      <c r="I5" s="17" t="s">
        <v>82</v>
      </c>
      <c r="J5" s="17"/>
      <c r="K5" s="17"/>
      <c r="L5" s="17"/>
      <c r="M5" s="17"/>
      <c r="N5" s="17" t="s">
        <v>38</v>
      </c>
      <c r="O5" s="17" t="s">
        <v>39</v>
      </c>
      <c r="P5" s="17" t="s">
        <v>40</v>
      </c>
      <c r="Q5" s="16" t="s">
        <v>83</v>
      </c>
      <c r="R5" s="19" t="s">
        <v>1</v>
      </c>
      <c r="S5" s="19" t="s">
        <v>1</v>
      </c>
      <c r="T5" s="19">
        <v>283666000</v>
      </c>
      <c r="U5" s="20">
        <v>283666000</v>
      </c>
      <c r="V5" s="19">
        <v>283666000</v>
      </c>
      <c r="W5" s="19"/>
      <c r="X5" s="19"/>
      <c r="Y5" s="19"/>
      <c r="Z5" t="str">
        <f>IF(Super[[#This Row],[TIPO]]="A",CONCATENATE(Super[[#This Row],[TIPO]],Super[[#This Row],[CTA]],Super[[#This Row],[OBJ]]),CONCATENATE(Super[[#This Row],[TIPO]],Super[[#This Row],[CTA]],Super[[#This Row],[OBJ]]))</f>
        <v>A0303</v>
      </c>
    </row>
    <row r="6" spans="1:26" ht="22.5">
      <c r="A6" s="16" t="s">
        <v>138</v>
      </c>
      <c r="B6" s="17" t="s">
        <v>33</v>
      </c>
      <c r="C6" s="16" t="s">
        <v>34</v>
      </c>
      <c r="D6" s="18" t="s">
        <v>89</v>
      </c>
      <c r="E6" s="17" t="s">
        <v>36</v>
      </c>
      <c r="F6" s="17" t="s">
        <v>90</v>
      </c>
      <c r="G6" s="17" t="s">
        <v>37</v>
      </c>
      <c r="H6" s="17"/>
      <c r="I6" s="17"/>
      <c r="J6" s="17"/>
      <c r="K6" s="17"/>
      <c r="L6" s="17"/>
      <c r="M6" s="17"/>
      <c r="N6" s="17" t="s">
        <v>38</v>
      </c>
      <c r="O6" s="17" t="s">
        <v>39</v>
      </c>
      <c r="P6" s="17" t="s">
        <v>40</v>
      </c>
      <c r="Q6" s="16" t="s">
        <v>91</v>
      </c>
      <c r="R6" s="19" t="s">
        <v>1</v>
      </c>
      <c r="S6" s="19" t="s">
        <v>1</v>
      </c>
      <c r="T6" s="19">
        <v>5747800</v>
      </c>
      <c r="U6" s="20">
        <v>5747800</v>
      </c>
      <c r="V6" s="19">
        <v>5747800</v>
      </c>
      <c r="W6" s="19"/>
      <c r="X6" s="19"/>
      <c r="Y6" s="19"/>
      <c r="Z6" t="str">
        <f>IF(Super[[#This Row],[TIPO]]="A",CONCATENATE(Super[[#This Row],[TIPO]],Super[[#This Row],[CTA]],Super[[#This Row],[OBJ]]),CONCATENATE(Super[[#This Row],[TIPO]],Super[[#This Row],[CTA]],Super[[#This Row],[OBJ]]))</f>
        <v>A08</v>
      </c>
    </row>
    <row r="7" spans="1:26" ht="112.5">
      <c r="A7" s="16" t="s">
        <v>138</v>
      </c>
      <c r="B7" s="17" t="s">
        <v>33</v>
      </c>
      <c r="C7" s="16" t="s">
        <v>34</v>
      </c>
      <c r="D7" s="18" t="s">
        <v>94</v>
      </c>
      <c r="E7" s="17" t="s">
        <v>95</v>
      </c>
      <c r="F7" s="17" t="s">
        <v>96</v>
      </c>
      <c r="G7" s="17" t="s">
        <v>97</v>
      </c>
      <c r="H7" s="17" t="s">
        <v>98</v>
      </c>
      <c r="I7" s="17" t="s">
        <v>99</v>
      </c>
      <c r="J7" s="17"/>
      <c r="K7" s="17"/>
      <c r="L7" s="17"/>
      <c r="M7" s="17"/>
      <c r="N7" s="17" t="s">
        <v>38</v>
      </c>
      <c r="O7" s="17" t="s">
        <v>39</v>
      </c>
      <c r="P7" s="17" t="s">
        <v>40</v>
      </c>
      <c r="Q7" s="16" t="s">
        <v>100</v>
      </c>
      <c r="R7" s="19" t="s">
        <v>1</v>
      </c>
      <c r="S7" s="19" t="s">
        <v>1</v>
      </c>
      <c r="T7" s="19">
        <v>28762658</v>
      </c>
      <c r="U7" s="20">
        <v>28762658</v>
      </c>
      <c r="V7" s="19">
        <v>28762658</v>
      </c>
      <c r="W7" s="19"/>
      <c r="X7" s="19"/>
      <c r="Y7" s="19"/>
      <c r="Z7" t="str">
        <f>IF(Super[[#This Row],[TIPO]]="A",CONCATENATE(Super[[#This Row],[TIPO]],Super[[#This Row],[CTA]],Super[[#This Row],[OBJ]]),CONCATENATE(Super[[#This Row],[TIPO]],Super[[#This Row],[CTA]],Super[[#This Row],[OBJ]]))</f>
        <v>C35023</v>
      </c>
    </row>
    <row r="8" spans="1:26" ht="78.75">
      <c r="A8" s="16" t="s">
        <v>138</v>
      </c>
      <c r="B8" s="17" t="s">
        <v>33</v>
      </c>
      <c r="C8" s="16" t="s">
        <v>34</v>
      </c>
      <c r="D8" s="18" t="s">
        <v>101</v>
      </c>
      <c r="E8" s="17" t="s">
        <v>95</v>
      </c>
      <c r="F8" s="17" t="s">
        <v>102</v>
      </c>
      <c r="G8" s="17" t="s">
        <v>97</v>
      </c>
      <c r="H8" s="17" t="s">
        <v>81</v>
      </c>
      <c r="I8" s="17" t="s">
        <v>103</v>
      </c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16" t="s">
        <v>104</v>
      </c>
      <c r="R8" s="19" t="s">
        <v>1</v>
      </c>
      <c r="S8" s="19" t="s">
        <v>1</v>
      </c>
      <c r="T8" s="19">
        <v>11702947895.82</v>
      </c>
      <c r="U8" s="20">
        <v>11702947895.82</v>
      </c>
      <c r="V8" s="19">
        <v>11702947895.82</v>
      </c>
      <c r="W8" s="19"/>
      <c r="X8" s="19"/>
      <c r="Y8" s="19"/>
      <c r="Z8" t="str">
        <f>IF(Super[[#This Row],[TIPO]]="A",CONCATENATE(Super[[#This Row],[TIPO]],Super[[#This Row],[CTA]],Super[[#This Row],[OBJ]]),CONCATENATE(Super[[#This Row],[TIPO]],Super[[#This Row],[CTA]],Super[[#This Row],[OBJ]]))</f>
        <v>C359911</v>
      </c>
    </row>
    <row r="9" spans="1:26" ht="78.75">
      <c r="A9" s="16" t="s">
        <v>138</v>
      </c>
      <c r="B9" s="17" t="s">
        <v>33</v>
      </c>
      <c r="C9" s="16" t="s">
        <v>34</v>
      </c>
      <c r="D9" s="18" t="s">
        <v>105</v>
      </c>
      <c r="E9" s="17" t="s">
        <v>95</v>
      </c>
      <c r="F9" s="17" t="s">
        <v>102</v>
      </c>
      <c r="G9" s="17" t="s">
        <v>97</v>
      </c>
      <c r="H9" s="17" t="s">
        <v>106</v>
      </c>
      <c r="I9" s="17" t="s">
        <v>103</v>
      </c>
      <c r="J9" s="17"/>
      <c r="K9" s="17"/>
      <c r="L9" s="17"/>
      <c r="M9" s="17"/>
      <c r="N9" s="17" t="s">
        <v>38</v>
      </c>
      <c r="O9" s="17" t="s">
        <v>39</v>
      </c>
      <c r="P9" s="17" t="s">
        <v>40</v>
      </c>
      <c r="Q9" s="16" t="s">
        <v>104</v>
      </c>
      <c r="R9" s="19" t="s">
        <v>1</v>
      </c>
      <c r="S9" s="19" t="s">
        <v>1</v>
      </c>
      <c r="T9" s="19">
        <v>1887903564.6099999</v>
      </c>
      <c r="U9" s="19">
        <v>1887903564.6099999</v>
      </c>
      <c r="V9" s="19">
        <v>1887903564.6099999</v>
      </c>
      <c r="W9" s="19"/>
      <c r="X9" s="19"/>
      <c r="Y9" s="19"/>
      <c r="Z9" t="str">
        <f>IF(Super[[#This Row],[TIPO]]="A",CONCATENATE(Super[[#This Row],[TIPO]],Super[[#This Row],[CTA]],Super[[#This Row],[OBJ]]),CONCATENATE(Super[[#This Row],[TIPO]],Super[[#This Row],[CTA]],Super[[#This Row],[OBJ]]))</f>
        <v>C359912</v>
      </c>
    </row>
    <row r="10" spans="1:26">
      <c r="A10" s="16" t="s">
        <v>138</v>
      </c>
      <c r="B10" s="17"/>
      <c r="C10" s="16"/>
      <c r="D10" s="1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6"/>
      <c r="R10" s="19"/>
      <c r="S10" s="19"/>
      <c r="T10" s="19"/>
      <c r="U10" s="19"/>
      <c r="V10" s="19"/>
      <c r="W10" s="19"/>
      <c r="X10" s="19"/>
      <c r="Y10" s="19"/>
      <c r="Z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" spans="1:26">
      <c r="A11" s="16" t="s">
        <v>138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6"/>
      <c r="R11" s="19"/>
      <c r="S11" s="19"/>
      <c r="T11" s="19"/>
      <c r="U11" s="19"/>
      <c r="V11" s="19"/>
      <c r="W11" s="19"/>
      <c r="X11" s="19"/>
      <c r="Y11" s="19"/>
      <c r="Z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" spans="1:26">
      <c r="A12" s="16" t="s">
        <v>138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6"/>
      <c r="R12" s="19"/>
      <c r="S12" s="19"/>
      <c r="T12" s="19"/>
      <c r="U12" s="19"/>
      <c r="V12" s="19"/>
      <c r="W12" s="19"/>
      <c r="X12" s="19"/>
      <c r="Y12" s="19"/>
      <c r="Z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" spans="1:26">
      <c r="A13" s="16" t="s">
        <v>138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6"/>
      <c r="R13" s="19"/>
      <c r="S13" s="19"/>
      <c r="T13" s="19"/>
      <c r="U13" s="19"/>
      <c r="V13" s="19"/>
      <c r="W13" s="19"/>
      <c r="X13" s="19"/>
      <c r="Y13" s="19"/>
      <c r="Z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" spans="1:26">
      <c r="A14" s="16" t="s">
        <v>138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6"/>
      <c r="R14" s="19"/>
      <c r="S14" s="19"/>
      <c r="T14" s="19"/>
      <c r="U14" s="19"/>
      <c r="V14" s="19"/>
      <c r="W14" s="19"/>
      <c r="X14" s="19"/>
      <c r="Y14" s="19"/>
      <c r="Z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" spans="1:26">
      <c r="A15" s="16" t="s">
        <v>138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6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" spans="1:26">
      <c r="A16" s="16" t="s">
        <v>138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6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" spans="1:26">
      <c r="A17" s="16" t="s">
        <v>138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6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" spans="1:26">
      <c r="A18" s="16" t="s">
        <v>138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6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" spans="1:26">
      <c r="A19" s="16" t="s">
        <v>138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6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" spans="1:26">
      <c r="A20" s="16" t="s">
        <v>138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6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" spans="1:26">
      <c r="A21" s="16" t="s">
        <v>138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6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" spans="1:26">
      <c r="A22" s="16" t="s">
        <v>138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6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" spans="1:26">
      <c r="A23" s="16" t="s">
        <v>138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6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" spans="1:26">
      <c r="A24" s="16" t="s">
        <v>138</v>
      </c>
      <c r="B24" s="17"/>
      <c r="C24" s="16"/>
      <c r="D24" s="18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6"/>
      <c r="R24" s="19"/>
      <c r="S24" s="19"/>
      <c r="T24" s="19"/>
      <c r="U24" s="19"/>
      <c r="V24" s="19"/>
      <c r="W24" s="19"/>
      <c r="X24" s="19"/>
      <c r="Y24" s="19"/>
      <c r="Z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" spans="1:26">
      <c r="A25" s="16" t="s">
        <v>139</v>
      </c>
      <c r="B25" s="17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4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" spans="1:26">
      <c r="A26" s="16" t="s">
        <v>139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4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" spans="1:26">
      <c r="A27" s="16" t="s">
        <v>139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4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" spans="1:26">
      <c r="A28" s="16" t="s">
        <v>139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4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9" spans="1:26">
      <c r="A29" s="16" t="s">
        <v>139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4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0" spans="1:26">
      <c r="A30" s="16" t="s">
        <v>139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4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1" spans="1:26">
      <c r="A31" s="16" t="s">
        <v>139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4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2" spans="1:26">
      <c r="A32" s="16" t="s">
        <v>139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4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3" spans="1:26">
      <c r="A33" s="16" t="s">
        <v>139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4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4" spans="1:26">
      <c r="A34" s="16" t="s">
        <v>139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4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5" spans="1:26">
      <c r="A35" s="16" t="s">
        <v>139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4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6" spans="1:26">
      <c r="A36" s="16" t="s">
        <v>139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4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7" spans="1:26">
      <c r="A37" s="16" t="s">
        <v>139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4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8" spans="1:26">
      <c r="A38" s="16" t="s">
        <v>139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9" spans="1:26">
      <c r="A39" s="16" t="s">
        <v>139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0" spans="1:26">
      <c r="A40" s="16" t="s">
        <v>139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4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1" spans="1:26">
      <c r="A41" s="16" t="s">
        <v>139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4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2" spans="1:26">
      <c r="A42" s="16" t="s">
        <v>139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4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3" spans="1:26">
      <c r="A43" s="16" t="s">
        <v>139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4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4" spans="1:26">
      <c r="A44" s="16" t="s">
        <v>139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4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5" spans="1:26">
      <c r="A45" s="16" t="s">
        <v>139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4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6" spans="1:26">
      <c r="A46" s="16" t="s">
        <v>139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4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7" spans="1:26">
      <c r="A47" s="16" t="s">
        <v>139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4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8" spans="1:26">
      <c r="A48" s="16" t="s">
        <v>140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4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9" spans="1:26">
      <c r="A49" s="16" t="s">
        <v>140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4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0" spans="1:26">
      <c r="A50" s="16" t="s">
        <v>140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4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1" spans="1:26">
      <c r="A51" s="16" t="s">
        <v>140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4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2" spans="1:26">
      <c r="A52" s="16" t="s">
        <v>140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4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3" spans="1:26">
      <c r="A53" s="16" t="s">
        <v>140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4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4" spans="1:26">
      <c r="A54" s="16" t="s">
        <v>140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4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5" spans="1:26">
      <c r="A55" s="16" t="s">
        <v>140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4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6" spans="1:26">
      <c r="A56" s="16" t="s">
        <v>140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4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7" spans="1:26">
      <c r="A57" s="16" t="s">
        <v>140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4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8" spans="1:26">
      <c r="A58" s="16" t="s">
        <v>140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4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9" spans="1:26">
      <c r="A59" s="16" t="s">
        <v>140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4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0" spans="1:26">
      <c r="A60" s="16" t="s">
        <v>140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4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1" spans="1:26">
      <c r="A61" s="16" t="s">
        <v>140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4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2" spans="1:26">
      <c r="A62" s="16" t="s">
        <v>140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4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3" spans="1:26">
      <c r="A63" s="16" t="s">
        <v>140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4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4" spans="1:26">
      <c r="A64" s="16" t="s">
        <v>140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4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5" spans="1:26">
      <c r="A65" s="16" t="s">
        <v>140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4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6" spans="1:26">
      <c r="A66" s="16" t="s">
        <v>140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4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7" spans="1:26">
      <c r="A67" s="16" t="s">
        <v>140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4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8" spans="1:26">
      <c r="A68" s="16" t="s">
        <v>140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4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9" spans="1:26">
      <c r="A69" s="16" t="s">
        <v>140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4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0" spans="1:26">
      <c r="A70" s="16" t="s">
        <v>140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4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1" spans="1:26">
      <c r="A71" s="16" t="s">
        <v>140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4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2" spans="1:26">
      <c r="A72" s="16" t="s">
        <v>143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4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3" spans="1:26">
      <c r="A73" s="16" t="s">
        <v>143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4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4" spans="1:26">
      <c r="A74" s="16" t="s">
        <v>143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4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5" spans="1:26">
      <c r="A75" s="16" t="s">
        <v>143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4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6" spans="1:26">
      <c r="A76" s="16" t="s">
        <v>143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4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7" spans="1:26">
      <c r="A77" s="16" t="s">
        <v>143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4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8" spans="1:26">
      <c r="A78" s="16" t="s">
        <v>143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4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9" spans="1:26">
      <c r="A79" s="16" t="s">
        <v>143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4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0" spans="1:26">
      <c r="A80" s="16" t="s">
        <v>143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4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1" spans="1:26">
      <c r="A81" s="16" t="s">
        <v>143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4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2" spans="1:26">
      <c r="A82" s="16" t="s">
        <v>143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4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3" spans="1:26">
      <c r="A83" s="16" t="s">
        <v>143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4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4" spans="1:26">
      <c r="A84" s="16" t="s">
        <v>143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4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5" spans="1:26">
      <c r="A85" s="16" t="s">
        <v>143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4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6" spans="1:26">
      <c r="A86" s="16" t="s">
        <v>143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4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7" spans="1:26">
      <c r="A87" s="16" t="s">
        <v>143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4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8" spans="1:26">
      <c r="A88" s="16" t="s">
        <v>143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4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9" spans="1:26">
      <c r="A89" s="16" t="s">
        <v>143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4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0" spans="1:26">
      <c r="A90" s="16" t="s">
        <v>143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4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1" spans="1:26">
      <c r="A91" s="16" t="s">
        <v>143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4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2" spans="1:26">
      <c r="A92" s="16" t="s">
        <v>143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4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3" spans="1:26">
      <c r="A93" s="16" t="s">
        <v>143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4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4" spans="1:26">
      <c r="A94" s="16" t="s">
        <v>144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4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5" spans="1:26">
      <c r="A95" s="16" t="s">
        <v>144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4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6" spans="1:26">
      <c r="A96" s="16" t="s">
        <v>144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4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7" spans="1:26">
      <c r="A97" s="16" t="s">
        <v>144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4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8" spans="1:26">
      <c r="A98" s="16" t="s">
        <v>144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4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9" spans="1:26">
      <c r="A99" s="16" t="s">
        <v>144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4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0" spans="1:26">
      <c r="A100" s="16" t="s">
        <v>144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4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1" spans="1:26">
      <c r="A101" s="16" t="s">
        <v>144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4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2" spans="1:26">
      <c r="A102" s="16" t="s">
        <v>144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4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3" spans="1:26">
      <c r="A103" s="16" t="s">
        <v>144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4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4" spans="1:26">
      <c r="A104" s="16" t="s">
        <v>144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4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5" spans="1:26">
      <c r="A105" s="16" t="s">
        <v>144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4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6" spans="1:26">
      <c r="A106" s="16" t="s">
        <v>144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4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7" spans="1:26">
      <c r="A107" s="16" t="s">
        <v>144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4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8" spans="1:26">
      <c r="A108" s="16" t="s">
        <v>144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4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9" spans="1:26">
      <c r="A109" s="16" t="s">
        <v>144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4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0" spans="1:26">
      <c r="A110" s="16" t="s">
        <v>144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4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1" spans="1:26">
      <c r="A111" s="16" t="s">
        <v>144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4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2" spans="1:26">
      <c r="A112" s="16" t="s">
        <v>144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4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3" spans="1:26">
      <c r="A113" s="16" t="s">
        <v>144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4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4" spans="1:26">
      <c r="A114" s="16" t="s">
        <v>144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4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5" spans="1:26">
      <c r="A115" s="16" t="s">
        <v>144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4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6" spans="1:26">
      <c r="A116" s="16" t="s">
        <v>144</v>
      </c>
      <c r="B116" s="23"/>
      <c r="C116" s="24"/>
      <c r="D116" s="25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4"/>
      <c r="R116" s="26"/>
      <c r="S116" s="26"/>
      <c r="T116" s="26"/>
      <c r="U116" s="26"/>
      <c r="V116" s="26"/>
      <c r="W116" s="19"/>
      <c r="X116" s="19"/>
      <c r="Y116" s="19"/>
      <c r="Z1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7" spans="1:26">
      <c r="A117" s="16" t="s">
        <v>150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6"/>
      <c r="R117" s="19"/>
      <c r="S117" s="19"/>
      <c r="T117" s="19"/>
      <c r="U117" s="20"/>
      <c r="V117" s="19"/>
      <c r="Z1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8" spans="1:26">
      <c r="A118" s="16" t="s">
        <v>150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6"/>
      <c r="R118" s="19"/>
      <c r="S118" s="19"/>
      <c r="T118" s="19"/>
      <c r="U118" s="20"/>
      <c r="V118" s="19"/>
      <c r="Z1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9" spans="1:26">
      <c r="A119" s="16" t="s">
        <v>150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6"/>
      <c r="R119" s="19"/>
      <c r="S119" s="19"/>
      <c r="T119" s="19"/>
      <c r="U119" s="20"/>
      <c r="V119" s="19"/>
      <c r="Z1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0" spans="1:26">
      <c r="A120" s="16" t="s">
        <v>150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6"/>
      <c r="R120" s="19"/>
      <c r="S120" s="19"/>
      <c r="T120" s="19"/>
      <c r="U120" s="20"/>
      <c r="V120" s="19"/>
      <c r="Z1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1" spans="1:26">
      <c r="A121" s="16" t="s">
        <v>150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6"/>
      <c r="R121" s="19"/>
      <c r="S121" s="19"/>
      <c r="T121" s="19"/>
      <c r="U121" s="20"/>
      <c r="V121" s="19"/>
      <c r="Z1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2" spans="1:26">
      <c r="A122" s="16" t="s">
        <v>150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6"/>
      <c r="R122" s="19"/>
      <c r="S122" s="19"/>
      <c r="T122" s="19"/>
      <c r="U122" s="20"/>
      <c r="V122" s="19"/>
      <c r="Z1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3" spans="1:26">
      <c r="A123" s="16" t="s">
        <v>150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6"/>
      <c r="R123" s="19"/>
      <c r="S123" s="19"/>
      <c r="T123" s="19"/>
      <c r="U123" s="20"/>
      <c r="V123" s="19"/>
      <c r="Z1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4" spans="1:26">
      <c r="A124" s="16" t="s">
        <v>150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6"/>
      <c r="R124" s="19"/>
      <c r="S124" s="19"/>
      <c r="T124" s="19"/>
      <c r="U124" s="19"/>
      <c r="V124" s="19"/>
      <c r="Z1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5" spans="1:26">
      <c r="A125" s="16" t="s">
        <v>150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6"/>
      <c r="R125" s="19"/>
      <c r="S125" s="19"/>
      <c r="T125" s="19"/>
      <c r="U125" s="19"/>
      <c r="V125" s="19"/>
      <c r="Z1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6" spans="1:26">
      <c r="A126" s="16" t="s">
        <v>150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6"/>
      <c r="R126" s="19"/>
      <c r="S126" s="19"/>
      <c r="T126" s="19"/>
      <c r="U126" s="19"/>
      <c r="V126" s="19"/>
      <c r="Z1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7" spans="1:26">
      <c r="A127" s="16" t="s">
        <v>150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6"/>
      <c r="R127" s="19"/>
      <c r="S127" s="19"/>
      <c r="T127" s="19"/>
      <c r="U127" s="19"/>
      <c r="V127" s="19"/>
      <c r="Z1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8" spans="1:26">
      <c r="A128" s="16" t="s">
        <v>150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6"/>
      <c r="R128" s="19"/>
      <c r="S128" s="19"/>
      <c r="T128" s="19"/>
      <c r="U128" s="19"/>
      <c r="V128" s="19"/>
      <c r="Z1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9" spans="1:26">
      <c r="A129" s="16" t="s">
        <v>150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6"/>
      <c r="R129" s="19"/>
      <c r="S129" s="19"/>
      <c r="T129" s="19"/>
      <c r="U129" s="19"/>
      <c r="V129" s="19"/>
      <c r="Z1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0" spans="1:26">
      <c r="A130" s="16" t="s">
        <v>150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6"/>
      <c r="R130" s="19"/>
      <c r="S130" s="19"/>
      <c r="T130" s="19"/>
      <c r="U130" s="19"/>
      <c r="V130" s="19"/>
      <c r="Z1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1" spans="1:26">
      <c r="A131" s="16" t="s">
        <v>150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6"/>
      <c r="R131" s="19"/>
      <c r="S131" s="19"/>
      <c r="T131" s="19"/>
      <c r="U131" s="19"/>
      <c r="V131" s="19"/>
      <c r="Z1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2" spans="1:26">
      <c r="A132" s="16" t="s">
        <v>150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6"/>
      <c r="R132" s="19"/>
      <c r="S132" s="19"/>
      <c r="T132" s="19"/>
      <c r="U132" s="19"/>
      <c r="V132" s="19"/>
      <c r="Z1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3" spans="1:26">
      <c r="A133" s="16" t="s">
        <v>150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6"/>
      <c r="R133" s="19"/>
      <c r="S133" s="19"/>
      <c r="T133" s="19"/>
      <c r="U133" s="19"/>
      <c r="V133" s="19"/>
      <c r="Z1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4" spans="1:26">
      <c r="A134" s="16" t="s">
        <v>150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6"/>
      <c r="R134" s="19"/>
      <c r="S134" s="19"/>
      <c r="T134" s="19"/>
      <c r="U134" s="19"/>
      <c r="V134" s="19"/>
      <c r="Z1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5" spans="1:26">
      <c r="A135" s="16" t="s">
        <v>150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6"/>
      <c r="R135" s="19"/>
      <c r="S135" s="19"/>
      <c r="T135" s="19"/>
      <c r="U135" s="19"/>
      <c r="V135" s="19"/>
      <c r="Z1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6" spans="1:26">
      <c r="A136" s="16" t="s">
        <v>150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6"/>
      <c r="R136" s="19"/>
      <c r="S136" s="19"/>
      <c r="T136" s="19"/>
      <c r="U136" s="19"/>
      <c r="V136" s="19"/>
      <c r="Z1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7" spans="1:26">
      <c r="A137" s="16" t="s">
        <v>150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6"/>
      <c r="R137" s="19"/>
      <c r="S137" s="19"/>
      <c r="T137" s="19"/>
      <c r="U137" s="19"/>
      <c r="V137" s="19"/>
      <c r="Z1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8" spans="1:26">
      <c r="A138" s="16" t="s">
        <v>150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6"/>
      <c r="R138" s="19"/>
      <c r="S138" s="19"/>
      <c r="T138" s="19"/>
      <c r="U138" s="19"/>
      <c r="V138" s="19"/>
      <c r="Z1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9" spans="1:26">
      <c r="A139" s="16" t="s">
        <v>150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6"/>
      <c r="R139" s="19"/>
      <c r="S139" s="19"/>
      <c r="T139" s="19"/>
      <c r="U139" s="19"/>
      <c r="V139" s="19"/>
      <c r="Z1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0" spans="1:26">
      <c r="A140" s="16" t="s">
        <v>151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6"/>
      <c r="R140" s="19"/>
      <c r="S140" s="19"/>
      <c r="T140" s="19"/>
      <c r="U140" s="20"/>
      <c r="V140" s="19"/>
      <c r="Z1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1" spans="1:26">
      <c r="A141" s="16" t="s">
        <v>151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6"/>
      <c r="R141" s="19"/>
      <c r="S141" s="19"/>
      <c r="T141" s="19"/>
      <c r="U141" s="20"/>
      <c r="V141" s="19"/>
      <c r="Z1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2" spans="1:26">
      <c r="A142" s="16" t="s">
        <v>151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6"/>
      <c r="R142" s="19"/>
      <c r="S142" s="19"/>
      <c r="T142" s="19"/>
      <c r="U142" s="20"/>
      <c r="V142" s="19"/>
      <c r="Z1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3" spans="1:26">
      <c r="A143" s="16" t="s">
        <v>151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6"/>
      <c r="R143" s="19"/>
      <c r="S143" s="19"/>
      <c r="T143" s="19"/>
      <c r="U143" s="20"/>
      <c r="V143" s="19"/>
      <c r="Z1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4" spans="1:26">
      <c r="A144" s="16" t="s">
        <v>151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6"/>
      <c r="R144" s="19"/>
      <c r="S144" s="19"/>
      <c r="T144" s="19"/>
      <c r="U144" s="20"/>
      <c r="V144" s="19"/>
      <c r="Z1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5" spans="1:26">
      <c r="A145" s="16" t="s">
        <v>151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6"/>
      <c r="R145" s="19"/>
      <c r="S145" s="19"/>
      <c r="T145" s="19"/>
      <c r="U145" s="20"/>
      <c r="V145" s="19"/>
      <c r="Z1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6" spans="1:26">
      <c r="A146" s="16" t="s">
        <v>151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6"/>
      <c r="R146" s="19"/>
      <c r="S146" s="19"/>
      <c r="T146" s="19"/>
      <c r="U146" s="20"/>
      <c r="V146" s="19"/>
      <c r="Z1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7" spans="1:26">
      <c r="A147" s="16" t="s">
        <v>151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6"/>
      <c r="R147" s="19"/>
      <c r="S147" s="19"/>
      <c r="T147" s="19"/>
      <c r="U147" s="19"/>
      <c r="V147" s="19"/>
      <c r="Z1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8" spans="1:26">
      <c r="A148" s="16" t="s">
        <v>151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6"/>
      <c r="R148" s="19"/>
      <c r="S148" s="19"/>
      <c r="T148" s="19"/>
      <c r="U148" s="19"/>
      <c r="V148" s="19"/>
      <c r="Z1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9" spans="1:26">
      <c r="A149" s="16" t="s">
        <v>151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6"/>
      <c r="R149" s="19"/>
      <c r="S149" s="19"/>
      <c r="T149" s="19"/>
      <c r="U149" s="19"/>
      <c r="V149" s="19"/>
      <c r="Z1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0" spans="1:26">
      <c r="A150" s="16" t="s">
        <v>151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6"/>
      <c r="R150" s="19"/>
      <c r="S150" s="19"/>
      <c r="T150" s="19"/>
      <c r="U150" s="19"/>
      <c r="V150" s="19"/>
      <c r="Z1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1" spans="1:26">
      <c r="A151" s="16" t="s">
        <v>151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6"/>
      <c r="R151" s="19"/>
      <c r="S151" s="19"/>
      <c r="T151" s="19"/>
      <c r="U151" s="19"/>
      <c r="V151" s="19"/>
      <c r="Z1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2" spans="1:26">
      <c r="A152" s="16" t="s">
        <v>151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6"/>
      <c r="R152" s="19"/>
      <c r="S152" s="19"/>
      <c r="T152" s="19"/>
      <c r="U152" s="19"/>
      <c r="V152" s="19"/>
      <c r="Z1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3" spans="1:26">
      <c r="A153" s="16" t="s">
        <v>151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6"/>
      <c r="R153" s="19"/>
      <c r="S153" s="19"/>
      <c r="T153" s="19"/>
      <c r="U153" s="19"/>
      <c r="V153" s="19"/>
      <c r="Z1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4" spans="1:26">
      <c r="A154" s="16" t="s">
        <v>151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6"/>
      <c r="R154" s="19"/>
      <c r="S154" s="19"/>
      <c r="T154" s="19"/>
      <c r="U154" s="19"/>
      <c r="V154" s="19"/>
      <c r="Z1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5" spans="1:26">
      <c r="A155" s="16" t="s">
        <v>151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6"/>
      <c r="R155" s="19"/>
      <c r="S155" s="19"/>
      <c r="T155" s="19"/>
      <c r="U155" s="19"/>
      <c r="V155" s="19"/>
      <c r="Z1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6" spans="1:26">
      <c r="A156" s="16" t="s">
        <v>151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6"/>
      <c r="R156" s="19"/>
      <c r="S156" s="19"/>
      <c r="T156" s="19"/>
      <c r="U156" s="19"/>
      <c r="V156" s="19"/>
      <c r="Z1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7" spans="1:26">
      <c r="A157" s="16" t="s">
        <v>151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6"/>
      <c r="R157" s="19"/>
      <c r="S157" s="19"/>
      <c r="T157" s="19"/>
      <c r="U157" s="19"/>
      <c r="V157" s="19"/>
      <c r="Z1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8" spans="1:26">
      <c r="A158" s="16" t="s">
        <v>151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6"/>
      <c r="R158" s="19"/>
      <c r="S158" s="19"/>
      <c r="T158" s="19"/>
      <c r="U158" s="19"/>
      <c r="V158" s="19"/>
      <c r="Z1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9" spans="1:26">
      <c r="A159" s="16" t="s">
        <v>151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6"/>
      <c r="R159" s="19"/>
      <c r="S159" s="19"/>
      <c r="T159" s="19"/>
      <c r="U159" s="19"/>
      <c r="V159" s="19"/>
      <c r="Z1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0" spans="1:26">
      <c r="A160" s="16" t="s">
        <v>151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6"/>
      <c r="R160" s="19"/>
      <c r="S160" s="19"/>
      <c r="T160" s="19"/>
      <c r="U160" s="19"/>
      <c r="V160" s="19"/>
      <c r="Z1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1" spans="1:26">
      <c r="A161" s="16" t="s">
        <v>151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6"/>
      <c r="R161" s="19"/>
      <c r="S161" s="19"/>
      <c r="T161" s="19"/>
      <c r="U161" s="19"/>
      <c r="V161" s="19"/>
      <c r="Z1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2" spans="1:26">
      <c r="A162" s="16" t="s">
        <v>151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6"/>
      <c r="R162" s="19"/>
      <c r="S162" s="19"/>
      <c r="T162" s="19"/>
      <c r="U162" s="19"/>
      <c r="V162" s="19"/>
      <c r="Z1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3" spans="1:26">
      <c r="A163" s="16" t="s">
        <v>152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6"/>
      <c r="R163" s="19"/>
      <c r="S163" s="19"/>
      <c r="T163" s="19"/>
      <c r="U163" s="20"/>
      <c r="V163" s="19"/>
      <c r="Z1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4" spans="1:26">
      <c r="A164" s="16" t="s">
        <v>152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6"/>
      <c r="R164" s="19"/>
      <c r="S164" s="19"/>
      <c r="T164" s="19"/>
      <c r="U164" s="20"/>
      <c r="V164" s="19"/>
      <c r="Z1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5" spans="1:26">
      <c r="A165" s="16" t="s">
        <v>152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6"/>
      <c r="R165" s="19"/>
      <c r="S165" s="19"/>
      <c r="T165" s="19"/>
      <c r="U165" s="20"/>
      <c r="V165" s="19"/>
      <c r="Z1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6" spans="1:26">
      <c r="A166" s="16" t="s">
        <v>152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6"/>
      <c r="R166" s="19"/>
      <c r="S166" s="19"/>
      <c r="T166" s="19"/>
      <c r="U166" s="20"/>
      <c r="V166" s="19"/>
      <c r="Z1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7" spans="1:26">
      <c r="A167" s="16" t="s">
        <v>152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6"/>
      <c r="R167" s="19"/>
      <c r="S167" s="19"/>
      <c r="T167" s="19"/>
      <c r="U167" s="20"/>
      <c r="V167" s="19"/>
      <c r="Z1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8" spans="1:26">
      <c r="A168" s="16" t="s">
        <v>152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6"/>
      <c r="R168" s="19"/>
      <c r="S168" s="19"/>
      <c r="T168" s="19"/>
      <c r="U168" s="20"/>
      <c r="V168" s="19"/>
      <c r="Z1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9" spans="1:26">
      <c r="A169" s="16" t="s">
        <v>152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6"/>
      <c r="R169" s="19"/>
      <c r="S169" s="19"/>
      <c r="T169" s="19"/>
      <c r="U169" s="20"/>
      <c r="V169" s="19"/>
      <c r="Z1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0" spans="1:26">
      <c r="A170" s="16" t="s">
        <v>152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6"/>
      <c r="R170" s="19"/>
      <c r="S170" s="19"/>
      <c r="T170" s="19"/>
      <c r="U170" s="19"/>
      <c r="V170" s="19"/>
      <c r="Z1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1" spans="1:26">
      <c r="A171" s="16" t="s">
        <v>152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6"/>
      <c r="R171" s="19"/>
      <c r="S171" s="19"/>
      <c r="T171" s="19"/>
      <c r="U171" s="19"/>
      <c r="V171" s="19"/>
      <c r="Z1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2" spans="1:26">
      <c r="A172" s="16" t="s">
        <v>152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6"/>
      <c r="R172" s="19"/>
      <c r="S172" s="19"/>
      <c r="T172" s="19"/>
      <c r="U172" s="19"/>
      <c r="V172" s="19"/>
      <c r="Z1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3" spans="1:26">
      <c r="A173" s="16" t="s">
        <v>152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6"/>
      <c r="R173" s="19"/>
      <c r="S173" s="19"/>
      <c r="T173" s="19"/>
      <c r="U173" s="19"/>
      <c r="V173" s="19"/>
      <c r="Z1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4" spans="1:26">
      <c r="A174" s="16" t="s">
        <v>152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6"/>
      <c r="R174" s="19"/>
      <c r="S174" s="19"/>
      <c r="T174" s="19"/>
      <c r="U174" s="19"/>
      <c r="V174" s="19"/>
      <c r="Z1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5" spans="1:26">
      <c r="A175" s="16" t="s">
        <v>152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6"/>
      <c r="R175" s="19"/>
      <c r="S175" s="19"/>
      <c r="T175" s="19"/>
      <c r="U175" s="19"/>
      <c r="V175" s="19"/>
      <c r="Z1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6" spans="1:26">
      <c r="A176" s="16" t="s">
        <v>152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6"/>
      <c r="R176" s="19"/>
      <c r="S176" s="19"/>
      <c r="T176" s="19"/>
      <c r="U176" s="19"/>
      <c r="V176" s="19"/>
      <c r="Z1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7" spans="1:26">
      <c r="A177" s="16" t="s">
        <v>152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6"/>
      <c r="R177" s="19"/>
      <c r="S177" s="19"/>
      <c r="T177" s="19"/>
      <c r="U177" s="19"/>
      <c r="V177" s="19"/>
      <c r="Z1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8" spans="1:26">
      <c r="A178" s="16" t="s">
        <v>152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6"/>
      <c r="R178" s="19"/>
      <c r="S178" s="19"/>
      <c r="T178" s="19"/>
      <c r="U178" s="19"/>
      <c r="V178" s="19"/>
      <c r="Z1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9" spans="1:26">
      <c r="A179" s="16" t="s">
        <v>152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6"/>
      <c r="R179" s="19"/>
      <c r="S179" s="19"/>
      <c r="T179" s="19"/>
      <c r="U179" s="19"/>
      <c r="V179" s="19"/>
      <c r="Z1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0" spans="1:26">
      <c r="A180" s="16" t="s">
        <v>152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6"/>
      <c r="R180" s="19"/>
      <c r="S180" s="19"/>
      <c r="T180" s="19"/>
      <c r="U180" s="19"/>
      <c r="V180" s="19"/>
      <c r="Z1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1" spans="1:26">
      <c r="A181" s="16" t="s">
        <v>152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6"/>
      <c r="R181" s="19"/>
      <c r="S181" s="19"/>
      <c r="T181" s="19"/>
      <c r="U181" s="19"/>
      <c r="V181" s="19"/>
      <c r="Z1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2" spans="1:26">
      <c r="A182" s="16" t="s">
        <v>152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6"/>
      <c r="R182" s="19"/>
      <c r="S182" s="19"/>
      <c r="T182" s="19"/>
      <c r="U182" s="19"/>
      <c r="V182" s="19"/>
      <c r="Z1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3" spans="1:26">
      <c r="A183" s="16" t="s">
        <v>152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6"/>
      <c r="R183" s="19"/>
      <c r="S183" s="19"/>
      <c r="T183" s="19"/>
      <c r="U183" s="19"/>
      <c r="V183" s="19"/>
      <c r="Z1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4" spans="1:26">
      <c r="A184" s="16" t="s">
        <v>152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6"/>
      <c r="R184" s="19"/>
      <c r="S184" s="19"/>
      <c r="T184" s="19"/>
      <c r="U184" s="19"/>
      <c r="V184" s="19"/>
      <c r="Z1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5" spans="1:26">
      <c r="A185" s="16" t="s">
        <v>152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6"/>
      <c r="R185" s="19"/>
      <c r="S185" s="19"/>
      <c r="T185" s="19"/>
      <c r="U185" s="19"/>
      <c r="V185" s="19"/>
      <c r="Z1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6" spans="1:26" ht="22.5">
      <c r="A186" s="16" t="s">
        <v>153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6"/>
      <c r="R186" s="19"/>
      <c r="S186" s="19"/>
      <c r="T186" s="19"/>
      <c r="U186" s="20"/>
      <c r="V186" s="19"/>
      <c r="Z1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7" spans="1:26" ht="22.5">
      <c r="A187" s="16" t="s">
        <v>153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6"/>
      <c r="R187" s="19"/>
      <c r="S187" s="19"/>
      <c r="T187" s="19"/>
      <c r="U187" s="20"/>
      <c r="V187" s="19"/>
      <c r="Z1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8" spans="1:26" ht="22.5">
      <c r="A188" s="16" t="s">
        <v>153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6"/>
      <c r="R188" s="19"/>
      <c r="S188" s="19"/>
      <c r="T188" s="19"/>
      <c r="U188" s="20"/>
      <c r="V188" s="19"/>
      <c r="Z1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9" spans="1:26" ht="22.5">
      <c r="A189" s="16" t="s">
        <v>153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6"/>
      <c r="R189" s="19"/>
      <c r="S189" s="19"/>
      <c r="T189" s="19"/>
      <c r="U189" s="20"/>
      <c r="V189" s="19"/>
      <c r="Z1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0" spans="1:26" ht="22.5">
      <c r="A190" s="16" t="s">
        <v>153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6"/>
      <c r="R190" s="19"/>
      <c r="S190" s="19"/>
      <c r="T190" s="19"/>
      <c r="U190" s="20"/>
      <c r="V190" s="19"/>
      <c r="Z1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1" spans="1:26" ht="22.5">
      <c r="A191" s="16" t="s">
        <v>153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6"/>
      <c r="R191" s="19"/>
      <c r="S191" s="19"/>
      <c r="T191" s="19"/>
      <c r="U191" s="20"/>
      <c r="V191" s="19"/>
      <c r="Z1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2" spans="1:26" ht="22.5">
      <c r="A192" s="16" t="s">
        <v>153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6"/>
      <c r="R192" s="19"/>
      <c r="S192" s="19"/>
      <c r="T192" s="19"/>
      <c r="U192" s="20"/>
      <c r="V192" s="19"/>
      <c r="Z1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3" spans="1:26" ht="22.5">
      <c r="A193" s="16" t="s">
        <v>153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6"/>
      <c r="R193" s="19"/>
      <c r="S193" s="19"/>
      <c r="T193" s="19"/>
      <c r="U193" s="19"/>
      <c r="V193" s="19"/>
      <c r="Z1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4" spans="1:26" ht="22.5">
      <c r="A194" s="16" t="s">
        <v>153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6"/>
      <c r="R194" s="19"/>
      <c r="S194" s="19"/>
      <c r="T194" s="19"/>
      <c r="U194" s="19"/>
      <c r="V194" s="19"/>
      <c r="Z1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5" spans="1:26" ht="22.5">
      <c r="A195" s="16" t="s">
        <v>153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6"/>
      <c r="R195" s="19"/>
      <c r="S195" s="19"/>
      <c r="T195" s="19"/>
      <c r="U195" s="19"/>
      <c r="V195" s="19"/>
      <c r="Z1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6" spans="1:26" ht="22.5">
      <c r="A196" s="16" t="s">
        <v>153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6"/>
      <c r="R196" s="19"/>
      <c r="S196" s="19"/>
      <c r="T196" s="19"/>
      <c r="U196" s="19"/>
      <c r="V196" s="19"/>
      <c r="Z1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7" spans="1:26" ht="22.5">
      <c r="A197" s="16" t="s">
        <v>153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6"/>
      <c r="R197" s="19"/>
      <c r="S197" s="19"/>
      <c r="T197" s="19"/>
      <c r="U197" s="19"/>
      <c r="V197" s="19"/>
      <c r="Z1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8" spans="1:26" ht="22.5">
      <c r="A198" s="16" t="s">
        <v>153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6"/>
      <c r="R198" s="19"/>
      <c r="S198" s="19"/>
      <c r="T198" s="19"/>
      <c r="U198" s="19"/>
      <c r="V198" s="19"/>
      <c r="Z1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9" spans="1:26" ht="22.5">
      <c r="A199" s="16" t="s">
        <v>153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6"/>
      <c r="R199" s="19"/>
      <c r="S199" s="19"/>
      <c r="T199" s="19"/>
      <c r="U199" s="19"/>
      <c r="V199" s="19"/>
      <c r="Z1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0" spans="1:26" ht="22.5">
      <c r="A200" s="16" t="s">
        <v>153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6"/>
      <c r="R200" s="19"/>
      <c r="S200" s="19"/>
      <c r="T200" s="19"/>
      <c r="U200" s="19"/>
      <c r="V200" s="19"/>
      <c r="Z2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1" spans="1:26" ht="22.5">
      <c r="A201" s="16" t="s">
        <v>153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6"/>
      <c r="R201" s="19"/>
      <c r="S201" s="19"/>
      <c r="T201" s="19"/>
      <c r="U201" s="19"/>
      <c r="V201" s="19"/>
      <c r="Z2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2" spans="1:26" ht="22.5">
      <c r="A202" s="16" t="s">
        <v>153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6"/>
      <c r="R202" s="19"/>
      <c r="S202" s="19"/>
      <c r="T202" s="19"/>
      <c r="U202" s="19"/>
      <c r="V202" s="19"/>
      <c r="Z2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3" spans="1:26" ht="22.5">
      <c r="A203" s="16" t="s">
        <v>153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6"/>
      <c r="R203" s="19"/>
      <c r="S203" s="19"/>
      <c r="T203" s="19"/>
      <c r="U203" s="19"/>
      <c r="V203" s="19"/>
      <c r="Z2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4" spans="1:26" ht="22.5">
      <c r="A204" s="16" t="s">
        <v>153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6"/>
      <c r="R204" s="19"/>
      <c r="S204" s="19"/>
      <c r="T204" s="19"/>
      <c r="U204" s="19"/>
      <c r="V204" s="19"/>
      <c r="Z2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5" spans="1:26" ht="22.5">
      <c r="A205" s="16" t="s">
        <v>153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6"/>
      <c r="R205" s="19"/>
      <c r="S205" s="19"/>
      <c r="T205" s="19"/>
      <c r="U205" s="19"/>
      <c r="V205" s="19"/>
      <c r="Z2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6" spans="1:26" ht="22.5">
      <c r="A206" s="16" t="s">
        <v>153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6"/>
      <c r="R206" s="19"/>
      <c r="S206" s="19"/>
      <c r="T206" s="19"/>
      <c r="U206" s="19"/>
      <c r="V206" s="19"/>
      <c r="Z2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7" spans="1:26" ht="22.5">
      <c r="A207" s="16" t="s">
        <v>153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6"/>
      <c r="R207" s="19"/>
      <c r="S207" s="19"/>
      <c r="T207" s="19"/>
      <c r="U207" s="19"/>
      <c r="V207" s="19"/>
      <c r="Z2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8" spans="1:26" ht="22.5">
      <c r="A208" s="16" t="s">
        <v>153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6"/>
      <c r="R208" s="19"/>
      <c r="S208" s="19"/>
      <c r="T208" s="19"/>
      <c r="U208" s="19"/>
      <c r="V208" s="19"/>
      <c r="Z2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9" spans="1:26">
      <c r="A209" s="16" t="s">
        <v>154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6"/>
      <c r="R209" s="19"/>
      <c r="S209" s="19"/>
      <c r="T209" s="19"/>
      <c r="U209" s="20"/>
      <c r="V209" s="19"/>
      <c r="Z2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0" spans="1:26">
      <c r="A210" s="16" t="s">
        <v>154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6"/>
      <c r="R210" s="19"/>
      <c r="S210" s="19"/>
      <c r="T210" s="19"/>
      <c r="U210" s="20"/>
      <c r="V210" s="19"/>
      <c r="Z2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1" spans="1:26">
      <c r="A211" s="16" t="s">
        <v>154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6"/>
      <c r="R211" s="19"/>
      <c r="S211" s="19"/>
      <c r="T211" s="19"/>
      <c r="U211" s="20"/>
      <c r="V211" s="19"/>
      <c r="Z2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2" spans="1:26">
      <c r="A212" s="16" t="s">
        <v>154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6"/>
      <c r="R212" s="19"/>
      <c r="S212" s="19"/>
      <c r="T212" s="19"/>
      <c r="U212" s="20"/>
      <c r="V212" s="19"/>
      <c r="Z2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3" spans="1:26">
      <c r="A213" s="16" t="s">
        <v>154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6"/>
      <c r="R213" s="19"/>
      <c r="S213" s="19"/>
      <c r="T213" s="19"/>
      <c r="U213" s="20"/>
      <c r="V213" s="19"/>
      <c r="Z2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4" spans="1:26">
      <c r="A214" s="16" t="s">
        <v>154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6"/>
      <c r="R214" s="19"/>
      <c r="S214" s="19"/>
      <c r="T214" s="19"/>
      <c r="U214" s="20"/>
      <c r="V214" s="19"/>
      <c r="Z2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5" spans="1:26">
      <c r="A215" s="16" t="s">
        <v>154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6"/>
      <c r="R215" s="19"/>
      <c r="S215" s="19"/>
      <c r="T215" s="19"/>
      <c r="U215" s="20"/>
      <c r="V215" s="19"/>
      <c r="Z2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6" spans="1:26">
      <c r="A216" s="16" t="s">
        <v>154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6"/>
      <c r="R216" s="19"/>
      <c r="S216" s="19"/>
      <c r="T216" s="19"/>
      <c r="U216" s="19"/>
      <c r="V216" s="19"/>
      <c r="Z2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7" spans="1:26">
      <c r="A217" s="16" t="s">
        <v>154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6"/>
      <c r="R217" s="19"/>
      <c r="S217" s="19"/>
      <c r="T217" s="19"/>
      <c r="U217" s="19"/>
      <c r="V217" s="19"/>
      <c r="Z2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8" spans="1:26">
      <c r="A218" s="16" t="s">
        <v>154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6"/>
      <c r="R218" s="19"/>
      <c r="S218" s="19"/>
      <c r="T218" s="19"/>
      <c r="U218" s="19"/>
      <c r="V218" s="19"/>
      <c r="Z2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9" spans="1:26">
      <c r="A219" s="16" t="s">
        <v>154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6"/>
      <c r="R219" s="19"/>
      <c r="S219" s="19"/>
      <c r="T219" s="19"/>
      <c r="U219" s="19"/>
      <c r="V219" s="19"/>
      <c r="Z2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0" spans="1:26">
      <c r="A220" s="16" t="s">
        <v>154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6"/>
      <c r="R220" s="19"/>
      <c r="S220" s="19"/>
      <c r="T220" s="19"/>
      <c r="U220" s="19"/>
      <c r="V220" s="19"/>
      <c r="Z2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1" spans="1:26">
      <c r="A221" s="16" t="s">
        <v>154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6"/>
      <c r="R221" s="19"/>
      <c r="S221" s="19"/>
      <c r="T221" s="19"/>
      <c r="U221" s="19"/>
      <c r="V221" s="19"/>
      <c r="Z2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2" spans="1:26">
      <c r="A222" s="16" t="s">
        <v>154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6"/>
      <c r="R222" s="19"/>
      <c r="S222" s="19"/>
      <c r="T222" s="19"/>
      <c r="U222" s="19"/>
      <c r="V222" s="19"/>
      <c r="Z2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3" spans="1:26">
      <c r="A223" s="16" t="s">
        <v>154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6"/>
      <c r="R223" s="19"/>
      <c r="S223" s="19"/>
      <c r="T223" s="19"/>
      <c r="U223" s="19"/>
      <c r="V223" s="19"/>
      <c r="Z2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4" spans="1:26">
      <c r="A224" s="16" t="s">
        <v>154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6"/>
      <c r="R224" s="19"/>
      <c r="S224" s="19"/>
      <c r="T224" s="19"/>
      <c r="U224" s="19"/>
      <c r="V224" s="19"/>
      <c r="Z2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5" spans="1:26">
      <c r="A225" s="16" t="s">
        <v>154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6"/>
      <c r="R225" s="19"/>
      <c r="S225" s="19"/>
      <c r="T225" s="19"/>
      <c r="U225" s="19"/>
      <c r="V225" s="19"/>
      <c r="Z2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6" spans="1:26">
      <c r="A226" s="16" t="s">
        <v>154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6"/>
      <c r="R226" s="19"/>
      <c r="S226" s="19"/>
      <c r="T226" s="19"/>
      <c r="U226" s="19"/>
      <c r="V226" s="19"/>
      <c r="Z2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7" spans="1:26">
      <c r="A227" s="16" t="s">
        <v>154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6"/>
      <c r="R227" s="19"/>
      <c r="S227" s="19"/>
      <c r="T227" s="19"/>
      <c r="U227" s="19"/>
      <c r="V227" s="19"/>
      <c r="Z2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8" spans="1:26">
      <c r="A228" s="16" t="s">
        <v>154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6"/>
      <c r="R228" s="19"/>
      <c r="S228" s="19"/>
      <c r="T228" s="19"/>
      <c r="U228" s="19"/>
      <c r="V228" s="19"/>
      <c r="Z2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9" spans="1:26">
      <c r="A229" s="16" t="s">
        <v>154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6"/>
      <c r="R229" s="19"/>
      <c r="S229" s="19"/>
      <c r="T229" s="19"/>
      <c r="U229" s="19"/>
      <c r="V229" s="19"/>
      <c r="Z2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0" spans="1:26">
      <c r="A230" s="16" t="s">
        <v>154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6"/>
      <c r="R230" s="19"/>
      <c r="S230" s="19"/>
      <c r="T230" s="19"/>
      <c r="U230" s="19"/>
      <c r="V230" s="19"/>
      <c r="Z2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1" spans="1:26">
      <c r="A231" s="16" t="s">
        <v>154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6"/>
      <c r="R231" s="19"/>
      <c r="S231" s="19"/>
      <c r="T231" s="19"/>
      <c r="U231" s="19"/>
      <c r="V231" s="19"/>
      <c r="Z2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2" spans="1:26" ht="22.5">
      <c r="A232" s="16" t="s">
        <v>155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6"/>
      <c r="R232" s="19"/>
      <c r="S232" s="19"/>
      <c r="T232" s="19"/>
      <c r="U232" s="20"/>
      <c r="V232" s="19"/>
      <c r="Z2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3" spans="1:26" ht="22.5">
      <c r="A233" s="16" t="s">
        <v>155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6"/>
      <c r="R233" s="19"/>
      <c r="S233" s="19"/>
      <c r="T233" s="19"/>
      <c r="U233" s="20"/>
      <c r="V233" s="19"/>
      <c r="Z2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4" spans="1:26" ht="22.5">
      <c r="A234" s="16" t="s">
        <v>155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6"/>
      <c r="R234" s="19"/>
      <c r="S234" s="19"/>
      <c r="T234" s="19"/>
      <c r="U234" s="20"/>
      <c r="V234" s="19"/>
      <c r="Z2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5" spans="1:26" ht="22.5">
      <c r="A235" s="16" t="s">
        <v>155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6"/>
      <c r="R235" s="19"/>
      <c r="S235" s="19"/>
      <c r="T235" s="19"/>
      <c r="U235" s="20"/>
      <c r="V235" s="19"/>
      <c r="Z2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6" spans="1:26" ht="22.5">
      <c r="A236" s="16" t="s">
        <v>155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6"/>
      <c r="R236" s="19"/>
      <c r="S236" s="19"/>
      <c r="T236" s="19"/>
      <c r="U236" s="20"/>
      <c r="V236" s="19"/>
      <c r="Z2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7" spans="1:26" ht="22.5">
      <c r="A237" s="16" t="s">
        <v>155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6"/>
      <c r="R237" s="19"/>
      <c r="S237" s="19"/>
      <c r="T237" s="19"/>
      <c r="U237" s="20"/>
      <c r="V237" s="19"/>
      <c r="Z2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8" spans="1:26" ht="22.5">
      <c r="A238" s="16" t="s">
        <v>155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6"/>
      <c r="R238" s="19"/>
      <c r="S238" s="19"/>
      <c r="T238" s="19"/>
      <c r="U238" s="20"/>
      <c r="V238" s="19"/>
      <c r="Z2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9" spans="1:26" ht="22.5">
      <c r="A239" s="16" t="s">
        <v>155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6"/>
      <c r="R239" s="19"/>
      <c r="S239" s="19"/>
      <c r="T239" s="19"/>
      <c r="U239" s="19"/>
      <c r="V239" s="19"/>
      <c r="Z2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0" spans="1:26" ht="22.5">
      <c r="A240" s="16" t="s">
        <v>155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6"/>
      <c r="R240" s="19"/>
      <c r="S240" s="19"/>
      <c r="T240" s="19"/>
      <c r="U240" s="19"/>
      <c r="V240" s="19"/>
      <c r="Z2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1" spans="1:26" ht="22.5">
      <c r="A241" s="16" t="s">
        <v>155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6"/>
      <c r="R241" s="19"/>
      <c r="S241" s="19"/>
      <c r="T241" s="19"/>
      <c r="U241" s="19"/>
      <c r="V241" s="19"/>
      <c r="Z2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2" spans="1:26" ht="22.5">
      <c r="A242" s="16" t="s">
        <v>155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6"/>
      <c r="R242" s="19"/>
      <c r="S242" s="19"/>
      <c r="T242" s="19"/>
      <c r="U242" s="19"/>
      <c r="V242" s="19"/>
      <c r="Z2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3" spans="1:26" ht="22.5">
      <c r="A243" s="16" t="s">
        <v>155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6"/>
      <c r="R243" s="19"/>
      <c r="S243" s="19"/>
      <c r="T243" s="19"/>
      <c r="U243" s="19"/>
      <c r="V243" s="19"/>
      <c r="Z2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4" spans="1:26" ht="22.5">
      <c r="A244" s="16" t="s">
        <v>155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6"/>
      <c r="R244" s="19"/>
      <c r="S244" s="19"/>
      <c r="T244" s="19"/>
      <c r="U244" s="19"/>
      <c r="V244" s="19"/>
      <c r="Z2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5" spans="1:26" ht="22.5">
      <c r="A245" s="16" t="s">
        <v>155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6"/>
      <c r="R245" s="19"/>
      <c r="S245" s="19"/>
      <c r="T245" s="19"/>
      <c r="U245" s="19"/>
      <c r="V245" s="19"/>
      <c r="Z2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6" spans="1:26" ht="22.5">
      <c r="A246" s="16" t="s">
        <v>155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6"/>
      <c r="R246" s="19"/>
      <c r="S246" s="19"/>
      <c r="T246" s="19"/>
      <c r="U246" s="19"/>
      <c r="V246" s="19"/>
      <c r="Z2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7" spans="1:26" ht="22.5">
      <c r="A247" s="16" t="s">
        <v>155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6"/>
      <c r="R247" s="19"/>
      <c r="S247" s="19"/>
      <c r="T247" s="19"/>
      <c r="U247" s="19"/>
      <c r="V247" s="19"/>
      <c r="Z2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8" spans="1:26" ht="22.5">
      <c r="A248" s="16" t="s">
        <v>155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6"/>
      <c r="R248" s="19"/>
      <c r="S248" s="19"/>
      <c r="T248" s="19"/>
      <c r="U248" s="19"/>
      <c r="V248" s="19"/>
      <c r="Z2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9" spans="1:26" ht="22.5">
      <c r="A249" s="16" t="s">
        <v>155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6"/>
      <c r="R249" s="19"/>
      <c r="S249" s="19"/>
      <c r="T249" s="19"/>
      <c r="U249" s="19"/>
      <c r="V249" s="19"/>
      <c r="Z2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0" spans="1:26" ht="22.5">
      <c r="A250" s="16" t="s">
        <v>155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6"/>
      <c r="R250" s="19"/>
      <c r="S250" s="19"/>
      <c r="T250" s="19"/>
      <c r="U250" s="19"/>
      <c r="V250" s="19"/>
      <c r="Z2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1" spans="1:26" ht="22.5">
      <c r="A251" s="16" t="s">
        <v>155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6"/>
      <c r="R251" s="19"/>
      <c r="S251" s="19"/>
      <c r="T251" s="19"/>
      <c r="U251" s="19"/>
      <c r="V251" s="19"/>
      <c r="Z2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2" spans="1:26" ht="22.5">
      <c r="A252" s="16" t="s">
        <v>155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6"/>
      <c r="R252" s="19"/>
      <c r="S252" s="19"/>
      <c r="T252" s="19"/>
      <c r="U252" s="19"/>
      <c r="V252" s="19"/>
      <c r="Z2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3" spans="1:26" ht="22.5">
      <c r="A253" s="16" t="s">
        <v>155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6"/>
      <c r="R253" s="19"/>
      <c r="S253" s="19"/>
      <c r="T253" s="19"/>
      <c r="U253" s="19"/>
      <c r="V253" s="19"/>
      <c r="Z2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4" spans="1:26" ht="22.5">
      <c r="A254" s="16" t="s">
        <v>155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6"/>
      <c r="R254" s="19"/>
      <c r="S254" s="19"/>
      <c r="T254" s="19"/>
      <c r="U254" s="19"/>
      <c r="V254" s="19"/>
      <c r="Z2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5" spans="1:26" ht="22.5">
      <c r="A255" s="16" t="s">
        <v>156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6"/>
      <c r="R255" s="19"/>
      <c r="S255" s="19"/>
      <c r="T255" s="19"/>
      <c r="U255" s="20"/>
      <c r="V255" s="19"/>
      <c r="Z2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6" spans="1:26" ht="22.5">
      <c r="A256" s="16" t="s">
        <v>156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6"/>
      <c r="R256" s="19"/>
      <c r="S256" s="19"/>
      <c r="T256" s="19"/>
      <c r="U256" s="20"/>
      <c r="V256" s="19"/>
      <c r="Z2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7" spans="1:26" ht="22.5">
      <c r="A257" s="16" t="s">
        <v>156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6"/>
      <c r="R257" s="19"/>
      <c r="S257" s="19"/>
      <c r="T257" s="19"/>
      <c r="U257" s="20"/>
      <c r="V257" s="19"/>
      <c r="Z2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8" spans="1:26" ht="22.5">
      <c r="A258" s="16" t="s">
        <v>156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6"/>
      <c r="R258" s="19"/>
      <c r="S258" s="19"/>
      <c r="T258" s="19"/>
      <c r="U258" s="20"/>
      <c r="V258" s="19"/>
      <c r="Z2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9" spans="1:26" ht="22.5">
      <c r="A259" s="16" t="s">
        <v>156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6"/>
      <c r="R259" s="19"/>
      <c r="S259" s="19"/>
      <c r="T259" s="19"/>
      <c r="U259" s="20"/>
      <c r="V259" s="19"/>
      <c r="Z2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0" spans="1:26" ht="22.5">
      <c r="A260" s="16" t="s">
        <v>156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6"/>
      <c r="R260" s="19"/>
      <c r="S260" s="19"/>
      <c r="T260" s="19"/>
      <c r="U260" s="20"/>
      <c r="V260" s="19"/>
      <c r="Z2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1" spans="1:26" ht="22.5">
      <c r="A261" s="16" t="s">
        <v>156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6"/>
      <c r="R261" s="19"/>
      <c r="S261" s="19"/>
      <c r="T261" s="19"/>
      <c r="U261" s="20"/>
      <c r="V261" s="19"/>
      <c r="Z2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2" spans="1:26" ht="22.5">
      <c r="A262" s="16" t="s">
        <v>156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6"/>
      <c r="R262" s="19"/>
      <c r="S262" s="19"/>
      <c r="T262" s="19"/>
      <c r="U262" s="19"/>
      <c r="V262" s="19"/>
      <c r="Z2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3" spans="1:26" ht="22.5">
      <c r="A263" s="16" t="s">
        <v>156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6"/>
      <c r="R263" s="19"/>
      <c r="S263" s="19"/>
      <c r="T263" s="19"/>
      <c r="U263" s="19"/>
      <c r="V263" s="19"/>
      <c r="Z2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4" spans="1:26" ht="22.5">
      <c r="A264" s="16" t="s">
        <v>156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6"/>
      <c r="R264" s="19"/>
      <c r="S264" s="19"/>
      <c r="T264" s="19"/>
      <c r="U264" s="19"/>
      <c r="V264" s="19"/>
      <c r="Z2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5" spans="1:26" ht="22.5">
      <c r="A265" s="16" t="s">
        <v>156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6"/>
      <c r="R265" s="19"/>
      <c r="S265" s="19"/>
      <c r="T265" s="19"/>
      <c r="U265" s="19"/>
      <c r="V265" s="19"/>
      <c r="Z2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6" spans="1:26" ht="22.5">
      <c r="A266" s="16" t="s">
        <v>156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6"/>
      <c r="R266" s="19"/>
      <c r="S266" s="19"/>
      <c r="T266" s="19"/>
      <c r="U266" s="19"/>
      <c r="V266" s="19"/>
      <c r="Z2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7" spans="1:26" ht="22.5">
      <c r="A267" s="16" t="s">
        <v>156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6"/>
      <c r="R267" s="19"/>
      <c r="S267" s="19"/>
      <c r="T267" s="19"/>
      <c r="U267" s="19"/>
      <c r="V267" s="19"/>
      <c r="Z2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8" spans="1:26" ht="22.5">
      <c r="A268" s="16" t="s">
        <v>156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6"/>
      <c r="R268" s="19"/>
      <c r="S268" s="19"/>
      <c r="T268" s="19"/>
      <c r="U268" s="19"/>
      <c r="V268" s="19"/>
      <c r="Z2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9" spans="1:26" ht="22.5">
      <c r="A269" s="16" t="s">
        <v>156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6"/>
      <c r="R269" s="19"/>
      <c r="S269" s="19"/>
      <c r="T269" s="19"/>
      <c r="U269" s="19"/>
      <c r="V269" s="19"/>
      <c r="Z2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0" spans="1:26" ht="22.5">
      <c r="A270" s="16" t="s">
        <v>156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6"/>
      <c r="R270" s="19"/>
      <c r="S270" s="19"/>
      <c r="T270" s="19"/>
      <c r="U270" s="19"/>
      <c r="V270" s="19"/>
      <c r="Z2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1" spans="1:26" ht="22.5">
      <c r="A271" s="16" t="s">
        <v>156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6"/>
      <c r="R271" s="19"/>
      <c r="S271" s="19"/>
      <c r="T271" s="19"/>
      <c r="U271" s="19"/>
      <c r="V271" s="19"/>
      <c r="Z2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2" spans="1:26" ht="22.5">
      <c r="A272" s="16" t="s">
        <v>156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6"/>
      <c r="R272" s="19"/>
      <c r="S272" s="19"/>
      <c r="T272" s="19"/>
      <c r="U272" s="19"/>
      <c r="V272" s="19"/>
      <c r="Z2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3" spans="1:26" ht="22.5">
      <c r="A273" s="16" t="s">
        <v>156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6"/>
      <c r="R273" s="19"/>
      <c r="S273" s="19"/>
      <c r="T273" s="19"/>
      <c r="U273" s="19"/>
      <c r="V273" s="19"/>
      <c r="Z2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4" spans="1:26" ht="22.5">
      <c r="A274" s="16" t="s">
        <v>156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6"/>
      <c r="R274" s="19"/>
      <c r="S274" s="19"/>
      <c r="T274" s="19"/>
      <c r="U274" s="19"/>
      <c r="V274" s="19"/>
      <c r="Z2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5" spans="1:26" ht="22.5">
      <c r="A275" s="16" t="s">
        <v>156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6"/>
      <c r="R275" s="19"/>
      <c r="S275" s="19"/>
      <c r="T275" s="19"/>
      <c r="U275" s="19"/>
      <c r="V275" s="19"/>
      <c r="Z2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6" spans="1:26" ht="22.5">
      <c r="A276" s="16" t="s">
        <v>156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6"/>
      <c r="R276" s="19"/>
      <c r="S276" s="19"/>
      <c r="T276" s="19"/>
      <c r="U276" s="19"/>
      <c r="V276" s="19"/>
      <c r="Z2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7" spans="1:26" ht="22.5">
      <c r="A277" s="16" t="s">
        <v>156</v>
      </c>
      <c r="B277" s="17"/>
      <c r="C277" s="16"/>
      <c r="D277" s="18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6"/>
      <c r="R277" s="19"/>
      <c r="S277" s="19"/>
      <c r="T277" s="19"/>
      <c r="U277" s="19"/>
      <c r="V277" s="19"/>
      <c r="Z2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8" spans="1:26">
      <c r="Z2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9" spans="1:26">
      <c r="Z2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0" spans="1:26">
      <c r="Z2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1" spans="1:26">
      <c r="Z2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2" spans="1:26">
      <c r="Z2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3" spans="1:26" ht="18.75" customHeight="1">
      <c r="Z2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1" workbookViewId="0">
      <selection activeCell="G4" sqref="G4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4" t="s">
        <v>157</v>
      </c>
      <c r="B2" s="124"/>
      <c r="C2" s="124"/>
      <c r="D2" s="124"/>
      <c r="E2" s="124"/>
      <c r="F2" s="124"/>
      <c r="G2" s="124"/>
      <c r="H2" s="124"/>
      <c r="I2" s="124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146</v>
      </c>
      <c r="D3" t="s">
        <v>29</v>
      </c>
      <c r="F3" s="78" t="s">
        <v>146</v>
      </c>
      <c r="G3" t="s">
        <v>142</v>
      </c>
      <c r="I3" t="s">
        <v>176</v>
      </c>
      <c r="K3" s="78" t="s">
        <v>146</v>
      </c>
      <c r="P3" t="s">
        <v>109</v>
      </c>
      <c r="Q3" t="s">
        <v>178</v>
      </c>
    </row>
    <row r="4" spans="1:18">
      <c r="A4" s="79" t="s">
        <v>138</v>
      </c>
      <c r="C4" t="s">
        <v>138</v>
      </c>
      <c r="D4" s="13">
        <f t="shared" ref="D4:D15" si="0">B4</f>
        <v>0</v>
      </c>
      <c r="F4" s="79" t="s">
        <v>138</v>
      </c>
      <c r="G4" s="13"/>
      <c r="H4" t="s">
        <v>138</v>
      </c>
      <c r="I4" s="13">
        <f t="shared" ref="I4:I15" si="1">G4</f>
        <v>0</v>
      </c>
      <c r="J4" s="13"/>
      <c r="K4" s="79" t="s">
        <v>138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139</v>
      </c>
      <c r="C5" t="s">
        <v>139</v>
      </c>
      <c r="D5" s="13">
        <f t="shared" si="0"/>
        <v>0</v>
      </c>
      <c r="F5" s="79" t="s">
        <v>139</v>
      </c>
      <c r="G5" s="13"/>
      <c r="H5" t="s">
        <v>139</v>
      </c>
      <c r="I5" s="13">
        <f t="shared" si="1"/>
        <v>0</v>
      </c>
      <c r="J5" s="13"/>
      <c r="K5" s="79" t="s">
        <v>139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140</v>
      </c>
      <c r="C6" t="s">
        <v>140</v>
      </c>
      <c r="D6" s="13">
        <f t="shared" si="0"/>
        <v>0</v>
      </c>
      <c r="F6" s="79" t="s">
        <v>140</v>
      </c>
      <c r="G6" s="13"/>
      <c r="H6" t="s">
        <v>140</v>
      </c>
      <c r="I6" s="13">
        <f t="shared" si="1"/>
        <v>0</v>
      </c>
      <c r="J6" s="13"/>
      <c r="K6" s="79" t="s">
        <v>140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143</v>
      </c>
      <c r="C7" t="s">
        <v>143</v>
      </c>
      <c r="D7" s="13">
        <f t="shared" si="0"/>
        <v>0</v>
      </c>
      <c r="F7" s="79" t="s">
        <v>143</v>
      </c>
      <c r="G7" s="13"/>
      <c r="H7" t="s">
        <v>143</v>
      </c>
      <c r="I7" s="13">
        <f t="shared" si="1"/>
        <v>0</v>
      </c>
      <c r="J7" s="13"/>
      <c r="K7" s="79" t="s">
        <v>143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144</v>
      </c>
      <c r="C8" t="s">
        <v>144</v>
      </c>
      <c r="D8" s="13">
        <f t="shared" si="0"/>
        <v>0</v>
      </c>
      <c r="F8" s="79" t="s">
        <v>144</v>
      </c>
      <c r="G8" s="13"/>
      <c r="H8" t="s">
        <v>144</v>
      </c>
      <c r="I8" s="13">
        <f t="shared" si="1"/>
        <v>0</v>
      </c>
      <c r="J8" s="13"/>
      <c r="K8" s="79" t="s">
        <v>144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150</v>
      </c>
      <c r="C9" t="s">
        <v>150</v>
      </c>
      <c r="D9" s="13">
        <f t="shared" si="0"/>
        <v>0</v>
      </c>
      <c r="F9" s="79" t="s">
        <v>150</v>
      </c>
      <c r="G9" s="13"/>
      <c r="H9" t="s">
        <v>150</v>
      </c>
      <c r="I9" s="13">
        <f t="shared" si="1"/>
        <v>0</v>
      </c>
      <c r="J9" s="13"/>
      <c r="K9" s="79" t="s">
        <v>150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151</v>
      </c>
      <c r="C10" t="s">
        <v>151</v>
      </c>
      <c r="D10" s="13">
        <f t="shared" si="0"/>
        <v>0</v>
      </c>
      <c r="F10" s="79" t="s">
        <v>151</v>
      </c>
      <c r="G10" s="13"/>
      <c r="H10" t="s">
        <v>151</v>
      </c>
      <c r="I10" s="13">
        <f t="shared" si="1"/>
        <v>0</v>
      </c>
      <c r="J10" s="13"/>
      <c r="K10" s="79" t="s">
        <v>151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152</v>
      </c>
      <c r="C11" t="s">
        <v>152</v>
      </c>
      <c r="D11" s="13">
        <f t="shared" si="0"/>
        <v>0</v>
      </c>
      <c r="F11" s="79" t="s">
        <v>152</v>
      </c>
      <c r="G11" s="13"/>
      <c r="H11" t="s">
        <v>152</v>
      </c>
      <c r="I11" s="13">
        <f t="shared" si="1"/>
        <v>0</v>
      </c>
      <c r="J11" s="13"/>
      <c r="K11" s="79" t="s">
        <v>152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153</v>
      </c>
      <c r="C12" t="s">
        <v>153</v>
      </c>
      <c r="D12" s="13">
        <f t="shared" si="0"/>
        <v>0</v>
      </c>
      <c r="F12" s="79" t="s">
        <v>153</v>
      </c>
      <c r="G12" s="13"/>
      <c r="H12" t="s">
        <v>153</v>
      </c>
      <c r="I12" s="13">
        <f t="shared" si="1"/>
        <v>0</v>
      </c>
      <c r="J12" s="13"/>
      <c r="K12" s="79" t="s">
        <v>153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154</v>
      </c>
      <c r="C13" t="s">
        <v>154</v>
      </c>
      <c r="D13" s="13">
        <f t="shared" si="0"/>
        <v>0</v>
      </c>
      <c r="F13" s="79" t="s">
        <v>154</v>
      </c>
      <c r="G13" s="13"/>
      <c r="H13" t="s">
        <v>154</v>
      </c>
      <c r="I13" s="13">
        <f t="shared" si="1"/>
        <v>0</v>
      </c>
      <c r="J13" s="13"/>
      <c r="K13" s="79" t="s">
        <v>154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155</v>
      </c>
      <c r="C14" t="s">
        <v>155</v>
      </c>
      <c r="D14" s="13">
        <f t="shared" si="0"/>
        <v>0</v>
      </c>
      <c r="F14" s="79" t="s">
        <v>155</v>
      </c>
      <c r="G14" s="13"/>
      <c r="H14" t="s">
        <v>155</v>
      </c>
      <c r="I14" s="13">
        <f t="shared" si="1"/>
        <v>0</v>
      </c>
      <c r="J14" s="13"/>
      <c r="K14" s="79" t="s">
        <v>155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156</v>
      </c>
      <c r="C15" t="s">
        <v>156</v>
      </c>
      <c r="D15" s="13">
        <f t="shared" si="0"/>
        <v>0</v>
      </c>
      <c r="F15" s="79" t="s">
        <v>156</v>
      </c>
      <c r="G15" s="13"/>
      <c r="H15" t="s">
        <v>156</v>
      </c>
      <c r="I15" s="13">
        <f t="shared" si="1"/>
        <v>0</v>
      </c>
      <c r="J15" s="13"/>
      <c r="K15" s="79" t="s">
        <v>156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174</v>
      </c>
      <c r="F16" s="79" t="s">
        <v>174</v>
      </c>
      <c r="G16" s="13"/>
      <c r="K16" s="79" t="s">
        <v>174</v>
      </c>
      <c r="M16" s="13"/>
    </row>
    <row r="17" spans="1:18">
      <c r="A17" s="79" t="s">
        <v>141</v>
      </c>
      <c r="F17" s="79" t="s">
        <v>141</v>
      </c>
      <c r="K17" s="79" t="s">
        <v>141</v>
      </c>
    </row>
    <row r="21" spans="1:18">
      <c r="A21" s="124" t="s">
        <v>177</v>
      </c>
      <c r="B21" s="124"/>
      <c r="C21" s="124"/>
      <c r="D21" s="124"/>
      <c r="E21" s="124"/>
      <c r="F21" s="124"/>
      <c r="G21" s="124"/>
      <c r="H21" s="124"/>
      <c r="I21" s="124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146</v>
      </c>
      <c r="F22" s="78" t="s">
        <v>146</v>
      </c>
      <c r="G22" t="s">
        <v>142</v>
      </c>
      <c r="K22" s="78" t="s">
        <v>146</v>
      </c>
      <c r="P22" t="s">
        <v>109</v>
      </c>
      <c r="Q22" t="s">
        <v>178</v>
      </c>
    </row>
    <row r="23" spans="1:18">
      <c r="A23" s="79" t="s">
        <v>138</v>
      </c>
      <c r="C23" t="str">
        <f t="shared" ref="C23:C34" si="6">A23</f>
        <v>Enero</v>
      </c>
      <c r="D23" s="13">
        <f t="shared" ref="D23:D34" si="7">B23</f>
        <v>0</v>
      </c>
      <c r="F23" s="79" t="s">
        <v>138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138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139</v>
      </c>
      <c r="C24" t="str">
        <f t="shared" si="6"/>
        <v>Febrero</v>
      </c>
      <c r="D24" s="13">
        <f t="shared" si="7"/>
        <v>0</v>
      </c>
      <c r="F24" s="79" t="s">
        <v>139</v>
      </c>
      <c r="G24" s="13"/>
      <c r="H24" t="str">
        <f t="shared" si="8"/>
        <v>Febrero</v>
      </c>
      <c r="I24" s="13">
        <f t="shared" si="9"/>
        <v>0</v>
      </c>
      <c r="K24" s="79" t="s">
        <v>139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140</v>
      </c>
      <c r="C25" t="str">
        <f t="shared" si="6"/>
        <v>Marzo</v>
      </c>
      <c r="D25" s="13">
        <f t="shared" si="7"/>
        <v>0</v>
      </c>
      <c r="F25" s="79" t="s">
        <v>140</v>
      </c>
      <c r="G25" s="13"/>
      <c r="H25" t="str">
        <f t="shared" si="8"/>
        <v>Marzo</v>
      </c>
      <c r="I25" s="13">
        <f t="shared" si="9"/>
        <v>0</v>
      </c>
      <c r="K25" s="79" t="s">
        <v>140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143</v>
      </c>
      <c r="C26" t="str">
        <f t="shared" si="6"/>
        <v>Abril</v>
      </c>
      <c r="D26" s="13">
        <f t="shared" si="7"/>
        <v>0</v>
      </c>
      <c r="F26" s="79" t="s">
        <v>143</v>
      </c>
      <c r="G26" s="13"/>
      <c r="H26" t="str">
        <f t="shared" si="8"/>
        <v>Abril</v>
      </c>
      <c r="I26" s="13">
        <f t="shared" si="9"/>
        <v>0</v>
      </c>
      <c r="K26" s="79" t="s">
        <v>143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144</v>
      </c>
      <c r="C27" t="str">
        <f t="shared" si="6"/>
        <v>Mayo</v>
      </c>
      <c r="D27" s="13">
        <f t="shared" si="7"/>
        <v>0</v>
      </c>
      <c r="F27" s="79" t="s">
        <v>144</v>
      </c>
      <c r="G27" s="13"/>
      <c r="H27" t="str">
        <f t="shared" si="8"/>
        <v>Mayo</v>
      </c>
      <c r="I27" s="13">
        <f t="shared" si="9"/>
        <v>0</v>
      </c>
      <c r="K27" s="79" t="s">
        <v>144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150</v>
      </c>
      <c r="C28" t="str">
        <f t="shared" si="6"/>
        <v>Junio</v>
      </c>
      <c r="D28" s="13">
        <f t="shared" si="7"/>
        <v>0</v>
      </c>
      <c r="F28" s="79" t="s">
        <v>150</v>
      </c>
      <c r="G28" s="13"/>
      <c r="H28" t="str">
        <f t="shared" si="8"/>
        <v>Junio</v>
      </c>
      <c r="I28" s="13">
        <f t="shared" si="9"/>
        <v>0</v>
      </c>
      <c r="K28" s="79" t="s">
        <v>150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151</v>
      </c>
      <c r="C29" t="str">
        <f t="shared" si="6"/>
        <v>Julio</v>
      </c>
      <c r="D29" s="13">
        <f t="shared" si="7"/>
        <v>0</v>
      </c>
      <c r="F29" s="79" t="s">
        <v>151</v>
      </c>
      <c r="G29" s="13"/>
      <c r="H29" t="str">
        <f t="shared" si="8"/>
        <v>Julio</v>
      </c>
      <c r="I29" s="13">
        <f t="shared" si="9"/>
        <v>0</v>
      </c>
      <c r="K29" s="79" t="s">
        <v>151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152</v>
      </c>
      <c r="C30" t="str">
        <f t="shared" si="6"/>
        <v>Agosto</v>
      </c>
      <c r="D30" s="13">
        <f t="shared" si="7"/>
        <v>0</v>
      </c>
      <c r="F30" s="79" t="s">
        <v>152</v>
      </c>
      <c r="G30" s="13"/>
      <c r="H30" t="str">
        <f t="shared" si="8"/>
        <v>Agosto</v>
      </c>
      <c r="I30" s="13">
        <f t="shared" si="9"/>
        <v>0</v>
      </c>
      <c r="K30" s="79" t="s">
        <v>152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153</v>
      </c>
      <c r="C31" t="str">
        <f t="shared" si="6"/>
        <v>Septiembre</v>
      </c>
      <c r="D31" s="13">
        <f t="shared" si="7"/>
        <v>0</v>
      </c>
      <c r="F31" s="79" t="s">
        <v>153</v>
      </c>
      <c r="G31" s="13"/>
      <c r="H31" t="str">
        <f t="shared" si="8"/>
        <v>Septiembre</v>
      </c>
      <c r="I31" s="13">
        <f t="shared" si="9"/>
        <v>0</v>
      </c>
      <c r="K31" s="79" t="s">
        <v>153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154</v>
      </c>
      <c r="C32" t="str">
        <f t="shared" si="6"/>
        <v>Octubre</v>
      </c>
      <c r="D32" s="13">
        <f t="shared" si="7"/>
        <v>0</v>
      </c>
      <c r="F32" s="79" t="s">
        <v>154</v>
      </c>
      <c r="G32" s="13"/>
      <c r="H32" t="str">
        <f t="shared" si="8"/>
        <v>Octubre</v>
      </c>
      <c r="I32" s="13">
        <f t="shared" si="9"/>
        <v>0</v>
      </c>
      <c r="K32" s="79" t="s">
        <v>154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155</v>
      </c>
      <c r="C33" t="str">
        <f t="shared" si="6"/>
        <v>Noviembre</v>
      </c>
      <c r="D33" s="13">
        <f t="shared" si="7"/>
        <v>0</v>
      </c>
      <c r="F33" s="79" t="s">
        <v>155</v>
      </c>
      <c r="G33" s="13"/>
      <c r="H33" t="str">
        <f t="shared" si="8"/>
        <v>Noviembre</v>
      </c>
      <c r="I33" s="13">
        <f t="shared" si="9"/>
        <v>0</v>
      </c>
      <c r="K33" s="79" t="s">
        <v>155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156</v>
      </c>
      <c r="C34" t="str">
        <f t="shared" si="6"/>
        <v>Diciembre</v>
      </c>
      <c r="D34" s="13">
        <f t="shared" si="7"/>
        <v>0</v>
      </c>
      <c r="F34" s="79" t="s">
        <v>156</v>
      </c>
      <c r="G34" s="13"/>
      <c r="H34" t="str">
        <f t="shared" si="8"/>
        <v>Diciembre</v>
      </c>
      <c r="I34" s="13">
        <f t="shared" si="9"/>
        <v>0</v>
      </c>
      <c r="K34" s="79" t="s">
        <v>156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174</v>
      </c>
      <c r="F35" s="79" t="s">
        <v>174</v>
      </c>
      <c r="G35" s="13"/>
      <c r="K35" s="79" t="s">
        <v>174</v>
      </c>
      <c r="M35" s="13"/>
    </row>
    <row r="36" spans="1:18">
      <c r="A36" s="79" t="s">
        <v>141</v>
      </c>
      <c r="F36" s="79" t="s">
        <v>141</v>
      </c>
      <c r="K36" s="79" t="s">
        <v>141</v>
      </c>
    </row>
    <row r="39" spans="1:18">
      <c r="B39" s="125" t="s">
        <v>170</v>
      </c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</row>
    <row r="41" spans="1:18">
      <c r="B41" s="78" t="s">
        <v>137</v>
      </c>
      <c r="C41" t="s">
        <v>179</v>
      </c>
      <c r="G41">
        <f>D41</f>
        <v>0</v>
      </c>
      <c r="H41">
        <f>E41</f>
        <v>0</v>
      </c>
    </row>
    <row r="42" spans="1:18">
      <c r="B42" t="s">
        <v>138</v>
      </c>
      <c r="C42" s="13">
        <v>15219264688.800001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139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140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143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144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150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151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152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153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154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155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156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174</v>
      </c>
      <c r="C54" s="13"/>
    </row>
    <row r="55" spans="2:8">
      <c r="B55" t="s">
        <v>141</v>
      </c>
      <c r="C55">
        <v>15219264688.800001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J13" sqref="J13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146</v>
      </c>
    </row>
    <row r="4" spans="1:1">
      <c r="A4" s="79" t="s">
        <v>138</v>
      </c>
    </row>
    <row r="5" spans="1:1">
      <c r="A5" s="80" t="s">
        <v>175</v>
      </c>
    </row>
    <row r="6" spans="1:1">
      <c r="A6" s="79" t="s">
        <v>139</v>
      </c>
    </row>
    <row r="7" spans="1:1">
      <c r="A7" s="80" t="s">
        <v>175</v>
      </c>
    </row>
    <row r="8" spans="1:1">
      <c r="A8" s="79" t="s">
        <v>140</v>
      </c>
    </row>
    <row r="9" spans="1:1">
      <c r="A9" s="80" t="s">
        <v>175</v>
      </c>
    </row>
    <row r="10" spans="1:1">
      <c r="A10" s="79" t="s">
        <v>143</v>
      </c>
    </row>
    <row r="11" spans="1:1">
      <c r="A11" s="80" t="s">
        <v>175</v>
      </c>
    </row>
    <row r="12" spans="1:1">
      <c r="A12" s="79" t="s">
        <v>144</v>
      </c>
    </row>
    <row r="13" spans="1:1">
      <c r="A13" s="80" t="s">
        <v>175</v>
      </c>
    </row>
    <row r="14" spans="1:1">
      <c r="A14" s="79" t="s">
        <v>150</v>
      </c>
    </row>
    <row r="15" spans="1:1">
      <c r="A15" s="80" t="s">
        <v>175</v>
      </c>
    </row>
    <row r="16" spans="1:1">
      <c r="A16" s="79" t="s">
        <v>151</v>
      </c>
    </row>
    <row r="17" spans="1:1">
      <c r="A17" s="80" t="s">
        <v>175</v>
      </c>
    </row>
    <row r="18" spans="1:1">
      <c r="A18" s="79" t="s">
        <v>152</v>
      </c>
    </row>
    <row r="19" spans="1:1">
      <c r="A19" s="80" t="s">
        <v>175</v>
      </c>
    </row>
    <row r="20" spans="1:1">
      <c r="A20" s="79" t="s">
        <v>153</v>
      </c>
    </row>
    <row r="21" spans="1:1">
      <c r="A21" s="80" t="s">
        <v>175</v>
      </c>
    </row>
    <row r="22" spans="1:1">
      <c r="A22" s="79" t="s">
        <v>154</v>
      </c>
    </row>
    <row r="23" spans="1:1">
      <c r="A23" s="80" t="s">
        <v>175</v>
      </c>
    </row>
    <row r="24" spans="1:1">
      <c r="A24" s="79" t="s">
        <v>155</v>
      </c>
    </row>
    <row r="25" spans="1:1">
      <c r="A25" s="80" t="s">
        <v>175</v>
      </c>
    </row>
    <row r="26" spans="1:1">
      <c r="A26" s="79" t="s">
        <v>156</v>
      </c>
    </row>
    <row r="27" spans="1:1">
      <c r="A27" s="80" t="s">
        <v>175</v>
      </c>
    </row>
    <row r="28" spans="1:1">
      <c r="A28" s="79" t="s">
        <v>141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157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158</v>
      </c>
      <c r="B3" s="31" t="s">
        <v>159</v>
      </c>
      <c r="C3" s="32" t="s">
        <v>138</v>
      </c>
      <c r="D3" s="32" t="s">
        <v>139</v>
      </c>
      <c r="E3" s="32" t="s">
        <v>140</v>
      </c>
      <c r="F3" s="32" t="s">
        <v>143</v>
      </c>
      <c r="G3" s="32" t="s">
        <v>144</v>
      </c>
      <c r="H3" s="33" t="s">
        <v>150</v>
      </c>
      <c r="I3" s="32" t="s">
        <v>151</v>
      </c>
      <c r="J3" s="32" t="s">
        <v>152</v>
      </c>
      <c r="K3" s="32" t="s">
        <v>153</v>
      </c>
      <c r="L3" s="32" t="s">
        <v>154</v>
      </c>
      <c r="M3" s="32" t="s">
        <v>155</v>
      </c>
      <c r="N3" s="32" t="s">
        <v>156</v>
      </c>
      <c r="O3" s="32" t="s">
        <v>138</v>
      </c>
      <c r="P3" s="32" t="s">
        <v>139</v>
      </c>
      <c r="Q3" s="32" t="s">
        <v>140</v>
      </c>
      <c r="R3" s="32" t="s">
        <v>143</v>
      </c>
      <c r="S3" s="32" t="s">
        <v>144</v>
      </c>
      <c r="T3" s="33" t="s">
        <v>150</v>
      </c>
      <c r="U3" s="32" t="s">
        <v>151</v>
      </c>
      <c r="V3" s="32" t="s">
        <v>152</v>
      </c>
      <c r="W3" s="32" t="s">
        <v>153</v>
      </c>
      <c r="X3" s="32" t="s">
        <v>154</v>
      </c>
      <c r="Y3" s="32" t="s">
        <v>155</v>
      </c>
      <c r="Z3" s="32" t="s">
        <v>156</v>
      </c>
    </row>
    <row r="4" spans="1:26" ht="15.75">
      <c r="A4" s="34" t="s">
        <v>160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161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162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163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164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165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166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167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168</v>
      </c>
      <c r="B12" s="31" t="s">
        <v>159</v>
      </c>
      <c r="C12" s="32" t="s">
        <v>138</v>
      </c>
      <c r="D12" s="32" t="s">
        <v>139</v>
      </c>
      <c r="E12" s="32" t="s">
        <v>140</v>
      </c>
      <c r="F12" s="32" t="s">
        <v>143</v>
      </c>
      <c r="G12" s="32" t="s">
        <v>144</v>
      </c>
      <c r="H12" s="33" t="s">
        <v>150</v>
      </c>
      <c r="I12" s="32" t="s">
        <v>151</v>
      </c>
      <c r="J12" s="32" t="s">
        <v>152</v>
      </c>
      <c r="K12" s="32" t="s">
        <v>153</v>
      </c>
      <c r="L12" s="32" t="s">
        <v>154</v>
      </c>
      <c r="M12" s="32" t="s">
        <v>155</v>
      </c>
      <c r="N12" s="32" t="s">
        <v>156</v>
      </c>
      <c r="O12" s="32" t="s">
        <v>138</v>
      </c>
      <c r="P12" s="32" t="s">
        <v>139</v>
      </c>
      <c r="Q12" s="32" t="s">
        <v>140</v>
      </c>
      <c r="R12" s="32" t="s">
        <v>143</v>
      </c>
      <c r="S12" s="32" t="s">
        <v>144</v>
      </c>
      <c r="T12" s="33" t="s">
        <v>150</v>
      </c>
      <c r="U12" s="32" t="s">
        <v>151</v>
      </c>
      <c r="V12" s="32" t="s">
        <v>152</v>
      </c>
      <c r="W12" s="32" t="s">
        <v>153</v>
      </c>
      <c r="X12" s="32" t="s">
        <v>154</v>
      </c>
      <c r="Y12" s="32" t="s">
        <v>155</v>
      </c>
      <c r="Z12" s="32" t="s">
        <v>156</v>
      </c>
    </row>
    <row r="13" spans="1:26" ht="15.75">
      <c r="A13" s="34" t="s">
        <v>160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161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162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163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164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165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169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167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170</v>
      </c>
      <c r="B21" s="31" t="s">
        <v>159</v>
      </c>
      <c r="C21" s="32" t="s">
        <v>138</v>
      </c>
      <c r="D21" s="32" t="s">
        <v>139</v>
      </c>
      <c r="E21" s="32" t="s">
        <v>140</v>
      </c>
      <c r="F21" s="32" t="s">
        <v>143</v>
      </c>
      <c r="G21" s="32" t="s">
        <v>144</v>
      </c>
      <c r="H21" s="33" t="s">
        <v>150</v>
      </c>
      <c r="I21" s="32" t="s">
        <v>151</v>
      </c>
      <c r="J21" s="32" t="s">
        <v>152</v>
      </c>
      <c r="K21" s="32" t="s">
        <v>153</v>
      </c>
      <c r="L21" s="32" t="s">
        <v>154</v>
      </c>
      <c r="M21" s="32" t="s">
        <v>155</v>
      </c>
      <c r="N21" s="32" t="s">
        <v>156</v>
      </c>
      <c r="O21" s="32" t="s">
        <v>138</v>
      </c>
      <c r="P21" s="32" t="s">
        <v>139</v>
      </c>
      <c r="Q21" s="32" t="s">
        <v>140</v>
      </c>
      <c r="R21" s="32" t="s">
        <v>143</v>
      </c>
      <c r="S21" s="32" t="s">
        <v>144</v>
      </c>
      <c r="T21" s="33" t="s">
        <v>150</v>
      </c>
      <c r="U21" s="32" t="s">
        <v>151</v>
      </c>
      <c r="V21" s="32" t="s">
        <v>152</v>
      </c>
      <c r="W21" s="32" t="s">
        <v>153</v>
      </c>
      <c r="X21" s="32" t="s">
        <v>154</v>
      </c>
      <c r="Y21" s="32" t="s">
        <v>155</v>
      </c>
      <c r="Z21" s="32" t="s">
        <v>156</v>
      </c>
    </row>
    <row r="22" spans="1:26" ht="15.75">
      <c r="A22" s="34" t="s">
        <v>160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161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162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163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164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165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169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167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157</v>
      </c>
      <c r="B31" s="31" t="s">
        <v>159</v>
      </c>
      <c r="C31" s="31" t="s">
        <v>138</v>
      </c>
      <c r="D31" s="31" t="s">
        <v>139</v>
      </c>
      <c r="E31" s="31" t="s">
        <v>140</v>
      </c>
      <c r="F31" s="31" t="s">
        <v>143</v>
      </c>
      <c r="G31" s="31" t="s">
        <v>144</v>
      </c>
      <c r="H31" s="31" t="s">
        <v>150</v>
      </c>
      <c r="I31" s="31" t="s">
        <v>151</v>
      </c>
      <c r="J31" s="31" t="s">
        <v>152</v>
      </c>
      <c r="K31" s="31" t="s">
        <v>153</v>
      </c>
      <c r="L31" s="31" t="s">
        <v>154</v>
      </c>
      <c r="M31" s="31" t="s">
        <v>155</v>
      </c>
      <c r="N31" s="31" t="s">
        <v>156</v>
      </c>
      <c r="O31" s="50" t="s">
        <v>138</v>
      </c>
      <c r="P31" s="50" t="s">
        <v>139</v>
      </c>
      <c r="Q31" s="50" t="s">
        <v>140</v>
      </c>
      <c r="R31" s="50" t="s">
        <v>143</v>
      </c>
      <c r="S31" s="50" t="s">
        <v>144</v>
      </c>
      <c r="T31" s="50" t="s">
        <v>150</v>
      </c>
      <c r="U31" s="50" t="s">
        <v>151</v>
      </c>
      <c r="V31" s="50" t="s">
        <v>152</v>
      </c>
      <c r="W31" s="50" t="s">
        <v>153</v>
      </c>
      <c r="X31" s="50" t="s">
        <v>154</v>
      </c>
      <c r="Y31" s="50" t="s">
        <v>155</v>
      </c>
      <c r="Z31" s="50" t="s">
        <v>156</v>
      </c>
    </row>
    <row r="32" spans="1:26" ht="15.75">
      <c r="A32" s="34" t="s">
        <v>160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161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162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163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164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165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166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167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168</v>
      </c>
      <c r="B40" s="31" t="s">
        <v>159</v>
      </c>
      <c r="C40" s="32" t="s">
        <v>138</v>
      </c>
      <c r="D40" s="32" t="s">
        <v>139</v>
      </c>
      <c r="E40" s="32" t="s">
        <v>140</v>
      </c>
      <c r="F40" s="32" t="s">
        <v>143</v>
      </c>
      <c r="G40" s="32" t="s">
        <v>144</v>
      </c>
      <c r="H40" s="32" t="s">
        <v>150</v>
      </c>
      <c r="I40" s="32" t="s">
        <v>151</v>
      </c>
      <c r="J40" s="32" t="s">
        <v>152</v>
      </c>
      <c r="K40" s="32" t="s">
        <v>153</v>
      </c>
      <c r="L40" s="32" t="s">
        <v>154</v>
      </c>
      <c r="M40" s="32" t="s">
        <v>155</v>
      </c>
      <c r="N40" s="32" t="s">
        <v>156</v>
      </c>
      <c r="O40" s="54" t="s">
        <v>138</v>
      </c>
      <c r="P40" s="54" t="s">
        <v>139</v>
      </c>
      <c r="Q40" s="54" t="s">
        <v>140</v>
      </c>
      <c r="R40" s="54" t="s">
        <v>143</v>
      </c>
      <c r="S40" s="54" t="s">
        <v>144</v>
      </c>
      <c r="T40" s="54" t="s">
        <v>150</v>
      </c>
      <c r="U40" s="54" t="s">
        <v>151</v>
      </c>
      <c r="V40" s="54" t="s">
        <v>152</v>
      </c>
      <c r="W40" s="54" t="s">
        <v>153</v>
      </c>
      <c r="X40" s="54" t="s">
        <v>154</v>
      </c>
      <c r="Y40" s="54" t="s">
        <v>155</v>
      </c>
      <c r="Z40" s="54" t="s">
        <v>156</v>
      </c>
    </row>
    <row r="41" spans="1:26" ht="15.75">
      <c r="A41" s="34" t="s">
        <v>160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161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162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163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164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165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169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167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171</v>
      </c>
      <c r="B49" s="31" t="s">
        <v>159</v>
      </c>
      <c r="C49" s="32" t="s">
        <v>138</v>
      </c>
      <c r="D49" s="32" t="s">
        <v>139</v>
      </c>
      <c r="E49" s="32" t="s">
        <v>140</v>
      </c>
      <c r="F49" s="32" t="s">
        <v>143</v>
      </c>
      <c r="G49" s="32" t="s">
        <v>144</v>
      </c>
      <c r="H49" s="32" t="s">
        <v>150</v>
      </c>
      <c r="I49" s="32" t="s">
        <v>151</v>
      </c>
      <c r="J49" s="32" t="s">
        <v>152</v>
      </c>
      <c r="K49" s="32" t="s">
        <v>153</v>
      </c>
      <c r="L49" s="32" t="s">
        <v>154</v>
      </c>
      <c r="M49" s="32" t="s">
        <v>155</v>
      </c>
      <c r="N49" s="32" t="s">
        <v>156</v>
      </c>
      <c r="O49" s="54" t="s">
        <v>138</v>
      </c>
      <c r="P49" s="54" t="s">
        <v>139</v>
      </c>
      <c r="Q49" s="54" t="s">
        <v>140</v>
      </c>
      <c r="R49" s="54" t="s">
        <v>143</v>
      </c>
      <c r="S49" s="54" t="s">
        <v>144</v>
      </c>
      <c r="T49" s="54" t="s">
        <v>150</v>
      </c>
      <c r="U49" s="54" t="s">
        <v>151</v>
      </c>
      <c r="V49" s="54" t="s">
        <v>152</v>
      </c>
      <c r="W49" s="54" t="s">
        <v>153</v>
      </c>
      <c r="X49" s="54" t="s">
        <v>154</v>
      </c>
      <c r="Y49" s="54" t="s">
        <v>155</v>
      </c>
      <c r="Z49" s="54" t="s">
        <v>156</v>
      </c>
    </row>
    <row r="50" spans="1:26" ht="15.75">
      <c r="A50" s="34" t="s">
        <v>160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161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162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163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164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165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169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167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27" t="s">
        <v>120</v>
      </c>
      <c r="D59" s="128"/>
      <c r="E59" s="128"/>
      <c r="F59" s="128"/>
      <c r="G59" s="128"/>
      <c r="H59" s="128"/>
      <c r="I59" s="128"/>
      <c r="J59" s="128"/>
      <c r="K59" s="128"/>
      <c r="L59" s="128"/>
    </row>
    <row r="60" spans="1:26" ht="47.25">
      <c r="C60" s="56">
        <v>20.239999999999998</v>
      </c>
      <c r="D60" s="57" t="s">
        <v>172</v>
      </c>
      <c r="E60" s="58" t="s">
        <v>180</v>
      </c>
      <c r="F60" s="58" t="s">
        <v>181</v>
      </c>
      <c r="G60" s="59">
        <v>2023</v>
      </c>
      <c r="H60" s="58" t="s">
        <v>182</v>
      </c>
      <c r="I60" s="58" t="s">
        <v>183</v>
      </c>
      <c r="J60" s="72" t="s">
        <v>175</v>
      </c>
      <c r="K60" s="58" t="s">
        <v>184</v>
      </c>
      <c r="L60" s="58" t="s">
        <v>185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175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175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175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175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175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175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175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175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175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175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175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175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27" t="s">
        <v>173</v>
      </c>
      <c r="D74" s="128"/>
      <c r="E74" s="128"/>
      <c r="F74" s="128"/>
      <c r="G74" s="128"/>
      <c r="H74" s="128"/>
      <c r="I74" s="128"/>
      <c r="J74" s="128"/>
      <c r="K74" s="128"/>
      <c r="L74" s="128"/>
    </row>
    <row r="75" spans="3:14" ht="47.25">
      <c r="C75" s="56">
        <v>20.239999999999998</v>
      </c>
      <c r="D75" s="57" t="s">
        <v>172</v>
      </c>
      <c r="E75" s="58" t="s">
        <v>180</v>
      </c>
      <c r="F75" s="58" t="s">
        <v>181</v>
      </c>
      <c r="G75" s="59">
        <v>2023</v>
      </c>
      <c r="H75" s="58" t="s">
        <v>182</v>
      </c>
      <c r="I75" s="58" t="s">
        <v>183</v>
      </c>
      <c r="J75" s="72" t="s">
        <v>175</v>
      </c>
      <c r="K75" s="58" t="s">
        <v>184</v>
      </c>
      <c r="L75" s="58" t="s">
        <v>185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175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175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175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175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175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175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175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175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175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175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175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175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+Ejecucion!C11/Ejecucion!B11</f>
        <v>1</v>
      </c>
      <c r="F88" s="65">
        <f>+Ejecucion!D11/Ejecucion!B11</f>
        <v>1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6" t="s">
        <v>170</v>
      </c>
      <c r="D90" s="126"/>
      <c r="E90" s="126"/>
      <c r="F90" s="126"/>
      <c r="G90" s="126"/>
      <c r="H90" s="126"/>
      <c r="I90" s="126"/>
    </row>
    <row r="91" spans="3:14" ht="47.25">
      <c r="C91" s="56">
        <v>20.239999999999998</v>
      </c>
      <c r="D91" s="57" t="s">
        <v>172</v>
      </c>
      <c r="E91" s="58" t="s">
        <v>180</v>
      </c>
      <c r="F91" s="58" t="s">
        <v>181</v>
      </c>
      <c r="G91" s="59">
        <v>2023</v>
      </c>
      <c r="H91" s="58" t="s">
        <v>182</v>
      </c>
      <c r="I91" s="58" t="s">
        <v>183</v>
      </c>
      <c r="J91" s="72" t="s">
        <v>175</v>
      </c>
      <c r="K91" s="58" t="s">
        <v>184</v>
      </c>
      <c r="L91" s="58" t="s">
        <v>185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175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175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175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175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175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175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175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175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175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175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175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175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2025-03-06T21:37:52Z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