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9.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Indicadores/Medición 2025 - Ultimo trimestre/"/>
    </mc:Choice>
  </mc:AlternateContent>
  <xr:revisionPtr revIDLastSave="0" documentId="8_{DCDAE3D0-FD8B-4806-9B1C-94FC626E7F6B}" xr6:coauthVersionLast="47" xr6:coauthVersionMax="47" xr10:uidLastSave="{00000000-0000-0000-0000-000000000000}"/>
  <bookViews>
    <workbookView xWindow="-120" yWindow="-120" windowWidth="29040" windowHeight="15720" firstSheet="4" activeTab="4" xr2:uid="{A88AA64F-2E4E-4AFB-9527-39259A4BD88B}"/>
  </bookViews>
  <sheets>
    <sheet name="Toma Posesion " sheetId="5" state="hidden" r:id="rId1"/>
    <sheet name="Registro Toma Poses " sheetId="7" state="hidden" r:id="rId2"/>
    <sheet name="Oport Termin Proc" sheetId="6" state="hidden" r:id="rId3"/>
    <sheet name="Regis Opor Term Pro" sheetId="8" state="hidden" r:id="rId4"/>
    <sheet name="TiempoCubrimientoVac" sheetId="24" r:id="rId5"/>
    <sheet name="RegistroTiempoCubrimientoVac" sheetId="25" r:id="rId6"/>
    <sheet name="Poblamiento" sheetId="20" r:id="rId7"/>
    <sheet name="RegistroPoblam" sheetId="21" r:id="rId8"/>
    <sheet name="NivelConocimiento" sheetId="9" r:id="rId9"/>
    <sheet name="RegistroNivel" sheetId="10" r:id="rId10"/>
    <sheet name="PlanBienestar" sheetId="14" r:id="rId11"/>
    <sheet name="RegistroBienestar" sheetId="15" r:id="rId12"/>
    <sheet name="EfectividadInducción" sheetId="17" r:id="rId13"/>
    <sheet name="RegistroInducción" sheetId="18" r:id="rId14"/>
    <sheet name="EficaciaSST" sheetId="22" r:id="rId15"/>
    <sheet name="RegistroSST" sheetId="23" r:id="rId16"/>
  </sheets>
  <externalReferences>
    <externalReference r:id="rId17"/>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0" l="1"/>
  <c r="AI11" i="18"/>
  <c r="N10" i="18"/>
  <c r="F10" i="18" l="1"/>
  <c r="F49" i="17"/>
  <c r="L49" i="14"/>
  <c r="I49" i="14"/>
  <c r="F49" i="14"/>
  <c r="M49" i="24"/>
  <c r="L49" i="20"/>
  <c r="L49" i="24"/>
  <c r="J49" i="20"/>
  <c r="J49" i="24"/>
  <c r="J10" i="18"/>
  <c r="R10" i="18"/>
  <c r="L16" i="10"/>
  <c r="P49" i="9" s="1"/>
  <c r="J16" i="10"/>
  <c r="H16" i="10"/>
  <c r="L49" i="9" s="1"/>
  <c r="F16" i="10"/>
  <c r="I49" i="9" s="1"/>
  <c r="D16" i="10"/>
  <c r="F49" i="9" s="1"/>
  <c r="C14" i="10"/>
  <c r="F49" i="22" l="1"/>
  <c r="AH10" i="18"/>
  <c r="O49" i="17" s="1"/>
  <c r="Q11" i="18"/>
  <c r="Q10" i="18"/>
  <c r="K10" i="18"/>
  <c r="G10" i="18"/>
  <c r="H10" i="18" s="1"/>
  <c r="E10" i="18"/>
  <c r="AA11" i="21"/>
  <c r="AA10" i="21"/>
  <c r="E49" i="20"/>
  <c r="D49" i="20"/>
  <c r="D49" i="24"/>
  <c r="P50" i="24"/>
  <c r="AA10" i="25"/>
  <c r="AA11" i="25"/>
  <c r="AB10" i="25" s="1"/>
  <c r="P49" i="24" s="1"/>
  <c r="D10" i="25"/>
  <c r="F10" i="25"/>
  <c r="E49" i="24" s="1"/>
  <c r="H10" i="25"/>
  <c r="F49" i="24" s="1"/>
  <c r="J10" i="15"/>
  <c r="D10" i="15"/>
  <c r="D12" i="15"/>
  <c r="C8" i="23"/>
  <c r="C8" i="10"/>
  <c r="L10" i="10"/>
  <c r="T10" i="25"/>
  <c r="R10" i="25"/>
  <c r="K49" i="24" s="1"/>
  <c r="P10" i="25"/>
  <c r="K10" i="15"/>
  <c r="H10" i="15"/>
  <c r="H14" i="15" s="1"/>
  <c r="Z10" i="25"/>
  <c r="O49" i="24" s="1"/>
  <c r="Y10" i="18"/>
  <c r="Z10" i="18" s="1"/>
  <c r="L49" i="17" s="1"/>
  <c r="B10" i="21"/>
  <c r="D10" i="18"/>
  <c r="P10" i="18"/>
  <c r="AL1" i="23"/>
  <c r="AL2" i="23"/>
  <c r="AQ2" i="23"/>
  <c r="AL3" i="23"/>
  <c r="AQ3" i="23"/>
  <c r="AL4" i="23"/>
  <c r="AQ4" i="23"/>
  <c r="AQ5" i="23"/>
  <c r="C6" i="23"/>
  <c r="B10" i="23"/>
  <c r="D10" i="23"/>
  <c r="F10" i="23"/>
  <c r="H10" i="23"/>
  <c r="I10" i="23"/>
  <c r="L10" i="23"/>
  <c r="N10" i="23"/>
  <c r="P10" i="23"/>
  <c r="Q10" i="23"/>
  <c r="R10" i="23" s="1"/>
  <c r="I49" i="22" s="1"/>
  <c r="T10" i="23"/>
  <c r="V10" i="23"/>
  <c r="X10" i="23"/>
  <c r="Y10" i="23"/>
  <c r="AB10" i="23"/>
  <c r="AD10" i="23"/>
  <c r="AF10" i="23"/>
  <c r="AG10" i="23"/>
  <c r="B11" i="23"/>
  <c r="I11" i="23"/>
  <c r="Q11" i="23"/>
  <c r="Y11" i="23"/>
  <c r="AG11" i="23"/>
  <c r="AL1" i="18"/>
  <c r="AL2" i="18"/>
  <c r="AQ2" i="18"/>
  <c r="AL3" i="18"/>
  <c r="AQ3" i="18"/>
  <c r="AL4" i="18"/>
  <c r="AQ4" i="18"/>
  <c r="AQ5" i="18"/>
  <c r="I6" i="18"/>
  <c r="C8" i="18"/>
  <c r="B10" i="18"/>
  <c r="T10" i="18"/>
  <c r="X10" i="18"/>
  <c r="AB10" i="18"/>
  <c r="AD10" i="18"/>
  <c r="AF10" i="18"/>
  <c r="B11" i="18"/>
  <c r="I11" i="18"/>
  <c r="Y11" i="18"/>
  <c r="N1" i="15"/>
  <c r="N2" i="15"/>
  <c r="N3" i="15"/>
  <c r="S3" i="15"/>
  <c r="N4" i="15"/>
  <c r="S4" i="15"/>
  <c r="S5" i="15"/>
  <c r="C6" i="15"/>
  <c r="C8" i="15"/>
  <c r="B10" i="15"/>
  <c r="F10" i="15"/>
  <c r="B11" i="15"/>
  <c r="K11" i="15"/>
  <c r="B12" i="15"/>
  <c r="F12" i="15"/>
  <c r="H12" i="15"/>
  <c r="J12" i="15"/>
  <c r="K12" i="15"/>
  <c r="B13" i="15"/>
  <c r="K13" i="15"/>
  <c r="S2" i="14"/>
  <c r="S2" i="15"/>
  <c r="N1" i="10"/>
  <c r="N2" i="10"/>
  <c r="N3" i="10"/>
  <c r="S3" i="10"/>
  <c r="N4" i="10"/>
  <c r="S4" i="10"/>
  <c r="S5" i="10"/>
  <c r="C6" i="10"/>
  <c r="B10" i="10"/>
  <c r="D10" i="10"/>
  <c r="F10" i="10"/>
  <c r="H10" i="10"/>
  <c r="J10" i="10"/>
  <c r="B11" i="10"/>
  <c r="K12" i="10"/>
  <c r="S2" i="9"/>
  <c r="S2" i="10"/>
  <c r="F50" i="9"/>
  <c r="I50" i="9"/>
  <c r="L50" i="9"/>
  <c r="O50" i="9"/>
  <c r="P50" i="9"/>
  <c r="C6" i="21"/>
  <c r="D10" i="21"/>
  <c r="F10" i="21"/>
  <c r="H10" i="21"/>
  <c r="F49" i="20" s="1"/>
  <c r="J10" i="21"/>
  <c r="G49" i="20" s="1"/>
  <c r="L10" i="21"/>
  <c r="H49" i="20" s="1"/>
  <c r="N10" i="21"/>
  <c r="I49" i="20" s="1"/>
  <c r="P10" i="21"/>
  <c r="R10" i="21"/>
  <c r="K49" i="20" s="1"/>
  <c r="T10" i="21"/>
  <c r="V10" i="21"/>
  <c r="M49" i="20" s="1"/>
  <c r="X10" i="21"/>
  <c r="N49" i="20" s="1"/>
  <c r="Z10" i="21"/>
  <c r="O49" i="20" s="1"/>
  <c r="B11" i="21"/>
  <c r="C70" i="21"/>
  <c r="C72" i="21"/>
  <c r="C74" i="21"/>
  <c r="C76" i="21"/>
  <c r="S2" i="20"/>
  <c r="F50" i="20"/>
  <c r="I50" i="20"/>
  <c r="L50" i="20"/>
  <c r="O50" i="20"/>
  <c r="P50" i="20"/>
  <c r="C6" i="25"/>
  <c r="B10" i="25"/>
  <c r="V10" i="25"/>
  <c r="X10" i="25"/>
  <c r="N49" i="24" s="1"/>
  <c r="B11" i="25"/>
  <c r="F50" i="24"/>
  <c r="I50" i="24"/>
  <c r="L50" i="24"/>
  <c r="O50" i="24"/>
  <c r="D10" i="8"/>
  <c r="D12" i="8"/>
  <c r="O49" i="6"/>
  <c r="C12" i="7"/>
  <c r="O49" i="5"/>
  <c r="J10" i="25"/>
  <c r="G49" i="24" s="1"/>
  <c r="L10" i="25"/>
  <c r="H49" i="24" s="1"/>
  <c r="V10" i="18"/>
  <c r="N10" i="25"/>
  <c r="I49" i="24" s="1"/>
  <c r="J14" i="15" l="1"/>
  <c r="O49" i="14" s="1"/>
  <c r="AH10" i="23"/>
  <c r="O49" i="22" s="1"/>
  <c r="Z10" i="23"/>
  <c r="L49" i="22" s="1"/>
  <c r="I49" i="17"/>
  <c r="L12" i="15"/>
  <c r="F14" i="15"/>
  <c r="I10" i="18"/>
  <c r="AI10" i="18" s="1"/>
  <c r="AI10" i="23"/>
  <c r="AI11" i="23"/>
  <c r="L10" i="18"/>
  <c r="AB10" i="21"/>
  <c r="P49" i="20" s="1"/>
  <c r="L10" i="15"/>
  <c r="D14" i="15"/>
  <c r="J10" i="23"/>
  <c r="AJ10" i="18" l="1"/>
  <c r="P49" i="17" s="1"/>
  <c r="L14" i="15"/>
  <c r="P49" i="14" s="1"/>
  <c r="AJ10" i="23"/>
  <c r="P4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98A7807A-0F2A-4340-8010-71654E6243D5}">
      <text>
        <r>
          <rPr>
            <sz val="8"/>
            <color indexed="81"/>
            <rFont val="Tahoma"/>
            <family val="2"/>
          </rPr>
          <t xml:space="preserve">SELECCIONAR EL AÑO DE LA VIGENCIA DEL INDICADOR
</t>
        </r>
      </text>
    </comment>
    <comment ref="H10" authorId="0" shapeId="0" xr:uid="{F3BFB44A-FB5C-4137-A165-04D9A619906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63594D6F-9A45-4B27-BB90-69637430F4B6}">
      <text>
        <r>
          <rPr>
            <b/>
            <sz val="8"/>
            <color indexed="81"/>
            <rFont val="Tahoma"/>
            <family val="2"/>
          </rPr>
          <t>CUALIDAD O CARACTERISTICA PROPIA DEL INDICADOR</t>
        </r>
        <r>
          <rPr>
            <sz val="8"/>
            <color indexed="81"/>
            <rFont val="Tahoma"/>
            <family val="2"/>
          </rPr>
          <t xml:space="preserve">
</t>
        </r>
      </text>
    </comment>
    <comment ref="C12" authorId="0" shapeId="0" xr:uid="{7D8447A2-78A5-41CA-9637-8A36AF1C6636}">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9F5B731-97B9-4877-AB28-74DCFFD1ABDB}">
      <text>
        <r>
          <rPr>
            <b/>
            <sz val="8"/>
            <color indexed="81"/>
            <rFont val="Tahoma"/>
            <family val="2"/>
          </rPr>
          <t>NOMBRE CORTO DEL INDICADOR</t>
        </r>
        <r>
          <rPr>
            <sz val="8"/>
            <color indexed="81"/>
            <rFont val="Tahoma"/>
            <family val="2"/>
          </rPr>
          <t xml:space="preserve">
</t>
        </r>
      </text>
    </comment>
    <comment ref="C16" authorId="0" shapeId="0" xr:uid="{C02BFE51-0F26-471C-A2AA-96A7644FEA24}">
      <text>
        <r>
          <rPr>
            <b/>
            <sz val="8"/>
            <color indexed="81"/>
            <rFont val="Tahoma"/>
            <family val="2"/>
          </rPr>
          <t xml:space="preserve">DEFINIE LA META O FINALIDAD QUE SE VA A MEDIR </t>
        </r>
        <r>
          <rPr>
            <sz val="8"/>
            <color indexed="81"/>
            <rFont val="Tahoma"/>
            <family val="2"/>
          </rPr>
          <t xml:space="preserve">
</t>
        </r>
      </text>
    </comment>
    <comment ref="C18" authorId="0" shapeId="0" xr:uid="{E5EEF05A-8F7B-46EB-847D-5A52F602409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6F75CEBD-58F1-4EE0-BAC5-3ED6907F1116}">
      <text>
        <r>
          <rPr>
            <b/>
            <sz val="8"/>
            <color indexed="81"/>
            <rFont val="Tahoma"/>
            <family val="2"/>
          </rPr>
          <t>FORMULA PARA MEDIR EL INDICADOR</t>
        </r>
        <r>
          <rPr>
            <sz val="8"/>
            <color indexed="81"/>
            <rFont val="Tahoma"/>
            <family val="2"/>
          </rPr>
          <t xml:space="preserve">
</t>
        </r>
      </text>
    </comment>
    <comment ref="C24" authorId="0" shapeId="0" xr:uid="{34D4F429-7B75-4695-9903-77BD45BDFE59}">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8AC05286-E84A-4FF8-B7F8-6AAEECFD31E6}">
      <text>
        <r>
          <rPr>
            <b/>
            <sz val="8"/>
            <color indexed="81"/>
            <rFont val="Tahoma"/>
            <family val="2"/>
          </rPr>
          <t>COLOCAR EL VALOR NUMERICO DE LA META</t>
        </r>
        <r>
          <rPr>
            <sz val="8"/>
            <color indexed="81"/>
            <rFont val="Tahoma"/>
            <family val="2"/>
          </rPr>
          <t xml:space="preserve">
</t>
        </r>
      </text>
    </comment>
    <comment ref="C30" authorId="0" shapeId="0" xr:uid="{7CA0201E-7DC2-4436-9FFE-FFEC63B9D176}">
      <text>
        <r>
          <rPr>
            <b/>
            <sz val="8"/>
            <color indexed="81"/>
            <rFont val="Tahoma"/>
            <family val="2"/>
          </rPr>
          <t>DEFINIR LA UNIDAD DE MEDICION EJEMPLO PUEDE SER EN PORCENTAJE</t>
        </r>
        <r>
          <rPr>
            <sz val="8"/>
            <color indexed="81"/>
            <rFont val="Tahoma"/>
            <family val="2"/>
          </rPr>
          <t xml:space="preserve">
</t>
        </r>
      </text>
    </comment>
    <comment ref="C32" authorId="0" shapeId="0" xr:uid="{A058D8E3-ABDA-49D8-8EFE-920E8D2A97CF}">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5B99104F-906F-4575-844D-04BE117B1D63}">
      <text>
        <r>
          <rPr>
            <sz val="8"/>
            <color indexed="81"/>
            <rFont val="Tahoma"/>
            <family val="2"/>
          </rPr>
          <t xml:space="preserve">SELECCIONAR LA FRECUENCIA EN LA CUAL DESEA REALZIAR SEGUIMIENTO
</t>
        </r>
      </text>
    </comment>
    <comment ref="C36" authorId="0" shapeId="0" xr:uid="{8B5AAEE4-71FD-4CDD-8838-4F1D5102BEBF}">
      <text>
        <r>
          <rPr>
            <sz val="8"/>
            <color indexed="81"/>
            <rFont val="Tahoma"/>
            <family val="2"/>
          </rPr>
          <t xml:space="preserve">SELECCIONAR EL PERIODO PARA REALIZAR EL ANALISIS DE LOS RESULTADOS DE LOS INDICADORES
</t>
        </r>
      </text>
    </comment>
    <comment ref="H40" authorId="0" shapeId="0" xr:uid="{0F1951C2-9BDF-4F83-8FBF-CB18129ED952}">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6158286A-EF8C-4C97-9CDA-B7408665B5BD}">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588B8643-C167-4EC2-8CEC-7C003B2321E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1B62C895-D369-4CDD-B8E4-9F53BE2FAA28}">
      <text>
        <r>
          <rPr>
            <sz val="8"/>
            <color indexed="81"/>
            <rFont val="Tahoma"/>
            <family val="2"/>
          </rPr>
          <t xml:space="preserve">SELECCIONAR EL AÑO DE LA VIGENCIA DEL INDICADOR
</t>
        </r>
      </text>
    </comment>
    <comment ref="H10" authorId="0" shapeId="0" xr:uid="{BECB496A-EB6C-4B00-883D-4CFC2774AFA4}">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1DFDF1F2-DC8D-4DB3-8BA3-D1D85EF6238D}">
      <text>
        <r>
          <rPr>
            <b/>
            <sz val="8"/>
            <color indexed="81"/>
            <rFont val="Tahoma"/>
            <family val="2"/>
          </rPr>
          <t>CUALIDAD O CARACTERISTICA PROPIA DEL INDICADOR</t>
        </r>
        <r>
          <rPr>
            <sz val="8"/>
            <color indexed="81"/>
            <rFont val="Tahoma"/>
            <family val="2"/>
          </rPr>
          <t xml:space="preserve">
</t>
        </r>
      </text>
    </comment>
    <comment ref="C12" authorId="0" shapeId="0" xr:uid="{CA3C7064-6BA1-49FC-A53A-AFD6D5974302}">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69E6C0C-77C9-4940-92E8-54FDCDFE43D0}">
      <text>
        <r>
          <rPr>
            <b/>
            <sz val="8"/>
            <color indexed="81"/>
            <rFont val="Tahoma"/>
            <family val="2"/>
          </rPr>
          <t>NOMBRE CORTO DEL INDICADOR</t>
        </r>
        <r>
          <rPr>
            <sz val="8"/>
            <color indexed="81"/>
            <rFont val="Tahoma"/>
            <family val="2"/>
          </rPr>
          <t xml:space="preserve">
</t>
        </r>
      </text>
    </comment>
    <comment ref="C16" authorId="0" shapeId="0" xr:uid="{1DD4198D-3402-482C-90EC-B41B693647B7}">
      <text>
        <r>
          <rPr>
            <b/>
            <sz val="8"/>
            <color indexed="81"/>
            <rFont val="Tahoma"/>
            <family val="2"/>
          </rPr>
          <t xml:space="preserve">DEFINIE LA META O FINALIDAD QUE SE VA A MEDIR </t>
        </r>
        <r>
          <rPr>
            <sz val="8"/>
            <color indexed="81"/>
            <rFont val="Tahoma"/>
            <family val="2"/>
          </rPr>
          <t xml:space="preserve">
</t>
        </r>
      </text>
    </comment>
    <comment ref="C18" authorId="0" shapeId="0" xr:uid="{D8FF73DA-C73F-4500-824B-55A8CFFCF3C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A2DAD5E5-23DF-45D1-AE32-C9A4320E4D90}">
      <text>
        <r>
          <rPr>
            <b/>
            <sz val="8"/>
            <color indexed="81"/>
            <rFont val="Tahoma"/>
            <family val="2"/>
          </rPr>
          <t>FORMULA PARA MEDIR EL INDICADOR</t>
        </r>
        <r>
          <rPr>
            <sz val="8"/>
            <color indexed="81"/>
            <rFont val="Tahoma"/>
            <family val="2"/>
          </rPr>
          <t xml:space="preserve">
</t>
        </r>
      </text>
    </comment>
    <comment ref="C24" authorId="0" shapeId="0" xr:uid="{9BB2D021-40F2-4B15-9B23-4624993BF18F}">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F20F0E07-6FAE-4B74-9826-07161EF6FCC4}">
      <text>
        <r>
          <rPr>
            <b/>
            <sz val="8"/>
            <color indexed="81"/>
            <rFont val="Tahoma"/>
            <family val="2"/>
          </rPr>
          <t>COLOCAR EL VALOR NUMERICO DE LA META</t>
        </r>
        <r>
          <rPr>
            <sz val="8"/>
            <color indexed="81"/>
            <rFont val="Tahoma"/>
            <family val="2"/>
          </rPr>
          <t xml:space="preserve">
</t>
        </r>
      </text>
    </comment>
    <comment ref="C30" authorId="0" shapeId="0" xr:uid="{0183D771-78F9-4FA6-BC75-C528BBC260C5}">
      <text>
        <r>
          <rPr>
            <b/>
            <sz val="8"/>
            <color indexed="81"/>
            <rFont val="Tahoma"/>
            <family val="2"/>
          </rPr>
          <t>DEFINIR LA UNIDAD DE MEDICION EJEMPLO PUEDE SER EN PORCENTAJE</t>
        </r>
        <r>
          <rPr>
            <sz val="8"/>
            <color indexed="81"/>
            <rFont val="Tahoma"/>
            <family val="2"/>
          </rPr>
          <t xml:space="preserve">
</t>
        </r>
      </text>
    </comment>
    <comment ref="C32" authorId="0" shapeId="0" xr:uid="{C9E1A40C-C0F9-464B-8B80-180039129A39}">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8C6CDDC6-0D93-4F29-8DDC-1253E2A3892C}">
      <text>
        <r>
          <rPr>
            <sz val="8"/>
            <color indexed="81"/>
            <rFont val="Tahoma"/>
            <family val="2"/>
          </rPr>
          <t xml:space="preserve">SELECCIONAR LA FRECUENCIA EN LA CUAL DESEA REALZIAR SEGUIMIENTO
</t>
        </r>
      </text>
    </comment>
    <comment ref="C36" authorId="0" shapeId="0" xr:uid="{6460BEEF-5F2E-4587-9E42-FF685BFFE080}">
      <text>
        <r>
          <rPr>
            <sz val="8"/>
            <color indexed="81"/>
            <rFont val="Tahoma"/>
            <family val="2"/>
          </rPr>
          <t xml:space="preserve">SELECCIONAR EL PERIODO PARA REALIZAR EL ANALISIS DE LOS RESULTADOS DE LOS INDICADORES
</t>
        </r>
      </text>
    </comment>
    <comment ref="C40" authorId="0" shapeId="0" xr:uid="{4A621E3C-8BEC-42EA-A12E-4EEC6383C6B8}">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EDE5844A-72B8-482B-8F1B-A1DA6C72F5CB}">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A5B7A6A6-2476-4A99-AB79-EF37B299FAE2}">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8A5DA0E0-57D6-4FE8-AD99-13D2A8930206}">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437BD1A-06BA-43FD-BFA5-6F0B181ECC83}">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E0E8526-FEC2-4B0B-8F65-D299799D60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2680C1C-3DCA-40E7-AC5E-30EB9BC9708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6FC3A92-FB6D-49E6-9E86-C407612EFAFC}">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B3CCE825-D0F9-4560-90D5-6AD7EFB9B46E}">
      <text>
        <r>
          <rPr>
            <b/>
            <sz val="8"/>
            <color indexed="81"/>
            <rFont val="Tahoma"/>
            <family val="2"/>
          </rPr>
          <t>COLOCAR EL VALOR NUMERICO DE LA META</t>
        </r>
        <r>
          <rPr>
            <sz val="8"/>
            <color indexed="81"/>
            <rFont val="Tahoma"/>
            <family val="2"/>
          </rPr>
          <t xml:space="preserve">
</t>
        </r>
      </text>
    </comment>
    <comment ref="H40" authorId="0" shapeId="0" xr:uid="{6755BE7B-8265-4456-922D-B1491CD08BDF}">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68A02C7C-5AE8-416D-BB1B-CD248ED28E5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tc={5D31D621-D478-4B04-B286-135C17667D25}</author>
    <author>tc={32FF0705-4D08-47E1-86DD-B83ECA0D2F3A}</author>
    <author>tc={C884525D-C150-4C78-84C4-DAA5C5584E9D}</author>
    <author>tc={F61B736E-EA2F-4C27-9190-49FB020CDBA1}</author>
    <author>tc={9D352A43-DE70-47C2-A299-0E8AE334189F}</author>
  </authors>
  <commentList>
    <comment ref="D10" authorId="0" shapeId="0" xr:uid="{5D31D621-D478-4B04-B286-135C17667D25}">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mes de enero no se registraron ingresos de nuevos funcionarios en la Entidad, por ende, el indicador se mantuvo en cero (0).</t>
      </text>
    </comment>
    <comment ref="O10" authorId="1" shapeId="0" xr:uid="{32FF0705-4D08-47E1-86DD-B83ECA0D2F3A}">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terminar el curso y podrán retomar el mismo a partir del 18 de julio de 2025.</t>
      </text>
    </comment>
    <comment ref="S10" authorId="2" shapeId="0" xr:uid="{C884525D-C150-4C78-84C4-DAA5C5584E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el mismo a partir del 06 de agosto de 2025, de acuerdo a la extensión del término reportada por dicha dirección.
</t>
      </text>
    </comment>
    <comment ref="U10" authorId="3" shapeId="0" xr:uid="{F61B736E-EA2F-4C27-9190-49FB020CDB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septiembre de 2025, una vez se habilite la plataforma por parte de la citada dirección.
</t>
      </text>
    </comment>
    <comment ref="W10" authorId="4" shapeId="0" xr:uid="{9D352A43-DE70-47C2-A299-0E8AE33418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octubre de 2025, aproximadamente, una vez se habilite nuevamente la plataforma por parte de la citada dirección.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81DAE99-D738-4D81-AA62-8E18E897FB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<sst xmlns="http://schemas.openxmlformats.org/spreadsheetml/2006/main" count="1344" uniqueCount="360">
  <si>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</si>
  <si>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</si>
  <si>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</si>
  <si>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</si>
  <si>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</si>
  <si>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</si>
  <si>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</si>
  <si>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</si>
  <si>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</si>
  <si>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</si>
  <si>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</si>
  <si>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</si>
  <si>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</si>
  <si>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</si>
  <si>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</si>
  <si>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</si>
  <si>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</si>
  <si>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</si>
  <si>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</si>
  <si>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</si>
  <si>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</si>
  <si>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</si>
  <si>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</si>
  <si>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</si>
  <si>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</si>
  <si>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</si>
  <si>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</si>
  <si>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</si>
  <si>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</si>
  <si>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</si>
  <si>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</si>
  <si>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</si>
  <si>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</si>
  <si>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</si>
  <si>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</si>
  <si>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</si>
  <si>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</si>
  <si>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</si>
  <si>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</si>
  <si>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</si>
  <si>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</si>
  <si>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</si>
  <si>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</si>
  <si>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</si>
  <si>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</si>
  <si>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</si>
  <si>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</si>
  <si>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</si>
  <si>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</si>
  <si>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</si>
  <si>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</si>
  <si>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</si>
  <si>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</si>
  <si>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</si>
  <si>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</si>
  <si>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</si>
  <si>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</si>
  <si>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</si>
  <si>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</si>
  <si>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</si>
  <si>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</si>
  <si>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</si>
  <si>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</si>
  <si>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</si>
  <si>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</si>
  <si>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</si>
  <si>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</si>
  <si>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</si>
  <si>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</si>
  <si>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</si>
  <si>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</si>
  <si>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</si>
  <si>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</si>
  <si>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</si>
  <si>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</si>
  <si>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</si>
  <si>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</si>
  <si>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</si>
  <si>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</si>
  <si>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</si>
  <si>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</si>
  <si>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</si>
  <si>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</si>
  <si>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</si>
  <si>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</si>
  <si>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</si>
  <si>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</si>
  <si>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</si>
  <si>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</si>
  <si>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</si>
  <si>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</si>
  <si>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</si>
  <si>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</si>
  <si>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</si>
  <si>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</si>
  <si>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</si>
  <si>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</si>
  <si>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</si>
  <si>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</si>
  <si>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</si>
  <si>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</si>
  <si>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</si>
  <si>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</si>
  <si>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</si>
  <si>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</si>
  <si>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</si>
  <si>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</si>
  <si>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</si>
  <si>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</si>
  <si>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</si>
  <si>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</si>
  <si>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</si>
  <si>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</si>
  <si>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</si>
  <si>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</si>
  <si>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</si>
  <si>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</si>
  <si>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</si>
  <si>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</si>
  <si>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</si>
  <si>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</si>
  <si>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</si>
  <si>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</si>
  <si>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</si>
  <si>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</si>
  <si>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</si>
  <si>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</si>
  <si>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</si>
  <si>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</si>
  <si>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</si>
  <si>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</si>
  <si>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</si>
  <si>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</si>
  <si>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</si>
  <si>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</si>
  <si>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</si>
  <si>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</si>
  <si>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</si>
  <si>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</si>
  <si>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</si>
  <si>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</si>
  <si>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</si>
  <si>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</si>
  <si>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</si>
  <si>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</si>
  <si>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</si>
  <si>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</si>
  <si>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</si>
  <si>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</si>
  <si>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</si>
  <si>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</si>
  <si>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</si>
  <si>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</si>
  <si>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</si>
  <si>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</si>
  <si>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</si>
  <si>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</si>
  <si>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</si>
  <si>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</si>
  <si>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</si>
  <si>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</si>
  <si>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</si>
  <si>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</si>
  <si>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</si>
  <si>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</si>
  <si>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</si>
  <si>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</si>
  <si>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</si>
  <si>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</si>
  <si>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</si>
  <si>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</si>
  <si>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</si>
  <si>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</si>
  <si>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</si>
  <si>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</si>
  <si>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III</t>
  </si>
  <si>
    <t>TRIMESTRE IV</t>
  </si>
  <si>
    <t>PORCENTAJE</t>
  </si>
  <si>
    <t>Código: GC-F-006</t>
  </si>
  <si>
    <t>Versión 004</t>
  </si>
  <si>
    <t>GESTION DE APOYO JUDICIAL</t>
  </si>
  <si>
    <t>TIPO DE ACCION</t>
  </si>
  <si>
    <t>Cantidad</t>
  </si>
  <si>
    <t>SECRETARIA GENERAL</t>
  </si>
  <si>
    <t>Eficacia</t>
  </si>
  <si>
    <t>Análisis Trimestre 1:</t>
  </si>
  <si>
    <t>Análisis Trimestre 2:</t>
  </si>
  <si>
    <t>Análisis Trimestre 3:</t>
  </si>
  <si>
    <t>Análisis Trimestre 4:</t>
  </si>
  <si>
    <t>&gt;=</t>
  </si>
  <si>
    <t>Encuesta de satisfacción</t>
  </si>
  <si>
    <t>Unidad</t>
  </si>
  <si>
    <t>I TRIMESTRE</t>
  </si>
  <si>
    <t>II TRIMESTRE</t>
  </si>
  <si>
    <t>III TRIMESTRE</t>
  </si>
  <si>
    <t>IV TRIMESTRE</t>
  </si>
  <si>
    <t>Eficiencia</t>
  </si>
  <si>
    <t>Garantizar que los funcionarios nuevos en la entidad conozcan los elementos básicos para el ejercicio de la función pública en la Superintendencia de Sociedades.</t>
  </si>
  <si>
    <t>AGO</t>
  </si>
  <si>
    <t>ENERO</t>
  </si>
  <si>
    <t>FEBRERO</t>
  </si>
  <si>
    <t>MARZO</t>
  </si>
  <si>
    <t>ABRIL</t>
  </si>
  <si>
    <t>MAYO</t>
  </si>
  <si>
    <t>JUNIO</t>
  </si>
  <si>
    <t>JULIO</t>
  </si>
  <si>
    <t>AGOSTO</t>
  </si>
  <si>
    <t>SEPTIEMBRE</t>
  </si>
  <si>
    <t>OCTUBRE</t>
  </si>
  <si>
    <t>NOVIEMBRE</t>
  </si>
  <si>
    <t>DICIEMBRE</t>
  </si>
  <si>
    <t>Medir el grado de percepción de las actividades definidas en el Plan Anual de Bienestar</t>
  </si>
  <si>
    <t>Nivel de Conocimiento</t>
  </si>
  <si>
    <t xml:space="preserve">Evaluación Final </t>
  </si>
  <si>
    <t>Evaluación Inicial</t>
  </si>
  <si>
    <t xml:space="preserve">Test de Conocimiento - Base de Datos </t>
  </si>
  <si>
    <t>Satisfacción del Plan Anual de Bienestar</t>
  </si>
  <si>
    <t>Entre 5% y 10%</t>
  </si>
  <si>
    <t>Menor a 5%</t>
  </si>
  <si>
    <t>Mayor o Igual a 10%</t>
  </si>
  <si>
    <t>Entre 70% y 80%</t>
  </si>
  <si>
    <t>&lt;= 70%</t>
  </si>
  <si>
    <t>Reporte de Aplicativo de Inducción</t>
  </si>
  <si>
    <t>TRIMESTRE II</t>
  </si>
  <si>
    <t>TRIMESTRE I</t>
  </si>
  <si>
    <r>
      <rPr>
        <b/>
        <sz val="10"/>
        <rFont val="Arial"/>
        <family val="2"/>
      </rPr>
      <t>INC =</t>
    </r>
    <r>
      <rPr>
        <sz val="10"/>
        <rFont val="Arial"/>
        <family val="2"/>
      </rPr>
      <t xml:space="preserve"> Incremento Nivel de Conocimiento
</t>
    </r>
    <r>
      <rPr>
        <b/>
        <sz val="10"/>
        <rFont val="Arial"/>
        <family val="2"/>
      </rPr>
      <t xml:space="preserve">
∑ Evaluación Final: </t>
    </r>
    <r>
      <rPr>
        <sz val="10"/>
        <rFont val="Arial"/>
        <family val="2"/>
      </rPr>
      <t xml:space="preserve">Hace referencia a la calificación obtenida en la evaluación aplicada (test de conocimiento) despúes de asistir a la capacitación.
</t>
    </r>
    <r>
      <rPr>
        <b/>
        <sz val="10"/>
        <rFont val="Arial"/>
        <family val="2"/>
      </rPr>
      <t xml:space="preserve">∑ Evaluación Inicial = </t>
    </r>
    <r>
      <rPr>
        <sz val="10"/>
        <rFont val="Arial"/>
        <family val="2"/>
      </rPr>
      <t xml:space="preserve">Hace referencia a la calificación obtenida en la evaluación aplicada (test de conocimiento) previo inicio de la  capacitación.
</t>
    </r>
    <r>
      <rPr>
        <b/>
        <sz val="10"/>
        <rFont val="Arial"/>
        <family val="2"/>
      </rPr>
      <t>∑ Calificación Máxima a Obtener</t>
    </r>
    <r>
      <rPr>
        <sz val="10"/>
        <rFont val="Arial"/>
        <family val="2"/>
      </rPr>
      <t xml:space="preserve"> = Hace referencia a la calificación maxima que se puede obtener de acuerdo a la escala de calificación (Escala 0 - 10).
</t>
    </r>
    <r>
      <rPr>
        <b/>
        <sz val="10"/>
        <rFont val="Arial"/>
        <family val="2"/>
      </rPr>
      <t xml:space="preserve">
NOTA</t>
    </r>
    <r>
      <rPr>
        <sz val="10"/>
        <rFont val="Arial"/>
        <family val="2"/>
      </rPr>
      <t>: Se aplicará el indicador para aquellas capacitaciones a las que se les aplique test inicial y final.</t>
    </r>
  </si>
  <si>
    <t>&lt; =85%</t>
  </si>
  <si>
    <t>Máxima Calificación</t>
  </si>
  <si>
    <t>No. de encuestas con calificación bueno y Excelente
        -----------------------------------------------------------------------------------------------------------------  X100
No. de encuestas que fueron contestadas en el periodo evaluado</t>
  </si>
  <si>
    <t>No. de preguntas que fueron contestadas en el periodo evaluado</t>
  </si>
  <si>
    <t>Disminuir la brecha de conocimiento de los servidores públicos a través de los programas de capacitación en los que participa.</t>
  </si>
  <si>
    <t>Poblamiento de planta de personal</t>
  </si>
  <si>
    <t xml:space="preserve">Determinar que la entidad cuente con el número suficiente de funcionarios para el cumplimiento de funciones institucionales. </t>
  </si>
  <si>
    <r>
      <t xml:space="preserve">IPP = </t>
    </r>
    <r>
      <rPr>
        <u/>
        <sz val="11"/>
        <rFont val="Arial"/>
        <family val="2"/>
      </rPr>
      <t xml:space="preserve">Numero total de cargos provistos </t>
    </r>
    <r>
      <rPr>
        <sz val="11"/>
        <rFont val="Arial"/>
        <family val="2"/>
      </rPr>
      <t>× 100%
Número total de cargos de la planta</t>
    </r>
  </si>
  <si>
    <t>Mayor o Igual a 90%</t>
  </si>
  <si>
    <t>Entre 80% y 89%</t>
  </si>
  <si>
    <t>Menor a 79%</t>
  </si>
  <si>
    <t>Cargos provistos</t>
  </si>
  <si>
    <t>Nomina Programa KACTUS</t>
  </si>
  <si>
    <t>número</t>
  </si>
  <si>
    <t>Total de cargos de la planta</t>
  </si>
  <si>
    <t>Enero</t>
  </si>
  <si>
    <t>Febrero</t>
  </si>
  <si>
    <t>Marzo</t>
  </si>
  <si>
    <t>Abril</t>
  </si>
  <si>
    <t>Mayo</t>
  </si>
  <si>
    <t>Junio</t>
  </si>
  <si>
    <t>Julio</t>
  </si>
  <si>
    <t>Agosto</t>
  </si>
  <si>
    <t>Septiembre</t>
  </si>
  <si>
    <t>Octubre</t>
  </si>
  <si>
    <t>Noviembre</t>
  </si>
  <si>
    <t>Diciembre</t>
  </si>
  <si>
    <t>% Enero</t>
  </si>
  <si>
    <t>% Febrero</t>
  </si>
  <si>
    <t>% Marzo</t>
  </si>
  <si>
    <t>% Abril</t>
  </si>
  <si>
    <t>% Mayo</t>
  </si>
  <si>
    <t>% Junio</t>
  </si>
  <si>
    <t>% Julio</t>
  </si>
  <si>
    <t>% Agosto</t>
  </si>
  <si>
    <t>% Septiembre</t>
  </si>
  <si>
    <t>% Octubre</t>
  </si>
  <si>
    <t>% Noviembre</t>
  </si>
  <si>
    <t>% Diciembre</t>
  </si>
  <si>
    <t>Total</t>
  </si>
  <si>
    <r>
      <t xml:space="preserve">Número total de cargos provistos: </t>
    </r>
    <r>
      <rPr>
        <sz val="10"/>
        <rFont val="Arial"/>
        <family val="2"/>
      </rPr>
      <t>Total de cargos que cuentan con vinculación de un</t>
    </r>
    <r>
      <rPr>
        <b/>
        <sz val="10"/>
        <rFont val="Arial"/>
        <family val="2"/>
      </rPr>
      <t xml:space="preserve"> </t>
    </r>
    <r>
      <rPr>
        <sz val="10"/>
        <rFont val="Arial"/>
        <family val="2"/>
      </rPr>
      <t xml:space="preserve">funcionario.
</t>
    </r>
    <r>
      <rPr>
        <b/>
        <sz val="10"/>
        <rFont val="Arial"/>
        <family val="2"/>
      </rPr>
      <t xml:space="preserve">
Número total de cargos de la planta: </t>
    </r>
    <r>
      <rPr>
        <sz val="10"/>
        <rFont val="Arial"/>
        <family val="2"/>
      </rPr>
      <t>Número total de vacantes autorizadas.</t>
    </r>
  </si>
  <si>
    <r>
      <t>No. de encuestas con calificación bueno y Excelente:</t>
    </r>
    <r>
      <rPr>
        <sz val="10"/>
        <rFont val="Arial"/>
        <family val="2"/>
      </rPr>
      <t xml:space="preserve"> Corresponde al número de preguntas de las evaluaciones que presentaron una satisfacción en los niveles Bueno, muy bueno y Excelente en las actividades Bienestar y Deportes.</t>
    </r>
    <r>
      <rPr>
        <b/>
        <sz val="10"/>
        <rFont val="Arial"/>
        <family val="2"/>
      </rPr>
      <t xml:space="preserve">
No. de encuestas que fueron contestadas en el periodo evaluado:</t>
    </r>
    <r>
      <rPr>
        <sz val="10"/>
        <rFont val="Arial"/>
        <family val="2"/>
      </rPr>
      <t xml:space="preserve"> Corresponde al número total de preguntas de las encuestas de satisfacción que fueron contestadas en el periodo evaluado en las actividades Bienestar y Deportes.</t>
    </r>
  </si>
  <si>
    <t>Cultura Física y Deporte</t>
  </si>
  <si>
    <t>Fecha: 14 de junio de 2019</t>
  </si>
  <si>
    <t>Version: 004</t>
  </si>
  <si>
    <t>Pagina 2 de 2</t>
  </si>
  <si>
    <t>Grupo de Desarrollo del Talento Humano</t>
  </si>
  <si>
    <t>Eficacia de la Implementación del Plan de Anual de Seguridad y Salud en el Trabajo</t>
  </si>
  <si>
    <t>Ejecutar el Plan Anual de Seguridad y Salud en el Trabajo de acuerdo a los criterios normativos y en pro de mejorar las condiciones laborales de los servidores de la Entidad.</t>
  </si>
  <si>
    <r>
      <rPr>
        <b/>
        <sz val="10"/>
        <rFont val="Arial"/>
        <family val="2"/>
      </rPr>
      <t>Número de Actividades ejecutadas en el periodo</t>
    </r>
    <r>
      <rPr>
        <sz val="10"/>
        <rFont val="Arial"/>
        <family val="2"/>
      </rPr>
      <t xml:space="preserve">: Corresponden a las actividades ejecutadas en los subplanes de Seguridad, Salud, Inspecciones y Capacitaciones del SGSST
</t>
    </r>
    <r>
      <rPr>
        <b/>
        <sz val="10"/>
        <rFont val="Arial"/>
        <family val="2"/>
      </rPr>
      <t>Número de Actividades programadas del Plan SST en el periodo evaluado:</t>
    </r>
    <r>
      <rPr>
        <sz val="10"/>
        <rFont val="Arial"/>
        <family val="2"/>
      </rPr>
      <t xml:space="preserve"> Corresponden a las actividades planeadas y programadas en los subplanes de Seguridad, Salud, Inspecciones y Capacitaciones del SGSST</t>
    </r>
  </si>
  <si>
    <t>Plan Anual SST</t>
  </si>
  <si>
    <t>Coordinador del Grupo de Seguridad y Salud en el Trabajo</t>
  </si>
  <si>
    <t>Grupo de Administración de Talento Humano</t>
  </si>
  <si>
    <t>Efectividad</t>
  </si>
  <si>
    <t>Calidad</t>
  </si>
  <si>
    <t xml:space="preserve">Efectividad de la Inducción Institucional </t>
  </si>
  <si>
    <t>Sumatoria porcentual de calificaciones en inducción institucional 
------------------------------------------------------------------------------------------------------------------ * 100%
Número de servidores públicos posesionados</t>
  </si>
  <si>
    <r>
      <rPr>
        <b/>
        <sz val="10"/>
        <rFont val="Arial"/>
        <family val="2"/>
      </rPr>
      <t xml:space="preserve">Sumatoria porcentual de calificaciones en inducción institucional: </t>
    </r>
    <r>
      <rPr>
        <sz val="10"/>
        <rFont val="Arial"/>
        <family val="2"/>
      </rPr>
      <t xml:space="preserve">Corresponde a lal sumatoria de las calificaciones de los servidores públicos posesionados en el periodo.
</t>
    </r>
    <r>
      <rPr>
        <b/>
        <sz val="10"/>
        <rFont val="Arial"/>
        <family val="2"/>
      </rPr>
      <t>Numero de servidores públicos posesionados:</t>
    </r>
    <r>
      <rPr>
        <sz val="10"/>
        <rFont val="Arial"/>
        <family val="2"/>
      </rPr>
      <t xml:space="preserve"> Cantidad de servidores públicos posesionados en el periodo.</t>
    </r>
  </si>
  <si>
    <t>Sumatoria de porcentajes</t>
  </si>
  <si>
    <t>Número de servidores posesionados</t>
  </si>
  <si>
    <t>Actas de posesión</t>
  </si>
  <si>
    <t>Número de funcionarios</t>
  </si>
  <si>
    <t>Número de actividades ejecutadas en el periodo 
------------------------------------------------------------------------------------------------------------------ * 100%
Número de actividades programadas del Plan SST en el periodo evaluado</t>
  </si>
  <si>
    <t>Número de actividades ejecutadas en el periodo</t>
  </si>
  <si>
    <t>Número de actividades programadas del Plan SST en el periodo evaluado</t>
  </si>
  <si>
    <t>Número de actividades</t>
  </si>
  <si>
    <t>Determinar que la entidad logre obtener niveles optimos respecto al tiempo de cubrimiento de vacantes, en el marco del Modelo Integrado de Planeación y Gestión</t>
  </si>
  <si>
    <t>Promedio de días para la provisión</t>
  </si>
  <si>
    <t>Archivo de construcción del indicador</t>
  </si>
  <si>
    <t>Coordinador Grupo de Administración de Talento Humano</t>
  </si>
  <si>
    <t>Actividades de provisión de empleo</t>
  </si>
  <si>
    <t>Coordinador Grupo de Desarrollo del Talento Humano</t>
  </si>
  <si>
    <t>Promedio de días en el cubrimiento de vacantes</t>
  </si>
  <si>
    <t>&gt;= 80%</t>
  </si>
  <si>
    <t xml:space="preserve">Sumatoria de calificaciones en inducción institucional </t>
  </si>
  <si>
    <t>Decreto 1024 de 2012, Decreto 1736 de 2020 y Decreto 1381 de 2021</t>
  </si>
  <si>
    <t>No. de preguntas con calificación bueno, muy bueno y excelente</t>
  </si>
  <si>
    <t>&gt; = 90</t>
  </si>
  <si>
    <t>Entre 85% y 90%</t>
  </si>
  <si>
    <t>% año 2023</t>
  </si>
  <si>
    <t>Resultado acumulado año 2023</t>
  </si>
  <si>
    <t>Tiempo de cubrimiento de vacantes</t>
  </si>
  <si>
    <t>ACCION PREVENTIVA</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</si>
  <si>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</si>
  <si>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</si>
  <si>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</si>
  <si>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</si>
  <si>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</si>
  <si>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</si>
  <si>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Promover la adopción de prácticas empresariales, responsables y sostenibles que contribuyan al desarrollo social, ambiental y económico en las empresas y los diferentes grupos de interés</t>
  </si>
  <si>
    <t>&gt; = 92</t>
  </si>
  <si>
    <t>Entre 85% y 91%</t>
  </si>
  <si>
    <t>Resultado acumulado año 2024</t>
  </si>
  <si>
    <t>% año 2024</t>
  </si>
  <si>
    <t>d</t>
  </si>
  <si>
    <r>
      <t xml:space="preserve">Durante el año 2023 este indicador presentó los siguientes valores mínimos, máximos y promedio:
</t>
    </r>
    <r>
      <rPr>
        <u/>
        <sz val="10"/>
        <rFont val="Verdana"/>
        <family val="2"/>
      </rPr>
      <t>Resultado Mensual Indicador</t>
    </r>
    <r>
      <rPr>
        <sz val="10"/>
        <rFont val="Verdana"/>
        <family val="2"/>
      </rPr>
      <t xml:space="preserve">
Mínimo: 60.77%
Máximo: 222.22%
Promedio: 109.88%
</t>
    </r>
    <r>
      <rPr>
        <u/>
        <sz val="10"/>
        <rFont val="Verdana"/>
        <family val="2"/>
      </rPr>
      <t xml:space="preserve">Resultado Mensual Promedio Días Cubrimiento Vacantes
</t>
    </r>
    <r>
      <rPr>
        <sz val="10"/>
        <rFont val="Verdana"/>
        <family val="2"/>
      </rPr>
      <t>Mínimo: 27
Máximo: 99
Promedio: 67
La variación más significativa del indicador se presentó en la primer mitad del año, por el contrario, para el segundo semestre se presentó más estabilidad en los resultados del indicador.  Lo anterior es producto de diferentes variables como el restraso en la posesión del candidato, en la selección del candidato, en la apropiación de presupuesto dispuesto para la realización de nombramientos,entre otras circunstancias.
No obstante en meses como junio o en la segunda mitad del año el indicador presentó resultados óptimos debido a mejoras en los tiempos de diferentes etapas, así como también considerando que se emitió la nueva versión del "Procedimiento para la provisión de vacantes en empleos de carrera administrativa a través del encargo", código GTH-PR-035, versión 004 del 11 de agosto de 2023, lo cual reduce significativamente los tiempos en la etapa de estudios, situación que deberá analizarse de cara a la formulación del indicador para la vigencia 2024.
En conclusión hubo una tendencia de mejora en el indicador a lo largo del año y de esta manera el resultado acumulado de cierre fue de 89,29%, lo cual refleja un cumplimiento en la meta planteada.</t>
    </r>
  </si>
  <si>
    <r>
      <t xml:space="preserve">TCV = </t>
    </r>
    <r>
      <rPr>
        <b/>
        <u/>
        <sz val="11"/>
        <rFont val="Verdana"/>
        <family val="2"/>
      </rPr>
      <t xml:space="preserve">                                                     </t>
    </r>
    <r>
      <rPr>
        <u/>
        <sz val="11"/>
        <rFont val="Verdana"/>
        <family val="2"/>
      </rPr>
      <t xml:space="preserve">Promedio de días para la provisión                                                       </t>
    </r>
    <r>
      <rPr>
        <sz val="11"/>
        <rFont val="Verdana"/>
        <family val="2"/>
      </rPr>
      <t>× 100%
Promedio de días en el cubrimiento de vacantes</t>
    </r>
  </si>
  <si>
    <r>
      <t xml:space="preserve">Promedio de días para la provisión: </t>
    </r>
    <r>
      <rPr>
        <sz val="10"/>
        <rFont val="Verdana"/>
        <family val="2"/>
      </rPr>
      <t xml:space="preserve">Promedio de días para la provisión, obtenido en el archivo de construcción del indicador.
</t>
    </r>
    <r>
      <rPr>
        <b/>
        <sz val="10"/>
        <rFont val="Verdana"/>
        <family val="2"/>
      </rPr>
      <t xml:space="preserve">
Promedio de dias en el cubrimiento de vacantes: </t>
    </r>
    <r>
      <rPr>
        <sz val="10"/>
        <rFont val="Verdana"/>
        <family val="2"/>
      </rPr>
      <t>Promedio de días en los cubrimientos de vacantes del periodo, calculado para cada caso mediante:</t>
    </r>
    <r>
      <rPr>
        <b/>
        <sz val="10"/>
        <rFont val="Verdana"/>
        <family val="2"/>
      </rPr>
      <t xml:space="preserve"> </t>
    </r>
    <r>
      <rPr>
        <sz val="10"/>
        <rFont val="Verdana"/>
        <family val="2"/>
      </rPr>
      <t>((Fecha inicial de identificación de la vacante - fecha de posesion) - No. días festivos y no laborables))</t>
    </r>
  </si>
  <si>
    <t>Mayor o Igual a 20%</t>
  </si>
  <si>
    <t>Nivel de conocimiento inicial</t>
  </si>
  <si>
    <r>
      <t xml:space="preserve">INC = </t>
    </r>
    <r>
      <rPr>
        <u/>
        <sz val="11"/>
        <rFont val="Arial"/>
        <family val="2"/>
      </rPr>
      <t xml:space="preserve">[ ∑ (Evaluación Final/Calificación Máxima a Obtener) - ∑ (Evaluación Inicial/Calificación Máxima a Obtener) ] </t>
    </r>
    <r>
      <rPr>
        <sz val="11"/>
        <rFont val="Arial"/>
        <family val="2"/>
      </rPr>
      <t>× 100</t>
    </r>
  </si>
  <si>
    <t>Nivel de conocimiento final</t>
  </si>
  <si>
    <t>.</t>
  </si>
  <si>
    <t>El indicador de Poblamiento de Planta de Personal durante el primer trimestre evidenció un comportamiento estable superando la meta del 90%, registrando 91,16% en enero, 90,90% en febrero y 91,16% en marzo. Los factores que han influido en mantener el poblamiento por debajo del 100% incluyen principalmente: procesos de selección en curso que requieren tiempo para completar las etapas de evaluación y verificación documental, restricciones presupuestales que limitan la vinculación simultánea de múltiples cargos, y la complejidad de perfiles técnicos especializados que demandan mayor tiempo de búsqueda y evaluación de candidatos idóneos. Durante este período se adelantaron estrategias de cubrimiento como la publicación de convocatorias internas, la optimización de procesos de selección para identificar profesionales especializados, logrando mantener un déficit controlado de 66 vacantes promedio de una planta total de 747 cargos.</t>
  </si>
  <si>
    <t>Se registró un comportamiento excepcional, superando sistemáticamente la meta establecida del 90%. Los resultados mensuales evidenciaron una tendencia ascendente progresiva: enero alcanzó un 110,0%, febrero incrementó a 148,6%, y marzo presentó un valor extraordinario de 305,6%. Este desempeño trimestral promedio del 188,1% sugiere la implementación exitosa de mejoras procedimentales en los procesos de provisión de personal, lo anterior, asociado a la optimización de los tiempos de tramitación de nombramientos provisionales y la agilización de las etapas de identificación y posesión de candidatos. El valor atípico de marzo requiere análisis específico para determinar si corresponde a la culminación de procesos iniciados en períodos anteriores, la aplicación de medidas correctivas extraordinarias.</t>
  </si>
  <si>
    <t>X</t>
  </si>
  <si>
    <t>En el tercer trimestre, se evidencia un desempeño favorable, con un promedio trimestral de 126.61% que refleja un cubrimiento de vacantes eficiente y por debajo del estándar de 55 días: julio registra 119.65%, agosto 122.23% y septiembre 137.95%, configurando una trayectoria positiva que intensifica hacia el cierre del trimestre; los datos se ha logrado mantener consistentemente porcentajes superiores al 100%, lo que indica que el tiempo real de cubrimiento de vacantes se encuentra significativamente por debajo del techo establecido de 55 días, demostrando la efectividad de los procesos de reclutamiento, selección y vinculación de personal; el aumento progresivo observado en septiembre (137.95%) refleja un fortalecimiento en la gestión.</t>
  </si>
  <si>
    <t>En el cuarto trimestre, se evidencia un cumplimiento en la meta con un promedio de 94,5% superior al resultado anual acumulado 92,8% , asi mismo, presenta una tendencia creciente con baja variabilidad, donde en octubre cerro en 94,1%, noviembre en 94,2% y en diciembre alcanzo un 95,2%, el valor mas alto en toda la vigencia, esto significa que de los 747 cargos autorizados en planta, se llego a proveer 711 provistos en el cierre del año. De igual forma, la evolucion anual muestra un crecimiento sostenido, de 91,2% de enero a 95,2%  en diciembre, con lo cual se puede evidenciar la efectividad en el plan de Prevision de Recursos Humanos,  y la gestios adecuada y correcta de provisiones.</t>
  </si>
  <si>
    <t>nn</t>
  </si>
  <si>
    <t>Ninguna.</t>
  </si>
  <si>
    <t xml:space="preserve">Ninguna. </t>
  </si>
  <si>
    <t>En el cuarto trimestre se presenta un desempeño sobresaliente, con un cumplimiento superior al 100% y un promedio de 155,7%. Se observa una tendencia creciente sostenida: en octubre se registró un 127,9 %, en noviembre se incrementó a 161,8 % y en diciembre se alcanzó el valor más alto, con 177,4 %. Este comportamiento refleja la priorización de las provisiones de cierre de año y la eficiencia del Grupo de Administración del Talento Humano en la reducción de los tiempos de cubrimiento de vacantes. Así mismo, el incremento evidenciado de octubre a diciembre muestra un mayor esfuerzo para completar las provisiones antes del cierre de la vigencia, en alineación con el plan de provisión de recursos humanos.</t>
  </si>
  <si>
    <t>El segundo trimestre de 2025 mostró una moderación en el comportamiento del indicador, manteniéndose por encima de la meta, pero con valores más estables: abril registró 127,9%, mayo 114,6%, y junio 107,8%, para un promedio trimestral de 116,8%. Esta normalización sugiere la estabilización del proceso tras las mejoras implementadas en el primer trimestre, evidenciando una gestión más consistente y predecible de los tiempos de cubrimiento. La revisión de los datos de provisión temporal y definitiva por trimestre indica que el segundo trimestre concentró la mayor actividad de nombramientos con 42 provisionales y 27 encargos, lo cual podría explicar la estabilización de los tiempos al enfrentar un mayor volumen de gestión. La tendencia descendente gradual dentro del trimestre no compromete el cumplimiento del objetivo estratégico, pero requiere monitoreo continuo para identificar posibles reclamaciones que puedan impactar la eficiencia del proceso en trimestres subsecuentes.</t>
  </si>
  <si>
    <t>Durante el segundo trimestre, el indicador mostró una tendencia creciente progresiva, alcanzando 92,50% en abril, 91,97% en mayo y 92,77% en junio, este último siendo el mejor resultado del semestre analizado. La mejora de 1,61 puntos porcentuales respecto al primer trimestre evidencia la efectividad de las estrategias implementadas, reduciendo las vacantes promedio a 56 cargos. Los obstáculos identificados durante este período incluyen: demoras en procesos de verificación de la documentación que extienden los tiempos de vinculación, y algún tipo de reclamaciones que retrasan la culminación del proceso de encargo o nombramiento, así como la deserción de candidatos lo que no ha garantizado el cubrimiento total de la planta de personal.</t>
  </si>
  <si>
    <t>En el tercer trimestre, el indicador registra un desempeño sobresaliente, con un promedio trimestral de 93.05% que supera la meta establecida del 90%: julio inicia con 92.80%, agosto con 93.04% y septiembre alcanza 93.31%, configurando una trayectoria ascendente que evidencia una gestión efectiva en la provisión de vacantes; estos porcentajes reflejan que la entidad ha logrado mantener la provisión, con una variación positiva, lo que indica una estabilidad operativa y la capacidad institucional de sostener la cobertura de vacantes en los niveles requeridos; el comportamiento progresivo observado hacia el cierre del trimestre demuestra la consolidación de las estrategias de vinculación de personal implementadas, contribuyendo directamente a la continuidad de los procesos misionales de la entidad y asegurando un equilibrio adecuado entre la planta autorizada y los funcionarios en ejercicio.</t>
  </si>
  <si>
    <t>Para el primer trimestre del año se registró la brecha de conocimiento de cinco (5) conferencias, las cuales fueron: Conferencia Vehículos Seguros, Liderazgo, creatividad e inteligencia artificial, Liderazgo para la sostenibilidad, Género sin etiquetas y Reinducción del SGI.
Sin embargo, no se lograron realizar más capacitaciones durante el trimestre debido a la demora en el traslado de los fondos del ICETEX, lo que retrasó la ejecución de los temas misionales y de mayor alcance solicitados en el PIC.</t>
  </si>
  <si>
    <t>Durante el trimestre de abril a junio se registró la brecha de conocimiento de once (11) capacitaciones. El indicador de nivel de conocimiento arrojó un resultado del 23 %, evidenciando una mejora significativa entre la evaluación inicial y la final.
Sin embargo, se presentaron algunos casos con retrocesos (brechas negativas), lo que podría sugerir la necesidad de reforzar el acompañamiento, ajustar las metodologías y revisar la alineación entre el contenido y las evaluaciones, con el fin de obtener un nivel de brecha más equitativo en los próximos trimestres.</t>
  </si>
  <si>
    <t>En el tercer trimestre se registró la brecha de conocimiento de trece (13) capacitaciones, donde se superó la meta del 20 %, alcanzando un crecimiento final del 38 %. Este resultado se debió a que se aplicó medición inicial y final en todos los programas de formación, capacitaciones cortas, talleres y conferencias realizados durante los meses de julio, agosto y septiembre.
Aunque la meta fue superada, lo que demuestra un buen resultado de los cursos y capacitaciones impartidos, se identificó que en algunos casos se presentaron brechas negativas, lo cual puede indicar la necesidad de realizar una revisión más exhaustiva de los contenidos evaluados en los test de medición de brecha.</t>
  </si>
  <si>
    <t>Para el cuarto trimestre se registró una brecha correspondiente a ocho (8) capacitaciones, lo que dio como resultado un 60 % en el indicador, cumpliendo con la meta establecida.</t>
  </si>
  <si>
    <t>El porcentaje de percepción general, equivalente al 97,6 %, muestra igualmente un resultado favorable, lo que indica que las iniciativas propuestas de Emprendimiento en Familia y Voluntariado Corporativo están siendo bien recibidas y cumplen con las expectativas de los beneficiarios. La retroalimentación recibida ha sido positiva.
En el primer trimestre de 2025 se iniciaron los entrenamientos deportivos en las disciplinas de baloncesto, voleibol y fútbol femenino, junto con sesiones de acondicionamiento físico enfocadas en las competencias previstas para la entidad en 2025 y en los futuros Juegos de la Función Pública. Esta actividad tuvo una gran acogida por parte de los funcionarios que practican estos deportes. Se desarrolló en la cancha deportiva y en el gimnasio de la entidad de manera exitosa, logrando optimizar la condición física y técnica de los deportistas y disminuir los incidentes deportivos en comparación con el año anterior.
De igual manera, se realizaron actividades recreativas como el torneo de dominó, el cual tuvo una excelente acogida por parte de los servidores participantes y asistentes. Asimismo, las pausas activas se han efectuado de manera más dinámica, generando un efecto muy positivo a nivel emocional y de integración, con el fin de fortalecer las relaciones interpersonales.</t>
  </si>
  <si>
    <t xml:space="preserve">En octubre, las actividades programadas se realizaron en las fechas acordadas: vacaciones recreativas para hijos de funcionarios, con una destacada participación; celebración del 86.º aniversario de la entidad; e integración del Día de los Niños. En estos festivales deportivos 2025 se evidenció un incremento en la participación de los funcionarios, lo cual denota un alto interés por involucrarse en las actividades recreativas que la entidad ofrece dentro del Programa de Bienestar y EFR.
Se resalta la participación en los Juegos de la Función Pública, con 21 servidores públicos en representación de la Superintendencia de Sociedades, en las disciplinas de voleibol mixto, tenis de mesa y billar mixto.
Se llevó a cabo la celebración de la novena, con la participación de 35 niños, y el cierre de gestión integral, en el que se presentó un villancico resaltando los valores del servidor público. Asimismo, estos mismos niños participaron en las vacaciones recreativas del mes de diciembre de 2025.
Se realizó la última feria empresarial, con la participación de 35 funcionarios, desarrollada con éxito en beneficio de los emprendedores.
El cierre de gestión se realizó el día 4 de diciembre, con una participación del 90 % de los funcionarios de Bogotá. Para las intendencias regionales, se realizó la consignación de $80.000 por cada funcionario, con el fin de que cada regional pudiera llevar a cabo su propio cierre de gestión, alcanzando un nivel de satisfacción del 100 %.
Se entregaron 20 bonos de cumpleaños correspondientes a los meses de septiembre, octubre, noviembre y diciembre. Asimismo, se enviaron 20 bonos a las intendencias regionales de Cresp Wafer, por valor de $50.000 cada uno.
Se otorgaron incentivos a 23 servidores públicos y a los mejores equipos de trabajo, en cumplimiento del Programa de Incentivos.
</t>
  </si>
  <si>
    <t>Durante el segundo trimestre del año 2025, se llevaron a cabo encuestas de percepción para evaluar las diferentes actividades definidas y ejecutadas en el Plan de Bienestar Social e Incentivos. El objetivo principal fue medir la satisfacción y efectividad de las iniciativas implementadas para apoyar a los funcionarios y sus familias.
La actividad "Emprendimiento en Familia" se destacó nuevamente como una de las iniciativas más exitosas del plan. Esta actividad cumple eficazmente con su propósito de apoyar los proyectos de negocio de los funcionarios y sus familias.
Resultados de Percepción: Se registró un 100 % de percepción positiva, lo que indica un nivel máximo de satisfacción entre los participantes.
Impacto: La alta aceptación sugiere que las iniciativas de reconocimiento, familia y prepensionados están siendo bien recibidas y superan las expectativas de los beneficiarios.
En este segundo trimestre, a partir de abril, se continuó con todo el proceso de acondicionamiento físico en todas las disciplinas deportivas de conjunto, con el objetivo de mantener el ritmo. Este fue dirigido por varios entrenadores especializados en cada disciplina y estuvieron enfocados en sus respectivos argumentos técnicos. Esto aumentó el número de participantes en las sesiones de entrenamiento, con lo cual se cumple el objetivo de realizar entrenamientos específicos, con el fin de aumentar el nivel competitivo.
De igual manera, se efectuaron las pausas activas en Bogotá e Intendencias Regionales; estas tuvieron un aumento en la participación por parte de los servidores, las cuales fueron solicitadas reiteradamente por las Intendencias Regionales con el propósito de obtener una mejora en su salud física y mental.
Igualmente, se realizó el torneo recreativo de bolos en Bogotá e Intendencias Regionales, el cual tuvo una amplia participación, la intención de esta actividad. Un torneo de bolos en una entidad como la Supersociedades ofrece varios beneficios importantes. Además de ser una actividad recreativa y divertida, puede fomentar el trabajo en equipo, mejorar el ambiente laboral y promover la salud física y mental de los participantes.
Para la actividad de caminata recreativa tuvimos una baja en la percepción de la satisfacción, la cual estaba relacionada con el tour que se llevó a cabo al Museo de Oro y la alimentación, para lo cual se realizó una acción de mejora con el proveedor.</t>
  </si>
  <si>
    <t xml:space="preserve">Las actividades programadas para el tercer trimestre comenzaron en julio con el reconocimiento a los conductores y servidores encargados de la atención al ciudadano y defensa judicial. El índice de percepción de satisfacción en julio alcanzó un 99,6 %, reflejando un nivel de satisfacción positiva entre los participantes a las actividades. Asimismo, la actividad de bolos en las intendencias fue recibida con gran agrado, superando el indicador sugerido y registrando un nivel de satisfacción superior a la meta propuesta.
En agosto y septiembre realizamos la cuarta y quinta Feria de Emprendimiento, una actividad que continúa consolidándose entre las mejores del Plan de Bienestar e Incentivos. Se dio inicio a la Feria de Bienestar, Formación y Salud, que tiene como objetivo fortalecer el bienestar integral y la calidad de vida en el entorno laboral. Esta iniciativa incluyó la entrega de frutas en Bogotá y en las regionales, además de diversas actividades como charla familiar titulada "Los abuelos como pilar de amor y sabiduría", un conversatorio sobre hábitos de vida saludable, rumbatón, cineforo y un spa para promover acciones de prevención de estrés y síntomas de desórdenes musculoesqueléticos. En el tema de reconocimiento continuamos otorgando incentivos por cumpleaños en Bogotá e intendencias. Se evidencia un 100 % de satisfacción en la encuesta de percepción para el tercer trimestre.
También se inauguraron los Festivales Deportivos Supersociedades, promoviendo la participación de los funcionarios en diversas disciplinas deportivas. Además, se realizó con gran acogida el torneo de billar y la participación en la media maratón de Bogotá. Actualmente, estamos en la fase final del torneo de voleibol y se ha completado la inscripción del primer grupo de funcionarios para participar en la "Carrera de la Mujer". El índice de participación ha sido notablemente alto en estas competencias deportivas.
Paralelamente, en las intendencias regionales se llevaron a cabo actividades recreativas basadas en juegos de mesa, las cuales fueron muy bien recibidas, registrando un alto nivel de satisfacción entre los participantes.
Debido a un malentendido respecto al ajuste del IVA en el costo de la Carrera de la Mujer, dos funcionarios otorgaron una calificación baja, lo cual ha influido en el porcentaje general de evaluación. El torneo realizado registró un incremento en la participación en comparación con años anteriores.
Seguimos avanzando con el proceso de valoraciones médicas para hacer seguimiento a los funcionarios con un alto riesgo de afecciones cardiovasculares, una iniciativa que ha sido muy bien recibida por los funcionarios.
El porcentaje general de satisfacción del tercer trimestre muestra un 95,5 % y un total acumulado del 97,7 % de enero a septiembre.
</t>
  </si>
  <si>
    <r>
      <rPr>
        <b/>
        <sz val="10"/>
        <rFont val="Verdana"/>
        <family val="2"/>
      </rPr>
      <t>Primer Trimestre:</t>
    </r>
    <r>
      <rPr>
        <sz val="10"/>
        <rFont val="Verdana"/>
        <family val="2"/>
      </rPr>
      <t xml:space="preserve">
•	Entrega técnica y asistencial de 55 kits escolares del plan de Voluntariado Corporativo para hijos de servidores.
•	Realización de la primera feria del programa Super Emprendimiento, con participación de 25 funcionarios y sus familias.
•	Reconocimiento de cumpleaños a servidores correspondientes a los meses de enero y febrero.
</t>
    </r>
    <r>
      <rPr>
        <b/>
        <sz val="10"/>
        <rFont val="Verdana"/>
        <family val="2"/>
      </rPr>
      <t xml:space="preserve"> Segundo Trimestre:</t>
    </r>
    <r>
      <rPr>
        <sz val="10"/>
        <rFont val="Verdana"/>
        <family val="2"/>
      </rPr>
      <t xml:space="preserve">
•	Día del Niño para hijos de servidores, con participación de 10 funcionarios y sus familias.
•	Segunda jornada del programa Super Emprendimiento, con participación de 27 funcionarios y sus familias.
•	Reconocimiento a la gestión secretarial, con la participación de 48 funcionarios de Bogotá y regionales, acompañado por show de stand comedy ofrecido por Compensar. Publicación del video del Superintendente agradeciendo la gestión del nivel secretarial.
•	Homenaje a madres y padres mediante entrega de cupcakes.
•	Tercera feria de emprendimiento, con participación de 28 funcionarios.
•	Taller “Preparando para la Edad Dorada”, dirigido a prepensionados, con la asistencia de 22 servidores de Bogotá, intendencias y regionales.
•	Homenaje al Día del Servidor Público, con entrega de souvenir institucional.
</t>
    </r>
    <r>
      <rPr>
        <b/>
        <sz val="10"/>
        <rFont val="Verdana"/>
        <family val="2"/>
      </rPr>
      <t>Tercer Trimestre:</t>
    </r>
    <r>
      <rPr>
        <sz val="10"/>
        <rFont val="Verdana"/>
        <family val="2"/>
      </rPr>
      <t xml:space="preserve">
•	Entrega de bonos de Crepes &amp; Waffles y compartir con los 8 conductores de la entidad.
•	Taller “Servidores excepcionales que dejan huella”, dirigido a servidores de atención al ciudadano y defensa judicial, con participación de 76 servidores.
•	Cuarta feria de emprendimiento.
•	Semana de Bienestar, con actividades como: 
o	Taller de pintura
o	SPA
o	Charla “Los abuelos, pilares de amor y sabiduría”
o	Feria de Bienestar
•	Entrega de incentivos de cumpleaños a servidores de Bogotá y regionales.
•	Quinta feria de emprendimiento.
</t>
    </r>
    <r>
      <rPr>
        <b/>
        <sz val="10"/>
        <rFont val="Verdana"/>
        <family val="2"/>
      </rPr>
      <t>Cuarto Trimestre:</t>
    </r>
    <r>
      <rPr>
        <sz val="10"/>
        <rFont val="Verdana"/>
        <family val="2"/>
      </rPr>
      <t xml:space="preserve">
•	Participación de 54 niños en las vacaciones recreativas.
•	Homenaje por los 86 años de la entidad, con el lema Dejando Huellas.
•	Integración del Día de los Niños, con concurso de oficinas decoradas, show de talentos y asistencia de 250 niños invitados.
•	La evaluación de percepción registra 100% de satisfacción en octubre.
•	Feria de Emprendimiento (actividad adicional) con participación de 35 funcionarios.
</t>
    </r>
  </si>
  <si>
    <r>
      <rPr>
        <b/>
        <sz val="10"/>
        <rFont val="Verdana"/>
        <family val="2"/>
      </rPr>
      <t xml:space="preserve">Primer Trimistre:  </t>
    </r>
    <r>
      <rPr>
        <sz val="10"/>
        <rFont val="Verdana"/>
        <family val="2"/>
      </rPr>
      <t xml:space="preserve">                                                                                                                                                                                                             
 1. Entrenamiento deportivos en las disciplinas de baloncesto, Voleibol y Futbol femenino con acondicionamiento físico para la conformación de equipos a las diferentes competencias.
2. Se inició el torneo de domino y pausas activas. 
3. Cine Foro
</t>
    </r>
    <r>
      <rPr>
        <b/>
        <sz val="10"/>
        <rFont val="Verdana"/>
        <family val="2"/>
      </rPr>
      <t xml:space="preserve">
Segundo Trimestre:
</t>
    </r>
    <r>
      <rPr>
        <sz val="10"/>
        <rFont val="Verdana"/>
        <family val="2"/>
      </rPr>
      <t xml:space="preserve">1. Habitos de vida saludable, envio de comunicacion 
2. pausas activas regionales y Bogota 
3. Se realizó el torneo recreativo de bolos en Bogotá e Intendencias Regionales.
4. Inscripciones convenio Bodytech.
5. Caminata recreativa 2025 - 1.            
  6. Participación en Carrera Compensar
</t>
    </r>
    <r>
      <rPr>
        <b/>
        <sz val="10"/>
        <rFont val="Verdana"/>
        <family val="2"/>
      </rPr>
      <t xml:space="preserve">Tercer Trimestre:        
</t>
    </r>
    <r>
      <rPr>
        <sz val="10"/>
        <rFont val="Verdana"/>
        <family val="2"/>
      </rPr>
      <t xml:space="preserve">1. pausas activas con la ARL. 
2. Se realizó el torneo recreativo de bolos en  Intendencias Regionales.
3. Continuación convenio Bodytech.
4. Participación Media Maratón de Bogota        
5. Semana de Bienestar: se realizó cineforo, converstorio de habitos de vida saludable, Rumbaton y juegos de recreación en Intendencias.
6. Se participó en la Carrera de la Mujer en el mes de septiembre 11 funcionarios.
7. Realizaron las valoraciones medicas. 12 funcionarios
8. Se desarrolló el torneo de voleobl en agosto y septiembre. 56 funcionarios (7 equipos) 
9. Entrenamiento d etenis de mesa en el mes de septimebre. 11 funcionarios .
</t>
    </r>
    <r>
      <rPr>
        <b/>
        <sz val="10"/>
        <rFont val="Verdana"/>
        <family val="2"/>
      </rPr>
      <t xml:space="preserve"> 
Cuarto Trimestre:
</t>
    </r>
    <r>
      <rPr>
        <sz val="10"/>
        <rFont val="Verdana"/>
        <family val="2"/>
      </rPr>
      <t xml:space="preserve">1. En este cuarto trimestre se desarrolloraon los Festivales Deportivos Supersociedades, esto lo he diseñado con el proposito de fomentar un ambiente deportivo, sano, constante y poder fortalecer los lazos del compañerismo dentro de la entidad.
2. Se hizo todo el proceso de inscripción y de acompañamiento a 31 funcionarios para que participarán en los Juegos de la Integración de la Función Pública versión 2025, en las siguientes disciplinas: atletismo, billar, tenis de mesa, ajedrez, voleibol, los cuales llegaron hasta la fase semifinal de este certamen deportivo.
3, Se cotimua con las incripciones del GYM  Bodytech : 82 servidores incitos Mes de Diciembre 
4 . Vacaciones Recreativas: 36 hijos de funcionarios 
5,  Se realiza premiacion a 82 deportistas de las diferentes disciplinas Voleibol, tenis de mesa, billar, minitejo , futbol, domio.
7. Realizaron las valoraciones medicas. 10 funcionarios
Tenis de Mesa: Los participantes del torneo de tenis de mesa pudieron tener la oportunidad de experimentar un torneo con el mismo esquema de los que hacen en la liga con el fin de mejorar la participación en el torneo de Los Juegos de la Función Pública, porque tuvimos la oportunidad de contar con el acompañamiento de un profesor profesional en esta disciplina deportiva. Los funcionarios vieron de manera positiva  esta experiencia que fue más allá del juego.
Minitejo: El nivel de satisfacción en el torneo de minitejo fue optimo, los funcionarios vieron en cada una de las jornadas un espacio de esparcimiento, de un ambiente de competencia sana y compañerismo, este tipo de espacios contribuyen al fortalecimiento de los vínculos. 
Se entregaron los 20 bonos por cumpleaños de los meses de Sep , Octubre, Nov y diciembre asi mismo se envias y  20 bonos para las intendencias regionales de Cresp Wafer por valor de $ 50,000 pesos 
Se entregaron los incentivos a 23 servidores publicos y mejores equipos de trabajo cumpliendo con el Programa de Incentivos por valor de cada uno $ 1,423,500 y generando  comunicado por Correo Intitucional Enalteciendo a servidores publicos </t>
    </r>
  </si>
  <si>
    <t>Es pertinente señalar que, a lo largo del mes de enero de 2025, no se registraron ingresos de funcionarios nuevos en la Entidad, por ende, ello dio lugar a que el indicador se mantuviese en cero (0) durante dicho lapso.
Ahora bien, en el mes de febrero de 2025, fue lanzado el nuevo curso virtual de inducción institucional en Moodle, específicamente en el Centro de Estudios Societarios -CESS-. Además de ello, es prudente destacar que, dentro del grupo de funcionarios nuevos que ingresaron en el mes de febrero, dos (2) ya terminaron el curso con un promedio notable de 100 %. 
Entre tanto, en el mes de marzo se produjo el ingreso de tres (3) funcionarios, por ende, el rendimiento obtenido por la funcionaria que ya terminó el curso que nos ocupa se mantiene en 100 %, reflejando la optimización del procedimiento a lo largo del primer trimestre.</t>
  </si>
  <si>
    <t xml:space="preserve">Durante los dos primeros meses del trimestre que nos atañe, el rendimiento del resultado final a nivel individual fue óptimo, teniendo en cuenta el formato del nuevo curso de inducción. Además de ello, es imprescindible enunciar que, meses atrás fue escalado a la dirección de Tecnología de la Información y las Comunicaciones, la corrección de diferentes secciones que demandan ajustes en el curso, dentro de las cuales se encuentra la progresión porcentual a medida que se avanza en el curso, lo anterior, ya que se mantiene en cero (0) a pesar de avanzar en el mismo, por ende, aún estamos a la espera que se corrija dichos aspectos.
Ahora bien, teniendo en cuenta que la plataforma se encuentra indisponible por el mantenimiento y la actualización ejecutada por la Dirección de Tecnología de la Información y las Comunicaciones, desde el transcurso del mes de junio, los funcionarios que ingresaron en este último mes no lograron terminar el curso y podrán retomar el mismo a partir del 18 de julio de 2025, razón por la cual el indicador no registró movimiento dentro de dicho lapso.
</t>
  </si>
  <si>
    <t>Debido a que la plataforma aún se encuentra indisponible por el mantenimiento y la actualización ejecutada por la Dirección de Tecnología de la Información y las Comunicaciones, desde el transcurso del mes de junio, los funcionarios que ingresaron en este trimestre, no han logrado iniciar el curso y podrán retomar el mismo en el transcurso del mes de octubre de 2025, por lo tanto, es necesario destacar que, el indicador no registró movimiento dentro de dicho lapso, sin embargo se ha garantizado el proceso de inducción Institucional de forma presencialmente a los funcionarios que han ingresado desde mes de junio. 
Finalmente, una vez la coordinación del Grupo de Desarrollo del Talento Humano y la Dirección de Talento Humano definan el relanzamiento del curso virtual de inducción para funcionarios nuevos, el objetivo es que los funcionarios terminen el mismo en un lapso corto que se les otorgará con el fin que cumplan el requerimiento. Igualmente se indica que se han realizado mesas de trabajo con los contratistas que están desarrollando la nueva versión de inducción y reinducción en Moodle, realizando los ajustes necesarios para su lanzamiento.</t>
  </si>
  <si>
    <t>Asimismo, una vez la Coordinación del Grupo de Desarrollo del Talento Humano defina el cronograma para el relanzamiento del curso virtual de inducción dirigido a los nuevos funcionarios, se asignará un tiempo   para la realización de este, con el fin de asegurar el cumplimiento del requerimiento institucional. Adicionalmente, se han desarrollado mesas de trabajo con los contratistas responsables de la actualización de la nueva versión de los módulos de inducción y reinducción en Moodle, orientadas a la validación y ajuste de los componentes necesarios para su implementación.
Durante el mes de diciembre tuvimos disponibilidad del aplicativo de Moodle para la generación de la Inducción Institucional 2025, en este nuevo aplicativo se tuvieron en cuenta las 19 políticas de gestión del modelo de MPGI, para lo cual se envió correo a todos los funcionarios nuevos que ingresaron desde Julio a diciembre para un total de 55 servidores públicos, de los cuales 42 efectuaron satisfactoriamente la inducción Institucional.</t>
  </si>
  <si>
    <t>Para el tercer trimestre no se registran datos dado que el indicador no registró movimiento dentro de dicho lapso, sin embargo, se ha garantizado el proceso de inducción Institucional de forma presencialmente a los funcionarios que han ingresado desde mes de junio.</t>
  </si>
  <si>
    <t>Enero 2025: Se ejecutaron 13 actividades, de 13 que se programaron. Como resultado, el 100 % de ejecución.
Febrero 2025: Se ejecutaron 33 actividades, de 33 programadas. Como resultado, el 100 % de ejecución.
Al mes de febrero de 2025, se cuenta con un acumulado anual del 10,8 %.
Marzo de 2025: Se ejecutaron 40 actividades, de 42 programadas. Como resultado, el 95 % de ejecución. Con respecto al acumulado anual, este corresponde al 20,3 %. Las dos actividades que incidieron sobre la gestión para este mes corresponden a: la revisión y actualización del Manual de Contratistas y al seguimiento y control operacional a concesión de alimentos. Dichas actividades fueron reprogramadas, ya que la gestión del Profesional SST responsable estaba concentrada en otros aspectos como emergencias e inspecciones, habiendo heredado también actividades pendientes del anterior profesional, ocasionando así represamiento en sus actividades; a su vez que, para la fecha de este seguimiento, no había entrado en operación el restaurante. Las implicaciones sobre la gestión del plan SST son altas, no solamente por el incumplimiento que esto representa, sino ante la normatividad y ante la gestión del peligro y el riesgo SST, pueden llevar a materializarse en términos de seguridad y salud alguna situación que puede generar una pérdida económica, reputacional y/o legal.
Se llevó a cabo un torneo de dominó con el objetivo de la recreación y que los colaboradores tengan la posibilidad de fortalecer las relaciones interpersonales entre ellos, lo cual es fundamental para crear entornos laborales saludables.</t>
  </si>
  <si>
    <t>Julio 2025:
Se ejecutaron 39 actividades de 39 programadas, como resultado, el 100 % de ejecución. Con respecto al acumulado anual, este corresponde al 58,4 %.
En cuanto a las actividades reprogramadas, estas corresponden a:
Procedimiento de riesgo mecánico y energías peligrosas, para lo cual se están definiendo actividades que complementen la gestión en el marco de estas dos actividades.
Exámenes y curso para espacios confinados, la cual se reprogramó para el mes de noviembre del presente año.
Estas reprogramaciones obedecieron a que algunas actividades son a demanda y también debido a validaciones internas por parte del Grupo SST, a fin de asegurar la gestión y replicación en regionales.
Agosto 2025:
Se ejecutaron 33 actividades de 33 programadas, como resultado, el 100 % de ejecución. Con respecto al acumulado anual, este corresponde al 67 %.
En cuanto a las actividades reprogramadas, estas corresponden a:
Procedimiento de riesgo mecánico y energías peligrosas, para lo cual se están definiendo actividades que complementen la gestión en el marco de estas dos actividades.
Estas reprogramaciones obedecieron a que algunas actividades deben ser validadas periódicamente por parte del Grupo SST, a fin de asegurar la gestión con terceros y su replicación en regionales.
Septiembre 2025:
Se ejecutaron 32 actividades de 32 programadas, como resultado, el 100 % de ejecución. Con respecto al acumulado anual, este corresponde al 77 %.
En cuanto a las actividades reprogramadas, estas corresponden a:
Gestión para la revisión e informe del SG-SST por la Dirección: esta actividad fue reprogramada del mes de septiembre al mes de octubre, ya que se requiere la información de los resultados de la auditoría interna al SG-SST, realizada en el mes de septiembre.
Procedimiento de riesgo mecánico y energías peligrosas: se reprograma esta actividad por capacidad de operación y la baja criticidad de los riesgos asociados a las actividades.
Realizar seguimiento y control operacional a concesión de alimentos: se reprograma esta actividad a razón de la preparación de la auditoría interna al SG-SST.
Auditoría de certificación: esta actividad fue reprogramada del mes de septiembre al mes de noviembre, debido a que la auditoría interna al SG-SST es prerequisito para llevar a cabo la auditoría de certificación.
Evaluar el cumplimiento de los requisitos legales en términos de SST que son aplicables a la institución (matriz de requisitos legales): esta reprogramación se debe a que en el mes de septiembre se remitió al Asesor Jurídico de la Entidad, a fin de iniciar el proceso para la evaluación, aún pendiente de respuesta.</t>
  </si>
  <si>
    <t>Abril 2025: Se ejecutaron 37 actividades de 40 programadas, como resultado, el 93 % de ejecución. Con respecto al acumulado anual, este corresponde al 29,3 %. Las tres actividades que incidieron sobre el incumplimiento corresponden a:
Implementar actividades de orden y aseo en la Entidad.
Exámenes y curso para espacios confinados.
Entrenamiento y reentrenamiento del personal que realiza trabajo en alturas.
Estos incumplimientos obedecen a que no se ha definido si es necesaria la formación y competencia de los funcionarios de la Entidad en temas en el marco de las dos últimas actividades, ya que también pueden ser llevadas a cabo por personal de la ARL, con experticia y formación en el tema.
Mayo de 2025: Se ejecutaron 35 actividades. Cabe precisar que se reprogramaron tres actividades, las cuales se mencionan a continuación:
Auditoría interna con enfoque ISO 45001: se reprograma para el mes de julio debido a la ausencia de auditor en la Entidad.
Definir un plan de acción según diagnósticos de energías peligrosas y riesgo eléctrico: aunque la ARL realizó visita a la sede Bogotá, no se ha documentado el diagnóstico. Se reprograma para julio.
Exámenes periódicos ocupacionales específicos: se reprograma del mes de mayo al mes de julio, ya que no se ha otorgado recurso presupuestal para los cursos.
En este sentido, las reprogramaciones obedecieron a causas ajenas a la operación del Grupo SST, prospectando su ejecución para el mes de julio del presente año. En conclusión, se reporta una ejecución del 100 % para el mes de mayo. Lo anterior incide sobre la gestión del plan SST en atrasos y cumplimiento de requisitos ante la normativa y auditoría interna y de certificación en ISO 45001.
Se realizaron varias sesiones de entrenamiento de acondicionamiento físico, un conversatorio para adquirir conciencia sobre los hábitos de vida saludable, con el fin de que nuestros funcionarios se familiaricen con la actividad física. Por otro lado, se efectuó un torneo de bolos para que los funcionarios tuvieran un momento de recreación en un entorno competitivo muy sano y agradable. También se desarrolló una caminata recreativa turística en el centro de Bogotá, recorriendo la arquitectura de las calles del barrio La Candelaria, con el objetivo de fomentar la cultura y la historia del centro de Bogotá.
Junio 2025: Se ejecutaron 36 actividades, de 36 programadas. Cabe precisar que se reprogramaron cinco actividades, las cuales se mencionan a continuación:
Mediciones higiénicas (si aplica) de los riesgos establecidos como necesarios.
Formalizar mesa de trabajo con espejos de SST de todas las regionales.
Definir y estructurar una herramienta para el control de inventarios de SST.
Semana de la salud y el bienestar.
Procedimiento de riesgo mecánico y energías peligrosas.
Estas reprogramaciones obedecieron a que algunas actividades son a demanda y también debido a validaciones internas por parte del Grupo SST, a fin de asegurar la gestión y replicación en regionales. Así las cosas, el cumplimiento para el mes de junio fue del 100 %.</t>
  </si>
  <si>
    <t xml:space="preserve">Octubre 2025: Se ejecutaron 34 actividades de 34 programadas, como resultado, el 100 % de ejecución.
En cuanto a las actividades reprogramadas, estas corresponden a la definición del Procedimiento de riesgo mecánico y energías peligrosas, la cual se reprograma para el mes de noviembre. Lo anterior, por efectos de atención de la auditoría de certificación ISO 45001:2018. Por otra parte, el logro más representativo corresponde a la ejecución de la auditoría interna al SG-SST.
Noviembre 2025: Se ejecutaron 34 actividades de 34 programadas, como resultado, el 100 % de ejecución. El logro más representativo para este mes corresponde a la certificación en ISO 45001:2018.
Diciembre 2025: Se ejecutaron 16 actividades de 16 programadas, como resultado para el mes de diciembre, del 100 % de ejecución. Con respecto al acumulado anual, este corresponde al 99 %. Lo anterior demuestra que se superó la meta establecida del 95 %.
Los logros más representativos del año son los siguientes:
Se obtuvo la certificación en ISO 45001:2018.
Los frentes SST de mayor impacto fueron: definición de los programas de emergencias a nivel nacional; cumplimiento en la ejecución de los Programas de Vigilancia Epidemiológica Psicosocial, Osteomuscular y Cardiovascular, identificando sintomatologías de población crítica e implementando campañas orientadas a su prevención. Además, se gestionó la actualización de la matriz legal, junto con su evaluación por parte de un abogado. Se actualizó la documentación del SG-SST, en función de la nueva normativa y las nuevas líneas de operación. Se actualizó el panorama de peligros y riesgos SST a nivel nacional.
El frente que no se ejecutó corresponde a la gestión de “Mediciones higiénicas (si aplica) de los riesgos establecidos como necesarios”, debido a que los factores de riesgo higiénicos no se consideran de alta potencialidad.
Las dificultades más representativas se concentraron en la gestión oportuna de la ARL y en los diferentes reprocesos en algunas líneas SST por parte de la misma.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</si>
</sst>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u/>
      <sz val="11"/>
      <name val="Arial"/>
      <family val="2"/>
    </font>
    <font>
      <sz val="11"/>
      <name val="Arial"/>
      <family val="2"/>
    </font>
    <font>
      <b/>
      <sz val="11"/>
      <name val="Verdana"/>
      <family val="2"/>
    </font>
    <font>
      <sz val="11"/>
      <name val="Verdana"/>
      <family val="2"/>
    </font>
    <font>
      <sz val="12"/>
      <name val="Verdana"/>
      <family val="2"/>
    </font>
    <font>
      <b/>
      <sz val="12"/>
      <name val="Verdana"/>
      <family val="2"/>
    </font>
    <font>
      <b/>
      <sz val="14"/>
      <color indexed="9"/>
      <name val="Verdana"/>
      <family val="2"/>
    </font>
    <font>
      <sz val="10"/>
      <name val="Verdana"/>
      <family val="2"/>
    </font>
    <font>
      <b/>
      <sz val="10"/>
      <color indexed="8"/>
      <name val="Verdana"/>
      <family val="2"/>
    </font>
    <font>
      <b/>
      <sz val="12"/>
      <color indexed="8"/>
      <name val="Verdana"/>
      <family val="2"/>
    </font>
    <font>
      <sz val="9"/>
      <color indexed="8"/>
      <name val="Verdana"/>
      <family val="2"/>
    </font>
    <font>
      <b/>
      <sz val="10"/>
      <color indexed="9"/>
      <name val="Verdana"/>
      <family val="2"/>
    </font>
    <font>
      <b/>
      <sz val="10"/>
      <name val="Verdana"/>
      <family val="2"/>
    </font>
    <font>
      <b/>
      <sz val="18"/>
      <name val="Verdana"/>
      <family val="2"/>
    </font>
    <font>
      <u/>
      <sz val="10"/>
      <name val="Verdana"/>
      <family val="2"/>
    </font>
    <font>
      <b/>
      <u/>
      <sz val="11"/>
      <name val="Verdana"/>
      <family val="2"/>
    </font>
    <font>
      <u/>
      <sz val="11"/>
      <name val="Verdana"/>
      <family val="2"/>
    </font>
    <font>
      <b/>
      <sz val="14"/>
      <color indexed="8"/>
      <name val="Verdana"/>
      <family val="2"/>
    </font>
    <font>
      <b/>
      <sz val="14"/>
      <name val="Verdana"/>
      <family val="2"/>
    </font>
    <font>
      <b/>
      <sz val="16"/>
      <name val="Verdana"/>
      <family val="2"/>
    </font>
    <font>
      <sz val="10"/>
      <color theme="1"/>
      <name val="Arial"/>
      <family val="2"/>
    </font>
    <font>
      <sz val="10"/>
      <color theme="0"/>
      <name val="Arial"/>
      <family val="2"/>
    </font>
    <font>
      <b/>
      <sz val="10"/>
      <color theme="0"/>
      <name val="Arial"/>
      <family val="2"/>
    </font>
    <font>
      <sz val="10"/>
      <color rgb="FFFF0000"/>
      <name val="Arial"/>
      <family val="2"/>
    </font>
    <font>
      <sz val="12"/>
      <color theme="1"/>
      <name val="Verdana"/>
      <family val="2"/>
    </font>
    <font>
      <b/>
      <sz val="10"/>
      <color theme="0"/>
      <name val="Verdana"/>
      <family val="2"/>
    </font>
    <font>
      <sz val="10"/>
      <color theme="0"/>
      <name val="Verdana"/>
      <family val="2"/>
    </font>
    <font>
      <sz val="10"/>
      <color rgb="FFFF0000"/>
      <name val="Verdana"/>
      <family val="2"/>
    </font>
    <font>
      <b/>
      <sz val="10"/>
      <color rgb="FFFF0000"/>
      <name val="Verdana"/>
      <family val="2"/>
    </font>
    <font>
      <sz val="10"/>
      <color theme="1"/>
      <name val="Verdana"/>
      <family val="2"/>
    </font>
    <font>
      <b/>
      <sz val="11"/>
      <color theme="0"/>
      <name val="Verdana"/>
      <family val="2"/>
    </font>
    <font>
      <b/>
      <sz val="12"/>
      <color theme="0"/>
      <name val="Verdan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0" tint="-0.14999847407452621"/>
        <bgColor indexed="64"/>
      </patternFill>
    </fill>
    <fill>
      <patternFill patternType="solid">
        <fgColor rgb="FF96284B"/>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0" fontId="1" fillId="23" borderId="4" applyNumberFormat="0" applyFont="0" applyAlignment="0" applyProtection="0"/>
  </cellStyleXfs>
  <cellXfs count="63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56" fillId="25" borderId="0" xfId="0" applyFont="1" applyFill="1"/>
    <xf numFmtId="0" fontId="57" fillId="25" borderId="0" xfId="0" applyFont="1" applyFill="1"/>
    <xf numFmtId="0" fontId="58" fillId="25" borderId="0" xfId="0" applyFont="1" applyFill="1"/>
    <xf numFmtId="0" fontId="57" fillId="25" borderId="0" xfId="0" applyFont="1" applyFill="1" applyAlignment="1">
      <alignment vertical="center" wrapText="1"/>
    </xf>
    <xf numFmtId="0" fontId="57"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0" borderId="0" xfId="0" applyProtection="1">
      <protection locked="0"/>
    </xf>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9" fillId="25" borderId="0" xfId="0" applyFont="1" applyFill="1"/>
    <xf numFmtId="0" fontId="57" fillId="0" borderId="0" xfId="0" applyFont="1"/>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7" fillId="29"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4" xfId="32" applyBorder="1" applyAlignment="1">
      <alignment horizontal="center" vertical="center" wrapText="1"/>
    </xf>
    <xf numFmtId="9" fontId="59" fillId="25" borderId="0" xfId="0" applyNumberFormat="1" applyFont="1" applyFill="1"/>
    <xf numFmtId="0" fontId="25" fillId="0" borderId="0" xfId="32" applyFont="1" applyProtection="1">
      <protection locked="0"/>
    </xf>
    <xf numFmtId="0" fontId="1" fillId="0" borderId="0" xfId="32" applyProtection="1">
      <protection locked="0"/>
    </xf>
    <xf numFmtId="0" fontId="26" fillId="0" borderId="0" xfId="32" applyFont="1" applyProtection="1">
      <protection locked="0"/>
    </xf>
    <xf numFmtId="0" fontId="1" fillId="29" borderId="0" xfId="32" applyFill="1" applyAlignment="1">
      <alignment horizontal="center" vertical="center"/>
    </xf>
    <xf numFmtId="0" fontId="1" fillId="29" borderId="0" xfId="32" applyFill="1"/>
    <xf numFmtId="0" fontId="26" fillId="29" borderId="0" xfId="32" applyFont="1" applyFill="1" applyAlignment="1">
      <alignment horizontal="center"/>
    </xf>
    <xf numFmtId="0" fontId="1" fillId="29" borderId="0" xfId="32" applyFill="1" applyAlignment="1">
      <alignment horizontal="left"/>
    </xf>
    <xf numFmtId="0" fontId="26" fillId="0" borderId="0" xfId="32" applyFont="1"/>
    <xf numFmtId="0" fontId="1" fillId="0" borderId="0" xfId="32"/>
    <xf numFmtId="0" fontId="27" fillId="29" borderId="0" xfId="32" applyFont="1" applyFill="1" applyAlignment="1">
      <alignment horizontal="center" vertical="center"/>
    </xf>
    <xf numFmtId="0" fontId="2" fillId="0" borderId="0" xfId="32" applyFont="1" applyAlignment="1" applyProtection="1">
      <alignment horizontal="center"/>
      <protection locked="0"/>
    </xf>
    <xf numFmtId="0" fontId="2" fillId="0" borderId="0" xfId="32" applyFont="1" applyAlignment="1" applyProtection="1">
      <alignment horizontal="center" vertical="center"/>
      <protection locked="0"/>
    </xf>
    <xf numFmtId="0" fontId="1" fillId="0" borderId="21" xfId="32" applyBorder="1" applyAlignment="1">
      <alignment horizontal="center" vertical="center" wrapText="1"/>
    </xf>
    <xf numFmtId="1" fontId="1" fillId="0" borderId="21" xfId="32" applyNumberFormat="1" applyBorder="1" applyAlignment="1">
      <alignment horizontal="center" vertical="center" wrapText="1"/>
    </xf>
    <xf numFmtId="0" fontId="1" fillId="0" borderId="14" xfId="32" applyBorder="1" applyAlignment="1" applyProtection="1">
      <alignment horizontal="center" vertical="center" wrapText="1"/>
      <protection locked="0"/>
    </xf>
    <xf numFmtId="0" fontId="1" fillId="0" borderId="0" xfId="32" applyAlignment="1" applyProtection="1">
      <alignment horizontal="center" vertical="center"/>
      <protection locked="0"/>
    </xf>
    <xf numFmtId="164" fontId="1" fillId="0" borderId="0" xfId="32" applyNumberFormat="1" applyAlignment="1" applyProtection="1">
      <alignment horizontal="center" wrapText="1"/>
      <protection locked="0"/>
    </xf>
    <xf numFmtId="0" fontId="1" fillId="0" borderId="25" xfId="32" applyBorder="1" applyAlignment="1">
      <alignment vertical="center"/>
    </xf>
    <xf numFmtId="9" fontId="0" fillId="0" borderId="0" xfId="34" applyFont="1" applyProtection="1">
      <protection locked="0"/>
    </xf>
    <xf numFmtId="49" fontId="1" fillId="0" borderId="0" xfId="32" applyNumberFormat="1" applyProtection="1">
      <protection locked="0"/>
    </xf>
    <xf numFmtId="10" fontId="1" fillId="0" borderId="0" xfId="32" applyNumberFormat="1" applyProtection="1">
      <protection locked="0"/>
    </xf>
    <xf numFmtId="1" fontId="1" fillId="0" borderId="0" xfId="32" applyNumberFormat="1" applyProtection="1">
      <protection locked="0"/>
    </xf>
    <xf numFmtId="0" fontId="56" fillId="0" borderId="21" xfId="32" applyFont="1" applyBorder="1" applyAlignment="1">
      <alignment horizontal="center" vertical="center" wrapText="1"/>
    </xf>
    <xf numFmtId="0" fontId="39" fillId="0" borderId="24" xfId="32" applyFont="1" applyBorder="1" applyAlignment="1">
      <alignment horizontal="center" vertical="center" wrapText="1"/>
    </xf>
    <xf numFmtId="0" fontId="39" fillId="0" borderId="24" xfId="0" applyFont="1" applyBorder="1" applyAlignment="1">
      <alignment horizontal="center" vertical="center" wrapText="1"/>
    </xf>
    <xf numFmtId="0" fontId="39" fillId="0" borderId="24" xfId="0" applyFont="1" applyBorder="1" applyAlignment="1" applyProtection="1">
      <alignment horizontal="center" vertical="center" wrapText="1"/>
      <protection locked="0"/>
    </xf>
    <xf numFmtId="1" fontId="39" fillId="0" borderId="24" xfId="0" applyNumberFormat="1"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wrapText="1"/>
      <protection locked="0"/>
    </xf>
    <xf numFmtId="0" fontId="40" fillId="0" borderId="24" xfId="32" applyFont="1" applyBorder="1" applyAlignment="1">
      <alignment horizontal="center" vertical="center" wrapText="1"/>
    </xf>
    <xf numFmtId="0" fontId="40" fillId="0" borderId="24" xfId="32" applyFont="1" applyBorder="1" applyAlignment="1" applyProtection="1">
      <alignment horizontal="center" vertical="center" wrapText="1"/>
      <protection locked="0"/>
    </xf>
    <xf numFmtId="0" fontId="40" fillId="30" borderId="24" xfId="0" applyFont="1" applyFill="1" applyBorder="1" applyAlignment="1">
      <alignment horizontal="center" vertical="center" wrapText="1"/>
    </xf>
    <xf numFmtId="0" fontId="40" fillId="0" borderId="24" xfId="0" applyFont="1" applyBorder="1" applyAlignment="1" applyProtection="1">
      <alignment horizontal="center" vertical="center" wrapText="1"/>
      <protection locked="0"/>
    </xf>
    <xf numFmtId="1" fontId="40" fillId="0" borderId="24" xfId="0" applyNumberFormat="1" applyFont="1" applyBorder="1" applyAlignment="1" applyProtection="1">
      <alignment horizontal="center" vertical="center" wrapText="1"/>
      <protection locked="0"/>
    </xf>
    <xf numFmtId="1" fontId="40" fillId="30" borderId="24" xfId="0" applyNumberFormat="1" applyFont="1" applyFill="1" applyBorder="1" applyAlignment="1">
      <alignment horizontal="center" vertical="center" wrapText="1"/>
    </xf>
    <xf numFmtId="1" fontId="40" fillId="0" borderId="24" xfId="0" applyNumberFormat="1" applyFont="1" applyBorder="1" applyAlignment="1">
      <alignment horizontal="center" vertical="center" wrapText="1"/>
    </xf>
    <xf numFmtId="0" fontId="40" fillId="0" borderId="17" xfId="32" applyFont="1" applyBorder="1" applyAlignment="1">
      <alignment horizontal="center" vertical="center" wrapText="1"/>
    </xf>
    <xf numFmtId="0" fontId="40" fillId="0" borderId="17" xfId="32" applyFont="1" applyBorder="1" applyAlignment="1" applyProtection="1">
      <alignment horizontal="center" vertical="center" wrapText="1"/>
      <protection locked="0"/>
    </xf>
    <xf numFmtId="0" fontId="40" fillId="30" borderId="17" xfId="32" applyFont="1" applyFill="1" applyBorder="1" applyAlignment="1">
      <alignment horizontal="center" vertical="center" wrapText="1"/>
    </xf>
    <xf numFmtId="0" fontId="40" fillId="0" borderId="17" xfId="0" applyFont="1" applyBorder="1" applyAlignment="1" applyProtection="1">
      <alignment horizontal="center" vertical="center" wrapText="1"/>
      <protection locked="0"/>
    </xf>
    <xf numFmtId="0" fontId="40" fillId="30" borderId="17" xfId="0" applyFont="1" applyFill="1" applyBorder="1" applyAlignment="1">
      <alignment horizontal="center" vertical="center" wrapText="1"/>
    </xf>
    <xf numFmtId="1" fontId="40" fillId="0" borderId="17" xfId="0" applyNumberFormat="1" applyFont="1" applyBorder="1" applyAlignment="1" applyProtection="1">
      <alignment horizontal="center" vertical="center" wrapText="1"/>
      <protection locked="0"/>
    </xf>
    <xf numFmtId="1" fontId="40" fillId="30" borderId="17" xfId="0" applyNumberFormat="1" applyFont="1" applyFill="1" applyBorder="1" applyAlignment="1">
      <alignment horizontal="center" vertical="center" wrapText="1"/>
    </xf>
    <xf numFmtId="1" fontId="40" fillId="0" borderId="17" xfId="0" applyNumberFormat="1" applyFont="1" applyBorder="1" applyAlignment="1">
      <alignment horizontal="center" vertical="center" wrapText="1"/>
    </xf>
    <xf numFmtId="0" fontId="38" fillId="0" borderId="24" xfId="32" applyFont="1" applyBorder="1" applyAlignment="1">
      <alignment horizontal="center" vertical="center" wrapText="1"/>
    </xf>
    <xf numFmtId="0" fontId="38" fillId="0" borderId="24" xfId="0" applyFont="1" applyBorder="1" applyAlignment="1" applyProtection="1">
      <alignment horizontal="center" vertical="center"/>
      <protection locked="0"/>
    </xf>
    <xf numFmtId="164" fontId="39" fillId="0" borderId="24"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Protection="1">
      <protection locked="0"/>
    </xf>
    <xf numFmtId="165" fontId="38" fillId="0" borderId="24" xfId="0" applyNumberFormat="1" applyFont="1" applyBorder="1" applyAlignment="1" applyProtection="1">
      <alignment horizontal="center" vertical="center"/>
      <protection locked="0"/>
    </xf>
    <xf numFmtId="1" fontId="39" fillId="0" borderId="0" xfId="0" applyNumberFormat="1" applyFont="1" applyProtection="1">
      <protection locked="0"/>
    </xf>
    <xf numFmtId="1" fontId="1" fillId="0" borderId="14" xfId="32" applyNumberFormat="1" applyBorder="1" applyAlignment="1" applyProtection="1">
      <alignment horizontal="center" vertical="center" wrapText="1"/>
      <protection locked="0"/>
    </xf>
    <xf numFmtId="1" fontId="1" fillId="0" borderId="14" xfId="32" applyNumberFormat="1" applyBorder="1" applyAlignment="1">
      <alignment horizontal="center" vertical="center" wrapText="1"/>
    </xf>
    <xf numFmtId="1" fontId="39" fillId="0" borderId="24" xfId="0" applyNumberFormat="1" applyFont="1" applyBorder="1" applyAlignment="1">
      <alignment horizontal="center" vertical="center" wrapText="1"/>
    </xf>
    <xf numFmtId="1" fontId="38" fillId="0" borderId="24" xfId="0" applyNumberFormat="1" applyFont="1" applyBorder="1" applyAlignment="1">
      <alignment horizontal="center" vertical="center" wrapText="1"/>
    </xf>
    <xf numFmtId="10" fontId="38" fillId="0" borderId="24" xfId="0" applyNumberFormat="1" applyFont="1" applyBorder="1" applyAlignment="1" applyProtection="1">
      <alignment horizontal="center" vertical="center"/>
      <protection locked="0"/>
    </xf>
    <xf numFmtId="0" fontId="47" fillId="31" borderId="10" xfId="32" applyFont="1" applyFill="1" applyBorder="1" applyAlignment="1">
      <alignment vertical="center" wrapText="1"/>
    </xf>
    <xf numFmtId="0" fontId="47" fillId="31" borderId="10" xfId="32" applyFont="1" applyFill="1" applyBorder="1" applyAlignment="1">
      <alignment vertical="center"/>
    </xf>
    <xf numFmtId="0" fontId="47" fillId="31" borderId="9" xfId="0" applyFont="1" applyFill="1" applyBorder="1" applyAlignment="1">
      <alignment vertical="center" wrapText="1"/>
    </xf>
    <xf numFmtId="0" fontId="61" fillId="29" borderId="0" xfId="0" applyFont="1" applyFill="1" applyAlignment="1" applyProtection="1">
      <alignment horizontal="left" vertical="center"/>
      <protection locked="0"/>
    </xf>
    <xf numFmtId="0" fontId="61" fillId="29" borderId="0" xfId="0" applyFont="1" applyFill="1" applyAlignment="1" applyProtection="1">
      <alignment horizontal="left" vertical="center" wrapText="1"/>
      <protection locked="0"/>
    </xf>
    <xf numFmtId="0" fontId="43" fillId="25" borderId="0" xfId="0" applyFont="1" applyFill="1"/>
    <xf numFmtId="0" fontId="62" fillId="25" borderId="0" xfId="0" applyFont="1" applyFill="1"/>
    <xf numFmtId="0" fontId="63" fillId="25" borderId="0" xfId="0" applyFont="1" applyFill="1"/>
    <xf numFmtId="0" fontId="47" fillId="24" borderId="10" xfId="32" applyFont="1" applyFill="1" applyBorder="1" applyAlignment="1">
      <alignment vertical="center" wrapText="1"/>
    </xf>
    <xf numFmtId="0" fontId="38" fillId="0" borderId="26" xfId="32" applyFont="1" applyBorder="1" applyAlignment="1">
      <alignment horizontal="center" vertical="center"/>
    </xf>
    <xf numFmtId="10" fontId="38" fillId="0" borderId="9" xfId="32" applyNumberFormat="1" applyFont="1" applyBorder="1" applyAlignment="1">
      <alignment horizontal="center" vertical="center"/>
    </xf>
    <xf numFmtId="0" fontId="43" fillId="25" borderId="0" xfId="0" applyFont="1" applyFill="1" applyAlignment="1" applyProtection="1">
      <alignment horizontal="center" vertical="center"/>
      <protection locked="0"/>
    </xf>
    <xf numFmtId="0" fontId="62" fillId="25" borderId="0" xfId="0" applyFont="1" applyFill="1" applyAlignment="1">
      <alignment horizontal="center" vertical="center"/>
    </xf>
    <xf numFmtId="0" fontId="43" fillId="25" borderId="15" xfId="32" applyFont="1" applyFill="1" applyBorder="1" applyAlignment="1">
      <alignment horizontal="center" vertical="center" wrapText="1"/>
    </xf>
    <xf numFmtId="0" fontId="43" fillId="25" borderId="16" xfId="32" applyFont="1" applyFill="1" applyBorder="1" applyAlignment="1">
      <alignment horizontal="center" vertical="center" wrapText="1"/>
    </xf>
    <xf numFmtId="9" fontId="62" fillId="25" borderId="26" xfId="0" applyNumberFormat="1" applyFont="1" applyFill="1" applyBorder="1" applyAlignment="1">
      <alignment vertical="center" wrapText="1"/>
    </xf>
    <xf numFmtId="0" fontId="43" fillId="25" borderId="26" xfId="0" applyFont="1" applyFill="1" applyBorder="1" applyAlignment="1">
      <alignment vertical="center" wrapText="1"/>
    </xf>
    <xf numFmtId="0" fontId="43" fillId="0" borderId="0" xfId="0" applyFont="1" applyProtection="1">
      <protection locked="0"/>
    </xf>
    <xf numFmtId="0" fontId="62" fillId="0" borderId="0" xfId="0" applyFont="1"/>
    <xf numFmtId="0" fontId="62" fillId="25" borderId="0" xfId="0" applyFont="1" applyFill="1" applyAlignment="1" applyProtection="1">
      <alignment vertical="center" wrapText="1"/>
      <protection locked="0"/>
    </xf>
    <xf numFmtId="0" fontId="62" fillId="25" borderId="0" xfId="0" applyFont="1" applyFill="1" applyAlignment="1" applyProtection="1">
      <alignment horizontal="center" vertical="center" wrapText="1"/>
      <protection locked="0"/>
    </xf>
    <xf numFmtId="0" fontId="61" fillId="25" borderId="0" xfId="0" applyFont="1" applyFill="1" applyAlignment="1" applyProtection="1">
      <alignment horizontal="center" vertical="center" wrapText="1"/>
      <protection locked="0"/>
    </xf>
    <xf numFmtId="0" fontId="61" fillId="25" borderId="0" xfId="0" applyFont="1" applyFill="1" applyAlignment="1" applyProtection="1">
      <alignment vertical="center" wrapText="1"/>
      <protection locked="0"/>
    </xf>
    <xf numFmtId="0" fontId="43" fillId="25" borderId="0" xfId="0" applyFont="1" applyFill="1" applyAlignment="1">
      <alignment vertical="center"/>
    </xf>
    <xf numFmtId="0" fontId="43" fillId="25" borderId="0" xfId="0" applyFont="1" applyFill="1" applyAlignment="1" applyProtection="1">
      <alignment vertical="center"/>
      <protection locked="0"/>
    </xf>
    <xf numFmtId="0" fontId="62" fillId="25" borderId="0" xfId="0" applyFont="1" applyFill="1" applyAlignment="1">
      <alignment vertical="center"/>
    </xf>
    <xf numFmtId="9" fontId="62" fillId="25" borderId="0" xfId="34" applyFont="1" applyFill="1" applyAlignment="1" applyProtection="1">
      <alignment vertical="center"/>
    </xf>
    <xf numFmtId="0" fontId="63" fillId="25" borderId="0" xfId="0" applyFont="1" applyFill="1" applyAlignment="1">
      <alignment vertical="center"/>
    </xf>
    <xf numFmtId="0" fontId="47" fillId="31" borderId="10" xfId="32" applyFont="1" applyFill="1" applyBorder="1" applyAlignment="1">
      <alignment horizontal="center" vertical="center" wrapText="1"/>
    </xf>
    <xf numFmtId="0" fontId="43" fillId="25" borderId="0" xfId="0" applyFont="1" applyFill="1" applyAlignment="1" applyProtection="1">
      <alignment vertical="center" wrapText="1"/>
      <protection locked="0"/>
    </xf>
    <xf numFmtId="0" fontId="38" fillId="25" borderId="26"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12" xfId="32" applyFont="1" applyFill="1" applyBorder="1" applyAlignment="1">
      <alignment horizontal="center" vertical="center"/>
    </xf>
    <xf numFmtId="10" fontId="47" fillId="25" borderId="11" xfId="32" applyNumberFormat="1" applyFont="1" applyFill="1" applyBorder="1" applyAlignment="1">
      <alignment horizontal="center" vertical="center"/>
    </xf>
    <xf numFmtId="0" fontId="47" fillId="25" borderId="11" xfId="32" applyFont="1" applyFill="1" applyBorder="1" applyAlignment="1">
      <alignment horizontal="center" vertical="center"/>
    </xf>
    <xf numFmtId="10" fontId="47" fillId="25" borderId="26" xfId="32" applyNumberFormat="1" applyFont="1" applyFill="1" applyBorder="1" applyAlignment="1">
      <alignment horizontal="center" vertical="center"/>
    </xf>
    <xf numFmtId="9" fontId="43" fillId="25" borderId="0" xfId="34" applyFont="1" applyFill="1" applyAlignment="1" applyProtection="1">
      <alignment vertical="center"/>
      <protection locked="0"/>
    </xf>
    <xf numFmtId="0" fontId="48" fillId="26" borderId="50" xfId="0" applyFont="1" applyFill="1" applyBorder="1" applyAlignment="1">
      <alignment horizontal="center" vertical="center" wrapText="1"/>
    </xf>
    <xf numFmtId="0" fontId="48" fillId="25" borderId="51" xfId="0" applyFont="1" applyFill="1" applyBorder="1" applyAlignment="1">
      <alignment horizontal="center" vertical="center"/>
    </xf>
    <xf numFmtId="0" fontId="47" fillId="25" borderId="11" xfId="0" applyFont="1" applyFill="1" applyBorder="1" applyAlignment="1">
      <alignment horizontal="center" vertical="center"/>
    </xf>
    <xf numFmtId="0" fontId="47" fillId="31" borderId="12" xfId="32" applyFont="1" applyFill="1" applyBorder="1" applyAlignment="1">
      <alignment horizontal="center" vertical="center"/>
    </xf>
    <xf numFmtId="0" fontId="48" fillId="25" borderId="16" xfId="0" applyFont="1" applyFill="1" applyBorder="1" applyAlignment="1">
      <alignment horizontal="center" vertical="center"/>
    </xf>
    <xf numFmtId="0" fontId="47" fillId="25" borderId="14" xfId="0" applyFont="1" applyFill="1" applyBorder="1" applyAlignment="1">
      <alignment horizontal="center" vertical="center"/>
    </xf>
    <xf numFmtId="0" fontId="47" fillId="25" borderId="0" xfId="0" applyFont="1" applyFill="1" applyAlignment="1">
      <alignment horizontal="center" vertical="center"/>
    </xf>
    <xf numFmtId="0" fontId="47" fillId="25" borderId="12" xfId="0" applyFont="1" applyFill="1" applyBorder="1" applyAlignment="1">
      <alignment horizontal="center" vertical="center"/>
    </xf>
    <xf numFmtId="0" fontId="47" fillId="25" borderId="13" xfId="0" applyFont="1" applyFill="1" applyBorder="1" applyAlignment="1">
      <alignment horizontal="center" vertical="center"/>
    </xf>
    <xf numFmtId="0" fontId="48" fillId="25" borderId="15" xfId="32" applyFont="1" applyFill="1" applyBorder="1" applyAlignment="1">
      <alignment vertical="center"/>
    </xf>
    <xf numFmtId="0" fontId="48" fillId="25" borderId="23" xfId="32" applyFont="1" applyFill="1" applyBorder="1" applyAlignment="1">
      <alignment horizontal="center" vertical="center"/>
    </xf>
    <xf numFmtId="0" fontId="48" fillId="25" borderId="19" xfId="32" applyFont="1" applyFill="1" applyBorder="1" applyAlignment="1">
      <alignment horizontal="center" vertical="center"/>
    </xf>
    <xf numFmtId="165" fontId="48" fillId="25" borderId="17" xfId="34" applyNumberFormat="1" applyFont="1" applyFill="1" applyBorder="1" applyAlignment="1" applyProtection="1">
      <alignment horizontal="center" vertical="center"/>
    </xf>
    <xf numFmtId="165" fontId="48" fillId="32" borderId="18" xfId="34" applyNumberFormat="1" applyFont="1" applyFill="1" applyBorder="1" applyAlignment="1" applyProtection="1">
      <alignment horizontal="center" vertical="center"/>
    </xf>
    <xf numFmtId="0" fontId="47" fillId="25" borderId="9" xfId="0" applyFont="1" applyFill="1" applyBorder="1" applyAlignment="1">
      <alignment vertical="center"/>
    </xf>
    <xf numFmtId="0" fontId="47" fillId="25" borderId="26" xfId="0" applyFont="1" applyFill="1" applyBorder="1" applyAlignment="1">
      <alignment vertical="center"/>
    </xf>
    <xf numFmtId="0" fontId="43" fillId="0" borderId="0" xfId="0" applyFont="1" applyAlignment="1" applyProtection="1">
      <alignment vertical="center"/>
      <protection locked="0"/>
    </xf>
    <xf numFmtId="0" fontId="62" fillId="0" borderId="0" xfId="0" applyFont="1" applyAlignment="1">
      <alignment vertical="center"/>
    </xf>
    <xf numFmtId="0" fontId="62" fillId="25" borderId="0" xfId="0" applyFont="1" applyFill="1" applyAlignment="1" applyProtection="1">
      <alignment vertical="center"/>
      <protection locked="0"/>
    </xf>
    <xf numFmtId="0" fontId="65" fillId="25" borderId="0" xfId="0" applyFont="1" applyFill="1" applyAlignment="1" applyProtection="1">
      <alignment vertical="center"/>
      <protection locked="0"/>
    </xf>
    <xf numFmtId="0" fontId="61" fillId="25" borderId="0" xfId="0" applyFont="1" applyFill="1" applyAlignment="1" applyProtection="1">
      <alignment vertical="center"/>
      <protection locked="0"/>
    </xf>
    <xf numFmtId="0" fontId="61" fillId="29" borderId="0" xfId="0" applyFont="1" applyFill="1" applyAlignment="1" applyProtection="1">
      <alignment vertical="center"/>
      <protection locked="0"/>
    </xf>
    <xf numFmtId="165" fontId="48" fillId="0" borderId="17" xfId="34" applyNumberFormat="1" applyFont="1" applyFill="1" applyBorder="1" applyAlignment="1" applyProtection="1">
      <alignment horizontal="center" vertical="center"/>
    </xf>
    <xf numFmtId="165" fontId="48" fillId="33" borderId="17" xfId="34" applyNumberFormat="1" applyFont="1" applyFill="1" applyBorder="1" applyAlignment="1" applyProtection="1">
      <alignment horizontal="center" vertical="center"/>
    </xf>
    <xf numFmtId="0" fontId="61" fillId="31" borderId="86"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53" fillId="0" borderId="0" xfId="0" applyFont="1"/>
    <xf numFmtId="0" fontId="43" fillId="0" borderId="0" xfId="0" applyFont="1"/>
    <xf numFmtId="0" fontId="53" fillId="0" borderId="0" xfId="0" applyFont="1" applyProtection="1">
      <protection locked="0"/>
    </xf>
    <xf numFmtId="9" fontId="63" fillId="25" borderId="0" xfId="0" applyNumberFormat="1" applyFont="1" applyFill="1"/>
    <xf numFmtId="0" fontId="54" fillId="0" borderId="0" xfId="0" applyFont="1"/>
    <xf numFmtId="0" fontId="54" fillId="0" borderId="0" xfId="0" applyFont="1" applyProtection="1">
      <protection locked="0"/>
    </xf>
    <xf numFmtId="0" fontId="43" fillId="29" borderId="0" xfId="0" applyFont="1" applyFill="1" applyAlignment="1">
      <alignment horizontal="center" vertical="center"/>
    </xf>
    <xf numFmtId="0" fontId="43" fillId="29" borderId="0" xfId="0" applyFont="1" applyFill="1"/>
    <xf numFmtId="0" fontId="54" fillId="29" borderId="0" xfId="0" applyFont="1" applyFill="1" applyAlignment="1">
      <alignment horizontal="center"/>
    </xf>
    <xf numFmtId="0" fontId="43" fillId="29" borderId="0" xfId="0" applyFont="1" applyFill="1" applyAlignment="1">
      <alignment horizontal="left"/>
    </xf>
    <xf numFmtId="0" fontId="41" fillId="29" borderId="0" xfId="0" applyFont="1" applyFill="1" applyAlignment="1">
      <alignment horizontal="center" vertical="center"/>
    </xf>
    <xf numFmtId="0" fontId="48" fillId="0" borderId="0" xfId="0" applyFont="1" applyAlignment="1">
      <alignment horizontal="center"/>
    </xf>
    <xf numFmtId="0" fontId="48" fillId="0" borderId="0" xfId="0" applyFont="1" applyAlignment="1" applyProtection="1">
      <alignment horizontal="center"/>
      <protection locked="0"/>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9" fontId="43" fillId="0" borderId="0" xfId="34" applyFont="1" applyProtection="1">
      <protection locked="0"/>
    </xf>
    <xf numFmtId="0" fontId="41" fillId="29" borderId="0" xfId="0" applyFont="1" applyFill="1" applyAlignment="1">
      <alignment horizontal="right" vertical="center"/>
    </xf>
    <xf numFmtId="0" fontId="43" fillId="29" borderId="0" xfId="0" applyFont="1" applyFill="1" applyAlignment="1">
      <alignment vertical="center"/>
    </xf>
    <xf numFmtId="0" fontId="43" fillId="0" borderId="0" xfId="0" applyFont="1" applyAlignment="1">
      <alignment vertical="center"/>
    </xf>
    <xf numFmtId="164" fontId="43" fillId="0" borderId="0" xfId="0" applyNumberFormat="1" applyFont="1" applyAlignment="1" applyProtection="1">
      <alignment horizontal="center" wrapText="1"/>
      <protection locked="0"/>
    </xf>
    <xf numFmtId="0" fontId="55" fillId="29" borderId="0" xfId="0" applyFont="1" applyFill="1" applyAlignment="1">
      <alignment vertical="center"/>
    </xf>
    <xf numFmtId="0" fontId="43" fillId="35" borderId="24" xfId="32" applyFont="1" applyFill="1" applyBorder="1" applyAlignment="1" applyProtection="1">
      <alignment horizontal="center" vertical="center" wrapText="1"/>
      <protection locked="0"/>
    </xf>
    <xf numFmtId="0" fontId="43" fillId="35" borderId="24" xfId="0" applyFont="1" applyFill="1" applyBorder="1" applyAlignment="1">
      <alignment horizontal="center" vertical="center" wrapText="1"/>
    </xf>
    <xf numFmtId="1" fontId="43" fillId="35" borderId="24" xfId="0" applyNumberFormat="1" applyFont="1" applyFill="1" applyBorder="1" applyAlignment="1">
      <alignment horizontal="center" vertical="center" wrapText="1"/>
    </xf>
    <xf numFmtId="1" fontId="43" fillId="0" borderId="24" xfId="0" applyNumberFormat="1" applyFont="1" applyBorder="1" applyAlignment="1">
      <alignment horizontal="center" vertical="center" wrapText="1"/>
    </xf>
    <xf numFmtId="0" fontId="67" fillId="31" borderId="24" xfId="0" applyFont="1" applyFill="1" applyBorder="1" applyAlignment="1">
      <alignment horizontal="center" vertical="center" wrapText="1"/>
    </xf>
    <xf numFmtId="0" fontId="48" fillId="33" borderId="86" xfId="0" applyFont="1" applyFill="1" applyBorder="1" applyAlignment="1">
      <alignment horizontal="center" vertical="center" wrapText="1"/>
    </xf>
    <xf numFmtId="0" fontId="43" fillId="0" borderId="24" xfId="32" applyFont="1" applyBorder="1" applyAlignment="1" applyProtection="1">
      <alignment horizontal="center" vertical="center" wrapText="1"/>
      <protection locked="0"/>
    </xf>
    <xf numFmtId="0" fontId="43" fillId="0" borderId="24" xfId="0" applyFont="1" applyBorder="1" applyAlignment="1">
      <alignment horizontal="center" vertical="center" wrapText="1"/>
    </xf>
    <xf numFmtId="0" fontId="43" fillId="0" borderId="24" xfId="32" applyFont="1" applyBorder="1" applyAlignment="1">
      <alignment horizontal="center" vertical="center" wrapText="1"/>
    </xf>
    <xf numFmtId="0" fontId="48" fillId="33" borderId="17" xfId="34"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7"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7"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7"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7"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Alignment="1">
      <alignment horizontal="center"/>
    </xf>
    <xf numFmtId="0" fontId="1" fillId="25" borderId="29" xfId="0" applyFont="1" applyFill="1" applyBorder="1" applyAlignment="1">
      <alignment horizontal="center"/>
    </xf>
    <xf numFmtId="0" fontId="1" fillId="25" borderId="26"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9"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27" xfId="0" applyFont="1" applyBorder="1" applyAlignment="1">
      <alignment horizontal="center" vertical="distributed"/>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6"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57" xfId="0" applyFont="1" applyBorder="1" applyAlignment="1">
      <alignment horizontal="center" vertical="center"/>
    </xf>
    <xf numFmtId="0" fontId="7" fillId="0" borderId="40" xfId="0" applyFont="1" applyBorder="1" applyAlignment="1">
      <alignment vertical="center"/>
    </xf>
    <xf numFmtId="0" fontId="7" fillId="0" borderId="24" xfId="0" applyFont="1" applyBorder="1" applyAlignment="1">
      <alignment vertical="center"/>
    </xf>
    <xf numFmtId="0" fontId="7" fillId="0" borderId="5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0" fontId="44" fillId="0" borderId="53"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5" fillId="0" borderId="15" xfId="32" applyFont="1" applyBorder="1" applyAlignment="1">
      <alignment horizontal="center" vertical="center"/>
    </xf>
    <xf numFmtId="0" fontId="45" fillId="0" borderId="23" xfId="32" applyFont="1" applyBorder="1" applyAlignment="1">
      <alignment horizontal="center" vertical="center"/>
    </xf>
    <xf numFmtId="0" fontId="45" fillId="0" borderId="19" xfId="32" applyFont="1" applyBorder="1" applyAlignment="1">
      <alignment horizontal="center" vertical="center"/>
    </xf>
    <xf numFmtId="0" fontId="46" fillId="0" borderId="56" xfId="32" applyFont="1" applyBorder="1" applyAlignment="1">
      <alignment vertical="center"/>
    </xf>
    <xf numFmtId="0" fontId="46" fillId="0" borderId="23" xfId="32" applyFont="1" applyBorder="1" applyAlignment="1">
      <alignment vertical="center"/>
    </xf>
    <xf numFmtId="0" fontId="46" fillId="0" borderId="19" xfId="32" applyFont="1" applyBorder="1" applyAlignment="1">
      <alignment vertical="center"/>
    </xf>
    <xf numFmtId="0" fontId="45" fillId="0" borderId="16" xfId="32" applyFont="1" applyBorder="1" applyAlignment="1">
      <alignment horizontal="center" vertical="center"/>
    </xf>
    <xf numFmtId="0" fontId="45" fillId="0" borderId="24" xfId="32" applyFont="1" applyBorder="1" applyAlignment="1">
      <alignment horizontal="center" vertical="center"/>
    </xf>
    <xf numFmtId="0" fontId="45" fillId="0" borderId="57" xfId="32" applyFont="1" applyBorder="1" applyAlignment="1">
      <alignment horizontal="center" vertical="center"/>
    </xf>
    <xf numFmtId="0" fontId="46" fillId="0" borderId="40" xfId="32" applyFont="1" applyBorder="1" applyAlignment="1">
      <alignment vertical="center"/>
    </xf>
    <xf numFmtId="0" fontId="46" fillId="0" borderId="24" xfId="32" applyFont="1" applyBorder="1" applyAlignment="1">
      <alignment vertical="center"/>
    </xf>
    <xf numFmtId="0" fontId="46" fillId="0" borderId="57" xfId="32" applyFont="1" applyBorder="1" applyAlignment="1">
      <alignment vertical="center"/>
    </xf>
    <xf numFmtId="0" fontId="45" fillId="0" borderId="14" xfId="32" applyFont="1" applyBorder="1" applyAlignment="1">
      <alignment horizontal="center" vertical="center"/>
    </xf>
    <xf numFmtId="0" fontId="45" fillId="0" borderId="17" xfId="32" applyFont="1" applyBorder="1" applyAlignment="1">
      <alignment horizontal="center" vertical="center"/>
    </xf>
    <xf numFmtId="0" fontId="45" fillId="0" borderId="18" xfId="32" applyFont="1" applyBorder="1" applyAlignment="1">
      <alignment horizontal="center" vertical="center"/>
    </xf>
    <xf numFmtId="0" fontId="46" fillId="0" borderId="34" xfId="32" applyFont="1" applyBorder="1" applyAlignment="1">
      <alignment vertical="center"/>
    </xf>
    <xf numFmtId="0" fontId="46" fillId="0" borderId="17" xfId="32" applyFont="1" applyBorder="1" applyAlignment="1">
      <alignment vertical="center"/>
    </xf>
    <xf numFmtId="0" fontId="46" fillId="0" borderId="18" xfId="32" applyFont="1" applyBorder="1" applyAlignment="1">
      <alignment vertical="center"/>
    </xf>
    <xf numFmtId="0" fontId="42" fillId="31" borderId="12" xfId="32" applyFont="1" applyFill="1" applyBorder="1" applyAlignment="1">
      <alignment horizontal="center" vertical="center" wrapText="1"/>
    </xf>
    <xf numFmtId="0" fontId="42" fillId="31" borderId="11" xfId="32" applyFont="1" applyFill="1" applyBorder="1" applyAlignment="1">
      <alignment horizontal="center" vertical="center" wrapText="1"/>
    </xf>
    <xf numFmtId="0" fontId="42" fillId="31" borderId="13" xfId="32" applyFont="1" applyFill="1" applyBorder="1" applyAlignment="1">
      <alignment horizontal="center" vertical="center" wrapText="1"/>
    </xf>
    <xf numFmtId="0" fontId="42" fillId="31" borderId="30" xfId="32" applyFont="1" applyFill="1" applyBorder="1" applyAlignment="1">
      <alignment horizontal="center" vertical="center" wrapText="1"/>
    </xf>
    <xf numFmtId="0" fontId="42" fillId="31" borderId="31" xfId="32" applyFont="1" applyFill="1" applyBorder="1" applyAlignment="1">
      <alignment horizontal="center" vertical="center" wrapText="1"/>
    </xf>
    <xf numFmtId="0" fontId="42" fillId="31" borderId="32" xfId="32" applyFont="1" applyFill="1" applyBorder="1" applyAlignment="1">
      <alignment horizontal="center" vertical="center" wrapText="1"/>
    </xf>
    <xf numFmtId="0" fontId="47" fillId="25" borderId="0" xfId="0" applyFont="1" applyFill="1" applyAlignment="1">
      <alignment horizontal="center" vertical="center" wrapText="1"/>
    </xf>
    <xf numFmtId="0" fontId="38" fillId="0" borderId="9" xfId="32" applyFont="1" applyBorder="1" applyAlignment="1">
      <alignment horizontal="center" vertical="center"/>
    </xf>
    <xf numFmtId="0" fontId="38" fillId="0" borderId="26" xfId="32" applyFont="1" applyBorder="1" applyAlignment="1">
      <alignment horizontal="center" vertical="center"/>
    </xf>
    <xf numFmtId="0" fontId="38" fillId="0" borderId="27" xfId="32" applyFont="1" applyBorder="1" applyAlignment="1">
      <alignment horizontal="center" vertical="center"/>
    </xf>
    <xf numFmtId="0" fontId="47" fillId="31" borderId="9" xfId="32" applyFont="1" applyFill="1" applyBorder="1" applyAlignment="1">
      <alignment horizontal="center" vertical="center"/>
    </xf>
    <xf numFmtId="0" fontId="47" fillId="31" borderId="26" xfId="32" applyFont="1" applyFill="1" applyBorder="1" applyAlignment="1">
      <alignment horizontal="center" vertical="center"/>
    </xf>
    <xf numFmtId="0" fontId="47" fillId="31" borderId="27" xfId="32" applyFont="1" applyFill="1" applyBorder="1" applyAlignment="1">
      <alignment horizontal="center" vertical="center"/>
    </xf>
    <xf numFmtId="0" fontId="38" fillId="0" borderId="9"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43" fillId="25" borderId="9" xfId="32" applyFont="1" applyFill="1" applyBorder="1" applyAlignment="1">
      <alignment horizontal="center" vertical="center"/>
    </xf>
    <xf numFmtId="0" fontId="43" fillId="25" borderId="26" xfId="32" applyFont="1" applyFill="1" applyBorder="1" applyAlignment="1">
      <alignment horizontal="center" vertical="center"/>
    </xf>
    <xf numFmtId="0" fontId="43" fillId="25" borderId="27" xfId="32" applyFont="1" applyFill="1" applyBorder="1" applyAlignment="1">
      <alignment horizontal="center" vertical="center"/>
    </xf>
    <xf numFmtId="0" fontId="38" fillId="25" borderId="9" xfId="32" applyFont="1" applyFill="1" applyBorder="1" applyAlignment="1">
      <alignment horizontal="center" vertical="center"/>
    </xf>
    <xf numFmtId="0" fontId="38" fillId="25" borderId="26" xfId="32" applyFont="1" applyFill="1" applyBorder="1" applyAlignment="1">
      <alignment horizontal="center" vertical="center"/>
    </xf>
    <xf numFmtId="0" fontId="38" fillId="25" borderId="27"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27" xfId="32" applyFont="1" applyFill="1" applyBorder="1" applyAlignment="1">
      <alignment horizontal="center" vertical="center"/>
    </xf>
    <xf numFmtId="0" fontId="43" fillId="25" borderId="26" xfId="0" applyFont="1" applyFill="1" applyBorder="1" applyAlignment="1" applyProtection="1">
      <alignment vertical="center"/>
      <protection locked="0"/>
    </xf>
    <xf numFmtId="0" fontId="43" fillId="25" borderId="27" xfId="0" applyFont="1" applyFill="1" applyBorder="1" applyAlignment="1" applyProtection="1">
      <alignment vertical="center"/>
      <protection locked="0"/>
    </xf>
    <xf numFmtId="0" fontId="39" fillId="0" borderId="9" xfId="0" applyFont="1" applyBorder="1" applyAlignment="1">
      <alignment horizontal="justify" vertical="center" wrapText="1"/>
    </xf>
    <xf numFmtId="0" fontId="39" fillId="0" borderId="26" xfId="0" applyFont="1" applyBorder="1" applyAlignment="1">
      <alignment horizontal="justify" vertical="center" wrapText="1"/>
    </xf>
    <xf numFmtId="0" fontId="39" fillId="0" borderId="27" xfId="0" applyFont="1" applyBorder="1" applyAlignment="1">
      <alignment horizontal="justify" vertical="center" wrapText="1"/>
    </xf>
    <xf numFmtId="0" fontId="38" fillId="0" borderId="9"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47" fillId="0" borderId="26" xfId="0" applyFont="1" applyBorder="1" applyAlignment="1">
      <alignment horizontal="center" vertical="center"/>
    </xf>
    <xf numFmtId="0" fontId="47" fillId="0" borderId="9" xfId="0" applyFont="1" applyBorder="1" applyAlignment="1">
      <alignment horizontal="center" vertical="center"/>
    </xf>
    <xf numFmtId="0" fontId="47" fillId="0" borderId="27" xfId="0" applyFont="1" applyBorder="1" applyAlignment="1">
      <alignment horizontal="center" vertical="center"/>
    </xf>
    <xf numFmtId="0" fontId="38" fillId="25" borderId="9" xfId="32" applyFont="1" applyFill="1" applyBorder="1" applyAlignment="1">
      <alignment horizontal="center" vertical="center" wrapText="1"/>
    </xf>
    <xf numFmtId="0" fontId="38" fillId="25" borderId="26" xfId="32" applyFont="1" applyFill="1" applyBorder="1" applyAlignment="1">
      <alignment horizontal="center" vertical="center" wrapText="1"/>
    </xf>
    <xf numFmtId="0" fontId="38" fillId="25" borderId="27" xfId="32" applyFont="1" applyFill="1" applyBorder="1" applyAlignment="1">
      <alignment horizontal="center" vertical="center" wrapText="1"/>
    </xf>
    <xf numFmtId="0" fontId="48" fillId="0" borderId="9" xfId="32" applyFont="1" applyBorder="1" applyAlignment="1">
      <alignment horizontal="justify" vertical="center" wrapText="1"/>
    </xf>
    <xf numFmtId="0" fontId="48" fillId="0" borderId="26" xfId="32" applyFont="1" applyBorder="1" applyAlignment="1">
      <alignment horizontal="justify" vertical="center" wrapText="1"/>
    </xf>
    <xf numFmtId="0" fontId="48" fillId="0" borderId="27" xfId="32" applyFont="1" applyBorder="1" applyAlignment="1">
      <alignment horizontal="justify" vertical="center" wrapText="1"/>
    </xf>
    <xf numFmtId="0" fontId="47" fillId="25" borderId="9" xfId="0" applyFont="1" applyFill="1" applyBorder="1" applyAlignment="1">
      <alignment horizontal="center" vertical="center"/>
    </xf>
    <xf numFmtId="0" fontId="47" fillId="25" borderId="26" xfId="0" applyFont="1" applyFill="1" applyBorder="1" applyAlignment="1">
      <alignment horizontal="center" vertical="center"/>
    </xf>
    <xf numFmtId="0" fontId="47" fillId="25" borderId="27" xfId="0" applyFont="1" applyFill="1" applyBorder="1" applyAlignment="1">
      <alignment horizontal="center" vertical="center"/>
    </xf>
    <xf numFmtId="9" fontId="64" fillId="25" borderId="9" xfId="0" applyNumberFormat="1" applyFont="1" applyFill="1" applyBorder="1" applyAlignment="1">
      <alignment horizontal="center" vertical="center" wrapText="1"/>
    </xf>
    <xf numFmtId="9" fontId="64" fillId="25" borderId="26" xfId="0" applyNumberFormat="1" applyFont="1" applyFill="1" applyBorder="1" applyAlignment="1">
      <alignment horizontal="center" vertical="center" wrapText="1"/>
    </xf>
    <xf numFmtId="9" fontId="64" fillId="25" borderId="27" xfId="0" applyNumberFormat="1" applyFont="1" applyFill="1" applyBorder="1" applyAlignment="1">
      <alignment horizontal="center" vertical="center" wrapText="1"/>
    </xf>
    <xf numFmtId="0" fontId="48" fillId="25" borderId="52" xfId="0" applyFont="1" applyFill="1" applyBorder="1" applyAlignment="1">
      <alignment horizontal="center" vertical="center" wrapText="1"/>
    </xf>
    <xf numFmtId="0" fontId="48" fillId="25" borderId="26" xfId="0" applyFont="1" applyFill="1" applyBorder="1" applyAlignment="1">
      <alignment horizontal="center" vertical="center" wrapText="1"/>
    </xf>
    <xf numFmtId="0" fontId="48" fillId="25" borderId="93" xfId="0" applyFont="1" applyFill="1" applyBorder="1" applyAlignment="1">
      <alignment horizontal="center" vertical="center" wrapText="1"/>
    </xf>
    <xf numFmtId="0" fontId="48" fillId="27" borderId="52" xfId="0" applyFont="1" applyFill="1" applyBorder="1" applyAlignment="1">
      <alignment horizontal="center" vertical="center" wrapText="1"/>
    </xf>
    <xf numFmtId="0" fontId="48" fillId="27" borderId="26" xfId="0" applyFont="1" applyFill="1" applyBorder="1" applyAlignment="1">
      <alignment horizontal="center" vertical="center" wrapText="1"/>
    </xf>
    <xf numFmtId="0" fontId="48" fillId="27" borderId="93" xfId="0" applyFont="1" applyFill="1" applyBorder="1" applyAlignment="1">
      <alignment horizontal="center" vertical="center" wrapText="1"/>
    </xf>
    <xf numFmtId="0" fontId="48" fillId="28" borderId="52" xfId="0" applyFont="1" applyFill="1" applyBorder="1" applyAlignment="1">
      <alignment horizontal="center" vertical="center" wrapText="1"/>
    </xf>
    <xf numFmtId="0" fontId="48" fillId="28" borderId="93" xfId="0" applyFont="1" applyFill="1" applyBorder="1" applyAlignment="1">
      <alignment horizontal="center" vertical="center" wrapText="1"/>
    </xf>
    <xf numFmtId="0" fontId="47" fillId="0" borderId="9" xfId="32" applyFont="1" applyBorder="1" applyAlignment="1">
      <alignment horizontal="center" vertical="center"/>
    </xf>
    <xf numFmtId="0" fontId="47" fillId="0" borderId="26" xfId="32" applyFont="1" applyBorder="1" applyAlignment="1">
      <alignment horizontal="center" vertical="center"/>
    </xf>
    <xf numFmtId="0" fontId="47" fillId="0" borderId="27" xfId="32" applyFont="1" applyBorder="1" applyAlignment="1">
      <alignment horizontal="center" vertical="center"/>
    </xf>
    <xf numFmtId="0" fontId="48" fillId="25" borderId="9" xfId="32" applyFont="1" applyFill="1" applyBorder="1" applyAlignment="1">
      <alignment horizontal="center" vertical="center"/>
    </xf>
    <xf numFmtId="0" fontId="48" fillId="25" borderId="26" xfId="32" applyFont="1" applyFill="1" applyBorder="1" applyAlignment="1">
      <alignment horizontal="center" vertical="center"/>
    </xf>
    <xf numFmtId="0" fontId="48" fillId="25" borderId="27" xfId="32" applyFont="1" applyFill="1" applyBorder="1" applyAlignment="1">
      <alignment horizontal="center" vertical="center"/>
    </xf>
    <xf numFmtId="0" fontId="47" fillId="31" borderId="46" xfId="32" applyFont="1" applyFill="1" applyBorder="1" applyAlignment="1">
      <alignment horizontal="center" vertical="center"/>
    </xf>
    <xf numFmtId="0" fontId="47" fillId="31" borderId="47" xfId="32" applyFont="1" applyFill="1" applyBorder="1" applyAlignment="1">
      <alignment horizontal="center" vertical="center"/>
    </xf>
    <xf numFmtId="0" fontId="47" fillId="31" borderId="48" xfId="32" applyFont="1" applyFill="1" applyBorder="1" applyAlignment="1">
      <alignment horizontal="center" vertical="center"/>
    </xf>
    <xf numFmtId="0" fontId="47" fillId="31" borderId="49" xfId="32" applyFont="1" applyFill="1" applyBorder="1" applyAlignment="1">
      <alignment horizontal="center" vertical="center"/>
    </xf>
    <xf numFmtId="0" fontId="43" fillId="25" borderId="94" xfId="32" applyFont="1" applyFill="1" applyBorder="1" applyAlignment="1">
      <alignment horizontal="center" vertical="center"/>
    </xf>
    <xf numFmtId="0" fontId="43" fillId="25" borderId="95" xfId="32" applyFont="1" applyFill="1" applyBorder="1" applyAlignment="1">
      <alignment horizontal="center" vertical="center"/>
    </xf>
    <xf numFmtId="0" fontId="43" fillId="25" borderId="56" xfId="32" applyFont="1" applyFill="1" applyBorder="1" applyAlignment="1">
      <alignment horizontal="center" vertical="center"/>
    </xf>
    <xf numFmtId="0" fontId="43" fillId="25" borderId="94" xfId="32" applyFont="1" applyFill="1" applyBorder="1" applyAlignment="1">
      <alignment vertical="center" wrapText="1"/>
    </xf>
    <xf numFmtId="0" fontId="43" fillId="25" borderId="95" xfId="32" applyFont="1" applyFill="1" applyBorder="1" applyAlignment="1">
      <alignment vertical="center" wrapText="1"/>
    </xf>
    <xf numFmtId="0" fontId="43" fillId="25" borderId="96" xfId="32" applyFont="1" applyFill="1" applyBorder="1" applyAlignment="1">
      <alignment vertical="center" wrapText="1"/>
    </xf>
    <xf numFmtId="0" fontId="43" fillId="25" borderId="38" xfId="32" applyFont="1" applyFill="1" applyBorder="1" applyAlignment="1">
      <alignment horizontal="center" vertical="center"/>
    </xf>
    <xf numFmtId="0" fontId="43" fillId="25" borderId="39" xfId="32" applyFont="1" applyFill="1" applyBorder="1" applyAlignment="1">
      <alignment horizontal="center" vertical="center"/>
    </xf>
    <xf numFmtId="0" fontId="43" fillId="25" borderId="40" xfId="32" applyFont="1" applyFill="1" applyBorder="1" applyAlignment="1">
      <alignment horizontal="center" vertical="center"/>
    </xf>
    <xf numFmtId="0" fontId="43" fillId="25" borderId="38" xfId="32" applyFont="1" applyFill="1" applyBorder="1" applyAlignment="1">
      <alignment vertical="center" wrapText="1"/>
    </xf>
    <xf numFmtId="0" fontId="43" fillId="25" borderId="39" xfId="32" applyFont="1" applyFill="1" applyBorder="1" applyAlignment="1">
      <alignment vertical="center" wrapText="1"/>
    </xf>
    <xf numFmtId="0" fontId="43" fillId="25" borderId="41" xfId="32" applyFont="1" applyFill="1" applyBorder="1" applyAlignment="1">
      <alignment vertical="center" wrapText="1"/>
    </xf>
    <xf numFmtId="0" fontId="48" fillId="25" borderId="38" xfId="0" applyFont="1" applyFill="1" applyBorder="1" applyAlignment="1">
      <alignment horizontal="center" vertical="center" wrapText="1"/>
    </xf>
    <xf numFmtId="0" fontId="48" fillId="25" borderId="39" xfId="0" applyFont="1" applyFill="1" applyBorder="1" applyAlignment="1">
      <alignment horizontal="center" vertical="center" wrapText="1"/>
    </xf>
    <xf numFmtId="0" fontId="48" fillId="25" borderId="40" xfId="0" applyFont="1" applyFill="1" applyBorder="1" applyAlignment="1">
      <alignment horizontal="center" vertical="center" wrapText="1"/>
    </xf>
    <xf numFmtId="0" fontId="48" fillId="25" borderId="41" xfId="0" applyFont="1" applyFill="1" applyBorder="1" applyAlignment="1">
      <alignment horizontal="center" vertical="center" wrapText="1"/>
    </xf>
    <xf numFmtId="0" fontId="47" fillId="25" borderId="22" xfId="0" applyFont="1" applyFill="1" applyBorder="1" applyAlignment="1">
      <alignment horizontal="center" vertical="center" wrapText="1"/>
    </xf>
    <xf numFmtId="0" fontId="47" fillId="25" borderId="33" xfId="0" applyFont="1" applyFill="1" applyBorder="1" applyAlignment="1">
      <alignment horizontal="center" vertical="center" wrapText="1"/>
    </xf>
    <xf numFmtId="0" fontId="47" fillId="25" borderId="34" xfId="0" applyFont="1" applyFill="1" applyBorder="1" applyAlignment="1">
      <alignment horizontal="center" vertical="center" wrapText="1"/>
    </xf>
    <xf numFmtId="0" fontId="47" fillId="25" borderId="35" xfId="0" applyFont="1" applyFill="1" applyBorder="1" applyAlignment="1">
      <alignment horizontal="center" vertical="center" wrapText="1"/>
    </xf>
    <xf numFmtId="0" fontId="47" fillId="31" borderId="36" xfId="32" applyFont="1" applyFill="1" applyBorder="1" applyAlignment="1">
      <alignment horizontal="left" vertical="center" wrapText="1"/>
    </xf>
    <xf numFmtId="0" fontId="47" fillId="31" borderId="37" xfId="32" applyFont="1" applyFill="1" applyBorder="1" applyAlignment="1">
      <alignment horizontal="left" vertical="center" wrapText="1"/>
    </xf>
    <xf numFmtId="0" fontId="43" fillId="0" borderId="30" xfId="32" applyFont="1" applyBorder="1" applyAlignment="1" applyProtection="1">
      <alignment horizontal="left" vertical="center" wrapText="1"/>
      <protection locked="0"/>
    </xf>
    <xf numFmtId="0" fontId="43" fillId="0" borderId="31" xfId="32" applyFont="1" applyBorder="1" applyAlignment="1" applyProtection="1">
      <alignment horizontal="left" vertical="center" wrapText="1"/>
      <protection locked="0"/>
    </xf>
    <xf numFmtId="0" fontId="43" fillId="0" borderId="32" xfId="32" applyFont="1" applyBorder="1" applyAlignment="1" applyProtection="1">
      <alignment horizontal="left" vertical="center" wrapText="1"/>
      <protection locked="0"/>
    </xf>
    <xf numFmtId="0" fontId="48" fillId="25" borderId="9" xfId="32" applyFont="1" applyFill="1" applyBorder="1" applyAlignment="1" applyProtection="1">
      <alignment horizontal="center" vertical="center"/>
      <protection locked="0"/>
    </xf>
    <xf numFmtId="0" fontId="48" fillId="25" borderId="26" xfId="32" applyFont="1" applyFill="1" applyBorder="1" applyAlignment="1" applyProtection="1">
      <alignment horizontal="center" vertical="center"/>
      <protection locked="0"/>
    </xf>
    <xf numFmtId="0" fontId="48" fillId="25" borderId="27" xfId="32" applyFont="1" applyFill="1" applyBorder="1" applyAlignment="1" applyProtection="1">
      <alignment horizontal="center" vertical="center"/>
      <protection locked="0"/>
    </xf>
    <xf numFmtId="0" fontId="48" fillId="0" borderId="26" xfId="32" applyFont="1" applyBorder="1" applyAlignment="1" applyProtection="1">
      <alignment horizontal="center" vertical="center" wrapText="1"/>
      <protection locked="0"/>
    </xf>
    <xf numFmtId="0" fontId="48" fillId="0" borderId="27" xfId="32" applyFont="1" applyBorder="1" applyAlignment="1" applyProtection="1">
      <alignment horizontal="center" vertical="center" wrapText="1"/>
      <protection locked="0"/>
    </xf>
    <xf numFmtId="0" fontId="49" fillId="25" borderId="12" xfId="0" applyFont="1" applyFill="1" applyBorder="1" applyAlignment="1">
      <alignment horizontal="center" vertical="center"/>
    </xf>
    <xf numFmtId="0" fontId="49" fillId="25" borderId="11" xfId="0" applyFont="1" applyFill="1" applyBorder="1" applyAlignment="1">
      <alignment horizontal="center" vertical="center"/>
    </xf>
    <xf numFmtId="0" fontId="49" fillId="25" borderId="13" xfId="0" applyFont="1" applyFill="1" applyBorder="1" applyAlignment="1">
      <alignment horizontal="center" vertical="center"/>
    </xf>
    <xf numFmtId="0" fontId="49" fillId="25" borderId="28" xfId="0" applyFont="1" applyFill="1" applyBorder="1" applyAlignment="1">
      <alignment horizontal="center" vertical="center"/>
    </xf>
    <xf numFmtId="0" fontId="49" fillId="25" borderId="0" xfId="0" applyFont="1" applyFill="1" applyAlignment="1">
      <alignment horizontal="center" vertical="center"/>
    </xf>
    <xf numFmtId="0" fontId="49" fillId="25" borderId="29" xfId="0" applyFont="1" applyFill="1" applyBorder="1" applyAlignment="1">
      <alignment horizontal="center" vertical="center"/>
    </xf>
    <xf numFmtId="0" fontId="49" fillId="25" borderId="30" xfId="0" applyFont="1" applyFill="1" applyBorder="1" applyAlignment="1">
      <alignment horizontal="center" vertical="center"/>
    </xf>
    <xf numFmtId="0" fontId="49" fillId="25" borderId="31" xfId="0" applyFont="1" applyFill="1" applyBorder="1" applyAlignment="1">
      <alignment horizontal="center" vertical="center"/>
    </xf>
    <xf numFmtId="0" fontId="49" fillId="25" borderId="32" xfId="0" applyFont="1" applyFill="1" applyBorder="1" applyAlignment="1">
      <alignment horizontal="center" vertical="center"/>
    </xf>
    <xf numFmtId="0" fontId="43" fillId="0" borderId="0" xfId="0" applyFont="1" applyAlignment="1" applyProtection="1">
      <alignment horizontal="center" vertical="center"/>
      <protection locked="0"/>
    </xf>
    <xf numFmtId="0" fontId="47" fillId="31" borderId="36" xfId="0" applyFont="1" applyFill="1" applyBorder="1" applyAlignment="1">
      <alignment horizontal="left" vertical="center" wrapText="1"/>
    </xf>
    <xf numFmtId="0" fontId="47" fillId="31" borderId="92" xfId="0" applyFont="1" applyFill="1" applyBorder="1" applyAlignment="1">
      <alignment horizontal="left" vertical="center" wrapText="1"/>
    </xf>
    <xf numFmtId="0" fontId="47" fillId="31" borderId="37" xfId="0" applyFont="1" applyFill="1" applyBorder="1" applyAlignment="1">
      <alignment horizontal="left" vertical="center" wrapText="1"/>
    </xf>
    <xf numFmtId="0" fontId="48" fillId="29" borderId="12" xfId="32" applyFont="1" applyFill="1" applyBorder="1" applyAlignment="1" applyProtection="1">
      <alignment horizontal="left" vertical="center" wrapText="1"/>
      <protection locked="0"/>
    </xf>
    <xf numFmtId="0" fontId="48" fillId="29" borderId="11" xfId="32" applyFont="1" applyFill="1" applyBorder="1" applyAlignment="1" applyProtection="1">
      <alignment horizontal="left" vertical="center" wrapText="1"/>
      <protection locked="0"/>
    </xf>
    <xf numFmtId="0" fontId="48" fillId="29" borderId="13" xfId="32" applyFont="1" applyFill="1" applyBorder="1" applyAlignment="1" applyProtection="1">
      <alignment horizontal="left" vertical="center" wrapText="1"/>
      <protection locked="0"/>
    </xf>
    <xf numFmtId="0" fontId="43" fillId="29" borderId="30" xfId="32" applyFont="1" applyFill="1" applyBorder="1" applyAlignment="1">
      <alignment horizontal="left" vertical="center" wrapText="1"/>
    </xf>
    <xf numFmtId="0" fontId="43" fillId="29" borderId="31" xfId="32" applyFont="1" applyFill="1" applyBorder="1" applyAlignment="1">
      <alignment horizontal="left" vertical="center" wrapText="1"/>
    </xf>
    <xf numFmtId="0" fontId="43" fillId="29" borderId="32" xfId="32" applyFont="1" applyFill="1" applyBorder="1" applyAlignment="1">
      <alignment horizontal="left" vertical="center" wrapText="1"/>
    </xf>
    <xf numFmtId="0" fontId="1" fillId="0" borderId="24" xfId="32" applyBorder="1" applyAlignment="1">
      <alignment horizontal="center" vertical="center"/>
    </xf>
    <xf numFmtId="0" fontId="25" fillId="0" borderId="24" xfId="32"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10" fontId="2" fillId="34" borderId="97" xfId="32" applyNumberFormat="1" applyFont="1" applyFill="1" applyBorder="1" applyAlignment="1">
      <alignment horizontal="center" vertical="center" wrapText="1"/>
    </xf>
    <xf numFmtId="10" fontId="2" fillId="34" borderId="18" xfId="32" applyNumberFormat="1" applyFont="1" applyFill="1" applyBorder="1" applyAlignment="1">
      <alignment horizontal="center" vertical="center" wrapText="1"/>
    </xf>
    <xf numFmtId="0" fontId="27" fillId="29" borderId="0" xfId="32" applyFont="1" applyFill="1" applyAlignment="1">
      <alignment horizontal="center"/>
    </xf>
    <xf numFmtId="0" fontId="66" fillId="31" borderId="86" xfId="0" applyFont="1" applyFill="1" applyBorder="1" applyAlignment="1">
      <alignment horizontal="center" vertical="center" wrapText="1"/>
    </xf>
    <xf numFmtId="0" fontId="66" fillId="31" borderId="87" xfId="0" applyFont="1" applyFill="1" applyBorder="1" applyAlignment="1">
      <alignment horizontal="center" vertical="center" wrapText="1"/>
    </xf>
    <xf numFmtId="0" fontId="61" fillId="31" borderId="38" xfId="0" applyFont="1" applyFill="1" applyBorder="1" applyAlignment="1">
      <alignment horizontal="center" vertical="center" wrapText="1"/>
    </xf>
    <xf numFmtId="0" fontId="61" fillId="31" borderId="41" xfId="0" applyFont="1" applyFill="1" applyBorder="1" applyAlignment="1">
      <alignment horizontal="center" vertical="center" wrapText="1"/>
    </xf>
    <xf numFmtId="49" fontId="1" fillId="0" borderId="84" xfId="32" applyNumberFormat="1" applyBorder="1" applyAlignment="1" applyProtection="1">
      <alignment horizontal="left" vertical="center" wrapText="1"/>
      <protection locked="0"/>
    </xf>
    <xf numFmtId="49" fontId="1" fillId="0" borderId="85" xfId="32" applyNumberFormat="1" applyBorder="1" applyAlignment="1" applyProtection="1">
      <alignment horizontal="left" vertical="center" wrapText="1"/>
      <protection locked="0"/>
    </xf>
    <xf numFmtId="0" fontId="61" fillId="31" borderId="90" xfId="0" applyFont="1" applyFill="1" applyBorder="1" applyAlignment="1">
      <alignment horizontal="center" vertical="center" wrapText="1"/>
    </xf>
    <xf numFmtId="0" fontId="61" fillId="31" borderId="43"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29" borderId="30" xfId="32" applyFont="1" applyFill="1" applyBorder="1" applyAlignment="1">
      <alignment horizontal="justify" vertical="center" wrapText="1"/>
    </xf>
    <xf numFmtId="0" fontId="43" fillId="29" borderId="31" xfId="32" applyFont="1" applyFill="1" applyBorder="1" applyAlignment="1">
      <alignment horizontal="justify" vertical="center" wrapText="1"/>
    </xf>
    <xf numFmtId="0" fontId="43" fillId="29" borderId="32" xfId="32" applyFont="1" applyFill="1" applyBorder="1" applyAlignment="1">
      <alignment horizontal="justify" vertical="center" wrapText="1"/>
    </xf>
    <xf numFmtId="0" fontId="0" fillId="0" borderId="38" xfId="0" applyBorder="1" applyAlignment="1">
      <alignment horizontal="left" vertical="center"/>
    </xf>
    <xf numFmtId="0" fontId="0" fillId="0" borderId="40" xfId="0" applyBorder="1" applyAlignment="1">
      <alignment horizontal="left" vertical="center"/>
    </xf>
    <xf numFmtId="10" fontId="38" fillId="0" borderId="86" xfId="34" applyNumberFormat="1" applyFont="1" applyFill="1" applyBorder="1" applyAlignment="1" applyProtection="1">
      <alignment horizontal="center" vertical="center" wrapText="1"/>
    </xf>
    <xf numFmtId="10" fontId="38" fillId="0" borderId="87" xfId="34" applyNumberFormat="1" applyFont="1" applyFill="1" applyBorder="1" applyAlignment="1" applyProtection="1">
      <alignment horizontal="center" vertical="center" wrapText="1"/>
    </xf>
    <xf numFmtId="10" fontId="38" fillId="0" borderId="88" xfId="34" applyNumberFormat="1" applyFont="1" applyFill="1" applyBorder="1" applyAlignment="1" applyProtection="1">
      <alignment horizontal="center" vertical="center" wrapText="1"/>
    </xf>
    <xf numFmtId="10" fontId="38" fillId="29" borderId="86" xfId="34" applyNumberFormat="1" applyFont="1" applyFill="1" applyBorder="1" applyAlignment="1" applyProtection="1">
      <alignment horizontal="center" vertical="center" wrapText="1"/>
    </xf>
    <xf numFmtId="10" fontId="38" fillId="29" borderId="87" xfId="34" applyNumberFormat="1" applyFont="1" applyFill="1" applyBorder="1" applyAlignment="1" applyProtection="1">
      <alignment horizontal="center" vertical="center" wrapText="1"/>
    </xf>
    <xf numFmtId="10" fontId="38" fillId="29" borderId="88" xfId="34" applyNumberFormat="1" applyFont="1" applyFill="1" applyBorder="1" applyAlignment="1" applyProtection="1">
      <alignment horizontal="center" vertical="center" wrapText="1"/>
    </xf>
    <xf numFmtId="10" fontId="38" fillId="0" borderId="86" xfId="0" applyNumberFormat="1" applyFont="1" applyBorder="1" applyAlignment="1">
      <alignment horizontal="center" vertical="center" wrapText="1"/>
    </xf>
    <xf numFmtId="10" fontId="38" fillId="0" borderId="87" xfId="0" applyNumberFormat="1" applyFont="1" applyBorder="1" applyAlignment="1">
      <alignment horizontal="center" vertical="center" wrapText="1"/>
    </xf>
    <xf numFmtId="10" fontId="38" fillId="0" borderId="88" xfId="0" applyNumberFormat="1" applyFont="1" applyBorder="1" applyAlignment="1">
      <alignment horizontal="center" vertical="center" wrapText="1"/>
    </xf>
    <xf numFmtId="0" fontId="39" fillId="0" borderId="89" xfId="0" applyFont="1" applyBorder="1" applyAlignment="1" applyProtection="1">
      <alignment horizontal="left" vertical="center" wrapText="1"/>
      <protection locked="0"/>
    </xf>
    <xf numFmtId="0" fontId="39" fillId="0" borderId="90" xfId="0" applyFont="1" applyBorder="1" applyAlignment="1" applyProtection="1">
      <alignment horizontal="left" vertical="center" wrapText="1"/>
      <protection locked="0"/>
    </xf>
    <xf numFmtId="0" fontId="39" fillId="0" borderId="91" xfId="0" applyFont="1" applyBorder="1" applyAlignment="1" applyProtection="1">
      <alignment horizontal="left" vertical="center" wrapText="1"/>
      <protection locked="0"/>
    </xf>
    <xf numFmtId="0" fontId="39" fillId="0" borderId="25"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00"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39" fillId="0" borderId="44" xfId="0" applyFont="1" applyBorder="1" applyAlignment="1" applyProtection="1">
      <alignment horizontal="left" vertical="center" wrapText="1"/>
      <protection locked="0"/>
    </xf>
    <xf numFmtId="0" fontId="38" fillId="0" borderId="86"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8" xfId="0" applyFont="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1" fillId="0" borderId="38" xfId="0" applyFont="1" applyBorder="1" applyAlignment="1">
      <alignment horizontal="left" vertical="center"/>
    </xf>
    <xf numFmtId="0" fontId="1" fillId="0" borderId="40" xfId="0" applyFont="1" applyBorder="1" applyAlignment="1">
      <alignment horizontal="left" vertical="center"/>
    </xf>
    <xf numFmtId="0" fontId="66" fillId="31" borderId="24" xfId="0" applyFont="1" applyFill="1" applyBorder="1" applyAlignment="1">
      <alignment horizontal="center" vertical="center" wrapText="1"/>
    </xf>
    <xf numFmtId="0" fontId="27" fillId="29" borderId="0" xfId="0" applyFont="1" applyFill="1" applyAlignment="1">
      <alignment horizontal="center"/>
    </xf>
    <xf numFmtId="0" fontId="38" fillId="0" borderId="24" xfId="0" applyFont="1" applyBorder="1" applyAlignment="1">
      <alignment horizontal="center" vertical="center" wrapText="1"/>
    </xf>
    <xf numFmtId="10" fontId="38" fillId="0" borderId="24" xfId="34" applyNumberFormat="1" applyFont="1" applyFill="1" applyBorder="1" applyAlignment="1" applyProtection="1">
      <alignment horizontal="center" vertical="center" wrapText="1"/>
    </xf>
    <xf numFmtId="10" fontId="39" fillId="0" borderId="86" xfId="0" applyNumberFormat="1" applyFont="1" applyBorder="1" applyAlignment="1">
      <alignment horizontal="center" vertical="center" wrapText="1"/>
    </xf>
    <xf numFmtId="0" fontId="39" fillId="0" borderId="88" xfId="0" applyFont="1" applyBorder="1" applyAlignment="1">
      <alignment horizontal="center" vertical="center" wrapText="1"/>
    </xf>
    <xf numFmtId="165" fontId="38" fillId="0" borderId="24" xfId="34" applyNumberFormat="1" applyFont="1" applyFill="1" applyBorder="1" applyAlignment="1" applyProtection="1">
      <alignment horizontal="center" vertical="center"/>
      <protection locked="0"/>
    </xf>
    <xf numFmtId="0" fontId="39" fillId="0" borderId="24" xfId="0" applyFont="1" applyBorder="1" applyAlignment="1">
      <alignment horizontal="center" vertical="center" wrapText="1"/>
    </xf>
    <xf numFmtId="9" fontId="38" fillId="0" borderId="24" xfId="0" applyNumberFormat="1" applyFont="1" applyBorder="1" applyAlignment="1" applyProtection="1">
      <alignment horizontal="center" vertical="center" wrapText="1"/>
      <protection locked="0"/>
    </xf>
    <xf numFmtId="0" fontId="39" fillId="0" borderId="86" xfId="0" applyFont="1" applyBorder="1" applyAlignment="1">
      <alignment horizontal="center" vertical="center" wrapText="1"/>
    </xf>
    <xf numFmtId="0" fontId="39" fillId="0" borderId="87" xfId="0" applyFont="1" applyBorder="1" applyAlignment="1">
      <alignment horizontal="center" vertical="center" wrapText="1"/>
    </xf>
    <xf numFmtId="165" fontId="38" fillId="0" borderId="24" xfId="0" applyNumberFormat="1" applyFont="1" applyBorder="1" applyAlignment="1">
      <alignment horizontal="center" vertical="center" wrapText="1"/>
    </xf>
    <xf numFmtId="0" fontId="43" fillId="0" borderId="24" xfId="0" applyFont="1" applyBorder="1" applyAlignment="1">
      <alignment horizontal="center" vertical="center"/>
    </xf>
    <xf numFmtId="0" fontId="43" fillId="0" borderId="24" xfId="0" applyFont="1" applyBorder="1" applyAlignment="1">
      <alignment horizontal="left" vertical="center"/>
    </xf>
    <xf numFmtId="0" fontId="41" fillId="29" borderId="0" xfId="0" applyFont="1" applyFill="1" applyAlignment="1">
      <alignment horizont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40" xfId="0" applyFont="1" applyBorder="1" applyAlignment="1">
      <alignment horizontal="center" vertical="center"/>
    </xf>
    <xf numFmtId="165" fontId="38" fillId="29" borderId="24" xfId="34" applyNumberFormat="1" applyFont="1" applyFill="1" applyBorder="1" applyAlignment="1" applyProtection="1">
      <alignment horizontal="center" vertical="center"/>
    </xf>
    <xf numFmtId="0" fontId="41" fillId="29" borderId="0" xfId="0" applyFont="1" applyFill="1" applyAlignment="1">
      <alignment horizontal="center" vertical="center"/>
    </xf>
    <xf numFmtId="0" fontId="67" fillId="31" borderId="94" xfId="0" applyFont="1" applyFill="1" applyBorder="1" applyAlignment="1">
      <alignment horizontal="center" vertical="center" wrapText="1"/>
    </xf>
    <xf numFmtId="0" fontId="67" fillId="31" borderId="95" xfId="0" applyFont="1" applyFill="1" applyBorder="1" applyAlignment="1">
      <alignment horizontal="center" vertical="center" wrapText="1"/>
    </xf>
    <xf numFmtId="0" fontId="67" fillId="31" borderId="56" xfId="0" applyFont="1" applyFill="1" applyBorder="1" applyAlignment="1">
      <alignment horizontal="center" vertical="center" wrapText="1"/>
    </xf>
    <xf numFmtId="2" fontId="41" fillId="0" borderId="24" xfId="34" applyNumberFormat="1" applyFont="1" applyBorder="1" applyAlignment="1" applyProtection="1">
      <alignment horizontal="center" vertical="center" wrapText="1"/>
      <protection locked="0"/>
    </xf>
    <xf numFmtId="2" fontId="41" fillId="0" borderId="17" xfId="34" applyNumberFormat="1" applyFont="1" applyBorder="1" applyAlignment="1" applyProtection="1">
      <alignment horizontal="center" vertical="center" wrapText="1"/>
      <protection locked="0"/>
    </xf>
    <xf numFmtId="10" fontId="41" fillId="0" borderId="24" xfId="34" applyNumberFormat="1" applyFont="1" applyFill="1" applyBorder="1" applyAlignment="1" applyProtection="1">
      <alignment horizontal="center" vertical="center"/>
    </xf>
    <xf numFmtId="10" fontId="41" fillId="0" borderId="17" xfId="34" applyNumberFormat="1" applyFont="1" applyFill="1" applyBorder="1" applyAlignment="1" applyProtection="1">
      <alignment horizontal="center" vertical="center"/>
    </xf>
    <xf numFmtId="0" fontId="40" fillId="0" borderId="16" xfId="0" applyFont="1" applyBorder="1" applyAlignment="1">
      <alignment horizontal="center" vertical="center" wrapText="1"/>
    </xf>
    <xf numFmtId="0" fontId="40" fillId="0" borderId="14" xfId="0" applyFont="1" applyBorder="1" applyAlignment="1">
      <alignment horizontal="center" vertical="center" wrapText="1"/>
    </xf>
    <xf numFmtId="0" fontId="67" fillId="31" borderId="23" xfId="0" applyFont="1" applyFill="1" applyBorder="1" applyAlignment="1">
      <alignment horizontal="center" vertical="center" wrapText="1"/>
    </xf>
    <xf numFmtId="0" fontId="67" fillId="31" borderId="19" xfId="0" applyFont="1" applyFill="1" applyBorder="1" applyAlignment="1">
      <alignment horizontal="center" vertical="center" wrapText="1"/>
    </xf>
    <xf numFmtId="0" fontId="67" fillId="31" borderId="86" xfId="0" applyFont="1" applyFill="1" applyBorder="1" applyAlignment="1">
      <alignment horizontal="center" vertical="center" wrapText="1"/>
    </xf>
    <xf numFmtId="0" fontId="67" fillId="31" borderId="98" xfId="0" applyFont="1" applyFill="1" applyBorder="1" applyAlignment="1">
      <alignment horizontal="center" vertical="center" wrapText="1"/>
    </xf>
    <xf numFmtId="10" fontId="41" fillId="30" borderId="24" xfId="34" applyNumberFormat="1" applyFont="1" applyFill="1" applyBorder="1" applyAlignment="1" applyProtection="1">
      <alignment horizontal="center" vertical="center" wrapText="1"/>
    </xf>
    <xf numFmtId="10" fontId="41" fillId="30" borderId="17" xfId="34" applyNumberFormat="1" applyFont="1" applyFill="1" applyBorder="1" applyAlignment="1" applyProtection="1">
      <alignment horizontal="center" vertical="center" wrapText="1"/>
    </xf>
    <xf numFmtId="2" fontId="41" fillId="30" borderId="24" xfId="34" applyNumberFormat="1" applyFont="1" applyFill="1" applyBorder="1" applyAlignment="1" applyProtection="1">
      <alignment horizontal="center" vertical="center" wrapText="1"/>
    </xf>
    <xf numFmtId="2" fontId="41" fillId="30" borderId="17" xfId="34" applyNumberFormat="1" applyFont="1" applyFill="1" applyBorder="1" applyAlignment="1" applyProtection="1">
      <alignment horizontal="center" vertical="center" wrapText="1"/>
    </xf>
    <xf numFmtId="49" fontId="60" fillId="0" borderId="89" xfId="0" applyNumberFormat="1" applyFont="1" applyBorder="1" applyAlignment="1" applyProtection="1">
      <alignment horizontal="justify" vertical="center" wrapText="1"/>
      <protection locked="0"/>
    </xf>
    <xf numFmtId="49" fontId="60" fillId="0" borderId="90" xfId="0" applyNumberFormat="1" applyFont="1" applyBorder="1" applyAlignment="1" applyProtection="1">
      <alignment horizontal="justify" vertical="center" wrapText="1"/>
      <protection locked="0"/>
    </xf>
    <xf numFmtId="49" fontId="60" fillId="0" borderId="101" xfId="0" applyNumberFormat="1" applyFont="1" applyBorder="1" applyAlignment="1" applyProtection="1">
      <alignment horizontal="justify" vertical="center" wrapText="1"/>
      <protection locked="0"/>
    </xf>
    <xf numFmtId="49" fontId="60" fillId="0" borderId="68" xfId="0" applyNumberFormat="1" applyFont="1" applyBorder="1" applyAlignment="1" applyProtection="1">
      <alignment horizontal="justify" vertical="center" wrapText="1"/>
      <protection locked="0"/>
    </xf>
    <xf numFmtId="49" fontId="60" fillId="0" borderId="31" xfId="0" applyNumberFormat="1" applyFont="1" applyBorder="1" applyAlignment="1" applyProtection="1">
      <alignment horizontal="justify" vertical="center" wrapText="1"/>
      <protection locked="0"/>
    </xf>
    <xf numFmtId="49" fontId="60" fillId="0" borderId="32" xfId="0" applyNumberFormat="1" applyFont="1" applyBorder="1" applyAlignment="1" applyProtection="1">
      <alignment horizontal="justify" vertical="center" wrapText="1"/>
      <protection locked="0"/>
    </xf>
    <xf numFmtId="49" fontId="43" fillId="0" borderId="48" xfId="0" applyNumberFormat="1" applyFont="1" applyBorder="1" applyAlignment="1" applyProtection="1">
      <alignment horizontal="left" vertical="top" wrapText="1"/>
      <protection locked="0"/>
    </xf>
    <xf numFmtId="49" fontId="43" fillId="0" borderId="11" xfId="0" applyNumberFormat="1" applyFont="1" applyBorder="1" applyAlignment="1" applyProtection="1">
      <alignment horizontal="left" vertical="top" wrapText="1"/>
      <protection locked="0"/>
    </xf>
    <xf numFmtId="49" fontId="43" fillId="0" borderId="13" xfId="0" applyNumberFormat="1" applyFont="1" applyBorder="1" applyAlignment="1" applyProtection="1">
      <alignment horizontal="left" vertical="top" wrapText="1"/>
      <protection locked="0"/>
    </xf>
    <xf numFmtId="49" fontId="43" fillId="0" borderId="68" xfId="0" applyNumberFormat="1" applyFont="1" applyBorder="1" applyAlignment="1" applyProtection="1">
      <alignment horizontal="left" vertical="top" wrapText="1"/>
      <protection locked="0"/>
    </xf>
    <xf numFmtId="49" fontId="43" fillId="0" borderId="31" xfId="0" applyNumberFormat="1" applyFont="1" applyBorder="1" applyAlignment="1" applyProtection="1">
      <alignment horizontal="left" vertical="top" wrapText="1"/>
      <protection locked="0"/>
    </xf>
    <xf numFmtId="49" fontId="43" fillId="0" borderId="32" xfId="0" applyNumberFormat="1" applyFont="1" applyBorder="1" applyAlignment="1" applyProtection="1">
      <alignment horizontal="left" vertical="top" wrapText="1"/>
      <protection locked="0"/>
    </xf>
    <xf numFmtId="9" fontId="48" fillId="35" borderId="24" xfId="34" applyFont="1" applyFill="1" applyBorder="1" applyAlignment="1" applyProtection="1">
      <alignment horizontal="center" vertical="center" wrapText="1"/>
    </xf>
    <xf numFmtId="9" fontId="48" fillId="0" borderId="24" xfId="34" applyFont="1" applyFill="1" applyBorder="1" applyAlignment="1" applyProtection="1">
      <alignment horizontal="center" vertical="center" wrapText="1"/>
    </xf>
    <xf numFmtId="165" fontId="48" fillId="0" borderId="24" xfId="34" applyNumberFormat="1" applyFont="1" applyFill="1" applyBorder="1" applyAlignment="1" applyProtection="1">
      <alignment horizontal="center" vertical="center"/>
    </xf>
    <xf numFmtId="0" fontId="61" fillId="31" borderId="15" xfId="0" applyFont="1" applyFill="1" applyBorder="1" applyAlignment="1">
      <alignment horizontal="center" vertical="center" wrapText="1"/>
    </xf>
    <xf numFmtId="0" fontId="61" fillId="31" borderId="99" xfId="0" applyFont="1" applyFill="1" applyBorder="1" applyAlignment="1">
      <alignment horizontal="center" vertical="center" wrapText="1"/>
    </xf>
    <xf numFmtId="0" fontId="61" fillId="31" borderId="23" xfId="0" applyFont="1" applyFill="1" applyBorder="1" applyAlignment="1">
      <alignment horizontal="center" vertical="center" wrapText="1"/>
    </xf>
    <xf numFmtId="0" fontId="61" fillId="31" borderId="86" xfId="0" applyFont="1" applyFill="1" applyBorder="1" applyAlignment="1">
      <alignment horizontal="center" vertical="center" wrapText="1"/>
    </xf>
    <xf numFmtId="0" fontId="61" fillId="31" borderId="94" xfId="0" applyFont="1" applyFill="1" applyBorder="1" applyAlignment="1">
      <alignment horizontal="center" vertical="center" wrapText="1"/>
    </xf>
    <xf numFmtId="0" fontId="61" fillId="31" borderId="95" xfId="0" applyFont="1" applyFill="1" applyBorder="1" applyAlignment="1">
      <alignment horizontal="center" vertical="center" wrapText="1"/>
    </xf>
    <xf numFmtId="0" fontId="61" fillId="31" borderId="56" xfId="0" applyFont="1" applyFill="1" applyBorder="1" applyAlignment="1">
      <alignment horizontal="center" vertical="center" wrapText="1"/>
    </xf>
    <xf numFmtId="0" fontId="61" fillId="31" borderId="19" xfId="0" applyFont="1" applyFill="1" applyBorder="1" applyAlignment="1">
      <alignment horizontal="center" vertical="center" wrapText="1"/>
    </xf>
    <xf numFmtId="0" fontId="61" fillId="31" borderId="98" xfId="0" applyFont="1" applyFill="1" applyBorder="1" applyAlignment="1">
      <alignment horizontal="center" vertical="center" wrapText="1"/>
    </xf>
    <xf numFmtId="0" fontId="43" fillId="0" borderId="14" xfId="0" applyFont="1" applyBorder="1" applyAlignment="1">
      <alignment horizontal="center" vertical="center" wrapText="1"/>
    </xf>
    <xf numFmtId="0" fontId="1" fillId="29" borderId="30" xfId="32" applyFill="1" applyBorder="1" applyAlignment="1">
      <alignment horizontal="justify" vertical="center" wrapText="1"/>
    </xf>
    <xf numFmtId="0" fontId="1" fillId="29" borderId="31" xfId="32" applyFill="1" applyBorder="1" applyAlignment="1">
      <alignment horizontal="justify" vertical="center" wrapText="1"/>
    </xf>
    <xf numFmtId="0" fontId="1" fillId="29" borderId="32" xfId="32" applyFill="1" applyBorder="1" applyAlignment="1">
      <alignment horizontal="justify" vertical="center" wrapText="1"/>
    </xf>
    <xf numFmtId="0" fontId="43" fillId="0" borderId="89" xfId="0" applyFont="1" applyBorder="1" applyAlignment="1">
      <alignment horizontal="left" vertical="top" wrapText="1"/>
    </xf>
    <xf numFmtId="0" fontId="43" fillId="0" borderId="90" xfId="0" applyFont="1" applyBorder="1" applyAlignment="1">
      <alignment horizontal="left" vertical="top" wrapText="1"/>
    </xf>
    <xf numFmtId="0" fontId="43" fillId="0" borderId="91" xfId="0" applyFont="1" applyBorder="1" applyAlignment="1">
      <alignment horizontal="left" vertical="top" wrapText="1"/>
    </xf>
    <xf numFmtId="0" fontId="43" fillId="0" borderId="42" xfId="0" applyFont="1" applyBorder="1" applyAlignment="1">
      <alignment horizontal="left" vertical="top" wrapText="1"/>
    </xf>
    <xf numFmtId="0" fontId="43" fillId="0" borderId="43" xfId="0" applyFont="1" applyBorder="1" applyAlignment="1">
      <alignment horizontal="left" vertical="top" wrapText="1"/>
    </xf>
    <xf numFmtId="0" fontId="43" fillId="0" borderId="44" xfId="0" applyFont="1" applyBorder="1" applyAlignment="1">
      <alignment horizontal="left" vertical="top" wrapText="1"/>
    </xf>
    <xf numFmtId="0" fontId="43" fillId="0" borderId="89" xfId="0" applyFont="1" applyBorder="1" applyAlignment="1" applyProtection="1">
      <alignment horizontal="left" vertical="top" wrapText="1"/>
      <protection locked="0"/>
    </xf>
    <xf numFmtId="0" fontId="43" fillId="0" borderId="90" xfId="0" applyFont="1" applyBorder="1" applyAlignment="1" applyProtection="1">
      <alignment horizontal="left" vertical="top" wrapText="1"/>
      <protection locked="0"/>
    </xf>
    <xf numFmtId="0" fontId="43" fillId="0" borderId="91" xfId="0" applyFont="1" applyBorder="1" applyAlignment="1" applyProtection="1">
      <alignment horizontal="left" vertical="top" wrapText="1"/>
      <protection locked="0"/>
    </xf>
    <xf numFmtId="0" fontId="43" fillId="0" borderId="42" xfId="0" applyFont="1" applyBorder="1" applyAlignment="1" applyProtection="1">
      <alignment horizontal="left" vertical="top" wrapText="1"/>
      <protection locked="0"/>
    </xf>
    <xf numFmtId="0" fontId="43" fillId="0" borderId="43" xfId="0" applyFont="1" applyBorder="1" applyAlignment="1" applyProtection="1">
      <alignment horizontal="left" vertical="top" wrapText="1"/>
      <protection locked="0"/>
    </xf>
    <xf numFmtId="0" fontId="43" fillId="0" borderId="44" xfId="0" applyFont="1" applyBorder="1" applyAlignment="1" applyProtection="1">
      <alignment horizontal="left" vertical="top"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9BB5C744-73A9-4B70-B245-B46C9974D18E}"/>
    <cellStyle name="Notas" xfId="33" builtinId="10" customBuiltin="1"/>
    <cellStyle name="Notas 2" xfId="43" xr:uid="{5C3297FA-C79E-4682-B661-AB7528529352}"/>
    <cellStyle name="Porcentaje" xfId="34" builtinId="5"/>
    <cellStyle name="Porcentaje 2" xfId="35" xr:uid="{58BF0730-80C5-4A68-8860-8DB21CD22631}"/>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50">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Tiempo de Cubrimiento de Vacantes</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TiempoCubrimientoVac!$D$48:$O$48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TiempoCubrimientoVac!$D$49:$O$49</c:f>
              <c:numCache>
                <c:formatCode>0.0%</c:formatCode>
                <c:ptCount val="12"/>
                <c:pt idx="0">
                  <c:v>1.1000000000000001</c:v>
                </c:pt>
                <c:pt idx="1">
                  <c:v>1.4864864864864864</c:v>
                </c:pt>
                <c:pt idx="2">
                  <c:v>3.0555555555555554</c:v>
                </c:pt>
                <c:pt idx="3">
                  <c:v>1.2790697674418605</c:v>
                </c:pt>
                <c:pt idx="4">
                  <c:v>1.1458333333333333</c:v>
                </c:pt>
                <c:pt idx="5">
                  <c:v>1.1956521739130435</c:v>
                </c:pt>
                <c:pt idx="6">
                  <c:v>1.1956521739130435</c:v>
                </c:pt>
                <c:pt idx="7">
                  <c:v>1.2222222222222223</c:v>
                </c:pt>
                <c:pt idx="8">
                  <c:v>1.375</c:v>
                </c:pt>
                <c:pt idx="9">
                  <c:v>1.2790697674418605</c:v>
                </c:pt>
                <c:pt idx="10">
                  <c:v>1.6176470588235294</c:v>
                </c:pt>
                <c:pt idx="11">
                  <c:v>1.7741935483870968</c:v>
                </c:pt>
              </c:numCache>
            </c:numRef>
          </c:val>
          <c:extLst>
            <c:ext xmlns:c16="http://schemas.microsoft.com/office/drawing/2014/chart" uri="{C3380CC4-5D6E-409C-BE32-E72D297353CC}">
              <c16:uniqueId val="{00000001-2033-447E-B061-6527DAA942AD}"/>
            </c:ext>
          </c:extLst>
        </c:ser>
        <c:dLbls>
          <c:showLegendKey val="0"/>
          <c:showVal val="0"/>
          <c:showCatName val="0"/>
          <c:showSerName val="0"/>
          <c:showPercent val="0"/>
          <c:showBubbleSize val="0"/>
        </c:dLbls>
        <c:gapWidth val="219"/>
        <c:overlap val="-27"/>
        <c:axId val="668705247"/>
        <c:axId val="1"/>
      </c:barChart>
      <c:catAx>
        <c:axId val="668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668705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s-CO"/>
              <a:t>Poblamiento de Planta de Personal</a:t>
            </a:r>
          </a:p>
        </c:rich>
      </c:tx>
      <c:overlay val="0"/>
      <c:spPr>
        <a:noFill/>
        <a:ln w="25400">
          <a:noFill/>
        </a:ln>
      </c:spPr>
    </c:title>
    <c:autoTitleDeleted val="0"/>
    <c:plotArea>
      <c:layout/>
      <c:barChart>
        <c:barDir val="col"/>
        <c:grouping val="clustered"/>
        <c:varyColors val="0"/>
        <c:ser>
          <c:idx val="0"/>
          <c:order val="0"/>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Poblamiento!$D$48:$O$48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Poblamiento!$D$49:$O$49</c:f>
              <c:numCache>
                <c:formatCode>0.0%</c:formatCode>
                <c:ptCount val="12"/>
                <c:pt idx="0">
                  <c:v>0.91164658634538154</c:v>
                </c:pt>
                <c:pt idx="1">
                  <c:v>0.90896921017402943</c:v>
                </c:pt>
                <c:pt idx="2">
                  <c:v>0.91164658634538154</c:v>
                </c:pt>
                <c:pt idx="3">
                  <c:v>0.92503346720214186</c:v>
                </c:pt>
                <c:pt idx="4">
                  <c:v>0.91967871485943775</c:v>
                </c:pt>
                <c:pt idx="5">
                  <c:v>0.92771084337349397</c:v>
                </c:pt>
                <c:pt idx="6">
                  <c:v>0.92904953145917002</c:v>
                </c:pt>
                <c:pt idx="7">
                  <c:v>0.93038821954484607</c:v>
                </c:pt>
                <c:pt idx="8">
                  <c:v>0.93306559571619807</c:v>
                </c:pt>
                <c:pt idx="9">
                  <c:v>0.9410977242302544</c:v>
                </c:pt>
                <c:pt idx="10">
                  <c:v>0.94243641231593034</c:v>
                </c:pt>
                <c:pt idx="11">
                  <c:v>0.95180722891566261</c:v>
                </c:pt>
              </c:numCache>
            </c:numRef>
          </c:val>
          <c:extLst>
            <c:ext xmlns:c16="http://schemas.microsoft.com/office/drawing/2014/chart" uri="{C3380CC4-5D6E-409C-BE32-E72D297353CC}">
              <c16:uniqueId val="{00000001-1F7D-481C-811A-A5B36FC6F59A}"/>
            </c:ext>
          </c:extLst>
        </c:ser>
        <c:dLbls>
          <c:showLegendKey val="0"/>
          <c:showVal val="0"/>
          <c:showCatName val="0"/>
          <c:showSerName val="0"/>
          <c:showPercent val="0"/>
          <c:showBubbleSize val="0"/>
        </c:dLbls>
        <c:gapWidth val="219"/>
        <c:overlap val="-27"/>
        <c:axId val="668705727"/>
        <c:axId val="1"/>
      </c:barChart>
      <c:catAx>
        <c:axId val="66870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6870572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NIVEL DE CONOCIMIENTO</a:t>
            </a:r>
          </a:p>
        </c:rich>
      </c:tx>
      <c:overlay val="0"/>
      <c:spPr>
        <a:noFill/>
        <a:ln w="25400">
          <a:noFill/>
        </a:ln>
      </c:spPr>
    </c:title>
    <c:autoTitleDeleted val="0"/>
    <c:plotArea>
      <c:layout/>
      <c:barChart>
        <c:barDir val="col"/>
        <c:grouping val="clustered"/>
        <c:varyColors val="0"/>
        <c:ser>
          <c:idx val="0"/>
          <c:order val="0"/>
          <c:tx>
            <c:strRef>
              <c:f>NivelConocimiento!$C$49:$E$49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NivelConocimiento!$F$48:$O$48</c:f>
              <c:strCache>
                <c:ptCount val="10"/>
                <c:pt idx="0">
                  <c:v>MAR</c:v>
                </c:pt>
                <c:pt idx="1">
                  <c:v>ABR</c:v>
                </c:pt>
                <c:pt idx="2">
                  <c:v>MAY</c:v>
                </c:pt>
                <c:pt idx="3">
                  <c:v>JUN</c:v>
                </c:pt>
                <c:pt idx="4">
                  <c:v>JUL</c:v>
                </c:pt>
                <c:pt idx="5">
                  <c:v>AGOS</c:v>
                </c:pt>
                <c:pt idx="6">
                  <c:v>SEP</c:v>
                </c:pt>
                <c:pt idx="7">
                  <c:v>OCT</c:v>
                </c:pt>
                <c:pt idx="8">
                  <c:v>NOV</c:v>
                </c:pt>
                <c:pt idx="9">
                  <c:v>DIC</c:v>
                </c:pt>
              </c:strCache>
            </c:strRef>
          </c:cat>
          <c:val>
            <c:numRef>
              <c:f>NivelConocimiento!$F$49:$O$49</c:f>
              <c:numCache>
                <c:formatCode>0.0%</c:formatCode>
                <c:ptCount val="10"/>
                <c:pt idx="0">
                  <c:v>0.22</c:v>
                </c:pt>
                <c:pt idx="3">
                  <c:v>0.23</c:v>
                </c:pt>
                <c:pt idx="6">
                  <c:v>0.38</c:v>
                </c:pt>
                <c:pt idx="9">
                  <c:v>0.6</c:v>
                </c:pt>
              </c:numCache>
            </c:numRef>
          </c:val>
          <c:extLst>
            <c:ext xmlns:c16="http://schemas.microsoft.com/office/drawing/2014/chart" uri="{C3380CC4-5D6E-409C-BE32-E72D297353CC}">
              <c16:uniqueId val="{00000001-2381-4ED9-B8FB-3E757659644D}"/>
            </c:ext>
          </c:extLst>
        </c:ser>
        <c:dLbls>
          <c:showLegendKey val="0"/>
          <c:showVal val="0"/>
          <c:showCatName val="0"/>
          <c:showSerName val="0"/>
          <c:showPercent val="0"/>
          <c:showBubbleSize val="0"/>
        </c:dLbls>
        <c:gapWidth val="219"/>
        <c:overlap val="-27"/>
        <c:axId val="1217686000"/>
        <c:axId val="1"/>
      </c:barChart>
      <c:catAx>
        <c:axId val="121768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Satisfacción PBSI</a:t>
            </a:r>
          </a:p>
        </c:rich>
      </c:tx>
      <c:overlay val="0"/>
      <c:spPr>
        <a:noFill/>
        <a:ln w="25400">
          <a:noFill/>
        </a:ln>
      </c:spPr>
    </c:title>
    <c:autoTitleDeleted val="0"/>
    <c:plotArea>
      <c:layout/>
      <c:barChart>
        <c:barDir val="col"/>
        <c:grouping val="clustered"/>
        <c:varyColors val="0"/>
        <c:ser>
          <c:idx val="0"/>
          <c:order val="0"/>
          <c:tx>
            <c:strRef>
              <c:f>PlanBienestar!$C$49:$E$49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PlanBienestar!$F$48:$P$48</c:f>
              <c:strCache>
                <c:ptCount val="11"/>
                <c:pt idx="0">
                  <c:v>MAR</c:v>
                </c:pt>
                <c:pt idx="1">
                  <c:v>ABR</c:v>
                </c:pt>
                <c:pt idx="2">
                  <c:v>MAY</c:v>
                </c:pt>
                <c:pt idx="3">
                  <c:v>JUN</c:v>
                </c:pt>
                <c:pt idx="4">
                  <c:v>JUL</c:v>
                </c:pt>
                <c:pt idx="5">
                  <c:v>AGOS</c:v>
                </c:pt>
                <c:pt idx="6">
                  <c:v>SEP</c:v>
                </c:pt>
                <c:pt idx="7">
                  <c:v>OCT</c:v>
                </c:pt>
                <c:pt idx="8">
                  <c:v>NOV</c:v>
                </c:pt>
                <c:pt idx="9">
                  <c:v>DIC</c:v>
                </c:pt>
                <c:pt idx="10">
                  <c:v>RESULTADO</c:v>
                </c:pt>
              </c:strCache>
            </c:strRef>
          </c:cat>
          <c:val>
            <c:numRef>
              <c:f>PlanBienestar!$F$49:$P$49</c:f>
              <c:numCache>
                <c:formatCode>0.0%</c:formatCode>
                <c:ptCount val="11"/>
                <c:pt idx="0">
                  <c:v>0.97619047619047616</c:v>
                </c:pt>
                <c:pt idx="3">
                  <c:v>0.9776785714285714</c:v>
                </c:pt>
                <c:pt idx="6">
                  <c:v>0.98129251700680276</c:v>
                </c:pt>
                <c:pt idx="9">
                  <c:v>0.99277456647398843</c:v>
                </c:pt>
                <c:pt idx="10">
                  <c:v>0.98163217414625425</c:v>
                </c:pt>
              </c:numCache>
            </c:numRef>
          </c:val>
          <c:extLst>
            <c:ext xmlns:c16="http://schemas.microsoft.com/office/drawing/2014/chart" uri="{C3380CC4-5D6E-409C-BE32-E72D297353CC}">
              <c16:uniqueId val="{00000001-6A32-44E9-9FD0-77B7E2C5A534}"/>
            </c:ext>
          </c:extLst>
        </c:ser>
        <c:dLbls>
          <c:showLegendKey val="0"/>
          <c:showVal val="0"/>
          <c:showCatName val="0"/>
          <c:showSerName val="0"/>
          <c:showPercent val="0"/>
          <c:showBubbleSize val="0"/>
        </c:dLbls>
        <c:gapWidth val="219"/>
        <c:overlap val="-27"/>
        <c:axId val="1218203168"/>
        <c:axId val="1"/>
      </c:barChart>
      <c:catAx>
        <c:axId val="121820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82031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EFECTIVIDAD INDUCCIÓN</a:t>
            </a:r>
          </a:p>
        </c:rich>
      </c:tx>
      <c:overlay val="0"/>
      <c:spPr>
        <a:noFill/>
        <a:ln w="25400">
          <a:noFill/>
        </a:ln>
      </c:spPr>
    </c:title>
    <c:autoTitleDeleted val="0"/>
    <c:plotArea>
      <c:layout/>
      <c:barChart>
        <c:barDir val="col"/>
        <c:grouping val="clustered"/>
        <c:varyColors val="0"/>
        <c:ser>
          <c:idx val="0"/>
          <c:order val="0"/>
          <c:tx>
            <c:strRef>
              <c:f>EfectividadInducción!$C$49:$E$49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EfectividadInducción!$F$48:$P$48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EfectividadInducción!$F$49:$P$49</c:f>
              <c:numCache>
                <c:formatCode>0.0%</c:formatCode>
                <c:ptCount val="11"/>
                <c:pt idx="0" formatCode="General">
                  <c:v>100</c:v>
                </c:pt>
                <c:pt idx="3" formatCode="General">
                  <c:v>100</c:v>
                </c:pt>
                <c:pt idx="6">
                  <c:v>0</c:v>
                </c:pt>
                <c:pt idx="9">
                  <c:v>0.66545454545454552</c:v>
                </c:pt>
                <c:pt idx="10">
                  <c:v>0.7371428571428571</c:v>
                </c:pt>
              </c:numCache>
            </c:numRef>
          </c:val>
          <c:extLst>
            <c:ext xmlns:c16="http://schemas.microsoft.com/office/drawing/2014/chart" uri="{C3380CC4-5D6E-409C-BE32-E72D297353CC}">
              <c16:uniqueId val="{00000001-BC5D-49E3-BB48-74BB52B4F059}"/>
            </c:ext>
          </c:extLst>
        </c:ser>
        <c:dLbls>
          <c:showLegendKey val="0"/>
          <c:showVal val="0"/>
          <c:showCatName val="0"/>
          <c:showSerName val="0"/>
          <c:showPercent val="0"/>
          <c:showBubbleSize val="0"/>
        </c:dLbls>
        <c:gapWidth val="219"/>
        <c:overlap val="-27"/>
        <c:axId val="1224456832"/>
        <c:axId val="1"/>
      </c:barChart>
      <c:catAx>
        <c:axId val="12244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CO"/>
          </a:p>
        </c:txPr>
        <c:crossAx val="12244568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EFICACIA SST</a:t>
            </a:r>
          </a:p>
        </c:rich>
      </c:tx>
      <c:overlay val="0"/>
      <c:spPr>
        <a:noFill/>
        <a:ln w="25400">
          <a:noFill/>
        </a:ln>
      </c:spPr>
    </c:title>
    <c:autoTitleDeleted val="0"/>
    <c:plotArea>
      <c:layout/>
      <c:barChart>
        <c:barDir val="col"/>
        <c:grouping val="clustered"/>
        <c:varyColors val="0"/>
        <c:ser>
          <c:idx val="0"/>
          <c:order val="0"/>
          <c:tx>
            <c:strRef>
              <c:f>EficaciaSST!$C$49:$E$49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EficaciaSST!$F$48:$P$48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EficaciaSST!$F$49:$P$49</c:f>
              <c:numCache>
                <c:formatCode>0.0%</c:formatCode>
                <c:ptCount val="11"/>
                <c:pt idx="0">
                  <c:v>0.97727272727272729</c:v>
                </c:pt>
                <c:pt idx="3">
                  <c:v>0.97297297297297303</c:v>
                </c:pt>
                <c:pt idx="6">
                  <c:v>1</c:v>
                </c:pt>
                <c:pt idx="9">
                  <c:v>1</c:v>
                </c:pt>
                <c:pt idx="10">
                  <c:v>0.98708010335917318</c:v>
                </c:pt>
              </c:numCache>
            </c:numRef>
          </c:val>
          <c:extLst>
            <c:ext xmlns:c16="http://schemas.microsoft.com/office/drawing/2014/chart" uri="{C3380CC4-5D6E-409C-BE32-E72D297353CC}">
              <c16:uniqueId val="{00000001-E15E-4081-B144-63268B47A112}"/>
            </c:ext>
          </c:extLst>
        </c:ser>
        <c:dLbls>
          <c:showLegendKey val="0"/>
          <c:showVal val="0"/>
          <c:showCatName val="0"/>
          <c:showSerName val="0"/>
          <c:showPercent val="0"/>
          <c:showBubbleSize val="0"/>
        </c:dLbls>
        <c:gapWidth val="219"/>
        <c:overlap val="-27"/>
        <c:axId val="1217686480"/>
        <c:axId val="1"/>
      </c:barChart>
      <c:catAx>
        <c:axId val="121768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4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6643954" name="2 Imagen">
          <a:extLst>
            <a:ext uri="{FF2B5EF4-FFF2-40B4-BE49-F238E27FC236}">
              <a16:creationId xmlns:a16="http://schemas.microsoft.com/office/drawing/2014/main" id="{FC65495C-0E31-10B5-7052-5BC2E6A79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8444" name="Group 1">
          <a:extLst>
            <a:ext uri="{FF2B5EF4-FFF2-40B4-BE49-F238E27FC236}">
              <a16:creationId xmlns:a16="http://schemas.microsoft.com/office/drawing/2014/main" id="{A4E4BE4A-3B3D-775A-2EDC-668735D4F37D}"/>
            </a:ext>
          </a:extLst>
        </xdr:cNvPr>
        <xdr:cNvGrpSpPr>
          <a:grpSpLocks/>
        </xdr:cNvGrpSpPr>
      </xdr:nvGrpSpPr>
      <xdr:grpSpPr bwMode="auto">
        <a:xfrm>
          <a:off x="3705225" y="95250"/>
          <a:ext cx="0" cy="438150"/>
          <a:chOff x="5362575" y="104775"/>
          <a:chExt cx="0" cy="314325"/>
        </a:xfrm>
      </xdr:grpSpPr>
      <xdr:sp macro="" textlink="">
        <xdr:nvSpPr>
          <xdr:cNvPr id="8088488" name="Rectangle 2">
            <a:extLst>
              <a:ext uri="{FF2B5EF4-FFF2-40B4-BE49-F238E27FC236}">
                <a16:creationId xmlns:a16="http://schemas.microsoft.com/office/drawing/2014/main" id="{C67C2D50-8DFE-C838-32AA-93E017B46D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3D88AF8-A301-5D3C-E10F-7F6F51D0C5E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5" name="Group 15">
          <a:extLst>
            <a:ext uri="{FF2B5EF4-FFF2-40B4-BE49-F238E27FC236}">
              <a16:creationId xmlns:a16="http://schemas.microsoft.com/office/drawing/2014/main" id="{1EAB3410-27E2-5625-1A1F-4FC48AB61801}"/>
            </a:ext>
          </a:extLst>
        </xdr:cNvPr>
        <xdr:cNvGrpSpPr>
          <a:grpSpLocks/>
        </xdr:cNvGrpSpPr>
      </xdr:nvGrpSpPr>
      <xdr:grpSpPr bwMode="auto">
        <a:xfrm>
          <a:off x="3705225" y="95250"/>
          <a:ext cx="0" cy="438150"/>
          <a:chOff x="5362575" y="104775"/>
          <a:chExt cx="0" cy="314325"/>
        </a:xfrm>
      </xdr:grpSpPr>
      <xdr:sp macro="" textlink="">
        <xdr:nvSpPr>
          <xdr:cNvPr id="8088486" name="Rectangle 16">
            <a:extLst>
              <a:ext uri="{FF2B5EF4-FFF2-40B4-BE49-F238E27FC236}">
                <a16:creationId xmlns:a16="http://schemas.microsoft.com/office/drawing/2014/main" id="{AAE34CEA-D9C9-5586-2ED3-906A2780FB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3549780-399A-D1EC-DEBC-9BC7F48F056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6" name="Group 1">
          <a:extLst>
            <a:ext uri="{FF2B5EF4-FFF2-40B4-BE49-F238E27FC236}">
              <a16:creationId xmlns:a16="http://schemas.microsoft.com/office/drawing/2014/main" id="{EF5A61BC-BB29-591B-428A-8E4806BE6FC1}"/>
            </a:ext>
          </a:extLst>
        </xdr:cNvPr>
        <xdr:cNvGrpSpPr>
          <a:grpSpLocks/>
        </xdr:cNvGrpSpPr>
      </xdr:nvGrpSpPr>
      <xdr:grpSpPr bwMode="auto">
        <a:xfrm>
          <a:off x="3705225" y="95250"/>
          <a:ext cx="0" cy="438150"/>
          <a:chOff x="5362575" y="104775"/>
          <a:chExt cx="0" cy="314325"/>
        </a:xfrm>
      </xdr:grpSpPr>
      <xdr:sp macro="" textlink="">
        <xdr:nvSpPr>
          <xdr:cNvPr id="8088484" name="Rectangle 2">
            <a:extLst>
              <a:ext uri="{FF2B5EF4-FFF2-40B4-BE49-F238E27FC236}">
                <a16:creationId xmlns:a16="http://schemas.microsoft.com/office/drawing/2014/main" id="{CE893537-5E2D-B960-954E-DEF22181081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8331E26-ADA3-948D-4529-80390BC270B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7" name="Group 15">
          <a:extLst>
            <a:ext uri="{FF2B5EF4-FFF2-40B4-BE49-F238E27FC236}">
              <a16:creationId xmlns:a16="http://schemas.microsoft.com/office/drawing/2014/main" id="{4BE4C0F3-8C3A-03A6-8A7E-22448E4CC123}"/>
            </a:ext>
          </a:extLst>
        </xdr:cNvPr>
        <xdr:cNvGrpSpPr>
          <a:grpSpLocks/>
        </xdr:cNvGrpSpPr>
      </xdr:nvGrpSpPr>
      <xdr:grpSpPr bwMode="auto">
        <a:xfrm>
          <a:off x="3705225" y="95250"/>
          <a:ext cx="0" cy="438150"/>
          <a:chOff x="5362575" y="104775"/>
          <a:chExt cx="0" cy="314325"/>
        </a:xfrm>
      </xdr:grpSpPr>
      <xdr:sp macro="" textlink="">
        <xdr:nvSpPr>
          <xdr:cNvPr id="8088482" name="Rectangle 16">
            <a:extLst>
              <a:ext uri="{FF2B5EF4-FFF2-40B4-BE49-F238E27FC236}">
                <a16:creationId xmlns:a16="http://schemas.microsoft.com/office/drawing/2014/main" id="{FEEA1983-1E44-A884-B4DB-4FA6FBD6FDB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154D101-FFD5-10A9-7A0B-C78FCEAFC71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8" name="Group 1">
          <a:extLst>
            <a:ext uri="{FF2B5EF4-FFF2-40B4-BE49-F238E27FC236}">
              <a16:creationId xmlns:a16="http://schemas.microsoft.com/office/drawing/2014/main" id="{CB892BDC-65B7-CAD1-F4FE-6AC51091BDD7}"/>
            </a:ext>
          </a:extLst>
        </xdr:cNvPr>
        <xdr:cNvGrpSpPr>
          <a:grpSpLocks/>
        </xdr:cNvGrpSpPr>
      </xdr:nvGrpSpPr>
      <xdr:grpSpPr bwMode="auto">
        <a:xfrm>
          <a:off x="3705225" y="95250"/>
          <a:ext cx="0" cy="438150"/>
          <a:chOff x="7950200" y="104775"/>
          <a:chExt cx="0" cy="314325"/>
        </a:xfrm>
      </xdr:grpSpPr>
      <xdr:sp macro="" textlink="">
        <xdr:nvSpPr>
          <xdr:cNvPr id="8088480" name="Rectangle 2">
            <a:extLst>
              <a:ext uri="{FF2B5EF4-FFF2-40B4-BE49-F238E27FC236}">
                <a16:creationId xmlns:a16="http://schemas.microsoft.com/office/drawing/2014/main" id="{43ED4389-02B6-6D1C-E4F9-A8F0E0CB1F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34464D2-438C-C025-D951-320B5F46377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9" name="Group 1">
          <a:extLst>
            <a:ext uri="{FF2B5EF4-FFF2-40B4-BE49-F238E27FC236}">
              <a16:creationId xmlns:a16="http://schemas.microsoft.com/office/drawing/2014/main" id="{21283876-6B1D-18A7-32A2-0794B9FB15F7}"/>
            </a:ext>
          </a:extLst>
        </xdr:cNvPr>
        <xdr:cNvGrpSpPr>
          <a:grpSpLocks/>
        </xdr:cNvGrpSpPr>
      </xdr:nvGrpSpPr>
      <xdr:grpSpPr bwMode="auto">
        <a:xfrm>
          <a:off x="3705225" y="95250"/>
          <a:ext cx="0" cy="438150"/>
          <a:chOff x="5362575" y="104775"/>
          <a:chExt cx="0" cy="314325"/>
        </a:xfrm>
      </xdr:grpSpPr>
      <xdr:sp macro="" textlink="">
        <xdr:nvSpPr>
          <xdr:cNvPr id="8088478" name="Rectangle 2">
            <a:extLst>
              <a:ext uri="{FF2B5EF4-FFF2-40B4-BE49-F238E27FC236}">
                <a16:creationId xmlns:a16="http://schemas.microsoft.com/office/drawing/2014/main" id="{28F23A34-207B-3D54-5490-6C2B396EEB0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B43900D-C1F3-834E-5C96-629DB4BECC5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0" name="Group 15">
          <a:extLst>
            <a:ext uri="{FF2B5EF4-FFF2-40B4-BE49-F238E27FC236}">
              <a16:creationId xmlns:a16="http://schemas.microsoft.com/office/drawing/2014/main" id="{DFF4F3B1-4B07-1B20-0778-C9EF35E40E46}"/>
            </a:ext>
          </a:extLst>
        </xdr:cNvPr>
        <xdr:cNvGrpSpPr>
          <a:grpSpLocks/>
        </xdr:cNvGrpSpPr>
      </xdr:nvGrpSpPr>
      <xdr:grpSpPr bwMode="auto">
        <a:xfrm>
          <a:off x="3705225" y="95250"/>
          <a:ext cx="0" cy="438150"/>
          <a:chOff x="5362575" y="104775"/>
          <a:chExt cx="0" cy="314325"/>
        </a:xfrm>
      </xdr:grpSpPr>
      <xdr:sp macro="" textlink="">
        <xdr:nvSpPr>
          <xdr:cNvPr id="8088476" name="Rectangle 16">
            <a:extLst>
              <a:ext uri="{FF2B5EF4-FFF2-40B4-BE49-F238E27FC236}">
                <a16:creationId xmlns:a16="http://schemas.microsoft.com/office/drawing/2014/main" id="{A2266397-8EC0-5594-CA2B-06A3E3BF1E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9081FBF-1F1D-00FD-BFE6-DF7DEF8EE1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1" name="Group 1">
          <a:extLst>
            <a:ext uri="{FF2B5EF4-FFF2-40B4-BE49-F238E27FC236}">
              <a16:creationId xmlns:a16="http://schemas.microsoft.com/office/drawing/2014/main" id="{839CBF89-A656-E289-7FE0-92DC355CF8A9}"/>
            </a:ext>
          </a:extLst>
        </xdr:cNvPr>
        <xdr:cNvGrpSpPr>
          <a:grpSpLocks/>
        </xdr:cNvGrpSpPr>
      </xdr:nvGrpSpPr>
      <xdr:grpSpPr bwMode="auto">
        <a:xfrm>
          <a:off x="3705225" y="95250"/>
          <a:ext cx="0" cy="438150"/>
          <a:chOff x="5362575" y="104775"/>
          <a:chExt cx="0" cy="314325"/>
        </a:xfrm>
      </xdr:grpSpPr>
      <xdr:sp macro="" textlink="">
        <xdr:nvSpPr>
          <xdr:cNvPr id="8088474" name="Rectangle 2">
            <a:extLst>
              <a:ext uri="{FF2B5EF4-FFF2-40B4-BE49-F238E27FC236}">
                <a16:creationId xmlns:a16="http://schemas.microsoft.com/office/drawing/2014/main" id="{731EF05D-1113-01D5-339B-C6A42A2052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39D283D-AB55-F1F6-CDC6-D1E5AD0B11C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2" name="Group 15">
          <a:extLst>
            <a:ext uri="{FF2B5EF4-FFF2-40B4-BE49-F238E27FC236}">
              <a16:creationId xmlns:a16="http://schemas.microsoft.com/office/drawing/2014/main" id="{D7EF0EB4-5EB8-CDF1-D215-9C6E7003CC35}"/>
            </a:ext>
          </a:extLst>
        </xdr:cNvPr>
        <xdr:cNvGrpSpPr>
          <a:grpSpLocks/>
        </xdr:cNvGrpSpPr>
      </xdr:nvGrpSpPr>
      <xdr:grpSpPr bwMode="auto">
        <a:xfrm>
          <a:off x="3705225" y="95250"/>
          <a:ext cx="0" cy="438150"/>
          <a:chOff x="5362575" y="104775"/>
          <a:chExt cx="0" cy="314325"/>
        </a:xfrm>
      </xdr:grpSpPr>
      <xdr:sp macro="" textlink="">
        <xdr:nvSpPr>
          <xdr:cNvPr id="8088472" name="Rectangle 16">
            <a:extLst>
              <a:ext uri="{FF2B5EF4-FFF2-40B4-BE49-F238E27FC236}">
                <a16:creationId xmlns:a16="http://schemas.microsoft.com/office/drawing/2014/main" id="{99490C35-80F7-FAF8-AAC9-2969447AF5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909451E-2BDE-B5AC-AF89-626F0637675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3" name="Group 1">
          <a:extLst>
            <a:ext uri="{FF2B5EF4-FFF2-40B4-BE49-F238E27FC236}">
              <a16:creationId xmlns:a16="http://schemas.microsoft.com/office/drawing/2014/main" id="{865BD534-6941-46B3-01B9-A7A9DBA05678}"/>
            </a:ext>
          </a:extLst>
        </xdr:cNvPr>
        <xdr:cNvGrpSpPr>
          <a:grpSpLocks/>
        </xdr:cNvGrpSpPr>
      </xdr:nvGrpSpPr>
      <xdr:grpSpPr bwMode="auto">
        <a:xfrm>
          <a:off x="3705225" y="95250"/>
          <a:ext cx="0" cy="438150"/>
          <a:chOff x="7950200" y="104775"/>
          <a:chExt cx="0" cy="314325"/>
        </a:xfrm>
      </xdr:grpSpPr>
      <xdr:sp macro="" textlink="">
        <xdr:nvSpPr>
          <xdr:cNvPr id="8088470" name="Rectangle 2">
            <a:extLst>
              <a:ext uri="{FF2B5EF4-FFF2-40B4-BE49-F238E27FC236}">
                <a16:creationId xmlns:a16="http://schemas.microsoft.com/office/drawing/2014/main" id="{62B22154-876C-EABA-25CC-BF5F8A7E93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11B3E2F-465E-5731-25BE-8D4FDC8C589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4" name="Group 1">
          <a:extLst>
            <a:ext uri="{FF2B5EF4-FFF2-40B4-BE49-F238E27FC236}">
              <a16:creationId xmlns:a16="http://schemas.microsoft.com/office/drawing/2014/main" id="{417EE0E7-9F57-095D-52CF-5CF9896402F3}"/>
            </a:ext>
          </a:extLst>
        </xdr:cNvPr>
        <xdr:cNvGrpSpPr>
          <a:grpSpLocks/>
        </xdr:cNvGrpSpPr>
      </xdr:nvGrpSpPr>
      <xdr:grpSpPr bwMode="auto">
        <a:xfrm>
          <a:off x="3705225" y="95250"/>
          <a:ext cx="0" cy="438150"/>
          <a:chOff x="5362575" y="104775"/>
          <a:chExt cx="0" cy="314325"/>
        </a:xfrm>
      </xdr:grpSpPr>
      <xdr:sp macro="" textlink="">
        <xdr:nvSpPr>
          <xdr:cNvPr id="8088468" name="Rectangle 2">
            <a:extLst>
              <a:ext uri="{FF2B5EF4-FFF2-40B4-BE49-F238E27FC236}">
                <a16:creationId xmlns:a16="http://schemas.microsoft.com/office/drawing/2014/main" id="{B1518EF2-7929-1A06-68F1-1090C40736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ACE4416-BE76-D8F0-1878-4B5CE4B0AB6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5" name="Group 15">
          <a:extLst>
            <a:ext uri="{FF2B5EF4-FFF2-40B4-BE49-F238E27FC236}">
              <a16:creationId xmlns:a16="http://schemas.microsoft.com/office/drawing/2014/main" id="{D4B81A08-7333-EC96-5A73-551594F79435}"/>
            </a:ext>
          </a:extLst>
        </xdr:cNvPr>
        <xdr:cNvGrpSpPr>
          <a:grpSpLocks/>
        </xdr:cNvGrpSpPr>
      </xdr:nvGrpSpPr>
      <xdr:grpSpPr bwMode="auto">
        <a:xfrm>
          <a:off x="3705225" y="95250"/>
          <a:ext cx="0" cy="438150"/>
          <a:chOff x="5362575" y="104775"/>
          <a:chExt cx="0" cy="314325"/>
        </a:xfrm>
      </xdr:grpSpPr>
      <xdr:sp macro="" textlink="">
        <xdr:nvSpPr>
          <xdr:cNvPr id="8088466" name="Rectangle 16">
            <a:extLst>
              <a:ext uri="{FF2B5EF4-FFF2-40B4-BE49-F238E27FC236}">
                <a16:creationId xmlns:a16="http://schemas.microsoft.com/office/drawing/2014/main" id="{F4E99DC3-3376-3058-43D5-5176067AD3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DDC2865-0ACA-B842-8E33-3810A09ABE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6" name="Group 1">
          <a:extLst>
            <a:ext uri="{FF2B5EF4-FFF2-40B4-BE49-F238E27FC236}">
              <a16:creationId xmlns:a16="http://schemas.microsoft.com/office/drawing/2014/main" id="{2F016B80-7083-36C6-8AB5-007AA9305CB2}"/>
            </a:ext>
          </a:extLst>
        </xdr:cNvPr>
        <xdr:cNvGrpSpPr>
          <a:grpSpLocks/>
        </xdr:cNvGrpSpPr>
      </xdr:nvGrpSpPr>
      <xdr:grpSpPr bwMode="auto">
        <a:xfrm>
          <a:off x="3705225" y="95250"/>
          <a:ext cx="0" cy="438150"/>
          <a:chOff x="5362575" y="104775"/>
          <a:chExt cx="0" cy="314325"/>
        </a:xfrm>
      </xdr:grpSpPr>
      <xdr:sp macro="" textlink="">
        <xdr:nvSpPr>
          <xdr:cNvPr id="8088464" name="Rectangle 2">
            <a:extLst>
              <a:ext uri="{FF2B5EF4-FFF2-40B4-BE49-F238E27FC236}">
                <a16:creationId xmlns:a16="http://schemas.microsoft.com/office/drawing/2014/main" id="{AF1103B9-AC61-F668-405E-CFD1D96B9B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A66A3491-941C-DD01-9439-DFFE7658F8A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7" name="Group 15">
          <a:extLst>
            <a:ext uri="{FF2B5EF4-FFF2-40B4-BE49-F238E27FC236}">
              <a16:creationId xmlns:a16="http://schemas.microsoft.com/office/drawing/2014/main" id="{94BB5443-16A2-4F81-2031-BF55B4854964}"/>
            </a:ext>
          </a:extLst>
        </xdr:cNvPr>
        <xdr:cNvGrpSpPr>
          <a:grpSpLocks/>
        </xdr:cNvGrpSpPr>
      </xdr:nvGrpSpPr>
      <xdr:grpSpPr bwMode="auto">
        <a:xfrm>
          <a:off x="3705225" y="95250"/>
          <a:ext cx="0" cy="438150"/>
          <a:chOff x="5362575" y="104775"/>
          <a:chExt cx="0" cy="314325"/>
        </a:xfrm>
      </xdr:grpSpPr>
      <xdr:sp macro="" textlink="">
        <xdr:nvSpPr>
          <xdr:cNvPr id="8088462" name="Rectangle 16">
            <a:extLst>
              <a:ext uri="{FF2B5EF4-FFF2-40B4-BE49-F238E27FC236}">
                <a16:creationId xmlns:a16="http://schemas.microsoft.com/office/drawing/2014/main" id="{236BFF7E-E1C4-818F-504A-52D6251C05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BDA6961-64F4-9480-D14F-B5A8021521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8" name="Group 1">
          <a:extLst>
            <a:ext uri="{FF2B5EF4-FFF2-40B4-BE49-F238E27FC236}">
              <a16:creationId xmlns:a16="http://schemas.microsoft.com/office/drawing/2014/main" id="{18B04067-C544-A2E0-319E-3E8E610908A0}"/>
            </a:ext>
          </a:extLst>
        </xdr:cNvPr>
        <xdr:cNvGrpSpPr>
          <a:grpSpLocks/>
        </xdr:cNvGrpSpPr>
      </xdr:nvGrpSpPr>
      <xdr:grpSpPr bwMode="auto">
        <a:xfrm>
          <a:off x="3705225" y="95250"/>
          <a:ext cx="0" cy="438150"/>
          <a:chOff x="7950200" y="104775"/>
          <a:chExt cx="0" cy="314325"/>
        </a:xfrm>
      </xdr:grpSpPr>
      <xdr:sp macro="" textlink="">
        <xdr:nvSpPr>
          <xdr:cNvPr id="8088460" name="Rectangle 2">
            <a:extLst>
              <a:ext uri="{FF2B5EF4-FFF2-40B4-BE49-F238E27FC236}">
                <a16:creationId xmlns:a16="http://schemas.microsoft.com/office/drawing/2014/main" id="{C1041298-1234-75CD-5C01-E554D9D8CA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75C0AAD-CFDC-9831-DD47-FA424FF9149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20955</xdr:colOff>
      <xdr:row>3</xdr:row>
      <xdr:rowOff>148590</xdr:rowOff>
    </xdr:to>
    <xdr:pic>
      <xdr:nvPicPr>
        <xdr:cNvPr id="8088459" name="Imagen 1">
          <a:extLst>
            <a:ext uri="{FF2B5EF4-FFF2-40B4-BE49-F238E27FC236}">
              <a16:creationId xmlns:a16="http://schemas.microsoft.com/office/drawing/2014/main" id="{67EDBACE-ABA9-250A-816D-F6166C71C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1647825</xdr:colOff>
      <xdr:row>51</xdr:row>
      <xdr:rowOff>76200</xdr:rowOff>
    </xdr:from>
    <xdr:to>
      <xdr:col>15</xdr:col>
      <xdr:colOff>161925</xdr:colOff>
      <xdr:row>66</xdr:row>
      <xdr:rowOff>95250</xdr:rowOff>
    </xdr:to>
    <xdr:graphicFrame macro="">
      <xdr:nvGraphicFramePr>
        <xdr:cNvPr id="6657531" name="Gráfico 1">
          <a:extLst>
            <a:ext uri="{FF2B5EF4-FFF2-40B4-BE49-F238E27FC236}">
              <a16:creationId xmlns:a16="http://schemas.microsoft.com/office/drawing/2014/main" id="{65D35EE6-526F-CD55-73AA-890A51461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409575</xdr:colOff>
      <xdr:row>1</xdr:row>
      <xdr:rowOff>38100</xdr:rowOff>
    </xdr:from>
    <xdr:to>
      <xdr:col>1</xdr:col>
      <xdr:colOff>1562100</xdr:colOff>
      <xdr:row>4</xdr:row>
      <xdr:rowOff>190500</xdr:rowOff>
    </xdr:to>
    <xdr:pic>
      <xdr:nvPicPr>
        <xdr:cNvPr id="6657532" name="Imagen 1">
          <a:extLst>
            <a:ext uri="{FF2B5EF4-FFF2-40B4-BE49-F238E27FC236}">
              <a16:creationId xmlns:a16="http://schemas.microsoft.com/office/drawing/2014/main" id="{FA69EEA3-94D8-A348-BB95-8DAA802A11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09600" y="209550"/>
          <a:ext cx="1152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171836" name="Group 1">
          <a:extLst>
            <a:ext uri="{FF2B5EF4-FFF2-40B4-BE49-F238E27FC236}">
              <a16:creationId xmlns:a16="http://schemas.microsoft.com/office/drawing/2014/main" id="{1EE40799-AF82-C6A1-6F4A-F2F57519377D}"/>
            </a:ext>
          </a:extLst>
        </xdr:cNvPr>
        <xdr:cNvGrpSpPr>
          <a:grpSpLocks/>
        </xdr:cNvGrpSpPr>
      </xdr:nvGrpSpPr>
      <xdr:grpSpPr bwMode="auto">
        <a:xfrm>
          <a:off x="3524250" y="95250"/>
          <a:ext cx="0" cy="438150"/>
          <a:chOff x="5362575" y="104775"/>
          <a:chExt cx="0" cy="314325"/>
        </a:xfrm>
      </xdr:grpSpPr>
      <xdr:sp macro="" textlink="">
        <xdr:nvSpPr>
          <xdr:cNvPr id="8171880" name="Rectangle 2">
            <a:extLst>
              <a:ext uri="{FF2B5EF4-FFF2-40B4-BE49-F238E27FC236}">
                <a16:creationId xmlns:a16="http://schemas.microsoft.com/office/drawing/2014/main" id="{AB8EDC47-C0C1-5376-AEF6-365673563D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95DEEFC-00C8-D70D-416F-73CFFEA99C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7" name="Group 15">
          <a:extLst>
            <a:ext uri="{FF2B5EF4-FFF2-40B4-BE49-F238E27FC236}">
              <a16:creationId xmlns:a16="http://schemas.microsoft.com/office/drawing/2014/main" id="{19A948DA-C862-257F-2F7A-6C2E2259E904}"/>
            </a:ext>
          </a:extLst>
        </xdr:cNvPr>
        <xdr:cNvGrpSpPr>
          <a:grpSpLocks/>
        </xdr:cNvGrpSpPr>
      </xdr:nvGrpSpPr>
      <xdr:grpSpPr bwMode="auto">
        <a:xfrm>
          <a:off x="3524250" y="95250"/>
          <a:ext cx="0" cy="438150"/>
          <a:chOff x="5362575" y="104775"/>
          <a:chExt cx="0" cy="314325"/>
        </a:xfrm>
      </xdr:grpSpPr>
      <xdr:sp macro="" textlink="">
        <xdr:nvSpPr>
          <xdr:cNvPr id="8171878" name="Rectangle 16">
            <a:extLst>
              <a:ext uri="{FF2B5EF4-FFF2-40B4-BE49-F238E27FC236}">
                <a16:creationId xmlns:a16="http://schemas.microsoft.com/office/drawing/2014/main" id="{3C13DF76-CF9C-5684-B1F7-5ABD6A20FF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87AD99-A923-D8C3-FB40-6C7F4879188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8" name="Group 1">
          <a:extLst>
            <a:ext uri="{FF2B5EF4-FFF2-40B4-BE49-F238E27FC236}">
              <a16:creationId xmlns:a16="http://schemas.microsoft.com/office/drawing/2014/main" id="{CEB07279-FA8A-A3AA-B0B8-AA4B1004711A}"/>
            </a:ext>
          </a:extLst>
        </xdr:cNvPr>
        <xdr:cNvGrpSpPr>
          <a:grpSpLocks/>
        </xdr:cNvGrpSpPr>
      </xdr:nvGrpSpPr>
      <xdr:grpSpPr bwMode="auto">
        <a:xfrm>
          <a:off x="3524250" y="95250"/>
          <a:ext cx="0" cy="438150"/>
          <a:chOff x="5362575" y="104775"/>
          <a:chExt cx="0" cy="314325"/>
        </a:xfrm>
      </xdr:grpSpPr>
      <xdr:sp macro="" textlink="">
        <xdr:nvSpPr>
          <xdr:cNvPr id="8171876" name="Rectangle 2">
            <a:extLst>
              <a:ext uri="{FF2B5EF4-FFF2-40B4-BE49-F238E27FC236}">
                <a16:creationId xmlns:a16="http://schemas.microsoft.com/office/drawing/2014/main" id="{1AEEFCF5-F3C3-762C-C510-7A7A593EF4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AEBB37C-591C-DE35-849D-1EA85A19BCB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9" name="Group 15">
          <a:extLst>
            <a:ext uri="{FF2B5EF4-FFF2-40B4-BE49-F238E27FC236}">
              <a16:creationId xmlns:a16="http://schemas.microsoft.com/office/drawing/2014/main" id="{BF8150ED-F3B0-74AD-BA90-223932487E28}"/>
            </a:ext>
          </a:extLst>
        </xdr:cNvPr>
        <xdr:cNvGrpSpPr>
          <a:grpSpLocks/>
        </xdr:cNvGrpSpPr>
      </xdr:nvGrpSpPr>
      <xdr:grpSpPr bwMode="auto">
        <a:xfrm>
          <a:off x="3524250" y="95250"/>
          <a:ext cx="0" cy="438150"/>
          <a:chOff x="5362575" y="104775"/>
          <a:chExt cx="0" cy="314325"/>
        </a:xfrm>
      </xdr:grpSpPr>
      <xdr:sp macro="" textlink="">
        <xdr:nvSpPr>
          <xdr:cNvPr id="8171874" name="Rectangle 16">
            <a:extLst>
              <a:ext uri="{FF2B5EF4-FFF2-40B4-BE49-F238E27FC236}">
                <a16:creationId xmlns:a16="http://schemas.microsoft.com/office/drawing/2014/main" id="{722BA1BB-5859-C7B8-7969-01E14C2671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1D6AEE1-143D-E113-649F-8603A192C6C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0" name="Group 1">
          <a:extLst>
            <a:ext uri="{FF2B5EF4-FFF2-40B4-BE49-F238E27FC236}">
              <a16:creationId xmlns:a16="http://schemas.microsoft.com/office/drawing/2014/main" id="{05882FD5-345C-83AD-1A4C-59B38A84453C}"/>
            </a:ext>
          </a:extLst>
        </xdr:cNvPr>
        <xdr:cNvGrpSpPr>
          <a:grpSpLocks/>
        </xdr:cNvGrpSpPr>
      </xdr:nvGrpSpPr>
      <xdr:grpSpPr bwMode="auto">
        <a:xfrm>
          <a:off x="3524250" y="95250"/>
          <a:ext cx="0" cy="438150"/>
          <a:chOff x="7950200" y="104775"/>
          <a:chExt cx="0" cy="314325"/>
        </a:xfrm>
      </xdr:grpSpPr>
      <xdr:sp macro="" textlink="">
        <xdr:nvSpPr>
          <xdr:cNvPr id="8171872" name="Rectangle 2">
            <a:extLst>
              <a:ext uri="{FF2B5EF4-FFF2-40B4-BE49-F238E27FC236}">
                <a16:creationId xmlns:a16="http://schemas.microsoft.com/office/drawing/2014/main" id="{0564BFE9-59C9-8C76-25FA-134C339C97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1FF0BF7-4FEF-991F-59F0-B3F17D792B6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1" name="Group 1">
          <a:extLst>
            <a:ext uri="{FF2B5EF4-FFF2-40B4-BE49-F238E27FC236}">
              <a16:creationId xmlns:a16="http://schemas.microsoft.com/office/drawing/2014/main" id="{B57D4FA1-DAE0-6079-57E5-C23A49CA65CF}"/>
            </a:ext>
          </a:extLst>
        </xdr:cNvPr>
        <xdr:cNvGrpSpPr>
          <a:grpSpLocks/>
        </xdr:cNvGrpSpPr>
      </xdr:nvGrpSpPr>
      <xdr:grpSpPr bwMode="auto">
        <a:xfrm>
          <a:off x="3524250" y="95250"/>
          <a:ext cx="0" cy="438150"/>
          <a:chOff x="5362575" y="104775"/>
          <a:chExt cx="0" cy="314325"/>
        </a:xfrm>
      </xdr:grpSpPr>
      <xdr:sp macro="" textlink="">
        <xdr:nvSpPr>
          <xdr:cNvPr id="8171870" name="Rectangle 2">
            <a:extLst>
              <a:ext uri="{FF2B5EF4-FFF2-40B4-BE49-F238E27FC236}">
                <a16:creationId xmlns:a16="http://schemas.microsoft.com/office/drawing/2014/main" id="{AF1AA55B-D966-3F71-C551-0835EA0FEA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B283108-620B-154C-CB79-A5804EDFE98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2" name="Group 15">
          <a:extLst>
            <a:ext uri="{FF2B5EF4-FFF2-40B4-BE49-F238E27FC236}">
              <a16:creationId xmlns:a16="http://schemas.microsoft.com/office/drawing/2014/main" id="{06C37405-A08E-CE31-E843-91DE61DB7940}"/>
            </a:ext>
          </a:extLst>
        </xdr:cNvPr>
        <xdr:cNvGrpSpPr>
          <a:grpSpLocks/>
        </xdr:cNvGrpSpPr>
      </xdr:nvGrpSpPr>
      <xdr:grpSpPr bwMode="auto">
        <a:xfrm>
          <a:off x="3524250" y="95250"/>
          <a:ext cx="0" cy="438150"/>
          <a:chOff x="5362575" y="104775"/>
          <a:chExt cx="0" cy="314325"/>
        </a:xfrm>
      </xdr:grpSpPr>
      <xdr:sp macro="" textlink="">
        <xdr:nvSpPr>
          <xdr:cNvPr id="8171868" name="Rectangle 16">
            <a:extLst>
              <a:ext uri="{FF2B5EF4-FFF2-40B4-BE49-F238E27FC236}">
                <a16:creationId xmlns:a16="http://schemas.microsoft.com/office/drawing/2014/main" id="{7A53E154-D86E-11AB-92B9-7FFB3AE1F3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7D5DC2D-606D-65C3-628E-4A92D08B80B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3" name="Group 1">
          <a:extLst>
            <a:ext uri="{FF2B5EF4-FFF2-40B4-BE49-F238E27FC236}">
              <a16:creationId xmlns:a16="http://schemas.microsoft.com/office/drawing/2014/main" id="{960A9860-60BB-4DE0-3DFF-AD9B51426DD2}"/>
            </a:ext>
          </a:extLst>
        </xdr:cNvPr>
        <xdr:cNvGrpSpPr>
          <a:grpSpLocks/>
        </xdr:cNvGrpSpPr>
      </xdr:nvGrpSpPr>
      <xdr:grpSpPr bwMode="auto">
        <a:xfrm>
          <a:off x="3524250" y="95250"/>
          <a:ext cx="0" cy="438150"/>
          <a:chOff x="5362575" y="104775"/>
          <a:chExt cx="0" cy="314325"/>
        </a:xfrm>
      </xdr:grpSpPr>
      <xdr:sp macro="" textlink="">
        <xdr:nvSpPr>
          <xdr:cNvPr id="8171866" name="Rectangle 2">
            <a:extLst>
              <a:ext uri="{FF2B5EF4-FFF2-40B4-BE49-F238E27FC236}">
                <a16:creationId xmlns:a16="http://schemas.microsoft.com/office/drawing/2014/main" id="{34DE6823-0D3C-1421-E343-301A87C537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1ED5819-E8C4-0A53-7AA8-5245A19B1D7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4" name="Group 15">
          <a:extLst>
            <a:ext uri="{FF2B5EF4-FFF2-40B4-BE49-F238E27FC236}">
              <a16:creationId xmlns:a16="http://schemas.microsoft.com/office/drawing/2014/main" id="{13DD8601-ED3F-6F1C-463B-9B65B6FCEC76}"/>
            </a:ext>
          </a:extLst>
        </xdr:cNvPr>
        <xdr:cNvGrpSpPr>
          <a:grpSpLocks/>
        </xdr:cNvGrpSpPr>
      </xdr:nvGrpSpPr>
      <xdr:grpSpPr bwMode="auto">
        <a:xfrm>
          <a:off x="3524250" y="95250"/>
          <a:ext cx="0" cy="438150"/>
          <a:chOff x="5362575" y="104775"/>
          <a:chExt cx="0" cy="314325"/>
        </a:xfrm>
      </xdr:grpSpPr>
      <xdr:sp macro="" textlink="">
        <xdr:nvSpPr>
          <xdr:cNvPr id="8171864" name="Rectangle 16">
            <a:extLst>
              <a:ext uri="{FF2B5EF4-FFF2-40B4-BE49-F238E27FC236}">
                <a16:creationId xmlns:a16="http://schemas.microsoft.com/office/drawing/2014/main" id="{422B5308-B124-F6DD-43F2-F855A8783B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48D4EC2-2DD2-B5AE-85D2-F7523523B2F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5" name="Group 1">
          <a:extLst>
            <a:ext uri="{FF2B5EF4-FFF2-40B4-BE49-F238E27FC236}">
              <a16:creationId xmlns:a16="http://schemas.microsoft.com/office/drawing/2014/main" id="{58A7E405-0220-42E7-2290-25DFD3F3995E}"/>
            </a:ext>
          </a:extLst>
        </xdr:cNvPr>
        <xdr:cNvGrpSpPr>
          <a:grpSpLocks/>
        </xdr:cNvGrpSpPr>
      </xdr:nvGrpSpPr>
      <xdr:grpSpPr bwMode="auto">
        <a:xfrm>
          <a:off x="3524250" y="95250"/>
          <a:ext cx="0" cy="438150"/>
          <a:chOff x="7950200" y="104775"/>
          <a:chExt cx="0" cy="314325"/>
        </a:xfrm>
      </xdr:grpSpPr>
      <xdr:sp macro="" textlink="">
        <xdr:nvSpPr>
          <xdr:cNvPr id="8171862" name="Rectangle 2">
            <a:extLst>
              <a:ext uri="{FF2B5EF4-FFF2-40B4-BE49-F238E27FC236}">
                <a16:creationId xmlns:a16="http://schemas.microsoft.com/office/drawing/2014/main" id="{C14D78C8-D8F0-D972-AD33-B994108361D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75EF40E3-4615-6C7C-7213-ACCFF7A48CC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6" name="Group 1">
          <a:extLst>
            <a:ext uri="{FF2B5EF4-FFF2-40B4-BE49-F238E27FC236}">
              <a16:creationId xmlns:a16="http://schemas.microsoft.com/office/drawing/2014/main" id="{9C254850-F454-9020-2EB6-575CBBB3BCD3}"/>
            </a:ext>
          </a:extLst>
        </xdr:cNvPr>
        <xdr:cNvGrpSpPr>
          <a:grpSpLocks/>
        </xdr:cNvGrpSpPr>
      </xdr:nvGrpSpPr>
      <xdr:grpSpPr bwMode="auto">
        <a:xfrm>
          <a:off x="3524250" y="95250"/>
          <a:ext cx="0" cy="438150"/>
          <a:chOff x="5362575" y="104775"/>
          <a:chExt cx="0" cy="314325"/>
        </a:xfrm>
      </xdr:grpSpPr>
      <xdr:sp macro="" textlink="">
        <xdr:nvSpPr>
          <xdr:cNvPr id="8171860" name="Rectangle 2">
            <a:extLst>
              <a:ext uri="{FF2B5EF4-FFF2-40B4-BE49-F238E27FC236}">
                <a16:creationId xmlns:a16="http://schemas.microsoft.com/office/drawing/2014/main" id="{E2E0932E-696F-2041-D88B-91DF535249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20F43D3-9DDF-B852-7749-70A1C6EED46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7" name="Group 15">
          <a:extLst>
            <a:ext uri="{FF2B5EF4-FFF2-40B4-BE49-F238E27FC236}">
              <a16:creationId xmlns:a16="http://schemas.microsoft.com/office/drawing/2014/main" id="{07025A6D-F87B-A8B8-A4A7-B97B7B65F08F}"/>
            </a:ext>
          </a:extLst>
        </xdr:cNvPr>
        <xdr:cNvGrpSpPr>
          <a:grpSpLocks/>
        </xdr:cNvGrpSpPr>
      </xdr:nvGrpSpPr>
      <xdr:grpSpPr bwMode="auto">
        <a:xfrm>
          <a:off x="3524250" y="95250"/>
          <a:ext cx="0" cy="438150"/>
          <a:chOff x="5362575" y="104775"/>
          <a:chExt cx="0" cy="314325"/>
        </a:xfrm>
      </xdr:grpSpPr>
      <xdr:sp macro="" textlink="">
        <xdr:nvSpPr>
          <xdr:cNvPr id="8171858" name="Rectangle 16">
            <a:extLst>
              <a:ext uri="{FF2B5EF4-FFF2-40B4-BE49-F238E27FC236}">
                <a16:creationId xmlns:a16="http://schemas.microsoft.com/office/drawing/2014/main" id="{40B51E27-DAE6-F1B0-0101-B8AA340F5F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C47CE1A-BCC3-5A43-D561-20597D27637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8" name="Group 1">
          <a:extLst>
            <a:ext uri="{FF2B5EF4-FFF2-40B4-BE49-F238E27FC236}">
              <a16:creationId xmlns:a16="http://schemas.microsoft.com/office/drawing/2014/main" id="{2A24E937-47FA-64D9-BB61-8BE12DF014E8}"/>
            </a:ext>
          </a:extLst>
        </xdr:cNvPr>
        <xdr:cNvGrpSpPr>
          <a:grpSpLocks/>
        </xdr:cNvGrpSpPr>
      </xdr:nvGrpSpPr>
      <xdr:grpSpPr bwMode="auto">
        <a:xfrm>
          <a:off x="3524250" y="95250"/>
          <a:ext cx="0" cy="438150"/>
          <a:chOff x="5362575" y="104775"/>
          <a:chExt cx="0" cy="314325"/>
        </a:xfrm>
      </xdr:grpSpPr>
      <xdr:sp macro="" textlink="">
        <xdr:nvSpPr>
          <xdr:cNvPr id="8171856" name="Rectangle 2">
            <a:extLst>
              <a:ext uri="{FF2B5EF4-FFF2-40B4-BE49-F238E27FC236}">
                <a16:creationId xmlns:a16="http://schemas.microsoft.com/office/drawing/2014/main" id="{F93D13A2-BF86-EA8B-65CB-20AA9BF6AD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6E4F4D41-27D2-F8DF-BFDE-88BA5D2FDD5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9" name="Group 15">
          <a:extLst>
            <a:ext uri="{FF2B5EF4-FFF2-40B4-BE49-F238E27FC236}">
              <a16:creationId xmlns:a16="http://schemas.microsoft.com/office/drawing/2014/main" id="{33A2C3D2-832A-9E33-9F19-ADA1E6A7A59D}"/>
            </a:ext>
          </a:extLst>
        </xdr:cNvPr>
        <xdr:cNvGrpSpPr>
          <a:grpSpLocks/>
        </xdr:cNvGrpSpPr>
      </xdr:nvGrpSpPr>
      <xdr:grpSpPr bwMode="auto">
        <a:xfrm>
          <a:off x="3524250" y="95250"/>
          <a:ext cx="0" cy="438150"/>
          <a:chOff x="5362575" y="104775"/>
          <a:chExt cx="0" cy="314325"/>
        </a:xfrm>
      </xdr:grpSpPr>
      <xdr:sp macro="" textlink="">
        <xdr:nvSpPr>
          <xdr:cNvPr id="8171854" name="Rectangle 16">
            <a:extLst>
              <a:ext uri="{FF2B5EF4-FFF2-40B4-BE49-F238E27FC236}">
                <a16:creationId xmlns:a16="http://schemas.microsoft.com/office/drawing/2014/main" id="{84245E7B-8F3C-8B66-47EB-8611D233DB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77092D2-54EE-C57F-0961-8F848FB52C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50" name="Group 1">
          <a:extLst>
            <a:ext uri="{FF2B5EF4-FFF2-40B4-BE49-F238E27FC236}">
              <a16:creationId xmlns:a16="http://schemas.microsoft.com/office/drawing/2014/main" id="{5EC6D02C-A865-EA33-831C-3048575BAE1F}"/>
            </a:ext>
          </a:extLst>
        </xdr:cNvPr>
        <xdr:cNvGrpSpPr>
          <a:grpSpLocks/>
        </xdr:cNvGrpSpPr>
      </xdr:nvGrpSpPr>
      <xdr:grpSpPr bwMode="auto">
        <a:xfrm>
          <a:off x="3524250" y="95250"/>
          <a:ext cx="0" cy="438150"/>
          <a:chOff x="7950200" y="104775"/>
          <a:chExt cx="0" cy="314325"/>
        </a:xfrm>
      </xdr:grpSpPr>
      <xdr:sp macro="" textlink="">
        <xdr:nvSpPr>
          <xdr:cNvPr id="8171852" name="Rectangle 2">
            <a:extLst>
              <a:ext uri="{FF2B5EF4-FFF2-40B4-BE49-F238E27FC236}">
                <a16:creationId xmlns:a16="http://schemas.microsoft.com/office/drawing/2014/main" id="{1273FD10-ACD1-2E9C-C1DF-F2A72877659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97480BB-268B-D083-08D3-EC1CE3CC94D4}"/>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216958</xdr:colOff>
      <xdr:row>0</xdr:row>
      <xdr:rowOff>148576</xdr:rowOff>
    </xdr:from>
    <xdr:to>
      <xdr:col>1</xdr:col>
      <xdr:colOff>102155</xdr:colOff>
      <xdr:row>3</xdr:row>
      <xdr:rowOff>115037</xdr:rowOff>
    </xdr:to>
    <xdr:pic>
      <xdr:nvPicPr>
        <xdr:cNvPr id="8171851" name="Imagen 1">
          <a:extLst>
            <a:ext uri="{FF2B5EF4-FFF2-40B4-BE49-F238E27FC236}">
              <a16:creationId xmlns:a16="http://schemas.microsoft.com/office/drawing/2014/main" id="{82D6F0BF-B9ED-681E-39F6-FD1BDCF88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216958" y="148576"/>
          <a:ext cx="1656042" cy="1093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819150</xdr:colOff>
      <xdr:row>51</xdr:row>
      <xdr:rowOff>38100</xdr:rowOff>
    </xdr:from>
    <xdr:to>
      <xdr:col>15</xdr:col>
      <xdr:colOff>114300</xdr:colOff>
      <xdr:row>66</xdr:row>
      <xdr:rowOff>114300</xdr:rowOff>
    </xdr:to>
    <xdr:graphicFrame macro="">
      <xdr:nvGraphicFramePr>
        <xdr:cNvPr id="6660581" name="Gráfico 1">
          <a:extLst>
            <a:ext uri="{FF2B5EF4-FFF2-40B4-BE49-F238E27FC236}">
              <a16:creationId xmlns:a16="http://schemas.microsoft.com/office/drawing/2014/main" id="{FEA7BE48-DDD0-B284-060B-7E13BF07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419100</xdr:colOff>
      <xdr:row>1</xdr:row>
      <xdr:rowOff>19050</xdr:rowOff>
    </xdr:from>
    <xdr:to>
      <xdr:col>1</xdr:col>
      <xdr:colOff>1571625</xdr:colOff>
      <xdr:row>4</xdr:row>
      <xdr:rowOff>180975</xdr:rowOff>
    </xdr:to>
    <xdr:pic>
      <xdr:nvPicPr>
        <xdr:cNvPr id="6660582" name="Imagen 2">
          <a:extLst>
            <a:ext uri="{FF2B5EF4-FFF2-40B4-BE49-F238E27FC236}">
              <a16:creationId xmlns:a16="http://schemas.microsoft.com/office/drawing/2014/main" id="{5451E6BA-129C-BBDC-5941-119FE14916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19125" y="190500"/>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1521" name="Group 1">
          <a:extLst>
            <a:ext uri="{FF2B5EF4-FFF2-40B4-BE49-F238E27FC236}">
              <a16:creationId xmlns:a16="http://schemas.microsoft.com/office/drawing/2014/main" id="{59948975-5DA6-07E2-C78D-0E36FC2AE46E}"/>
            </a:ext>
          </a:extLst>
        </xdr:cNvPr>
        <xdr:cNvGrpSpPr>
          <a:grpSpLocks/>
        </xdr:cNvGrpSpPr>
      </xdr:nvGrpSpPr>
      <xdr:grpSpPr bwMode="auto">
        <a:xfrm>
          <a:off x="8420100" y="95250"/>
          <a:ext cx="0" cy="438150"/>
          <a:chOff x="5362575" y="104775"/>
          <a:chExt cx="0" cy="314325"/>
        </a:xfrm>
      </xdr:grpSpPr>
      <xdr:sp macro="" textlink="">
        <xdr:nvSpPr>
          <xdr:cNvPr id="8091565" name="Rectangle 2">
            <a:extLst>
              <a:ext uri="{FF2B5EF4-FFF2-40B4-BE49-F238E27FC236}">
                <a16:creationId xmlns:a16="http://schemas.microsoft.com/office/drawing/2014/main" id="{242B88BF-778B-E925-E0BD-DB7336CE97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5498737-CD9A-AFD5-C926-935C08AC9C5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2" name="Group 15">
          <a:extLst>
            <a:ext uri="{FF2B5EF4-FFF2-40B4-BE49-F238E27FC236}">
              <a16:creationId xmlns:a16="http://schemas.microsoft.com/office/drawing/2014/main" id="{A5FEF645-46B6-2FFC-5CAE-246A2FE66F78}"/>
            </a:ext>
          </a:extLst>
        </xdr:cNvPr>
        <xdr:cNvGrpSpPr>
          <a:grpSpLocks/>
        </xdr:cNvGrpSpPr>
      </xdr:nvGrpSpPr>
      <xdr:grpSpPr bwMode="auto">
        <a:xfrm>
          <a:off x="8420100" y="95250"/>
          <a:ext cx="0" cy="438150"/>
          <a:chOff x="5362575" y="104775"/>
          <a:chExt cx="0" cy="314325"/>
        </a:xfrm>
      </xdr:grpSpPr>
      <xdr:sp macro="" textlink="">
        <xdr:nvSpPr>
          <xdr:cNvPr id="8091563" name="Rectangle 16">
            <a:extLst>
              <a:ext uri="{FF2B5EF4-FFF2-40B4-BE49-F238E27FC236}">
                <a16:creationId xmlns:a16="http://schemas.microsoft.com/office/drawing/2014/main" id="{5A148FA1-321D-549E-A5D5-8361B9938A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A20DA11-45E2-DCFC-45EA-DFCA3182B91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3" name="Group 1">
          <a:extLst>
            <a:ext uri="{FF2B5EF4-FFF2-40B4-BE49-F238E27FC236}">
              <a16:creationId xmlns:a16="http://schemas.microsoft.com/office/drawing/2014/main" id="{ED5FC28F-CB58-ABF9-9DB7-3B0A13BD3D80}"/>
            </a:ext>
          </a:extLst>
        </xdr:cNvPr>
        <xdr:cNvGrpSpPr>
          <a:grpSpLocks/>
        </xdr:cNvGrpSpPr>
      </xdr:nvGrpSpPr>
      <xdr:grpSpPr bwMode="auto">
        <a:xfrm>
          <a:off x="8420100" y="95250"/>
          <a:ext cx="0" cy="438150"/>
          <a:chOff x="5362575" y="104775"/>
          <a:chExt cx="0" cy="314325"/>
        </a:xfrm>
      </xdr:grpSpPr>
      <xdr:sp macro="" textlink="">
        <xdr:nvSpPr>
          <xdr:cNvPr id="8091561" name="Rectangle 2">
            <a:extLst>
              <a:ext uri="{FF2B5EF4-FFF2-40B4-BE49-F238E27FC236}">
                <a16:creationId xmlns:a16="http://schemas.microsoft.com/office/drawing/2014/main" id="{9A73BA7F-AF48-0E87-7D71-338EDF635E2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867F22E-10CA-61D3-1D65-B80267CCE19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4" name="Group 15">
          <a:extLst>
            <a:ext uri="{FF2B5EF4-FFF2-40B4-BE49-F238E27FC236}">
              <a16:creationId xmlns:a16="http://schemas.microsoft.com/office/drawing/2014/main" id="{F3CE8F2E-5CC1-C4C2-4B0E-439C17B92260}"/>
            </a:ext>
          </a:extLst>
        </xdr:cNvPr>
        <xdr:cNvGrpSpPr>
          <a:grpSpLocks/>
        </xdr:cNvGrpSpPr>
      </xdr:nvGrpSpPr>
      <xdr:grpSpPr bwMode="auto">
        <a:xfrm>
          <a:off x="8420100" y="95250"/>
          <a:ext cx="0" cy="438150"/>
          <a:chOff x="5362575" y="104775"/>
          <a:chExt cx="0" cy="314325"/>
        </a:xfrm>
      </xdr:grpSpPr>
      <xdr:sp macro="" textlink="">
        <xdr:nvSpPr>
          <xdr:cNvPr id="8091559" name="Rectangle 16">
            <a:extLst>
              <a:ext uri="{FF2B5EF4-FFF2-40B4-BE49-F238E27FC236}">
                <a16:creationId xmlns:a16="http://schemas.microsoft.com/office/drawing/2014/main" id="{0A0ABEE1-FD65-1186-692F-E62FF9DF1A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CCAD5-C4FC-E87E-D91C-963794F615A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5" name="Group 1">
          <a:extLst>
            <a:ext uri="{FF2B5EF4-FFF2-40B4-BE49-F238E27FC236}">
              <a16:creationId xmlns:a16="http://schemas.microsoft.com/office/drawing/2014/main" id="{E4D05557-3178-FCBA-D812-0D8BA0B9F8FC}"/>
            </a:ext>
          </a:extLst>
        </xdr:cNvPr>
        <xdr:cNvGrpSpPr>
          <a:grpSpLocks/>
        </xdr:cNvGrpSpPr>
      </xdr:nvGrpSpPr>
      <xdr:grpSpPr bwMode="auto">
        <a:xfrm>
          <a:off x="8420100" y="95250"/>
          <a:ext cx="0" cy="438150"/>
          <a:chOff x="7950200" y="104775"/>
          <a:chExt cx="0" cy="314325"/>
        </a:xfrm>
      </xdr:grpSpPr>
      <xdr:sp macro="" textlink="">
        <xdr:nvSpPr>
          <xdr:cNvPr id="8091557" name="Rectangle 2">
            <a:extLst>
              <a:ext uri="{FF2B5EF4-FFF2-40B4-BE49-F238E27FC236}">
                <a16:creationId xmlns:a16="http://schemas.microsoft.com/office/drawing/2014/main" id="{78662345-ED17-0686-87FB-F1684D8A9A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F611A02-5AD9-C1D6-F671-B9507D494BB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6" name="Group 1">
          <a:extLst>
            <a:ext uri="{FF2B5EF4-FFF2-40B4-BE49-F238E27FC236}">
              <a16:creationId xmlns:a16="http://schemas.microsoft.com/office/drawing/2014/main" id="{936A8AC7-BFFE-BA06-A62B-82F77395B4E8}"/>
            </a:ext>
          </a:extLst>
        </xdr:cNvPr>
        <xdr:cNvGrpSpPr>
          <a:grpSpLocks/>
        </xdr:cNvGrpSpPr>
      </xdr:nvGrpSpPr>
      <xdr:grpSpPr bwMode="auto">
        <a:xfrm>
          <a:off x="8420100" y="95250"/>
          <a:ext cx="0" cy="438150"/>
          <a:chOff x="5362575" y="104775"/>
          <a:chExt cx="0" cy="314325"/>
        </a:xfrm>
      </xdr:grpSpPr>
      <xdr:sp macro="" textlink="">
        <xdr:nvSpPr>
          <xdr:cNvPr id="8091555" name="Rectangle 2">
            <a:extLst>
              <a:ext uri="{FF2B5EF4-FFF2-40B4-BE49-F238E27FC236}">
                <a16:creationId xmlns:a16="http://schemas.microsoft.com/office/drawing/2014/main" id="{7ECDE2F7-5B3A-7284-CA04-5B30AADE78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A5D66F2-4D11-114E-9990-DB751200CAB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7" name="Group 15">
          <a:extLst>
            <a:ext uri="{FF2B5EF4-FFF2-40B4-BE49-F238E27FC236}">
              <a16:creationId xmlns:a16="http://schemas.microsoft.com/office/drawing/2014/main" id="{C482D643-082D-48FA-77F5-9E413278D42C}"/>
            </a:ext>
          </a:extLst>
        </xdr:cNvPr>
        <xdr:cNvGrpSpPr>
          <a:grpSpLocks/>
        </xdr:cNvGrpSpPr>
      </xdr:nvGrpSpPr>
      <xdr:grpSpPr bwMode="auto">
        <a:xfrm>
          <a:off x="8420100" y="95250"/>
          <a:ext cx="0" cy="438150"/>
          <a:chOff x="5362575" y="104775"/>
          <a:chExt cx="0" cy="314325"/>
        </a:xfrm>
      </xdr:grpSpPr>
      <xdr:sp macro="" textlink="">
        <xdr:nvSpPr>
          <xdr:cNvPr id="8091553" name="Rectangle 16">
            <a:extLst>
              <a:ext uri="{FF2B5EF4-FFF2-40B4-BE49-F238E27FC236}">
                <a16:creationId xmlns:a16="http://schemas.microsoft.com/office/drawing/2014/main" id="{8093DA9A-745D-1CDC-F762-53EAE7A500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40715A1-51C5-92FE-2F85-AE657E3C15F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8" name="Group 1">
          <a:extLst>
            <a:ext uri="{FF2B5EF4-FFF2-40B4-BE49-F238E27FC236}">
              <a16:creationId xmlns:a16="http://schemas.microsoft.com/office/drawing/2014/main" id="{0998DD54-6BC4-C391-61C9-CB8C4E894F46}"/>
            </a:ext>
          </a:extLst>
        </xdr:cNvPr>
        <xdr:cNvGrpSpPr>
          <a:grpSpLocks/>
        </xdr:cNvGrpSpPr>
      </xdr:nvGrpSpPr>
      <xdr:grpSpPr bwMode="auto">
        <a:xfrm>
          <a:off x="8420100" y="95250"/>
          <a:ext cx="0" cy="438150"/>
          <a:chOff x="5362575" y="104775"/>
          <a:chExt cx="0" cy="314325"/>
        </a:xfrm>
      </xdr:grpSpPr>
      <xdr:sp macro="" textlink="">
        <xdr:nvSpPr>
          <xdr:cNvPr id="8091551" name="Rectangle 2">
            <a:extLst>
              <a:ext uri="{FF2B5EF4-FFF2-40B4-BE49-F238E27FC236}">
                <a16:creationId xmlns:a16="http://schemas.microsoft.com/office/drawing/2014/main" id="{2422D6CA-5AE6-E237-6853-9DF8988BF2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BE95C82-05A4-B92E-310D-29D0300B186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9" name="Group 15">
          <a:extLst>
            <a:ext uri="{FF2B5EF4-FFF2-40B4-BE49-F238E27FC236}">
              <a16:creationId xmlns:a16="http://schemas.microsoft.com/office/drawing/2014/main" id="{1EB03B6C-2CCD-2664-081F-C8C9B3E5E48C}"/>
            </a:ext>
          </a:extLst>
        </xdr:cNvPr>
        <xdr:cNvGrpSpPr>
          <a:grpSpLocks/>
        </xdr:cNvGrpSpPr>
      </xdr:nvGrpSpPr>
      <xdr:grpSpPr bwMode="auto">
        <a:xfrm>
          <a:off x="8420100" y="95250"/>
          <a:ext cx="0" cy="438150"/>
          <a:chOff x="5362575" y="104775"/>
          <a:chExt cx="0" cy="314325"/>
        </a:xfrm>
      </xdr:grpSpPr>
      <xdr:sp macro="" textlink="">
        <xdr:nvSpPr>
          <xdr:cNvPr id="8091549" name="Rectangle 16">
            <a:extLst>
              <a:ext uri="{FF2B5EF4-FFF2-40B4-BE49-F238E27FC236}">
                <a16:creationId xmlns:a16="http://schemas.microsoft.com/office/drawing/2014/main" id="{55D23A3F-2D78-F3F8-690A-0D4B10BE07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7840B80-C6AC-31CA-6E29-1D016472A72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0" name="Group 1">
          <a:extLst>
            <a:ext uri="{FF2B5EF4-FFF2-40B4-BE49-F238E27FC236}">
              <a16:creationId xmlns:a16="http://schemas.microsoft.com/office/drawing/2014/main" id="{1C717E11-26D1-9858-F176-0E9204584677}"/>
            </a:ext>
          </a:extLst>
        </xdr:cNvPr>
        <xdr:cNvGrpSpPr>
          <a:grpSpLocks/>
        </xdr:cNvGrpSpPr>
      </xdr:nvGrpSpPr>
      <xdr:grpSpPr bwMode="auto">
        <a:xfrm>
          <a:off x="8420100" y="95250"/>
          <a:ext cx="0" cy="438150"/>
          <a:chOff x="7950200" y="104775"/>
          <a:chExt cx="0" cy="314325"/>
        </a:xfrm>
      </xdr:grpSpPr>
      <xdr:sp macro="" textlink="">
        <xdr:nvSpPr>
          <xdr:cNvPr id="8091547" name="Rectangle 2">
            <a:extLst>
              <a:ext uri="{FF2B5EF4-FFF2-40B4-BE49-F238E27FC236}">
                <a16:creationId xmlns:a16="http://schemas.microsoft.com/office/drawing/2014/main" id="{E4F3CC8B-0002-1472-F848-F052DA6932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77ED819-B54F-003F-3BE5-7E688E8ED8D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1" name="Group 1">
          <a:extLst>
            <a:ext uri="{FF2B5EF4-FFF2-40B4-BE49-F238E27FC236}">
              <a16:creationId xmlns:a16="http://schemas.microsoft.com/office/drawing/2014/main" id="{B48C8BE1-C384-1AB6-86DF-1A272AC76AFD}"/>
            </a:ext>
          </a:extLst>
        </xdr:cNvPr>
        <xdr:cNvGrpSpPr>
          <a:grpSpLocks/>
        </xdr:cNvGrpSpPr>
      </xdr:nvGrpSpPr>
      <xdr:grpSpPr bwMode="auto">
        <a:xfrm>
          <a:off x="8420100" y="95250"/>
          <a:ext cx="0" cy="438150"/>
          <a:chOff x="5362575" y="104775"/>
          <a:chExt cx="0" cy="314325"/>
        </a:xfrm>
      </xdr:grpSpPr>
      <xdr:sp macro="" textlink="">
        <xdr:nvSpPr>
          <xdr:cNvPr id="8091545" name="Rectangle 2">
            <a:extLst>
              <a:ext uri="{FF2B5EF4-FFF2-40B4-BE49-F238E27FC236}">
                <a16:creationId xmlns:a16="http://schemas.microsoft.com/office/drawing/2014/main" id="{14CBC916-FF2C-7FAB-1668-797D56F86E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3CA094F-F4BE-95E5-E8AF-DACEB36A94D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2" name="Group 15">
          <a:extLst>
            <a:ext uri="{FF2B5EF4-FFF2-40B4-BE49-F238E27FC236}">
              <a16:creationId xmlns:a16="http://schemas.microsoft.com/office/drawing/2014/main" id="{4116C314-CA99-F32F-C088-D5D12BE42A8F}"/>
            </a:ext>
          </a:extLst>
        </xdr:cNvPr>
        <xdr:cNvGrpSpPr>
          <a:grpSpLocks/>
        </xdr:cNvGrpSpPr>
      </xdr:nvGrpSpPr>
      <xdr:grpSpPr bwMode="auto">
        <a:xfrm>
          <a:off x="8420100" y="95250"/>
          <a:ext cx="0" cy="438150"/>
          <a:chOff x="5362575" y="104775"/>
          <a:chExt cx="0" cy="314325"/>
        </a:xfrm>
      </xdr:grpSpPr>
      <xdr:sp macro="" textlink="">
        <xdr:nvSpPr>
          <xdr:cNvPr id="8091543" name="Rectangle 16">
            <a:extLst>
              <a:ext uri="{FF2B5EF4-FFF2-40B4-BE49-F238E27FC236}">
                <a16:creationId xmlns:a16="http://schemas.microsoft.com/office/drawing/2014/main" id="{6CB39610-D181-377C-6D46-D662A77858E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B480364-7B82-A1D4-57B7-9B131436009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3" name="Group 1">
          <a:extLst>
            <a:ext uri="{FF2B5EF4-FFF2-40B4-BE49-F238E27FC236}">
              <a16:creationId xmlns:a16="http://schemas.microsoft.com/office/drawing/2014/main" id="{BBF064E6-FFA2-4EFC-BDA9-78A44409E73A}"/>
            </a:ext>
          </a:extLst>
        </xdr:cNvPr>
        <xdr:cNvGrpSpPr>
          <a:grpSpLocks/>
        </xdr:cNvGrpSpPr>
      </xdr:nvGrpSpPr>
      <xdr:grpSpPr bwMode="auto">
        <a:xfrm>
          <a:off x="8420100" y="95250"/>
          <a:ext cx="0" cy="438150"/>
          <a:chOff x="5362575" y="104775"/>
          <a:chExt cx="0" cy="314325"/>
        </a:xfrm>
      </xdr:grpSpPr>
      <xdr:sp macro="" textlink="">
        <xdr:nvSpPr>
          <xdr:cNvPr id="8091541" name="Rectangle 2">
            <a:extLst>
              <a:ext uri="{FF2B5EF4-FFF2-40B4-BE49-F238E27FC236}">
                <a16:creationId xmlns:a16="http://schemas.microsoft.com/office/drawing/2014/main" id="{EE36A309-7FD8-6BC4-8F43-3AAF146B89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4312ECE-986A-EB45-D3C9-7655E826ACA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4" name="Group 15">
          <a:extLst>
            <a:ext uri="{FF2B5EF4-FFF2-40B4-BE49-F238E27FC236}">
              <a16:creationId xmlns:a16="http://schemas.microsoft.com/office/drawing/2014/main" id="{54AF6CE2-8860-1D56-B2CF-67320B6CADA9}"/>
            </a:ext>
          </a:extLst>
        </xdr:cNvPr>
        <xdr:cNvGrpSpPr>
          <a:grpSpLocks/>
        </xdr:cNvGrpSpPr>
      </xdr:nvGrpSpPr>
      <xdr:grpSpPr bwMode="auto">
        <a:xfrm>
          <a:off x="8420100" y="95250"/>
          <a:ext cx="0" cy="438150"/>
          <a:chOff x="5362575" y="104775"/>
          <a:chExt cx="0" cy="314325"/>
        </a:xfrm>
      </xdr:grpSpPr>
      <xdr:sp macro="" textlink="">
        <xdr:nvSpPr>
          <xdr:cNvPr id="8091539" name="Rectangle 16">
            <a:extLst>
              <a:ext uri="{FF2B5EF4-FFF2-40B4-BE49-F238E27FC236}">
                <a16:creationId xmlns:a16="http://schemas.microsoft.com/office/drawing/2014/main" id="{B26376B2-D0D5-6D65-9456-931B5FA7E1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DEBD83F-4826-3071-7F7F-0386B1A7BA5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5" name="Group 1">
          <a:extLst>
            <a:ext uri="{FF2B5EF4-FFF2-40B4-BE49-F238E27FC236}">
              <a16:creationId xmlns:a16="http://schemas.microsoft.com/office/drawing/2014/main" id="{65CE7DDB-D784-ABF9-EC1F-E3783268C508}"/>
            </a:ext>
          </a:extLst>
        </xdr:cNvPr>
        <xdr:cNvGrpSpPr>
          <a:grpSpLocks/>
        </xdr:cNvGrpSpPr>
      </xdr:nvGrpSpPr>
      <xdr:grpSpPr bwMode="auto">
        <a:xfrm>
          <a:off x="8420100" y="95250"/>
          <a:ext cx="0" cy="438150"/>
          <a:chOff x="7950200" y="104775"/>
          <a:chExt cx="0" cy="314325"/>
        </a:xfrm>
      </xdr:grpSpPr>
      <xdr:sp macro="" textlink="">
        <xdr:nvSpPr>
          <xdr:cNvPr id="8091537" name="Rectangle 2">
            <a:extLst>
              <a:ext uri="{FF2B5EF4-FFF2-40B4-BE49-F238E27FC236}">
                <a16:creationId xmlns:a16="http://schemas.microsoft.com/office/drawing/2014/main" id="{2D3D384E-4866-9569-43CD-6C5DDA4CF0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AB8C5C6-88C2-EB0F-0AA0-75BFCCE83DC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1536" name="Imagen 1">
          <a:extLst>
            <a:ext uri="{FF2B5EF4-FFF2-40B4-BE49-F238E27FC236}">
              <a16:creationId xmlns:a16="http://schemas.microsoft.com/office/drawing/2014/main" id="{FCF5FB8C-C9C2-C70D-36BD-BDC3EA036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63654" name="Imagen 1">
          <a:extLst>
            <a:ext uri="{FF2B5EF4-FFF2-40B4-BE49-F238E27FC236}">
              <a16:creationId xmlns:a16="http://schemas.microsoft.com/office/drawing/2014/main" id="{BA066F5D-EAB2-273D-DD86-9FD89789D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51</xdr:row>
      <xdr:rowOff>95250</xdr:rowOff>
    </xdr:from>
    <xdr:to>
      <xdr:col>12</xdr:col>
      <xdr:colOff>447675</xdr:colOff>
      <xdr:row>66</xdr:row>
      <xdr:rowOff>76200</xdr:rowOff>
    </xdr:to>
    <xdr:graphicFrame macro="">
      <xdr:nvGraphicFramePr>
        <xdr:cNvPr id="6663655" name="Gráfico 1">
          <a:extLst>
            <a:ext uri="{FF2B5EF4-FFF2-40B4-BE49-F238E27FC236}">
              <a16:creationId xmlns:a16="http://schemas.microsoft.com/office/drawing/2014/main" id="{EE368F60-CA35-DC97-F3EE-45BDC1724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3564" name="Group 1">
          <a:extLst>
            <a:ext uri="{FF2B5EF4-FFF2-40B4-BE49-F238E27FC236}">
              <a16:creationId xmlns:a16="http://schemas.microsoft.com/office/drawing/2014/main" id="{B849011F-FC92-380A-50D7-8529ACC6082D}"/>
            </a:ext>
          </a:extLst>
        </xdr:cNvPr>
        <xdr:cNvGrpSpPr>
          <a:grpSpLocks/>
        </xdr:cNvGrpSpPr>
      </xdr:nvGrpSpPr>
      <xdr:grpSpPr bwMode="auto">
        <a:xfrm>
          <a:off x="8143875" y="95250"/>
          <a:ext cx="0" cy="438150"/>
          <a:chOff x="5362575" y="104775"/>
          <a:chExt cx="0" cy="314325"/>
        </a:xfrm>
      </xdr:grpSpPr>
      <xdr:sp macro="" textlink="">
        <xdr:nvSpPr>
          <xdr:cNvPr id="8093608" name="Rectangle 2">
            <a:extLst>
              <a:ext uri="{FF2B5EF4-FFF2-40B4-BE49-F238E27FC236}">
                <a16:creationId xmlns:a16="http://schemas.microsoft.com/office/drawing/2014/main" id="{8A3A9BDA-0709-9478-2DC0-23CAF8A8E3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AE36000-9FD8-9015-ECC3-A86D0E171A2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5" name="Group 15">
          <a:extLst>
            <a:ext uri="{FF2B5EF4-FFF2-40B4-BE49-F238E27FC236}">
              <a16:creationId xmlns:a16="http://schemas.microsoft.com/office/drawing/2014/main" id="{1F6ADFA7-ECF0-5756-AE08-AB384637632D}"/>
            </a:ext>
          </a:extLst>
        </xdr:cNvPr>
        <xdr:cNvGrpSpPr>
          <a:grpSpLocks/>
        </xdr:cNvGrpSpPr>
      </xdr:nvGrpSpPr>
      <xdr:grpSpPr bwMode="auto">
        <a:xfrm>
          <a:off x="8143875" y="95250"/>
          <a:ext cx="0" cy="438150"/>
          <a:chOff x="5362575" y="104775"/>
          <a:chExt cx="0" cy="314325"/>
        </a:xfrm>
      </xdr:grpSpPr>
      <xdr:sp macro="" textlink="">
        <xdr:nvSpPr>
          <xdr:cNvPr id="8093606" name="Rectangle 16">
            <a:extLst>
              <a:ext uri="{FF2B5EF4-FFF2-40B4-BE49-F238E27FC236}">
                <a16:creationId xmlns:a16="http://schemas.microsoft.com/office/drawing/2014/main" id="{25AE4125-E6A4-B588-B9A7-F394C525B6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2A51E11-F32D-D0AC-B417-D31EA4868B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6" name="Group 1">
          <a:extLst>
            <a:ext uri="{FF2B5EF4-FFF2-40B4-BE49-F238E27FC236}">
              <a16:creationId xmlns:a16="http://schemas.microsoft.com/office/drawing/2014/main" id="{FCB221EE-306A-DAE1-915F-523DABF3462B}"/>
            </a:ext>
          </a:extLst>
        </xdr:cNvPr>
        <xdr:cNvGrpSpPr>
          <a:grpSpLocks/>
        </xdr:cNvGrpSpPr>
      </xdr:nvGrpSpPr>
      <xdr:grpSpPr bwMode="auto">
        <a:xfrm>
          <a:off x="8143875" y="95250"/>
          <a:ext cx="0" cy="438150"/>
          <a:chOff x="5362575" y="104775"/>
          <a:chExt cx="0" cy="314325"/>
        </a:xfrm>
      </xdr:grpSpPr>
      <xdr:sp macro="" textlink="">
        <xdr:nvSpPr>
          <xdr:cNvPr id="8093604" name="Rectangle 2">
            <a:extLst>
              <a:ext uri="{FF2B5EF4-FFF2-40B4-BE49-F238E27FC236}">
                <a16:creationId xmlns:a16="http://schemas.microsoft.com/office/drawing/2014/main" id="{9C06962D-29E6-45AA-589D-1896B725D9E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F7FAEBE9-55D3-900B-B305-EABF96DBDC9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7" name="Group 15">
          <a:extLst>
            <a:ext uri="{FF2B5EF4-FFF2-40B4-BE49-F238E27FC236}">
              <a16:creationId xmlns:a16="http://schemas.microsoft.com/office/drawing/2014/main" id="{7D0ACABD-604C-A830-3AA9-9A063EF552EA}"/>
            </a:ext>
          </a:extLst>
        </xdr:cNvPr>
        <xdr:cNvGrpSpPr>
          <a:grpSpLocks/>
        </xdr:cNvGrpSpPr>
      </xdr:nvGrpSpPr>
      <xdr:grpSpPr bwMode="auto">
        <a:xfrm>
          <a:off x="8143875" y="95250"/>
          <a:ext cx="0" cy="438150"/>
          <a:chOff x="5362575" y="104775"/>
          <a:chExt cx="0" cy="314325"/>
        </a:xfrm>
      </xdr:grpSpPr>
      <xdr:sp macro="" textlink="">
        <xdr:nvSpPr>
          <xdr:cNvPr id="8093602" name="Rectangle 16">
            <a:extLst>
              <a:ext uri="{FF2B5EF4-FFF2-40B4-BE49-F238E27FC236}">
                <a16:creationId xmlns:a16="http://schemas.microsoft.com/office/drawing/2014/main" id="{052AB7F0-F7AB-331A-C440-CF61226B2C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F6A41382-D8E3-3D26-54D3-F7D82F2A3FB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8" name="Group 1">
          <a:extLst>
            <a:ext uri="{FF2B5EF4-FFF2-40B4-BE49-F238E27FC236}">
              <a16:creationId xmlns:a16="http://schemas.microsoft.com/office/drawing/2014/main" id="{593EFF96-A710-5728-B8F1-A7C8DC7F4DD5}"/>
            </a:ext>
          </a:extLst>
        </xdr:cNvPr>
        <xdr:cNvGrpSpPr>
          <a:grpSpLocks/>
        </xdr:cNvGrpSpPr>
      </xdr:nvGrpSpPr>
      <xdr:grpSpPr bwMode="auto">
        <a:xfrm>
          <a:off x="8143875" y="95250"/>
          <a:ext cx="0" cy="438150"/>
          <a:chOff x="7950200" y="104775"/>
          <a:chExt cx="0" cy="314325"/>
        </a:xfrm>
      </xdr:grpSpPr>
      <xdr:sp macro="" textlink="">
        <xdr:nvSpPr>
          <xdr:cNvPr id="8093600" name="Rectangle 2">
            <a:extLst>
              <a:ext uri="{FF2B5EF4-FFF2-40B4-BE49-F238E27FC236}">
                <a16:creationId xmlns:a16="http://schemas.microsoft.com/office/drawing/2014/main" id="{A38BCE02-26A3-31BE-2DE4-09CEC53FE4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43F260F-A33E-C03E-B9EE-0754CB7AA38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9" name="Group 1">
          <a:extLst>
            <a:ext uri="{FF2B5EF4-FFF2-40B4-BE49-F238E27FC236}">
              <a16:creationId xmlns:a16="http://schemas.microsoft.com/office/drawing/2014/main" id="{AE4DCD3D-F3E7-2112-862C-E747B527AB8A}"/>
            </a:ext>
          </a:extLst>
        </xdr:cNvPr>
        <xdr:cNvGrpSpPr>
          <a:grpSpLocks/>
        </xdr:cNvGrpSpPr>
      </xdr:nvGrpSpPr>
      <xdr:grpSpPr bwMode="auto">
        <a:xfrm>
          <a:off x="8143875" y="95250"/>
          <a:ext cx="0" cy="438150"/>
          <a:chOff x="5362575" y="104775"/>
          <a:chExt cx="0" cy="314325"/>
        </a:xfrm>
      </xdr:grpSpPr>
      <xdr:sp macro="" textlink="">
        <xdr:nvSpPr>
          <xdr:cNvPr id="8093598" name="Rectangle 2">
            <a:extLst>
              <a:ext uri="{FF2B5EF4-FFF2-40B4-BE49-F238E27FC236}">
                <a16:creationId xmlns:a16="http://schemas.microsoft.com/office/drawing/2014/main" id="{3DBE9225-4A46-FA1D-F329-81783EDBB2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6D04910-AE2D-8776-5F65-8E41FE883A5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0" name="Group 15">
          <a:extLst>
            <a:ext uri="{FF2B5EF4-FFF2-40B4-BE49-F238E27FC236}">
              <a16:creationId xmlns:a16="http://schemas.microsoft.com/office/drawing/2014/main" id="{392EF4E6-40F5-EE2B-52CC-EE1879FD66BC}"/>
            </a:ext>
          </a:extLst>
        </xdr:cNvPr>
        <xdr:cNvGrpSpPr>
          <a:grpSpLocks/>
        </xdr:cNvGrpSpPr>
      </xdr:nvGrpSpPr>
      <xdr:grpSpPr bwMode="auto">
        <a:xfrm>
          <a:off x="8143875" y="95250"/>
          <a:ext cx="0" cy="438150"/>
          <a:chOff x="5362575" y="104775"/>
          <a:chExt cx="0" cy="314325"/>
        </a:xfrm>
      </xdr:grpSpPr>
      <xdr:sp macro="" textlink="">
        <xdr:nvSpPr>
          <xdr:cNvPr id="8093596" name="Rectangle 16">
            <a:extLst>
              <a:ext uri="{FF2B5EF4-FFF2-40B4-BE49-F238E27FC236}">
                <a16:creationId xmlns:a16="http://schemas.microsoft.com/office/drawing/2014/main" id="{B5A621A2-8CDB-FCA9-9E95-1ADC9E2EF08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B5BF3A0-754F-B874-7766-2EDF2A295F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1" name="Group 1">
          <a:extLst>
            <a:ext uri="{FF2B5EF4-FFF2-40B4-BE49-F238E27FC236}">
              <a16:creationId xmlns:a16="http://schemas.microsoft.com/office/drawing/2014/main" id="{239F7577-A370-0015-27EF-1F5AC89346D2}"/>
            </a:ext>
          </a:extLst>
        </xdr:cNvPr>
        <xdr:cNvGrpSpPr>
          <a:grpSpLocks/>
        </xdr:cNvGrpSpPr>
      </xdr:nvGrpSpPr>
      <xdr:grpSpPr bwMode="auto">
        <a:xfrm>
          <a:off x="8143875" y="95250"/>
          <a:ext cx="0" cy="438150"/>
          <a:chOff x="5362575" y="104775"/>
          <a:chExt cx="0" cy="314325"/>
        </a:xfrm>
      </xdr:grpSpPr>
      <xdr:sp macro="" textlink="">
        <xdr:nvSpPr>
          <xdr:cNvPr id="8093594" name="Rectangle 2">
            <a:extLst>
              <a:ext uri="{FF2B5EF4-FFF2-40B4-BE49-F238E27FC236}">
                <a16:creationId xmlns:a16="http://schemas.microsoft.com/office/drawing/2014/main" id="{61D4D74C-86D7-FE42-EFDF-7DC8A9924D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EEDCDEF-E136-307E-9B30-37873ACEC01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2" name="Group 15">
          <a:extLst>
            <a:ext uri="{FF2B5EF4-FFF2-40B4-BE49-F238E27FC236}">
              <a16:creationId xmlns:a16="http://schemas.microsoft.com/office/drawing/2014/main" id="{85976CE7-5530-F694-9882-D57896156968}"/>
            </a:ext>
          </a:extLst>
        </xdr:cNvPr>
        <xdr:cNvGrpSpPr>
          <a:grpSpLocks/>
        </xdr:cNvGrpSpPr>
      </xdr:nvGrpSpPr>
      <xdr:grpSpPr bwMode="auto">
        <a:xfrm>
          <a:off x="8143875" y="95250"/>
          <a:ext cx="0" cy="438150"/>
          <a:chOff x="5362575" y="104775"/>
          <a:chExt cx="0" cy="314325"/>
        </a:xfrm>
      </xdr:grpSpPr>
      <xdr:sp macro="" textlink="">
        <xdr:nvSpPr>
          <xdr:cNvPr id="8093592" name="Rectangle 16">
            <a:extLst>
              <a:ext uri="{FF2B5EF4-FFF2-40B4-BE49-F238E27FC236}">
                <a16:creationId xmlns:a16="http://schemas.microsoft.com/office/drawing/2014/main" id="{47F46FC0-8EA7-DB2E-35C7-33DC02966B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19B10B6-7F57-E534-F830-D01F454459D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3" name="Group 1">
          <a:extLst>
            <a:ext uri="{FF2B5EF4-FFF2-40B4-BE49-F238E27FC236}">
              <a16:creationId xmlns:a16="http://schemas.microsoft.com/office/drawing/2014/main" id="{C2174002-5EB1-102C-9D46-98FB48993D31}"/>
            </a:ext>
          </a:extLst>
        </xdr:cNvPr>
        <xdr:cNvGrpSpPr>
          <a:grpSpLocks/>
        </xdr:cNvGrpSpPr>
      </xdr:nvGrpSpPr>
      <xdr:grpSpPr bwMode="auto">
        <a:xfrm>
          <a:off x="8143875" y="95250"/>
          <a:ext cx="0" cy="438150"/>
          <a:chOff x="7950200" y="104775"/>
          <a:chExt cx="0" cy="314325"/>
        </a:xfrm>
      </xdr:grpSpPr>
      <xdr:sp macro="" textlink="">
        <xdr:nvSpPr>
          <xdr:cNvPr id="8093590" name="Rectangle 2">
            <a:extLst>
              <a:ext uri="{FF2B5EF4-FFF2-40B4-BE49-F238E27FC236}">
                <a16:creationId xmlns:a16="http://schemas.microsoft.com/office/drawing/2014/main" id="{64EB125D-DD8D-CA0C-413D-A88853F8B9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0F56119-520D-A7BE-0A15-A91EA8AC5FF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4" name="Group 1">
          <a:extLst>
            <a:ext uri="{FF2B5EF4-FFF2-40B4-BE49-F238E27FC236}">
              <a16:creationId xmlns:a16="http://schemas.microsoft.com/office/drawing/2014/main" id="{A6C3A2FE-7D7B-07D0-940E-0672224AB821}"/>
            </a:ext>
          </a:extLst>
        </xdr:cNvPr>
        <xdr:cNvGrpSpPr>
          <a:grpSpLocks/>
        </xdr:cNvGrpSpPr>
      </xdr:nvGrpSpPr>
      <xdr:grpSpPr bwMode="auto">
        <a:xfrm>
          <a:off x="8143875" y="95250"/>
          <a:ext cx="0" cy="438150"/>
          <a:chOff x="5362575" y="104775"/>
          <a:chExt cx="0" cy="314325"/>
        </a:xfrm>
      </xdr:grpSpPr>
      <xdr:sp macro="" textlink="">
        <xdr:nvSpPr>
          <xdr:cNvPr id="8093588" name="Rectangle 2">
            <a:extLst>
              <a:ext uri="{FF2B5EF4-FFF2-40B4-BE49-F238E27FC236}">
                <a16:creationId xmlns:a16="http://schemas.microsoft.com/office/drawing/2014/main" id="{AB1946B3-2B23-E109-72CA-7684DD1879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D82ACE0-BFAB-758C-325F-7F0A54C4C48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5" name="Group 15">
          <a:extLst>
            <a:ext uri="{FF2B5EF4-FFF2-40B4-BE49-F238E27FC236}">
              <a16:creationId xmlns:a16="http://schemas.microsoft.com/office/drawing/2014/main" id="{3CB3A885-BE5D-B08E-6BAA-48210EB50059}"/>
            </a:ext>
          </a:extLst>
        </xdr:cNvPr>
        <xdr:cNvGrpSpPr>
          <a:grpSpLocks/>
        </xdr:cNvGrpSpPr>
      </xdr:nvGrpSpPr>
      <xdr:grpSpPr bwMode="auto">
        <a:xfrm>
          <a:off x="8143875" y="95250"/>
          <a:ext cx="0" cy="438150"/>
          <a:chOff x="5362575" y="104775"/>
          <a:chExt cx="0" cy="314325"/>
        </a:xfrm>
      </xdr:grpSpPr>
      <xdr:sp macro="" textlink="">
        <xdr:nvSpPr>
          <xdr:cNvPr id="8093586" name="Rectangle 16">
            <a:extLst>
              <a:ext uri="{FF2B5EF4-FFF2-40B4-BE49-F238E27FC236}">
                <a16:creationId xmlns:a16="http://schemas.microsoft.com/office/drawing/2014/main" id="{59152735-9825-0AEB-4814-DC92E0A24A4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0690926-FB60-E43F-B2F5-D6146D94851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6" name="Group 1">
          <a:extLst>
            <a:ext uri="{FF2B5EF4-FFF2-40B4-BE49-F238E27FC236}">
              <a16:creationId xmlns:a16="http://schemas.microsoft.com/office/drawing/2014/main" id="{3ED82C09-CD04-AD2D-B273-DFF820ABADEA}"/>
            </a:ext>
          </a:extLst>
        </xdr:cNvPr>
        <xdr:cNvGrpSpPr>
          <a:grpSpLocks/>
        </xdr:cNvGrpSpPr>
      </xdr:nvGrpSpPr>
      <xdr:grpSpPr bwMode="auto">
        <a:xfrm>
          <a:off x="8143875" y="95250"/>
          <a:ext cx="0" cy="438150"/>
          <a:chOff x="5362575" y="104775"/>
          <a:chExt cx="0" cy="314325"/>
        </a:xfrm>
      </xdr:grpSpPr>
      <xdr:sp macro="" textlink="">
        <xdr:nvSpPr>
          <xdr:cNvPr id="8093584" name="Rectangle 2">
            <a:extLst>
              <a:ext uri="{FF2B5EF4-FFF2-40B4-BE49-F238E27FC236}">
                <a16:creationId xmlns:a16="http://schemas.microsoft.com/office/drawing/2014/main" id="{2EF1BA0C-033F-CF10-8B7D-FA8B8CE959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47666D2-F780-6B5B-C6B0-88383ABFCBF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7" name="Group 15">
          <a:extLst>
            <a:ext uri="{FF2B5EF4-FFF2-40B4-BE49-F238E27FC236}">
              <a16:creationId xmlns:a16="http://schemas.microsoft.com/office/drawing/2014/main" id="{8ECD630F-64E7-E40A-2EE3-B496547EC640}"/>
            </a:ext>
          </a:extLst>
        </xdr:cNvPr>
        <xdr:cNvGrpSpPr>
          <a:grpSpLocks/>
        </xdr:cNvGrpSpPr>
      </xdr:nvGrpSpPr>
      <xdr:grpSpPr bwMode="auto">
        <a:xfrm>
          <a:off x="8143875" y="95250"/>
          <a:ext cx="0" cy="438150"/>
          <a:chOff x="5362575" y="104775"/>
          <a:chExt cx="0" cy="314325"/>
        </a:xfrm>
      </xdr:grpSpPr>
      <xdr:sp macro="" textlink="">
        <xdr:nvSpPr>
          <xdr:cNvPr id="8093582" name="Rectangle 16">
            <a:extLst>
              <a:ext uri="{FF2B5EF4-FFF2-40B4-BE49-F238E27FC236}">
                <a16:creationId xmlns:a16="http://schemas.microsoft.com/office/drawing/2014/main" id="{2E652543-A1F0-E5A2-F5C2-70DFD99F9D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96731BF-80A4-D29B-4C21-D887749A824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8" name="Group 1">
          <a:extLst>
            <a:ext uri="{FF2B5EF4-FFF2-40B4-BE49-F238E27FC236}">
              <a16:creationId xmlns:a16="http://schemas.microsoft.com/office/drawing/2014/main" id="{508F2D11-1CB6-2ACC-3FDA-4E489A7B755B}"/>
            </a:ext>
          </a:extLst>
        </xdr:cNvPr>
        <xdr:cNvGrpSpPr>
          <a:grpSpLocks/>
        </xdr:cNvGrpSpPr>
      </xdr:nvGrpSpPr>
      <xdr:grpSpPr bwMode="auto">
        <a:xfrm>
          <a:off x="8143875" y="95250"/>
          <a:ext cx="0" cy="438150"/>
          <a:chOff x="7950200" y="104775"/>
          <a:chExt cx="0" cy="314325"/>
        </a:xfrm>
      </xdr:grpSpPr>
      <xdr:sp macro="" textlink="">
        <xdr:nvSpPr>
          <xdr:cNvPr id="8093580" name="Rectangle 2">
            <a:extLst>
              <a:ext uri="{FF2B5EF4-FFF2-40B4-BE49-F238E27FC236}">
                <a16:creationId xmlns:a16="http://schemas.microsoft.com/office/drawing/2014/main" id="{B34A481B-201D-88A8-5702-803DC4C74E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DAD30F5-4B47-FCCC-312B-74BA338C41C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3579" name="Imagen 1">
          <a:extLst>
            <a:ext uri="{FF2B5EF4-FFF2-40B4-BE49-F238E27FC236}">
              <a16:creationId xmlns:a16="http://schemas.microsoft.com/office/drawing/2014/main" id="{DEC1578A-54EB-E9DE-3B04-C67E51D3A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161925</xdr:rowOff>
    </xdr:to>
    <xdr:grpSp>
      <xdr:nvGrpSpPr>
        <xdr:cNvPr id="6645704" name="Group 1">
          <a:extLst>
            <a:ext uri="{FF2B5EF4-FFF2-40B4-BE49-F238E27FC236}">
              <a16:creationId xmlns:a16="http://schemas.microsoft.com/office/drawing/2014/main" id="{395B32B0-CD71-52BF-FED7-A21F82A72884}"/>
            </a:ext>
          </a:extLst>
        </xdr:cNvPr>
        <xdr:cNvGrpSpPr>
          <a:grpSpLocks/>
        </xdr:cNvGrpSpPr>
      </xdr:nvGrpSpPr>
      <xdr:grpSpPr bwMode="auto">
        <a:xfrm>
          <a:off x="4524375" y="104775"/>
          <a:ext cx="0" cy="295275"/>
          <a:chOff x="6238875" y="104775"/>
          <a:chExt cx="0" cy="314325"/>
        </a:xfrm>
      </xdr:grpSpPr>
      <xdr:sp macro="" textlink="">
        <xdr:nvSpPr>
          <xdr:cNvPr id="6645706" name="Rectangle 2">
            <a:extLst>
              <a:ext uri="{FF2B5EF4-FFF2-40B4-BE49-F238E27FC236}">
                <a16:creationId xmlns:a16="http://schemas.microsoft.com/office/drawing/2014/main" id="{004A3978-B2BD-00E6-C634-51C0B76E91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3FECE66-8194-26D2-8744-46022C7FD43D}"/>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1247775</xdr:colOff>
      <xdr:row>3</xdr:row>
      <xdr:rowOff>247650</xdr:rowOff>
    </xdr:to>
    <xdr:pic>
      <xdr:nvPicPr>
        <xdr:cNvPr id="6645705" name="5 Imagen">
          <a:extLst>
            <a:ext uri="{FF2B5EF4-FFF2-40B4-BE49-F238E27FC236}">
              <a16:creationId xmlns:a16="http://schemas.microsoft.com/office/drawing/2014/main" id="{997B201F-C7CA-052D-2516-16AC795A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95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504825</xdr:colOff>
      <xdr:row>1</xdr:row>
      <xdr:rowOff>28575</xdr:rowOff>
    </xdr:from>
    <xdr:to>
      <xdr:col>1</xdr:col>
      <xdr:colOff>1381125</xdr:colOff>
      <xdr:row>4</xdr:row>
      <xdr:rowOff>171450</xdr:rowOff>
    </xdr:to>
    <xdr:pic>
      <xdr:nvPicPr>
        <xdr:cNvPr id="6646002" name="2 Imagen">
          <a:extLst>
            <a:ext uri="{FF2B5EF4-FFF2-40B4-BE49-F238E27FC236}">
              <a16:creationId xmlns:a16="http://schemas.microsoft.com/office/drawing/2014/main" id="{C5D341B2-C8E8-A9A2-A1DC-D090ED79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00025"/>
          <a:ext cx="876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161925</xdr:rowOff>
    </xdr:to>
    <xdr:grpSp>
      <xdr:nvGrpSpPr>
        <xdr:cNvPr id="6647752" name="Group 1">
          <a:extLst>
            <a:ext uri="{FF2B5EF4-FFF2-40B4-BE49-F238E27FC236}">
              <a16:creationId xmlns:a16="http://schemas.microsoft.com/office/drawing/2014/main" id="{72B29595-AF8F-8BAB-E417-634AD5DEF170}"/>
            </a:ext>
          </a:extLst>
        </xdr:cNvPr>
        <xdr:cNvGrpSpPr>
          <a:grpSpLocks/>
        </xdr:cNvGrpSpPr>
      </xdr:nvGrpSpPr>
      <xdr:grpSpPr bwMode="auto">
        <a:xfrm>
          <a:off x="5534025" y="104775"/>
          <a:ext cx="0" cy="295275"/>
          <a:chOff x="6238875" y="104775"/>
          <a:chExt cx="0" cy="314325"/>
        </a:xfrm>
      </xdr:grpSpPr>
      <xdr:sp macro="" textlink="">
        <xdr:nvSpPr>
          <xdr:cNvPr id="6647754" name="Rectangle 2">
            <a:extLst>
              <a:ext uri="{FF2B5EF4-FFF2-40B4-BE49-F238E27FC236}">
                <a16:creationId xmlns:a16="http://schemas.microsoft.com/office/drawing/2014/main" id="{3EA11DEC-274B-C034-7155-A1255B7DC0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186FFF7-2459-D938-DDB2-08CE1F186132}"/>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123825</xdr:rowOff>
    </xdr:from>
    <xdr:to>
      <xdr:col>0</xdr:col>
      <xdr:colOff>1533525</xdr:colOff>
      <xdr:row>3</xdr:row>
      <xdr:rowOff>219075</xdr:rowOff>
    </xdr:to>
    <xdr:pic>
      <xdr:nvPicPr>
        <xdr:cNvPr id="6647753" name="5 Imagen">
          <a:extLst>
            <a:ext uri="{FF2B5EF4-FFF2-40B4-BE49-F238E27FC236}">
              <a16:creationId xmlns:a16="http://schemas.microsoft.com/office/drawing/2014/main" id="{36F95289-FB44-E5C2-BA5F-94FB50658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51</xdr:row>
      <xdr:rowOff>28575</xdr:rowOff>
    </xdr:from>
    <xdr:to>
      <xdr:col>14</xdr:col>
      <xdr:colOff>95250</xdr:colOff>
      <xdr:row>66</xdr:row>
      <xdr:rowOff>114300</xdr:rowOff>
    </xdr:to>
    <xdr:graphicFrame macro="">
      <xdr:nvGraphicFramePr>
        <xdr:cNvPr id="6648295" name="Gráfico 4">
          <a:extLst>
            <a:ext uri="{FF2B5EF4-FFF2-40B4-BE49-F238E27FC236}">
              <a16:creationId xmlns:a16="http://schemas.microsoft.com/office/drawing/2014/main" id="{63AFEEB5-0C43-FC0D-CFCF-844E01ACF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333375</xdr:colOff>
      <xdr:row>1</xdr:row>
      <xdr:rowOff>47625</xdr:rowOff>
    </xdr:from>
    <xdr:to>
      <xdr:col>1</xdr:col>
      <xdr:colOff>1638300</xdr:colOff>
      <xdr:row>4</xdr:row>
      <xdr:rowOff>171450</xdr:rowOff>
    </xdr:to>
    <xdr:pic>
      <xdr:nvPicPr>
        <xdr:cNvPr id="6648296" name="Imagen 2">
          <a:extLst>
            <a:ext uri="{FF2B5EF4-FFF2-40B4-BE49-F238E27FC236}">
              <a16:creationId xmlns:a16="http://schemas.microsoft.com/office/drawing/2014/main" id="{75308BCD-E421-2E57-B453-793D3155D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33400" y="2190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4348" name="Group 1">
          <a:extLst>
            <a:ext uri="{FF2B5EF4-FFF2-40B4-BE49-F238E27FC236}">
              <a16:creationId xmlns:a16="http://schemas.microsoft.com/office/drawing/2014/main" id="{ABEF6FE5-14C5-0D33-1F19-F3C2C17A34A8}"/>
            </a:ext>
          </a:extLst>
        </xdr:cNvPr>
        <xdr:cNvGrpSpPr>
          <a:grpSpLocks/>
        </xdr:cNvGrpSpPr>
      </xdr:nvGrpSpPr>
      <xdr:grpSpPr bwMode="auto">
        <a:xfrm>
          <a:off x="3705225" y="95250"/>
          <a:ext cx="0" cy="285750"/>
          <a:chOff x="5362575" y="104775"/>
          <a:chExt cx="0" cy="314325"/>
        </a:xfrm>
      </xdr:grpSpPr>
      <xdr:sp macro="" textlink="">
        <xdr:nvSpPr>
          <xdr:cNvPr id="8084392" name="Rectangle 2">
            <a:extLst>
              <a:ext uri="{FF2B5EF4-FFF2-40B4-BE49-F238E27FC236}">
                <a16:creationId xmlns:a16="http://schemas.microsoft.com/office/drawing/2014/main" id="{DE3B3038-D760-05CB-E013-F790EF33AE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2B8AADB-6CED-14F4-28B3-7902287CCE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49" name="Group 15">
          <a:extLst>
            <a:ext uri="{FF2B5EF4-FFF2-40B4-BE49-F238E27FC236}">
              <a16:creationId xmlns:a16="http://schemas.microsoft.com/office/drawing/2014/main" id="{3D8EBA99-3E7D-921F-0C3F-58E256D5FDE2}"/>
            </a:ext>
          </a:extLst>
        </xdr:cNvPr>
        <xdr:cNvGrpSpPr>
          <a:grpSpLocks/>
        </xdr:cNvGrpSpPr>
      </xdr:nvGrpSpPr>
      <xdr:grpSpPr bwMode="auto">
        <a:xfrm>
          <a:off x="3705225" y="95250"/>
          <a:ext cx="0" cy="285750"/>
          <a:chOff x="5362575" y="104775"/>
          <a:chExt cx="0" cy="314325"/>
        </a:xfrm>
      </xdr:grpSpPr>
      <xdr:sp macro="" textlink="">
        <xdr:nvSpPr>
          <xdr:cNvPr id="8084390" name="Rectangle 16">
            <a:extLst>
              <a:ext uri="{FF2B5EF4-FFF2-40B4-BE49-F238E27FC236}">
                <a16:creationId xmlns:a16="http://schemas.microsoft.com/office/drawing/2014/main" id="{23E2E25B-C7BF-E931-2C94-9C4D4048F1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E9669DC-CDA6-9E32-7DA8-5BC6ECAE403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0" name="Group 1">
          <a:extLst>
            <a:ext uri="{FF2B5EF4-FFF2-40B4-BE49-F238E27FC236}">
              <a16:creationId xmlns:a16="http://schemas.microsoft.com/office/drawing/2014/main" id="{C25D972E-A2DE-2C7F-16E8-74DCA7EA4A7A}"/>
            </a:ext>
          </a:extLst>
        </xdr:cNvPr>
        <xdr:cNvGrpSpPr>
          <a:grpSpLocks/>
        </xdr:cNvGrpSpPr>
      </xdr:nvGrpSpPr>
      <xdr:grpSpPr bwMode="auto">
        <a:xfrm>
          <a:off x="3705225" y="95250"/>
          <a:ext cx="0" cy="285750"/>
          <a:chOff x="5362575" y="104775"/>
          <a:chExt cx="0" cy="314325"/>
        </a:xfrm>
      </xdr:grpSpPr>
      <xdr:sp macro="" textlink="">
        <xdr:nvSpPr>
          <xdr:cNvPr id="8084388" name="Rectangle 2">
            <a:extLst>
              <a:ext uri="{FF2B5EF4-FFF2-40B4-BE49-F238E27FC236}">
                <a16:creationId xmlns:a16="http://schemas.microsoft.com/office/drawing/2014/main" id="{D15B65C1-9B31-15FB-C85B-76272AC1A1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DD3BDD4-30EB-0586-65F4-EE89F13F644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1" name="Group 15">
          <a:extLst>
            <a:ext uri="{FF2B5EF4-FFF2-40B4-BE49-F238E27FC236}">
              <a16:creationId xmlns:a16="http://schemas.microsoft.com/office/drawing/2014/main" id="{76EE47E9-DB50-FE04-04C5-68331FAFF3D1}"/>
            </a:ext>
          </a:extLst>
        </xdr:cNvPr>
        <xdr:cNvGrpSpPr>
          <a:grpSpLocks/>
        </xdr:cNvGrpSpPr>
      </xdr:nvGrpSpPr>
      <xdr:grpSpPr bwMode="auto">
        <a:xfrm>
          <a:off x="3705225" y="95250"/>
          <a:ext cx="0" cy="285750"/>
          <a:chOff x="5362575" y="104775"/>
          <a:chExt cx="0" cy="314325"/>
        </a:xfrm>
      </xdr:grpSpPr>
      <xdr:sp macro="" textlink="">
        <xdr:nvSpPr>
          <xdr:cNvPr id="8084386" name="Rectangle 16">
            <a:extLst>
              <a:ext uri="{FF2B5EF4-FFF2-40B4-BE49-F238E27FC236}">
                <a16:creationId xmlns:a16="http://schemas.microsoft.com/office/drawing/2014/main" id="{EA27D8DE-B127-CAB3-BB4F-640F68E590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E85D81B1-6E05-07E9-29A6-B8EAE849D16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2" name="Group 1">
          <a:extLst>
            <a:ext uri="{FF2B5EF4-FFF2-40B4-BE49-F238E27FC236}">
              <a16:creationId xmlns:a16="http://schemas.microsoft.com/office/drawing/2014/main" id="{FE82ADBF-79DA-525A-EB7E-B5D19E0C4600}"/>
            </a:ext>
          </a:extLst>
        </xdr:cNvPr>
        <xdr:cNvGrpSpPr>
          <a:grpSpLocks/>
        </xdr:cNvGrpSpPr>
      </xdr:nvGrpSpPr>
      <xdr:grpSpPr bwMode="auto">
        <a:xfrm>
          <a:off x="3705225" y="95250"/>
          <a:ext cx="0" cy="285750"/>
          <a:chOff x="7950200" y="104775"/>
          <a:chExt cx="0" cy="314325"/>
        </a:xfrm>
      </xdr:grpSpPr>
      <xdr:sp macro="" textlink="">
        <xdr:nvSpPr>
          <xdr:cNvPr id="8084384" name="Rectangle 2">
            <a:extLst>
              <a:ext uri="{FF2B5EF4-FFF2-40B4-BE49-F238E27FC236}">
                <a16:creationId xmlns:a16="http://schemas.microsoft.com/office/drawing/2014/main" id="{B4BD991D-31B8-DE36-5EE5-C71970A0AE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0037240-5FD7-18BD-8E13-D847117BFE3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3" name="Group 1">
          <a:extLst>
            <a:ext uri="{FF2B5EF4-FFF2-40B4-BE49-F238E27FC236}">
              <a16:creationId xmlns:a16="http://schemas.microsoft.com/office/drawing/2014/main" id="{FE6F8020-EB6F-F062-4CDB-2B70873BDBD8}"/>
            </a:ext>
          </a:extLst>
        </xdr:cNvPr>
        <xdr:cNvGrpSpPr>
          <a:grpSpLocks/>
        </xdr:cNvGrpSpPr>
      </xdr:nvGrpSpPr>
      <xdr:grpSpPr bwMode="auto">
        <a:xfrm>
          <a:off x="3705225" y="95250"/>
          <a:ext cx="0" cy="285750"/>
          <a:chOff x="5362575" y="104775"/>
          <a:chExt cx="0" cy="314325"/>
        </a:xfrm>
      </xdr:grpSpPr>
      <xdr:sp macro="" textlink="">
        <xdr:nvSpPr>
          <xdr:cNvPr id="8084382" name="Rectangle 2">
            <a:extLst>
              <a:ext uri="{FF2B5EF4-FFF2-40B4-BE49-F238E27FC236}">
                <a16:creationId xmlns:a16="http://schemas.microsoft.com/office/drawing/2014/main" id="{29DCE787-E1B8-BD53-7768-339B199B95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399EBE88-347F-97B7-AFD6-7E51BAF1BDC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4" name="Group 15">
          <a:extLst>
            <a:ext uri="{FF2B5EF4-FFF2-40B4-BE49-F238E27FC236}">
              <a16:creationId xmlns:a16="http://schemas.microsoft.com/office/drawing/2014/main" id="{4A007AF2-01AC-0374-1C02-0CF9967B3B7A}"/>
            </a:ext>
          </a:extLst>
        </xdr:cNvPr>
        <xdr:cNvGrpSpPr>
          <a:grpSpLocks/>
        </xdr:cNvGrpSpPr>
      </xdr:nvGrpSpPr>
      <xdr:grpSpPr bwMode="auto">
        <a:xfrm>
          <a:off x="3705225" y="95250"/>
          <a:ext cx="0" cy="285750"/>
          <a:chOff x="5362575" y="104775"/>
          <a:chExt cx="0" cy="314325"/>
        </a:xfrm>
      </xdr:grpSpPr>
      <xdr:sp macro="" textlink="">
        <xdr:nvSpPr>
          <xdr:cNvPr id="8084380" name="Rectangle 16">
            <a:extLst>
              <a:ext uri="{FF2B5EF4-FFF2-40B4-BE49-F238E27FC236}">
                <a16:creationId xmlns:a16="http://schemas.microsoft.com/office/drawing/2014/main" id="{340D4A8F-977A-06FB-1D00-DBC7B983BA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2CF9228-1858-8B23-0464-AECCDFCC0C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5" name="Group 1">
          <a:extLst>
            <a:ext uri="{FF2B5EF4-FFF2-40B4-BE49-F238E27FC236}">
              <a16:creationId xmlns:a16="http://schemas.microsoft.com/office/drawing/2014/main" id="{A6031795-F2DF-81E6-B47A-0789CA247147}"/>
            </a:ext>
          </a:extLst>
        </xdr:cNvPr>
        <xdr:cNvGrpSpPr>
          <a:grpSpLocks/>
        </xdr:cNvGrpSpPr>
      </xdr:nvGrpSpPr>
      <xdr:grpSpPr bwMode="auto">
        <a:xfrm>
          <a:off x="3705225" y="95250"/>
          <a:ext cx="0" cy="285750"/>
          <a:chOff x="5362575" y="104775"/>
          <a:chExt cx="0" cy="314325"/>
        </a:xfrm>
      </xdr:grpSpPr>
      <xdr:sp macro="" textlink="">
        <xdr:nvSpPr>
          <xdr:cNvPr id="8084378" name="Rectangle 2">
            <a:extLst>
              <a:ext uri="{FF2B5EF4-FFF2-40B4-BE49-F238E27FC236}">
                <a16:creationId xmlns:a16="http://schemas.microsoft.com/office/drawing/2014/main" id="{5AD26905-D0F2-B873-0BD8-929B000710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F9BF9CD-C6DE-B774-6457-74D11AA0E78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6" name="Group 15">
          <a:extLst>
            <a:ext uri="{FF2B5EF4-FFF2-40B4-BE49-F238E27FC236}">
              <a16:creationId xmlns:a16="http://schemas.microsoft.com/office/drawing/2014/main" id="{7024E5E6-D17D-9678-40A0-FDD001D8B005}"/>
            </a:ext>
          </a:extLst>
        </xdr:cNvPr>
        <xdr:cNvGrpSpPr>
          <a:grpSpLocks/>
        </xdr:cNvGrpSpPr>
      </xdr:nvGrpSpPr>
      <xdr:grpSpPr bwMode="auto">
        <a:xfrm>
          <a:off x="3705225" y="95250"/>
          <a:ext cx="0" cy="285750"/>
          <a:chOff x="5362575" y="104775"/>
          <a:chExt cx="0" cy="314325"/>
        </a:xfrm>
      </xdr:grpSpPr>
      <xdr:sp macro="" textlink="">
        <xdr:nvSpPr>
          <xdr:cNvPr id="8084376" name="Rectangle 16">
            <a:extLst>
              <a:ext uri="{FF2B5EF4-FFF2-40B4-BE49-F238E27FC236}">
                <a16:creationId xmlns:a16="http://schemas.microsoft.com/office/drawing/2014/main" id="{2CC60D64-7ED0-C4B0-DE1D-61E9A3C1FF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FEAFB9E-FA00-CC4D-ECBD-8FAE3E891B9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7" name="Group 1">
          <a:extLst>
            <a:ext uri="{FF2B5EF4-FFF2-40B4-BE49-F238E27FC236}">
              <a16:creationId xmlns:a16="http://schemas.microsoft.com/office/drawing/2014/main" id="{D6485000-981D-4008-9039-852EADC9A095}"/>
            </a:ext>
          </a:extLst>
        </xdr:cNvPr>
        <xdr:cNvGrpSpPr>
          <a:grpSpLocks/>
        </xdr:cNvGrpSpPr>
      </xdr:nvGrpSpPr>
      <xdr:grpSpPr bwMode="auto">
        <a:xfrm>
          <a:off x="3705225" y="95250"/>
          <a:ext cx="0" cy="285750"/>
          <a:chOff x="7950200" y="104775"/>
          <a:chExt cx="0" cy="314325"/>
        </a:xfrm>
      </xdr:grpSpPr>
      <xdr:sp macro="" textlink="">
        <xdr:nvSpPr>
          <xdr:cNvPr id="8084374" name="Rectangle 2">
            <a:extLst>
              <a:ext uri="{FF2B5EF4-FFF2-40B4-BE49-F238E27FC236}">
                <a16:creationId xmlns:a16="http://schemas.microsoft.com/office/drawing/2014/main" id="{9F6E76B3-AE56-4B75-3285-23A96B5F41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29D195C-0EE1-28AD-2FF1-30B377514A3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8" name="Group 1">
          <a:extLst>
            <a:ext uri="{FF2B5EF4-FFF2-40B4-BE49-F238E27FC236}">
              <a16:creationId xmlns:a16="http://schemas.microsoft.com/office/drawing/2014/main" id="{F4487645-9B07-49D4-D017-4D2E5568BA33}"/>
            </a:ext>
          </a:extLst>
        </xdr:cNvPr>
        <xdr:cNvGrpSpPr>
          <a:grpSpLocks/>
        </xdr:cNvGrpSpPr>
      </xdr:nvGrpSpPr>
      <xdr:grpSpPr bwMode="auto">
        <a:xfrm>
          <a:off x="3705225" y="95250"/>
          <a:ext cx="0" cy="285750"/>
          <a:chOff x="5362575" y="104775"/>
          <a:chExt cx="0" cy="314325"/>
        </a:xfrm>
      </xdr:grpSpPr>
      <xdr:sp macro="" textlink="">
        <xdr:nvSpPr>
          <xdr:cNvPr id="8084372" name="Rectangle 2">
            <a:extLst>
              <a:ext uri="{FF2B5EF4-FFF2-40B4-BE49-F238E27FC236}">
                <a16:creationId xmlns:a16="http://schemas.microsoft.com/office/drawing/2014/main" id="{40080A59-4401-8EC3-D3B2-0F0958F919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589C9BD-C737-6B0C-D1D4-5703F6B26F8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9" name="Group 15">
          <a:extLst>
            <a:ext uri="{FF2B5EF4-FFF2-40B4-BE49-F238E27FC236}">
              <a16:creationId xmlns:a16="http://schemas.microsoft.com/office/drawing/2014/main" id="{BAC514FA-7B95-EAAF-1D20-86917EEE1EE0}"/>
            </a:ext>
          </a:extLst>
        </xdr:cNvPr>
        <xdr:cNvGrpSpPr>
          <a:grpSpLocks/>
        </xdr:cNvGrpSpPr>
      </xdr:nvGrpSpPr>
      <xdr:grpSpPr bwMode="auto">
        <a:xfrm>
          <a:off x="3705225" y="95250"/>
          <a:ext cx="0" cy="285750"/>
          <a:chOff x="5362575" y="104775"/>
          <a:chExt cx="0" cy="314325"/>
        </a:xfrm>
      </xdr:grpSpPr>
      <xdr:sp macro="" textlink="">
        <xdr:nvSpPr>
          <xdr:cNvPr id="8084370" name="Rectangle 16">
            <a:extLst>
              <a:ext uri="{FF2B5EF4-FFF2-40B4-BE49-F238E27FC236}">
                <a16:creationId xmlns:a16="http://schemas.microsoft.com/office/drawing/2014/main" id="{B37E2C7A-4E62-2110-B70B-D142AF3B58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D150DCF-C497-E6A0-0BB9-384FC23863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0" name="Group 1">
          <a:extLst>
            <a:ext uri="{FF2B5EF4-FFF2-40B4-BE49-F238E27FC236}">
              <a16:creationId xmlns:a16="http://schemas.microsoft.com/office/drawing/2014/main" id="{F96BD8ED-8435-1260-081F-41514F183000}"/>
            </a:ext>
          </a:extLst>
        </xdr:cNvPr>
        <xdr:cNvGrpSpPr>
          <a:grpSpLocks/>
        </xdr:cNvGrpSpPr>
      </xdr:nvGrpSpPr>
      <xdr:grpSpPr bwMode="auto">
        <a:xfrm>
          <a:off x="3705225" y="95250"/>
          <a:ext cx="0" cy="285750"/>
          <a:chOff x="5362575" y="104775"/>
          <a:chExt cx="0" cy="314325"/>
        </a:xfrm>
      </xdr:grpSpPr>
      <xdr:sp macro="" textlink="">
        <xdr:nvSpPr>
          <xdr:cNvPr id="8084368" name="Rectangle 2">
            <a:extLst>
              <a:ext uri="{FF2B5EF4-FFF2-40B4-BE49-F238E27FC236}">
                <a16:creationId xmlns:a16="http://schemas.microsoft.com/office/drawing/2014/main" id="{C48F76F4-C657-BF46-1C6F-6C73EB68F8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B581F0B-CE92-666C-62AD-5359A188E6B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1" name="Group 15">
          <a:extLst>
            <a:ext uri="{FF2B5EF4-FFF2-40B4-BE49-F238E27FC236}">
              <a16:creationId xmlns:a16="http://schemas.microsoft.com/office/drawing/2014/main" id="{BC7B2D84-D120-4A7D-D043-D05950C74C7E}"/>
            </a:ext>
          </a:extLst>
        </xdr:cNvPr>
        <xdr:cNvGrpSpPr>
          <a:grpSpLocks/>
        </xdr:cNvGrpSpPr>
      </xdr:nvGrpSpPr>
      <xdr:grpSpPr bwMode="auto">
        <a:xfrm>
          <a:off x="3705225" y="95250"/>
          <a:ext cx="0" cy="285750"/>
          <a:chOff x="5362575" y="104775"/>
          <a:chExt cx="0" cy="314325"/>
        </a:xfrm>
      </xdr:grpSpPr>
      <xdr:sp macro="" textlink="">
        <xdr:nvSpPr>
          <xdr:cNvPr id="8084366" name="Rectangle 16">
            <a:extLst>
              <a:ext uri="{FF2B5EF4-FFF2-40B4-BE49-F238E27FC236}">
                <a16:creationId xmlns:a16="http://schemas.microsoft.com/office/drawing/2014/main" id="{4FD4C337-696C-1137-A4B5-DB09E84CC8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FAE2E49-4EA0-9127-B60D-B0133526249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2" name="Group 1">
          <a:extLst>
            <a:ext uri="{FF2B5EF4-FFF2-40B4-BE49-F238E27FC236}">
              <a16:creationId xmlns:a16="http://schemas.microsoft.com/office/drawing/2014/main" id="{1152A4AB-63BE-4475-E897-01104857AC59}"/>
            </a:ext>
          </a:extLst>
        </xdr:cNvPr>
        <xdr:cNvGrpSpPr>
          <a:grpSpLocks/>
        </xdr:cNvGrpSpPr>
      </xdr:nvGrpSpPr>
      <xdr:grpSpPr bwMode="auto">
        <a:xfrm>
          <a:off x="3705225" y="95250"/>
          <a:ext cx="0" cy="285750"/>
          <a:chOff x="7950200" y="104775"/>
          <a:chExt cx="0" cy="314325"/>
        </a:xfrm>
      </xdr:grpSpPr>
      <xdr:sp macro="" textlink="">
        <xdr:nvSpPr>
          <xdr:cNvPr id="8084364" name="Rectangle 2">
            <a:extLst>
              <a:ext uri="{FF2B5EF4-FFF2-40B4-BE49-F238E27FC236}">
                <a16:creationId xmlns:a16="http://schemas.microsoft.com/office/drawing/2014/main" id="{E14C4CA7-359F-5379-CB6B-BD41BC9181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66A4345-C618-1F94-7224-3AB8D8EF906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244929</xdr:colOff>
      <xdr:row>0</xdr:row>
      <xdr:rowOff>17689</xdr:rowOff>
    </xdr:from>
    <xdr:to>
      <xdr:col>0</xdr:col>
      <xdr:colOff>1687286</xdr:colOff>
      <xdr:row>4</xdr:row>
      <xdr:rowOff>55334</xdr:rowOff>
    </xdr:to>
    <xdr:pic>
      <xdr:nvPicPr>
        <xdr:cNvPr id="8084363" name="Imagen 1">
          <a:extLst>
            <a:ext uri="{FF2B5EF4-FFF2-40B4-BE49-F238E27FC236}">
              <a16:creationId xmlns:a16="http://schemas.microsoft.com/office/drawing/2014/main" id="{2A208E2A-2755-5A62-F007-94F3D33CB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329" t="9760" r="9489" b="15417"/>
        <a:stretch>
          <a:fillRect/>
        </a:stretch>
      </xdr:blipFill>
      <xdr:spPr bwMode="auto">
        <a:xfrm>
          <a:off x="244929" y="17689"/>
          <a:ext cx="1442357" cy="96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266700</xdr:colOff>
      <xdr:row>51</xdr:row>
      <xdr:rowOff>38100</xdr:rowOff>
    </xdr:from>
    <xdr:to>
      <xdr:col>13</xdr:col>
      <xdr:colOff>352425</xdr:colOff>
      <xdr:row>66</xdr:row>
      <xdr:rowOff>133350</xdr:rowOff>
    </xdr:to>
    <xdr:graphicFrame macro="">
      <xdr:nvGraphicFramePr>
        <xdr:cNvPr id="6651367" name="Gráfico 2">
          <a:extLst>
            <a:ext uri="{FF2B5EF4-FFF2-40B4-BE49-F238E27FC236}">
              <a16:creationId xmlns:a16="http://schemas.microsoft.com/office/drawing/2014/main" id="{D6D2AC3F-9BEB-A29B-FD71-4477EF31B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314325</xdr:colOff>
      <xdr:row>1</xdr:row>
      <xdr:rowOff>19050</xdr:rowOff>
    </xdr:from>
    <xdr:to>
      <xdr:col>1</xdr:col>
      <xdr:colOff>1619250</xdr:colOff>
      <xdr:row>4</xdr:row>
      <xdr:rowOff>152400</xdr:rowOff>
    </xdr:to>
    <xdr:pic>
      <xdr:nvPicPr>
        <xdr:cNvPr id="6651368" name="Imagen 1">
          <a:extLst>
            <a:ext uri="{FF2B5EF4-FFF2-40B4-BE49-F238E27FC236}">
              <a16:creationId xmlns:a16="http://schemas.microsoft.com/office/drawing/2014/main" id="{FFD54006-9128-B313-6A30-B194A5AF1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14350" y="19050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6397" name="Group 1">
          <a:extLst>
            <a:ext uri="{FF2B5EF4-FFF2-40B4-BE49-F238E27FC236}">
              <a16:creationId xmlns:a16="http://schemas.microsoft.com/office/drawing/2014/main" id="{6CC82059-E275-80C1-C0DA-0F2BDD792A37}"/>
            </a:ext>
          </a:extLst>
        </xdr:cNvPr>
        <xdr:cNvGrpSpPr>
          <a:grpSpLocks/>
        </xdr:cNvGrpSpPr>
      </xdr:nvGrpSpPr>
      <xdr:grpSpPr bwMode="auto">
        <a:xfrm>
          <a:off x="3705225" y="95250"/>
          <a:ext cx="0" cy="285750"/>
          <a:chOff x="5362575" y="104775"/>
          <a:chExt cx="0" cy="314325"/>
        </a:xfrm>
      </xdr:grpSpPr>
      <xdr:sp macro="" textlink="">
        <xdr:nvSpPr>
          <xdr:cNvPr id="8086441" name="Rectangle 2">
            <a:extLst>
              <a:ext uri="{FF2B5EF4-FFF2-40B4-BE49-F238E27FC236}">
                <a16:creationId xmlns:a16="http://schemas.microsoft.com/office/drawing/2014/main" id="{8013BBC9-7D91-9A11-3A91-460F70AAF96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8578F9F-8691-5914-F48D-2BEECE58D97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8" name="Group 15">
          <a:extLst>
            <a:ext uri="{FF2B5EF4-FFF2-40B4-BE49-F238E27FC236}">
              <a16:creationId xmlns:a16="http://schemas.microsoft.com/office/drawing/2014/main" id="{AE5845FC-4EC2-7742-C31F-11CDB7893715}"/>
            </a:ext>
          </a:extLst>
        </xdr:cNvPr>
        <xdr:cNvGrpSpPr>
          <a:grpSpLocks/>
        </xdr:cNvGrpSpPr>
      </xdr:nvGrpSpPr>
      <xdr:grpSpPr bwMode="auto">
        <a:xfrm>
          <a:off x="3705225" y="95250"/>
          <a:ext cx="0" cy="285750"/>
          <a:chOff x="5362575" y="104775"/>
          <a:chExt cx="0" cy="314325"/>
        </a:xfrm>
      </xdr:grpSpPr>
      <xdr:sp macro="" textlink="">
        <xdr:nvSpPr>
          <xdr:cNvPr id="8086439" name="Rectangle 16">
            <a:extLst>
              <a:ext uri="{FF2B5EF4-FFF2-40B4-BE49-F238E27FC236}">
                <a16:creationId xmlns:a16="http://schemas.microsoft.com/office/drawing/2014/main" id="{F939DD8B-8A05-BC69-F2F2-15D11FE528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0CF7B25-C06C-2F71-11B7-5738996CE60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9" name="Group 1">
          <a:extLst>
            <a:ext uri="{FF2B5EF4-FFF2-40B4-BE49-F238E27FC236}">
              <a16:creationId xmlns:a16="http://schemas.microsoft.com/office/drawing/2014/main" id="{F8D695A4-FB4F-1F66-15E9-3B4C1CAF4804}"/>
            </a:ext>
          </a:extLst>
        </xdr:cNvPr>
        <xdr:cNvGrpSpPr>
          <a:grpSpLocks/>
        </xdr:cNvGrpSpPr>
      </xdr:nvGrpSpPr>
      <xdr:grpSpPr bwMode="auto">
        <a:xfrm>
          <a:off x="3705225" y="95250"/>
          <a:ext cx="0" cy="285750"/>
          <a:chOff x="5362575" y="104775"/>
          <a:chExt cx="0" cy="314325"/>
        </a:xfrm>
      </xdr:grpSpPr>
      <xdr:sp macro="" textlink="">
        <xdr:nvSpPr>
          <xdr:cNvPr id="8086437" name="Rectangle 2">
            <a:extLst>
              <a:ext uri="{FF2B5EF4-FFF2-40B4-BE49-F238E27FC236}">
                <a16:creationId xmlns:a16="http://schemas.microsoft.com/office/drawing/2014/main" id="{4FF614DC-14C6-D547-C2E1-0B50B46B36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E8E8C7-3322-694F-D295-9AA9627F79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0" name="Group 15">
          <a:extLst>
            <a:ext uri="{FF2B5EF4-FFF2-40B4-BE49-F238E27FC236}">
              <a16:creationId xmlns:a16="http://schemas.microsoft.com/office/drawing/2014/main" id="{30BD5807-8365-AFA6-C4B5-69364F280FDB}"/>
            </a:ext>
          </a:extLst>
        </xdr:cNvPr>
        <xdr:cNvGrpSpPr>
          <a:grpSpLocks/>
        </xdr:cNvGrpSpPr>
      </xdr:nvGrpSpPr>
      <xdr:grpSpPr bwMode="auto">
        <a:xfrm>
          <a:off x="3705225" y="95250"/>
          <a:ext cx="0" cy="285750"/>
          <a:chOff x="5362575" y="104775"/>
          <a:chExt cx="0" cy="314325"/>
        </a:xfrm>
      </xdr:grpSpPr>
      <xdr:sp macro="" textlink="">
        <xdr:nvSpPr>
          <xdr:cNvPr id="8086435" name="Rectangle 16">
            <a:extLst>
              <a:ext uri="{FF2B5EF4-FFF2-40B4-BE49-F238E27FC236}">
                <a16:creationId xmlns:a16="http://schemas.microsoft.com/office/drawing/2014/main" id="{DE80C1F0-419C-3681-D68A-891E808217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A3D0D-F40E-AF3F-5576-90C3F9BEF0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1" name="Group 1">
          <a:extLst>
            <a:ext uri="{FF2B5EF4-FFF2-40B4-BE49-F238E27FC236}">
              <a16:creationId xmlns:a16="http://schemas.microsoft.com/office/drawing/2014/main" id="{2B0C4A43-5D5C-3F80-E1A9-D0405373D269}"/>
            </a:ext>
          </a:extLst>
        </xdr:cNvPr>
        <xdr:cNvGrpSpPr>
          <a:grpSpLocks/>
        </xdr:cNvGrpSpPr>
      </xdr:nvGrpSpPr>
      <xdr:grpSpPr bwMode="auto">
        <a:xfrm>
          <a:off x="3705225" y="95250"/>
          <a:ext cx="0" cy="285750"/>
          <a:chOff x="7950200" y="104775"/>
          <a:chExt cx="0" cy="314325"/>
        </a:xfrm>
      </xdr:grpSpPr>
      <xdr:sp macro="" textlink="">
        <xdr:nvSpPr>
          <xdr:cNvPr id="8086433" name="Rectangle 2">
            <a:extLst>
              <a:ext uri="{FF2B5EF4-FFF2-40B4-BE49-F238E27FC236}">
                <a16:creationId xmlns:a16="http://schemas.microsoft.com/office/drawing/2014/main" id="{BFA30038-AEC7-C41B-3B61-B15098B90D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6BB24C6-0827-8556-E6C2-E0C70DFCA57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2" name="Group 1">
          <a:extLst>
            <a:ext uri="{FF2B5EF4-FFF2-40B4-BE49-F238E27FC236}">
              <a16:creationId xmlns:a16="http://schemas.microsoft.com/office/drawing/2014/main" id="{B1C5453C-9F89-6A45-9137-EC9E0C35DE31}"/>
            </a:ext>
          </a:extLst>
        </xdr:cNvPr>
        <xdr:cNvGrpSpPr>
          <a:grpSpLocks/>
        </xdr:cNvGrpSpPr>
      </xdr:nvGrpSpPr>
      <xdr:grpSpPr bwMode="auto">
        <a:xfrm>
          <a:off x="3705225" y="95250"/>
          <a:ext cx="0" cy="285750"/>
          <a:chOff x="5362575" y="104775"/>
          <a:chExt cx="0" cy="314325"/>
        </a:xfrm>
      </xdr:grpSpPr>
      <xdr:sp macro="" textlink="">
        <xdr:nvSpPr>
          <xdr:cNvPr id="8086431" name="Rectangle 2">
            <a:extLst>
              <a:ext uri="{FF2B5EF4-FFF2-40B4-BE49-F238E27FC236}">
                <a16:creationId xmlns:a16="http://schemas.microsoft.com/office/drawing/2014/main" id="{3337D33D-D345-BD3F-7B96-BE66785EE4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5A57D39-3413-81B9-4B54-1A545C6AA95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3" name="Group 15">
          <a:extLst>
            <a:ext uri="{FF2B5EF4-FFF2-40B4-BE49-F238E27FC236}">
              <a16:creationId xmlns:a16="http://schemas.microsoft.com/office/drawing/2014/main" id="{B74A69B8-E70C-4179-90BA-480D36A80688}"/>
            </a:ext>
          </a:extLst>
        </xdr:cNvPr>
        <xdr:cNvGrpSpPr>
          <a:grpSpLocks/>
        </xdr:cNvGrpSpPr>
      </xdr:nvGrpSpPr>
      <xdr:grpSpPr bwMode="auto">
        <a:xfrm>
          <a:off x="3705225" y="95250"/>
          <a:ext cx="0" cy="285750"/>
          <a:chOff x="5362575" y="104775"/>
          <a:chExt cx="0" cy="314325"/>
        </a:xfrm>
      </xdr:grpSpPr>
      <xdr:sp macro="" textlink="">
        <xdr:nvSpPr>
          <xdr:cNvPr id="8086429" name="Rectangle 16">
            <a:extLst>
              <a:ext uri="{FF2B5EF4-FFF2-40B4-BE49-F238E27FC236}">
                <a16:creationId xmlns:a16="http://schemas.microsoft.com/office/drawing/2014/main" id="{02409CB7-E0B1-1836-61DF-8C3839D030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C735CE5-9CB2-A133-B01F-5984F99E048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4" name="Group 1">
          <a:extLst>
            <a:ext uri="{FF2B5EF4-FFF2-40B4-BE49-F238E27FC236}">
              <a16:creationId xmlns:a16="http://schemas.microsoft.com/office/drawing/2014/main" id="{9A43E06A-1EC7-92AD-FBC9-83EEC2B852BF}"/>
            </a:ext>
          </a:extLst>
        </xdr:cNvPr>
        <xdr:cNvGrpSpPr>
          <a:grpSpLocks/>
        </xdr:cNvGrpSpPr>
      </xdr:nvGrpSpPr>
      <xdr:grpSpPr bwMode="auto">
        <a:xfrm>
          <a:off x="3705225" y="95250"/>
          <a:ext cx="0" cy="285750"/>
          <a:chOff x="5362575" y="104775"/>
          <a:chExt cx="0" cy="314325"/>
        </a:xfrm>
      </xdr:grpSpPr>
      <xdr:sp macro="" textlink="">
        <xdr:nvSpPr>
          <xdr:cNvPr id="8086427" name="Rectangle 2">
            <a:extLst>
              <a:ext uri="{FF2B5EF4-FFF2-40B4-BE49-F238E27FC236}">
                <a16:creationId xmlns:a16="http://schemas.microsoft.com/office/drawing/2014/main" id="{7EB7F084-FB65-6DE9-718D-042BCD970D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3FFE6E4-92BD-4240-4038-B2ACB26C887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5" name="Group 15">
          <a:extLst>
            <a:ext uri="{FF2B5EF4-FFF2-40B4-BE49-F238E27FC236}">
              <a16:creationId xmlns:a16="http://schemas.microsoft.com/office/drawing/2014/main" id="{1D47B315-69DB-9395-D714-67F066D50032}"/>
            </a:ext>
          </a:extLst>
        </xdr:cNvPr>
        <xdr:cNvGrpSpPr>
          <a:grpSpLocks/>
        </xdr:cNvGrpSpPr>
      </xdr:nvGrpSpPr>
      <xdr:grpSpPr bwMode="auto">
        <a:xfrm>
          <a:off x="3705225" y="95250"/>
          <a:ext cx="0" cy="285750"/>
          <a:chOff x="5362575" y="104775"/>
          <a:chExt cx="0" cy="314325"/>
        </a:xfrm>
      </xdr:grpSpPr>
      <xdr:sp macro="" textlink="">
        <xdr:nvSpPr>
          <xdr:cNvPr id="8086425" name="Rectangle 16">
            <a:extLst>
              <a:ext uri="{FF2B5EF4-FFF2-40B4-BE49-F238E27FC236}">
                <a16:creationId xmlns:a16="http://schemas.microsoft.com/office/drawing/2014/main" id="{C9568C52-9B63-39A6-670D-7F1A9E2A4B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3DDC3C5-3DCD-228D-672E-1F6F99854D2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6" name="Group 1">
          <a:extLst>
            <a:ext uri="{FF2B5EF4-FFF2-40B4-BE49-F238E27FC236}">
              <a16:creationId xmlns:a16="http://schemas.microsoft.com/office/drawing/2014/main" id="{C0C14EA9-2DC6-9E79-1237-AA3E2BB4C1BE}"/>
            </a:ext>
          </a:extLst>
        </xdr:cNvPr>
        <xdr:cNvGrpSpPr>
          <a:grpSpLocks/>
        </xdr:cNvGrpSpPr>
      </xdr:nvGrpSpPr>
      <xdr:grpSpPr bwMode="auto">
        <a:xfrm>
          <a:off x="3705225" y="95250"/>
          <a:ext cx="0" cy="285750"/>
          <a:chOff x="7950200" y="104775"/>
          <a:chExt cx="0" cy="314325"/>
        </a:xfrm>
      </xdr:grpSpPr>
      <xdr:sp macro="" textlink="">
        <xdr:nvSpPr>
          <xdr:cNvPr id="8086423" name="Rectangle 2">
            <a:extLst>
              <a:ext uri="{FF2B5EF4-FFF2-40B4-BE49-F238E27FC236}">
                <a16:creationId xmlns:a16="http://schemas.microsoft.com/office/drawing/2014/main" id="{C3D7C704-6208-6F9D-616D-F4E0D30C74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A8E6BA9-7AFB-F2B9-4D2D-830F25DE569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7" name="Group 1">
          <a:extLst>
            <a:ext uri="{FF2B5EF4-FFF2-40B4-BE49-F238E27FC236}">
              <a16:creationId xmlns:a16="http://schemas.microsoft.com/office/drawing/2014/main" id="{3FD9A434-DD27-A254-6600-36A3612B6347}"/>
            </a:ext>
          </a:extLst>
        </xdr:cNvPr>
        <xdr:cNvGrpSpPr>
          <a:grpSpLocks/>
        </xdr:cNvGrpSpPr>
      </xdr:nvGrpSpPr>
      <xdr:grpSpPr bwMode="auto">
        <a:xfrm>
          <a:off x="3705225" y="95250"/>
          <a:ext cx="0" cy="285750"/>
          <a:chOff x="5362575" y="104775"/>
          <a:chExt cx="0" cy="314325"/>
        </a:xfrm>
      </xdr:grpSpPr>
      <xdr:sp macro="" textlink="">
        <xdr:nvSpPr>
          <xdr:cNvPr id="8086421" name="Rectangle 2">
            <a:extLst>
              <a:ext uri="{FF2B5EF4-FFF2-40B4-BE49-F238E27FC236}">
                <a16:creationId xmlns:a16="http://schemas.microsoft.com/office/drawing/2014/main" id="{BB8B6A4E-B614-1B70-C89E-CC55582540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B899AAD-0940-CB8C-73DE-1F8392DA63C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8" name="Group 15">
          <a:extLst>
            <a:ext uri="{FF2B5EF4-FFF2-40B4-BE49-F238E27FC236}">
              <a16:creationId xmlns:a16="http://schemas.microsoft.com/office/drawing/2014/main" id="{48DAEAF1-3B9B-2EF2-BD20-D7D7A5644BB7}"/>
            </a:ext>
          </a:extLst>
        </xdr:cNvPr>
        <xdr:cNvGrpSpPr>
          <a:grpSpLocks/>
        </xdr:cNvGrpSpPr>
      </xdr:nvGrpSpPr>
      <xdr:grpSpPr bwMode="auto">
        <a:xfrm>
          <a:off x="3705225" y="95250"/>
          <a:ext cx="0" cy="285750"/>
          <a:chOff x="5362575" y="104775"/>
          <a:chExt cx="0" cy="314325"/>
        </a:xfrm>
      </xdr:grpSpPr>
      <xdr:sp macro="" textlink="">
        <xdr:nvSpPr>
          <xdr:cNvPr id="8086419" name="Rectangle 16">
            <a:extLst>
              <a:ext uri="{FF2B5EF4-FFF2-40B4-BE49-F238E27FC236}">
                <a16:creationId xmlns:a16="http://schemas.microsoft.com/office/drawing/2014/main" id="{0513C387-DE10-3E70-7FCD-04B677079D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32E8377-5358-C321-1362-C2FDE0014B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9" name="Group 1">
          <a:extLst>
            <a:ext uri="{FF2B5EF4-FFF2-40B4-BE49-F238E27FC236}">
              <a16:creationId xmlns:a16="http://schemas.microsoft.com/office/drawing/2014/main" id="{10C2C53B-517E-1FEB-9FEC-756FA2A9D9AE}"/>
            </a:ext>
          </a:extLst>
        </xdr:cNvPr>
        <xdr:cNvGrpSpPr>
          <a:grpSpLocks/>
        </xdr:cNvGrpSpPr>
      </xdr:nvGrpSpPr>
      <xdr:grpSpPr bwMode="auto">
        <a:xfrm>
          <a:off x="3705225" y="95250"/>
          <a:ext cx="0" cy="285750"/>
          <a:chOff x="5362575" y="104775"/>
          <a:chExt cx="0" cy="314325"/>
        </a:xfrm>
      </xdr:grpSpPr>
      <xdr:sp macro="" textlink="">
        <xdr:nvSpPr>
          <xdr:cNvPr id="8086417" name="Rectangle 2">
            <a:extLst>
              <a:ext uri="{FF2B5EF4-FFF2-40B4-BE49-F238E27FC236}">
                <a16:creationId xmlns:a16="http://schemas.microsoft.com/office/drawing/2014/main" id="{C8B084FD-647F-FBD0-79C2-82270A364E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E618ED9-87F7-F1B1-751F-7A9509A198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0" name="Group 15">
          <a:extLst>
            <a:ext uri="{FF2B5EF4-FFF2-40B4-BE49-F238E27FC236}">
              <a16:creationId xmlns:a16="http://schemas.microsoft.com/office/drawing/2014/main" id="{82BD5130-D20C-E2E2-DBFB-49EA3A39F9D6}"/>
            </a:ext>
          </a:extLst>
        </xdr:cNvPr>
        <xdr:cNvGrpSpPr>
          <a:grpSpLocks/>
        </xdr:cNvGrpSpPr>
      </xdr:nvGrpSpPr>
      <xdr:grpSpPr bwMode="auto">
        <a:xfrm>
          <a:off x="3705225" y="95250"/>
          <a:ext cx="0" cy="285750"/>
          <a:chOff x="5362575" y="104775"/>
          <a:chExt cx="0" cy="314325"/>
        </a:xfrm>
      </xdr:grpSpPr>
      <xdr:sp macro="" textlink="">
        <xdr:nvSpPr>
          <xdr:cNvPr id="8086415" name="Rectangle 16">
            <a:extLst>
              <a:ext uri="{FF2B5EF4-FFF2-40B4-BE49-F238E27FC236}">
                <a16:creationId xmlns:a16="http://schemas.microsoft.com/office/drawing/2014/main" id="{FB5C20A8-0C66-28D2-F859-F374DA9F24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7724BFD-333C-66CF-A0E7-C5B785C58FF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1" name="Group 1">
          <a:extLst>
            <a:ext uri="{FF2B5EF4-FFF2-40B4-BE49-F238E27FC236}">
              <a16:creationId xmlns:a16="http://schemas.microsoft.com/office/drawing/2014/main" id="{E25C4907-938B-F00E-0135-7163B99E815B}"/>
            </a:ext>
          </a:extLst>
        </xdr:cNvPr>
        <xdr:cNvGrpSpPr>
          <a:grpSpLocks/>
        </xdr:cNvGrpSpPr>
      </xdr:nvGrpSpPr>
      <xdr:grpSpPr bwMode="auto">
        <a:xfrm>
          <a:off x="3705225" y="95250"/>
          <a:ext cx="0" cy="285750"/>
          <a:chOff x="7950200" y="104775"/>
          <a:chExt cx="0" cy="314325"/>
        </a:xfrm>
      </xdr:grpSpPr>
      <xdr:sp macro="" textlink="">
        <xdr:nvSpPr>
          <xdr:cNvPr id="8086413" name="Rectangle 2">
            <a:extLst>
              <a:ext uri="{FF2B5EF4-FFF2-40B4-BE49-F238E27FC236}">
                <a16:creationId xmlns:a16="http://schemas.microsoft.com/office/drawing/2014/main" id="{61938F48-382E-F36F-7706-6694332728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AF37E4F-FBF9-12E2-2D4D-A27F7740346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370417</xdr:colOff>
      <xdr:row>0</xdr:row>
      <xdr:rowOff>116416</xdr:rowOff>
    </xdr:from>
    <xdr:to>
      <xdr:col>0</xdr:col>
      <xdr:colOff>1555750</xdr:colOff>
      <xdr:row>3</xdr:row>
      <xdr:rowOff>212050</xdr:rowOff>
    </xdr:to>
    <xdr:pic>
      <xdr:nvPicPr>
        <xdr:cNvPr id="8086412" name="Imagen 1">
          <a:extLst>
            <a:ext uri="{FF2B5EF4-FFF2-40B4-BE49-F238E27FC236}">
              <a16:creationId xmlns:a16="http://schemas.microsoft.com/office/drawing/2014/main" id="{A25F2ED4-7A0B-7C5A-CB42-E03F0A047D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329" t="9760" r="9489" b="15417"/>
        <a:stretch>
          <a:fillRect/>
        </a:stretch>
      </xdr:blipFill>
      <xdr:spPr bwMode="auto">
        <a:xfrm>
          <a:off x="370417" y="116416"/>
          <a:ext cx="1185333" cy="794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942975</xdr:colOff>
      <xdr:row>51</xdr:row>
      <xdr:rowOff>57150</xdr:rowOff>
    </xdr:from>
    <xdr:to>
      <xdr:col>15</xdr:col>
      <xdr:colOff>200025</xdr:colOff>
      <xdr:row>65</xdr:row>
      <xdr:rowOff>95250</xdr:rowOff>
    </xdr:to>
    <xdr:graphicFrame macro="">
      <xdr:nvGraphicFramePr>
        <xdr:cNvPr id="6654437" name="Gráfico 1">
          <a:extLst>
            <a:ext uri="{FF2B5EF4-FFF2-40B4-BE49-F238E27FC236}">
              <a16:creationId xmlns:a16="http://schemas.microsoft.com/office/drawing/2014/main" id="{3AFC527E-666E-09D1-773B-58F2E445B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447675</xdr:colOff>
      <xdr:row>1</xdr:row>
      <xdr:rowOff>47625</xdr:rowOff>
    </xdr:from>
    <xdr:to>
      <xdr:col>1</xdr:col>
      <xdr:colOff>1600200</xdr:colOff>
      <xdr:row>5</xdr:row>
      <xdr:rowOff>0</xdr:rowOff>
    </xdr:to>
    <xdr:pic>
      <xdr:nvPicPr>
        <xdr:cNvPr id="6654438" name="Imagen 2">
          <a:extLst>
            <a:ext uri="{FF2B5EF4-FFF2-40B4-BE49-F238E27FC236}">
              <a16:creationId xmlns:a16="http://schemas.microsoft.com/office/drawing/2014/main" id="{C5F28BBF-2DDB-4988-15D3-469FE6A4A6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47700" y="219075"/>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ohanha/Documents/00%20Supersociedades/07%20Gesti&#243;n%20de%20calidad/05%20Indicadores%20de%20Gesti&#243;n/01%20A&#241;o%202019/IndicadoresTalentoHuman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NivelConocimiento"/>
      <sheetName val="RegistroNivel"/>
      <sheetName val="Poblamiento"/>
      <sheetName val="RegistroPoblam"/>
      <sheetName val="PlanBienestar"/>
      <sheetName val="registroPlanBienestar"/>
      <sheetName val="Efect ProgramaInducción"/>
      <sheetName val="RegistroEfectiv Inducción"/>
      <sheetName val="PIC"/>
      <sheetName val="registroPIC"/>
      <sheetName val="Toma_Posesion_"/>
      <sheetName val="Registro_Toma_Poses_"/>
      <sheetName val="Oport_Termin_Proc"/>
      <sheetName val="Regis_Opor_Term_Pro"/>
      <sheetName val="Efect_ProgramaInducción"/>
      <sheetName val="RegistroEfectiv_Inducción"/>
    </sheetNames>
    <sheetDataSet>
      <sheetData sheetId="0"/>
      <sheetData sheetId="1"/>
      <sheetData sheetId="2"/>
      <sheetData sheetId="3"/>
      <sheetData sheetId="4"/>
      <sheetData sheetId="5"/>
      <sheetData sheetId="6">
        <row r="12">
          <cell r="C12" t="str">
            <v>GESTION DEL TALENTO HUMANO</v>
          </cell>
        </row>
        <row r="40">
          <cell r="B40" t="str">
            <v>Cargos provistos</v>
          </cell>
        </row>
        <row r="41">
          <cell r="B41" t="str">
            <v>Total de cargos de la planta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Carlos Alberto Poveda Hernandez" id="{07F7CFC6-620D-431A-B6AD-23D3162F6F6D}" userId="S::CarlosPH@supersociedades.gov.co::a19ad52a-1c22-4297-8f51-540b25689b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0" dT="2025-03-05T20:55:03.70" personId="{07F7CFC6-620D-431A-B6AD-23D3162F6F6D}" id="{5D31D621-D478-4B04-B286-135C17667D25}">
    <text>Durante el mes de enero no se registraron ingresos de nuevos funcionarios en la Entidad, por ende, el indicador se mantuvo en cero (0).</text>
  </threadedComment>
  <threadedComment ref="O10" dT="2025-07-07T21:05:58.13" personId="{07F7CFC6-620D-431A-B6AD-23D3162F6F6D}" id="{32FF0705-4D08-47E1-86DD-B83ECA0D2F3A}">
    <text>Teniendo en cuenta que, la plataforma se encuentra indisponible por el mantenimiento y la actualización ejecutada por la Dirección de Tecnología de la Información y las Comunicaciones, los funcionarios que ingresaron en este mes no lograron terminar el curso y podrán retomar el mismo a partir del 18 de julio de 2025.</text>
  </threadedComment>
  <threadedComment ref="S10" dT="2025-07-30T15:20:01.85" personId="{07F7CFC6-620D-431A-B6AD-23D3162F6F6D}" id="{C884525D-C150-4C78-84C4-DAA5C5584E9D}">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el mismo a partir del 06 de agosto de 2025, de acuerdo a la extensión del término reportada por dicha dirección.
</text>
  </threadedComment>
  <threadedComment ref="U10" dT="2025-09-03T14:00:58.37" personId="{07F7CFC6-620D-431A-B6AD-23D3162F6F6D}" id="{F61B736E-EA2F-4C27-9190-49FB020CDBA1}">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septiembre de 2025, una vez se habilite la plataforma por parte de la citada dirección.
</text>
  </threadedComment>
  <threadedComment ref="W10" dT="2025-09-24T19:13:20.61" personId="{07F7CFC6-620D-431A-B6AD-23D3162F6F6D}" id="{9D352A43-DE70-47C2-A299-0E8AE334189F}">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octubre de 2025, aproximadamente, una vez se habilite nuevamente la plataforma por parte de la citada dirección.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D0E6-AF5A-4036-8B47-1B4B20781FFD}">
  <sheetPr>
    <tabColor theme="6" tint="-0.249977111117893"/>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5.7109375" style="3" bestFit="1" customWidth="1"/>
    <col min="5" max="5" width="7" style="3" bestFit="1" customWidth="1"/>
    <col min="6" max="6" width="6.7109375" style="3" bestFit="1" customWidth="1"/>
    <col min="7" max="7" width="6.28515625" style="3" bestFit="1" customWidth="1"/>
    <col min="8" max="8" width="6.71093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28515625" style="3" customWidth="1"/>
    <col min="17" max="18" width="11.7109375" style="3" customWidth="1"/>
    <col min="19" max="16384" width="11.42578125" style="3"/>
  </cols>
  <sheetData>
    <row r="1" spans="1:17" ht="13.5" thickBot="1" x14ac:dyDescent="0.25"/>
    <row r="2" spans="1:17" ht="16.5" customHeight="1" x14ac:dyDescent="0.2">
      <c r="B2" s="309"/>
      <c r="C2" s="312" t="s">
        <v>56</v>
      </c>
      <c r="D2" s="313"/>
      <c r="E2" s="313"/>
      <c r="F2" s="313"/>
      <c r="G2" s="313"/>
      <c r="H2" s="313"/>
      <c r="I2" s="313"/>
      <c r="J2" s="313"/>
      <c r="K2" s="313"/>
      <c r="L2" s="313"/>
      <c r="M2" s="314"/>
      <c r="N2" s="315" t="s">
        <v>57</v>
      </c>
      <c r="O2" s="316"/>
      <c r="P2" s="317"/>
    </row>
    <row r="3" spans="1:17" ht="15.75" customHeight="1" x14ac:dyDescent="0.2">
      <c r="B3" s="310"/>
      <c r="C3" s="318" t="s">
        <v>58</v>
      </c>
      <c r="D3" s="319"/>
      <c r="E3" s="319"/>
      <c r="F3" s="319"/>
      <c r="G3" s="319"/>
      <c r="H3" s="319"/>
      <c r="I3" s="319"/>
      <c r="J3" s="319"/>
      <c r="K3" s="319"/>
      <c r="L3" s="319"/>
      <c r="M3" s="320"/>
      <c r="N3" s="321" t="s">
        <v>97</v>
      </c>
      <c r="O3" s="322"/>
      <c r="P3" s="323"/>
    </row>
    <row r="4" spans="1:17" ht="15.75" customHeight="1" x14ac:dyDescent="0.2">
      <c r="B4" s="310"/>
      <c r="C4" s="318" t="s">
        <v>59</v>
      </c>
      <c r="D4" s="319"/>
      <c r="E4" s="319"/>
      <c r="F4" s="319"/>
      <c r="G4" s="319"/>
      <c r="H4" s="319"/>
      <c r="I4" s="319"/>
      <c r="J4" s="319"/>
      <c r="K4" s="319"/>
      <c r="L4" s="319"/>
      <c r="M4" s="320"/>
      <c r="N4" s="321" t="s">
        <v>62</v>
      </c>
      <c r="O4" s="322"/>
      <c r="P4" s="323"/>
    </row>
    <row r="5" spans="1:17" ht="16.5" customHeight="1" thickBot="1" x14ac:dyDescent="0.25">
      <c r="B5" s="311"/>
      <c r="C5" s="324" t="s">
        <v>60</v>
      </c>
      <c r="D5" s="325"/>
      <c r="E5" s="325"/>
      <c r="F5" s="325"/>
      <c r="G5" s="325"/>
      <c r="H5" s="325"/>
      <c r="I5" s="325"/>
      <c r="J5" s="325"/>
      <c r="K5" s="325"/>
      <c r="L5" s="325"/>
      <c r="M5" s="326"/>
      <c r="N5" s="327" t="s">
        <v>61</v>
      </c>
      <c r="O5" s="328"/>
      <c r="P5" s="329"/>
    </row>
    <row r="6" spans="1:17" ht="13.5" thickBot="1" x14ac:dyDescent="0.25"/>
    <row r="7" spans="1:17" x14ac:dyDescent="0.2">
      <c r="A7" s="29"/>
      <c r="B7" s="298" t="s">
        <v>65</v>
      </c>
      <c r="C7" s="299"/>
      <c r="D7" s="299"/>
      <c r="E7" s="299"/>
      <c r="F7" s="299"/>
      <c r="G7" s="299"/>
      <c r="H7" s="299"/>
      <c r="I7" s="299"/>
      <c r="J7" s="299"/>
      <c r="K7" s="299"/>
      <c r="L7" s="299"/>
      <c r="M7" s="299"/>
      <c r="N7" s="299"/>
      <c r="O7" s="299"/>
      <c r="P7" s="300"/>
      <c r="Q7" s="29"/>
    </row>
    <row r="8" spans="1:17" ht="13.5" thickBot="1" x14ac:dyDescent="0.25">
      <c r="A8" s="29"/>
      <c r="B8" s="301"/>
      <c r="C8" s="302"/>
      <c r="D8" s="302"/>
      <c r="E8" s="302"/>
      <c r="F8" s="302"/>
      <c r="G8" s="302"/>
      <c r="H8" s="302"/>
      <c r="I8" s="302"/>
      <c r="J8" s="302"/>
      <c r="K8" s="302"/>
      <c r="L8" s="302"/>
      <c r="M8" s="302"/>
      <c r="N8" s="302"/>
      <c r="O8" s="302"/>
      <c r="P8" s="303"/>
      <c r="Q8" s="29"/>
    </row>
    <row r="9" spans="1:17" ht="6.75" customHeight="1" thickBot="1" x14ac:dyDescent="0.25">
      <c r="A9" s="29"/>
      <c r="B9" s="304"/>
      <c r="C9" s="304"/>
      <c r="D9" s="304"/>
      <c r="E9" s="304"/>
      <c r="F9" s="304"/>
      <c r="G9" s="304"/>
      <c r="H9" s="304"/>
      <c r="I9" s="304"/>
      <c r="J9" s="304"/>
      <c r="K9" s="304"/>
      <c r="L9" s="304"/>
      <c r="M9" s="304"/>
      <c r="N9" s="304"/>
      <c r="O9" s="304"/>
      <c r="P9" s="304"/>
      <c r="Q9" s="29"/>
    </row>
    <row r="10" spans="1:17" ht="26.25" customHeight="1" thickBot="1" x14ac:dyDescent="0.25">
      <c r="A10" s="29"/>
      <c r="B10" s="16" t="s">
        <v>83</v>
      </c>
      <c r="C10" s="17">
        <v>2017</v>
      </c>
      <c r="D10" s="305" t="s">
        <v>1</v>
      </c>
      <c r="E10" s="306"/>
      <c r="F10" s="306"/>
      <c r="G10" s="306"/>
      <c r="H10" s="307" t="s">
        <v>96</v>
      </c>
      <c r="I10" s="307"/>
      <c r="J10" s="307"/>
      <c r="K10" s="306" t="s">
        <v>27</v>
      </c>
      <c r="L10" s="306"/>
      <c r="M10" s="306"/>
      <c r="N10" s="306"/>
      <c r="O10" s="307" t="s">
        <v>35</v>
      </c>
      <c r="P10" s="308"/>
      <c r="Q10" s="29"/>
    </row>
    <row r="11" spans="1:17" ht="4.5" customHeight="1" thickBot="1" x14ac:dyDescent="0.25">
      <c r="A11" s="29"/>
      <c r="B11" s="287"/>
      <c r="C11" s="288"/>
      <c r="D11" s="288"/>
      <c r="E11" s="288"/>
      <c r="F11" s="288"/>
      <c r="G11" s="288"/>
      <c r="H11" s="288"/>
      <c r="I11" s="288"/>
      <c r="J11" s="288"/>
      <c r="K11" s="288"/>
      <c r="L11" s="288"/>
      <c r="M11" s="288"/>
      <c r="N11" s="288"/>
      <c r="O11" s="288"/>
      <c r="P11" s="289"/>
      <c r="Q11" s="29"/>
    </row>
    <row r="12" spans="1:17" ht="13.5" thickBot="1" x14ac:dyDescent="0.25">
      <c r="A12" s="29"/>
      <c r="B12" s="22" t="s">
        <v>0</v>
      </c>
      <c r="C12" s="243" t="s">
        <v>46</v>
      </c>
      <c r="D12" s="243"/>
      <c r="E12" s="243"/>
      <c r="F12" s="243"/>
      <c r="G12" s="243"/>
      <c r="H12" s="243"/>
      <c r="I12" s="243"/>
      <c r="J12" s="243"/>
      <c r="K12" s="243"/>
      <c r="L12" s="243"/>
      <c r="M12" s="243"/>
      <c r="N12" s="243"/>
      <c r="O12" s="243"/>
      <c r="P12" s="244"/>
      <c r="Q12" s="29"/>
    </row>
    <row r="13" spans="1:17" ht="4.5" customHeight="1" thickBot="1" x14ac:dyDescent="0.25">
      <c r="A13" s="29"/>
      <c r="B13" s="226"/>
      <c r="C13" s="253"/>
      <c r="D13" s="253"/>
      <c r="E13" s="253"/>
      <c r="F13" s="253"/>
      <c r="G13" s="253"/>
      <c r="H13" s="253"/>
      <c r="I13" s="253"/>
      <c r="J13" s="253"/>
      <c r="K13" s="253"/>
      <c r="L13" s="253"/>
      <c r="M13" s="253"/>
      <c r="N13" s="253"/>
      <c r="O13" s="253"/>
      <c r="P13" s="254"/>
      <c r="Q13" s="29"/>
    </row>
    <row r="14" spans="1:17" ht="13.5" thickBot="1" x14ac:dyDescent="0.25">
      <c r="A14" s="29"/>
      <c r="B14" s="22" t="s">
        <v>6</v>
      </c>
      <c r="C14" s="284" t="s">
        <v>98</v>
      </c>
      <c r="D14" s="285"/>
      <c r="E14" s="285"/>
      <c r="F14" s="285"/>
      <c r="G14" s="285"/>
      <c r="H14" s="285"/>
      <c r="I14" s="285"/>
      <c r="J14" s="285"/>
      <c r="K14" s="285"/>
      <c r="L14" s="285"/>
      <c r="M14" s="285"/>
      <c r="N14" s="285"/>
      <c r="O14" s="285"/>
      <c r="P14" s="286"/>
      <c r="Q14" s="29"/>
    </row>
    <row r="15" spans="1:17" ht="4.5" customHeight="1" thickBot="1" x14ac:dyDescent="0.25">
      <c r="A15" s="29"/>
      <c r="B15" s="263"/>
      <c r="C15" s="264"/>
      <c r="D15" s="264"/>
      <c r="E15" s="264"/>
      <c r="F15" s="264"/>
      <c r="G15" s="264"/>
      <c r="H15" s="264"/>
      <c r="I15" s="264"/>
      <c r="J15" s="264"/>
      <c r="K15" s="264"/>
      <c r="L15" s="264"/>
      <c r="M15" s="264"/>
      <c r="N15" s="264"/>
      <c r="O15" s="264"/>
      <c r="P15" s="265"/>
      <c r="Q15" s="29"/>
    </row>
    <row r="16" spans="1:17" ht="37.5" customHeight="1" thickBot="1" x14ac:dyDescent="0.25">
      <c r="A16" s="29"/>
      <c r="B16" s="22" t="s">
        <v>25</v>
      </c>
      <c r="C16" s="266" t="s">
        <v>99</v>
      </c>
      <c r="D16" s="290"/>
      <c r="E16" s="290"/>
      <c r="F16" s="290"/>
      <c r="G16" s="290"/>
      <c r="H16" s="290"/>
      <c r="I16" s="290"/>
      <c r="J16" s="290"/>
      <c r="K16" s="290"/>
      <c r="L16" s="290"/>
      <c r="M16" s="290"/>
      <c r="N16" s="290"/>
      <c r="O16" s="290"/>
      <c r="P16" s="291"/>
      <c r="Q16" s="29"/>
    </row>
    <row r="17" spans="1:17" ht="4.5" customHeight="1" thickBot="1" x14ac:dyDescent="0.25">
      <c r="A17" s="29"/>
      <c r="B17" s="263"/>
      <c r="C17" s="264"/>
      <c r="D17" s="264"/>
      <c r="E17" s="264"/>
      <c r="F17" s="264"/>
      <c r="G17" s="264"/>
      <c r="H17" s="264"/>
      <c r="I17" s="264"/>
      <c r="J17" s="264"/>
      <c r="K17" s="264"/>
      <c r="L17" s="264"/>
      <c r="M17" s="264"/>
      <c r="N17" s="264"/>
      <c r="O17" s="264"/>
      <c r="P17" s="265"/>
      <c r="Q17" s="29"/>
    </row>
    <row r="18" spans="1:17" ht="26.25" customHeight="1" thickBot="1" x14ac:dyDescent="0.25">
      <c r="A18" s="29"/>
      <c r="B18" s="22" t="s">
        <v>11</v>
      </c>
      <c r="C18" s="292" t="s">
        <v>114</v>
      </c>
      <c r="D18" s="293"/>
      <c r="E18" s="293"/>
      <c r="F18" s="293"/>
      <c r="G18" s="293"/>
      <c r="H18" s="293"/>
      <c r="I18" s="293"/>
      <c r="J18" s="293"/>
      <c r="K18" s="293"/>
      <c r="L18" s="293"/>
      <c r="M18" s="293"/>
      <c r="N18" s="293"/>
      <c r="O18" s="293"/>
      <c r="P18" s="294"/>
      <c r="Q18" s="29"/>
    </row>
    <row r="19" spans="1:17" ht="4.5" customHeight="1" thickBot="1" x14ac:dyDescent="0.25">
      <c r="A19" s="29"/>
      <c r="B19" s="282"/>
      <c r="C19" s="282"/>
      <c r="D19" s="282"/>
      <c r="E19" s="282"/>
      <c r="F19" s="282"/>
      <c r="G19" s="282"/>
      <c r="H19" s="282"/>
      <c r="I19" s="282"/>
      <c r="J19" s="282"/>
      <c r="K19" s="282"/>
      <c r="L19" s="282"/>
      <c r="M19" s="282"/>
      <c r="N19" s="282"/>
      <c r="O19" s="282"/>
      <c r="P19" s="282"/>
      <c r="Q19" s="29"/>
    </row>
    <row r="20" spans="1:17" ht="17.25" customHeight="1" thickBot="1" x14ac:dyDescent="0.25">
      <c r="A20" s="29"/>
      <c r="B20" s="221" t="s">
        <v>26</v>
      </c>
      <c r="C20" s="222"/>
      <c r="D20" s="222"/>
      <c r="E20" s="222"/>
      <c r="F20" s="222"/>
      <c r="G20" s="222"/>
      <c r="H20" s="222"/>
      <c r="I20" s="222"/>
      <c r="J20" s="222"/>
      <c r="K20" s="222"/>
      <c r="L20" s="222"/>
      <c r="M20" s="222"/>
      <c r="N20" s="222"/>
      <c r="O20" s="222"/>
      <c r="P20" s="223"/>
      <c r="Q20" s="29"/>
    </row>
    <row r="21" spans="1:17" ht="4.5" customHeight="1" thickBot="1" x14ac:dyDescent="0.25">
      <c r="A21" s="29"/>
      <c r="B21" s="295"/>
      <c r="C21" s="296"/>
      <c r="D21" s="296"/>
      <c r="E21" s="296"/>
      <c r="F21" s="296"/>
      <c r="G21" s="296"/>
      <c r="H21" s="296"/>
      <c r="I21" s="296"/>
      <c r="J21" s="296"/>
      <c r="K21" s="296"/>
      <c r="L21" s="296"/>
      <c r="M21" s="296"/>
      <c r="N21" s="296"/>
      <c r="O21" s="296"/>
      <c r="P21" s="297"/>
      <c r="Q21" s="29"/>
    </row>
    <row r="22" spans="1:17" ht="45.75" customHeight="1" thickBot="1" x14ac:dyDescent="0.25">
      <c r="A22" s="29"/>
      <c r="B22" s="22" t="s">
        <v>3</v>
      </c>
      <c r="C22" s="275" t="s">
        <v>145</v>
      </c>
      <c r="D22" s="285"/>
      <c r="E22" s="285"/>
      <c r="F22" s="285"/>
      <c r="G22" s="285"/>
      <c r="H22" s="285"/>
      <c r="I22" s="285"/>
      <c r="J22" s="285"/>
      <c r="K22" s="285"/>
      <c r="L22" s="285"/>
      <c r="M22" s="285"/>
      <c r="N22" s="285"/>
      <c r="O22" s="285"/>
      <c r="P22" s="286"/>
      <c r="Q22" s="29"/>
    </row>
    <row r="23" spans="1:17" ht="4.5" customHeight="1" thickBot="1" x14ac:dyDescent="0.25">
      <c r="A23" s="29"/>
      <c r="B23" s="263"/>
      <c r="C23" s="264"/>
      <c r="D23" s="264"/>
      <c r="E23" s="264"/>
      <c r="F23" s="264"/>
      <c r="G23" s="264"/>
      <c r="H23" s="264"/>
      <c r="I23" s="264"/>
      <c r="J23" s="264"/>
      <c r="K23" s="264"/>
      <c r="L23" s="264"/>
      <c r="M23" s="264"/>
      <c r="N23" s="264"/>
      <c r="O23" s="264"/>
      <c r="P23" s="265"/>
      <c r="Q23" s="29"/>
    </row>
    <row r="24" spans="1:17" ht="52.5" customHeight="1" thickBot="1" x14ac:dyDescent="0.25">
      <c r="A24" s="29"/>
      <c r="B24" s="22" t="s">
        <v>12</v>
      </c>
      <c r="C24" s="266" t="s">
        <v>146</v>
      </c>
      <c r="D24" s="267"/>
      <c r="E24" s="267"/>
      <c r="F24" s="267"/>
      <c r="G24" s="267"/>
      <c r="H24" s="267"/>
      <c r="I24" s="267"/>
      <c r="J24" s="267"/>
      <c r="K24" s="267"/>
      <c r="L24" s="267"/>
      <c r="M24" s="267"/>
      <c r="N24" s="267"/>
      <c r="O24" s="267"/>
      <c r="P24" s="268"/>
      <c r="Q24" s="29"/>
    </row>
    <row r="25" spans="1:17" ht="4.5" customHeight="1" thickBot="1" x14ac:dyDescent="0.25">
      <c r="A25" s="29"/>
      <c r="B25" s="263"/>
      <c r="C25" s="264"/>
      <c r="D25" s="264"/>
      <c r="E25" s="264"/>
      <c r="F25" s="264"/>
      <c r="G25" s="264"/>
      <c r="H25" s="264"/>
      <c r="I25" s="264"/>
      <c r="J25" s="264"/>
      <c r="K25" s="264"/>
      <c r="L25" s="264"/>
      <c r="M25" s="264"/>
      <c r="N25" s="264"/>
      <c r="O25" s="264"/>
      <c r="P25" s="265"/>
      <c r="Q25" s="29"/>
    </row>
    <row r="26" spans="1:17" ht="13.5" customHeight="1" thickBot="1" x14ac:dyDescent="0.25">
      <c r="A26" s="29"/>
      <c r="B26" s="2" t="s">
        <v>2</v>
      </c>
      <c r="C26" s="269" t="s">
        <v>100</v>
      </c>
      <c r="D26" s="270"/>
      <c r="E26" s="270"/>
      <c r="F26" s="270"/>
      <c r="G26" s="270"/>
      <c r="H26" s="270"/>
      <c r="I26" s="270"/>
      <c r="J26" s="270"/>
      <c r="K26" s="270"/>
      <c r="L26" s="270"/>
      <c r="M26" s="270"/>
      <c r="N26" s="270"/>
      <c r="O26" s="270"/>
      <c r="P26" s="271"/>
      <c r="Q26" s="29"/>
    </row>
    <row r="27" spans="1:17" ht="4.5" customHeight="1" thickBot="1" x14ac:dyDescent="0.25">
      <c r="A27" s="29"/>
      <c r="B27" s="272"/>
      <c r="C27" s="273"/>
      <c r="D27" s="273"/>
      <c r="E27" s="273"/>
      <c r="F27" s="273"/>
      <c r="G27" s="273"/>
      <c r="H27" s="273"/>
      <c r="I27" s="273"/>
      <c r="J27" s="273"/>
      <c r="K27" s="273"/>
      <c r="L27" s="273"/>
      <c r="M27" s="273"/>
      <c r="N27" s="273"/>
      <c r="O27" s="273"/>
      <c r="P27" s="274"/>
      <c r="Q27" s="29"/>
    </row>
    <row r="28" spans="1:17" ht="12.75" customHeight="1" thickBot="1" x14ac:dyDescent="0.25">
      <c r="A28" s="29"/>
      <c r="B28" s="2" t="s">
        <v>13</v>
      </c>
      <c r="C28" s="11" t="s">
        <v>14</v>
      </c>
      <c r="D28" s="275" t="s">
        <v>101</v>
      </c>
      <c r="E28" s="276"/>
      <c r="F28" s="276"/>
      <c r="G28" s="277"/>
      <c r="H28" s="278" t="s">
        <v>15</v>
      </c>
      <c r="I28" s="278"/>
      <c r="J28" s="278"/>
      <c r="K28" s="275" t="s">
        <v>102</v>
      </c>
      <c r="L28" s="276"/>
      <c r="M28" s="277"/>
      <c r="N28" s="279" t="s">
        <v>16</v>
      </c>
      <c r="O28" s="280"/>
      <c r="P28" s="30" t="s">
        <v>103</v>
      </c>
      <c r="Q28" s="29"/>
    </row>
    <row r="29" spans="1:17" ht="4.5" customHeight="1" thickBot="1" x14ac:dyDescent="0.25">
      <c r="A29" s="29"/>
      <c r="B29" s="281"/>
      <c r="C29" s="282"/>
      <c r="D29" s="282"/>
      <c r="E29" s="282"/>
      <c r="F29" s="282"/>
      <c r="G29" s="282"/>
      <c r="H29" s="282"/>
      <c r="I29" s="282"/>
      <c r="J29" s="282"/>
      <c r="K29" s="282"/>
      <c r="L29" s="282"/>
      <c r="M29" s="282"/>
      <c r="N29" s="282"/>
      <c r="O29" s="282"/>
      <c r="P29" s="283"/>
      <c r="Q29" s="29"/>
    </row>
    <row r="30" spans="1:17" ht="13.5" thickBot="1" x14ac:dyDescent="0.25">
      <c r="A30" s="29"/>
      <c r="B30" s="2" t="s">
        <v>7</v>
      </c>
      <c r="C30" s="284" t="s">
        <v>104</v>
      </c>
      <c r="D30" s="285"/>
      <c r="E30" s="285"/>
      <c r="F30" s="285"/>
      <c r="G30" s="285"/>
      <c r="H30" s="285"/>
      <c r="I30" s="285"/>
      <c r="J30" s="285"/>
      <c r="K30" s="285"/>
      <c r="L30" s="285"/>
      <c r="M30" s="285"/>
      <c r="N30" s="285"/>
      <c r="O30" s="285"/>
      <c r="P30" s="286"/>
      <c r="Q30" s="29"/>
    </row>
    <row r="31" spans="1:17" ht="4.5" customHeight="1" thickBot="1" x14ac:dyDescent="0.25">
      <c r="A31" s="29"/>
      <c r="B31" s="263"/>
      <c r="C31" s="264"/>
      <c r="D31" s="264"/>
      <c r="E31" s="264"/>
      <c r="F31" s="264"/>
      <c r="G31" s="264"/>
      <c r="H31" s="264"/>
      <c r="I31" s="264"/>
      <c r="J31" s="264"/>
      <c r="K31" s="264"/>
      <c r="L31" s="264"/>
      <c r="M31" s="264"/>
      <c r="N31" s="264"/>
      <c r="O31" s="264"/>
      <c r="P31" s="265"/>
      <c r="Q31" s="29"/>
    </row>
    <row r="32" spans="1:17" ht="13.5" thickBot="1" x14ac:dyDescent="0.25">
      <c r="A32" s="29"/>
      <c r="B32" s="2" t="s">
        <v>4</v>
      </c>
      <c r="C32" s="242" t="s">
        <v>147</v>
      </c>
      <c r="D32" s="243"/>
      <c r="E32" s="243"/>
      <c r="F32" s="243"/>
      <c r="G32" s="243"/>
      <c r="H32" s="243"/>
      <c r="I32" s="243"/>
      <c r="J32" s="243"/>
      <c r="K32" s="243"/>
      <c r="L32" s="243"/>
      <c r="M32" s="243"/>
      <c r="N32" s="243"/>
      <c r="O32" s="243"/>
      <c r="P32" s="243"/>
      <c r="Q32" s="29"/>
    </row>
    <row r="33" spans="1:17" ht="4.5" customHeight="1" thickBot="1" x14ac:dyDescent="0.25">
      <c r="A33" s="29"/>
      <c r="B33" s="263"/>
      <c r="C33" s="264"/>
      <c r="D33" s="264"/>
      <c r="E33" s="264"/>
      <c r="F33" s="264"/>
      <c r="G33" s="264"/>
      <c r="H33" s="264"/>
      <c r="I33" s="264"/>
      <c r="J33" s="264"/>
      <c r="K33" s="264"/>
      <c r="L33" s="264"/>
      <c r="M33" s="264"/>
      <c r="N33" s="264"/>
      <c r="O33" s="264"/>
      <c r="P33" s="265"/>
      <c r="Q33" s="29"/>
    </row>
    <row r="34" spans="1:17" ht="13.5" thickBot="1" x14ac:dyDescent="0.25">
      <c r="A34" s="29"/>
      <c r="B34" s="2" t="s">
        <v>23</v>
      </c>
      <c r="C34" s="242" t="s">
        <v>69</v>
      </c>
      <c r="D34" s="243"/>
      <c r="E34" s="243"/>
      <c r="F34" s="243"/>
      <c r="G34" s="243"/>
      <c r="H34" s="243"/>
      <c r="I34" s="243"/>
      <c r="J34" s="243"/>
      <c r="K34" s="243"/>
      <c r="L34" s="243"/>
      <c r="M34" s="243"/>
      <c r="N34" s="243"/>
      <c r="O34" s="243"/>
      <c r="P34" s="244"/>
      <c r="Q34" s="29"/>
    </row>
    <row r="35" spans="1:17" ht="4.5" customHeight="1" thickBot="1" x14ac:dyDescent="0.25">
      <c r="A35" s="29"/>
      <c r="B35" s="226"/>
      <c r="C35" s="253"/>
      <c r="D35" s="253"/>
      <c r="E35" s="253"/>
      <c r="F35" s="253"/>
      <c r="G35" s="253"/>
      <c r="H35" s="253"/>
      <c r="I35" s="253"/>
      <c r="J35" s="253"/>
      <c r="K35" s="253"/>
      <c r="L35" s="253"/>
      <c r="M35" s="253"/>
      <c r="N35" s="253"/>
      <c r="O35" s="253"/>
      <c r="P35" s="254"/>
      <c r="Q35" s="29"/>
    </row>
    <row r="36" spans="1:17" ht="16.5" customHeight="1" thickBot="1" x14ac:dyDescent="0.25">
      <c r="A36" s="29"/>
      <c r="B36" s="2" t="s">
        <v>64</v>
      </c>
      <c r="C36" s="242" t="s">
        <v>69</v>
      </c>
      <c r="D36" s="243"/>
      <c r="E36" s="243"/>
      <c r="F36" s="243"/>
      <c r="G36" s="243"/>
      <c r="H36" s="243"/>
      <c r="I36" s="243"/>
      <c r="J36" s="243"/>
      <c r="K36" s="243"/>
      <c r="L36" s="243"/>
      <c r="M36" s="243"/>
      <c r="N36" s="243"/>
      <c r="O36" s="243"/>
      <c r="P36" s="24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5" t="s">
        <v>17</v>
      </c>
      <c r="C38" s="256"/>
      <c r="D38" s="256"/>
      <c r="E38" s="256"/>
      <c r="F38" s="256"/>
      <c r="G38" s="256"/>
      <c r="H38" s="256"/>
      <c r="I38" s="256"/>
      <c r="J38" s="256"/>
      <c r="K38" s="256"/>
      <c r="L38" s="256"/>
      <c r="M38" s="256"/>
      <c r="N38" s="256"/>
      <c r="O38" s="257"/>
      <c r="P38" s="258"/>
      <c r="Q38" s="29"/>
    </row>
    <row r="39" spans="1:17" ht="13.5" thickBot="1" x14ac:dyDescent="0.25">
      <c r="A39" s="29"/>
      <c r="B39" s="1" t="s">
        <v>22</v>
      </c>
      <c r="C39" s="259" t="s">
        <v>18</v>
      </c>
      <c r="D39" s="260"/>
      <c r="E39" s="260"/>
      <c r="F39" s="260"/>
      <c r="G39" s="261"/>
      <c r="H39" s="259" t="s">
        <v>7</v>
      </c>
      <c r="I39" s="260"/>
      <c r="J39" s="260"/>
      <c r="K39" s="260"/>
      <c r="L39" s="261"/>
      <c r="M39" s="259" t="s">
        <v>19</v>
      </c>
      <c r="N39" s="260"/>
      <c r="O39" s="262"/>
      <c r="P39" s="261"/>
      <c r="Q39" s="29"/>
    </row>
    <row r="40" spans="1:17" ht="12" customHeight="1" x14ac:dyDescent="0.2">
      <c r="A40" s="29"/>
      <c r="B40" s="31" t="s">
        <v>105</v>
      </c>
      <c r="C40" s="249" t="s">
        <v>106</v>
      </c>
      <c r="D40" s="250"/>
      <c r="E40" s="250"/>
      <c r="F40" s="250"/>
      <c r="G40" s="251"/>
      <c r="H40" s="249" t="s">
        <v>104</v>
      </c>
      <c r="I40" s="250"/>
      <c r="J40" s="250"/>
      <c r="K40" s="250"/>
      <c r="L40" s="251"/>
      <c r="M40" s="249" t="s">
        <v>107</v>
      </c>
      <c r="N40" s="250"/>
      <c r="O40" s="250"/>
      <c r="P40" s="252"/>
      <c r="Q40" s="29"/>
    </row>
    <row r="41" spans="1:17" ht="23.25" customHeight="1" x14ac:dyDescent="0.2">
      <c r="A41" s="29"/>
      <c r="B41" s="32" t="s">
        <v>108</v>
      </c>
      <c r="C41" s="249" t="s">
        <v>138</v>
      </c>
      <c r="D41" s="250"/>
      <c r="E41" s="250"/>
      <c r="F41" s="250"/>
      <c r="G41" s="251"/>
      <c r="H41" s="249" t="s">
        <v>104</v>
      </c>
      <c r="I41" s="250"/>
      <c r="J41" s="250"/>
      <c r="K41" s="250"/>
      <c r="L41" s="251"/>
      <c r="M41" s="249" t="s">
        <v>107</v>
      </c>
      <c r="N41" s="250"/>
      <c r="O41" s="250"/>
      <c r="P41" s="252"/>
      <c r="Q41" s="29"/>
    </row>
    <row r="42" spans="1:17" ht="13.5" customHeight="1" x14ac:dyDescent="0.2">
      <c r="A42" s="29"/>
      <c r="B42" s="12"/>
      <c r="C42" s="245"/>
      <c r="D42" s="246"/>
      <c r="E42" s="246"/>
      <c r="F42" s="246"/>
      <c r="G42" s="247"/>
      <c r="H42" s="245"/>
      <c r="I42" s="246"/>
      <c r="J42" s="246"/>
      <c r="K42" s="246"/>
      <c r="L42" s="247"/>
      <c r="M42" s="245"/>
      <c r="N42" s="246"/>
      <c r="O42" s="246"/>
      <c r="P42" s="248"/>
      <c r="Q42" s="29"/>
    </row>
    <row r="43" spans="1:17" ht="12.75" customHeight="1" x14ac:dyDescent="0.2">
      <c r="A43" s="29"/>
      <c r="B43" s="12"/>
      <c r="C43" s="245"/>
      <c r="D43" s="246"/>
      <c r="E43" s="246"/>
      <c r="F43" s="246"/>
      <c r="G43" s="247"/>
      <c r="H43" s="245"/>
      <c r="I43" s="246"/>
      <c r="J43" s="246"/>
      <c r="K43" s="246"/>
      <c r="L43" s="247"/>
      <c r="M43" s="245"/>
      <c r="N43" s="246"/>
      <c r="O43" s="246"/>
      <c r="P43" s="248"/>
      <c r="Q43" s="29"/>
    </row>
    <row r="44" spans="1:17" ht="11.25" customHeight="1" thickBot="1" x14ac:dyDescent="0.25">
      <c r="A44" s="29"/>
      <c r="B44" s="8"/>
      <c r="C44" s="217"/>
      <c r="D44" s="218"/>
      <c r="E44" s="218"/>
      <c r="F44" s="218"/>
      <c r="G44" s="219"/>
      <c r="H44" s="217"/>
      <c r="I44" s="218"/>
      <c r="J44" s="218"/>
      <c r="K44" s="218"/>
      <c r="L44" s="219"/>
      <c r="M44" s="217"/>
      <c r="N44" s="218"/>
      <c r="O44" s="218"/>
      <c r="P44" s="22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1" t="s">
        <v>8</v>
      </c>
      <c r="C46" s="222"/>
      <c r="D46" s="222"/>
      <c r="E46" s="222"/>
      <c r="F46" s="222"/>
      <c r="G46" s="222"/>
      <c r="H46" s="222"/>
      <c r="I46" s="222"/>
      <c r="J46" s="222"/>
      <c r="K46" s="222"/>
      <c r="L46" s="222"/>
      <c r="M46" s="222"/>
      <c r="N46" s="222"/>
      <c r="O46" s="222"/>
      <c r="P46" s="22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25"/>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226">
        <v>0.9</v>
      </c>
      <c r="C50" s="227"/>
      <c r="D50" s="227"/>
      <c r="E50" s="227"/>
      <c r="F50" s="227"/>
      <c r="G50" s="227"/>
      <c r="H50" s="227"/>
      <c r="I50" s="227"/>
      <c r="J50" s="227"/>
      <c r="K50" s="227"/>
      <c r="L50" s="227"/>
      <c r="M50" s="227"/>
      <c r="N50" s="227"/>
      <c r="O50" s="227"/>
      <c r="P50" s="228"/>
      <c r="Q50" s="29"/>
    </row>
    <row r="51" spans="1:17" ht="13.5" thickBot="1" x14ac:dyDescent="0.25">
      <c r="A51" s="29"/>
      <c r="B51" s="221" t="s">
        <v>21</v>
      </c>
      <c r="C51" s="222"/>
      <c r="D51" s="222"/>
      <c r="E51" s="222"/>
      <c r="F51" s="222"/>
      <c r="G51" s="222"/>
      <c r="H51" s="222"/>
      <c r="I51" s="222"/>
      <c r="J51" s="222"/>
      <c r="K51" s="222"/>
      <c r="L51" s="222"/>
      <c r="M51" s="222"/>
      <c r="N51" s="222"/>
      <c r="O51" s="222"/>
      <c r="P51" s="223"/>
      <c r="Q51" s="29"/>
    </row>
    <row r="52" spans="1:17" x14ac:dyDescent="0.2">
      <c r="A52" s="29"/>
      <c r="B52" s="229" t="s">
        <v>109</v>
      </c>
      <c r="C52" s="230"/>
      <c r="D52" s="230"/>
      <c r="E52" s="230"/>
      <c r="F52" s="230"/>
      <c r="G52" s="230"/>
      <c r="H52" s="230"/>
      <c r="I52" s="230"/>
      <c r="J52" s="230"/>
      <c r="K52" s="230"/>
      <c r="L52" s="230"/>
      <c r="M52" s="230"/>
      <c r="N52" s="230"/>
      <c r="O52" s="230"/>
      <c r="P52" s="231"/>
      <c r="Q52" s="29"/>
    </row>
    <row r="53" spans="1:17" x14ac:dyDescent="0.2">
      <c r="A53" s="29"/>
      <c r="B53" s="232"/>
      <c r="C53" s="233"/>
      <c r="D53" s="233"/>
      <c r="E53" s="233"/>
      <c r="F53" s="233"/>
      <c r="G53" s="233"/>
      <c r="H53" s="233"/>
      <c r="I53" s="233"/>
      <c r="J53" s="233"/>
      <c r="K53" s="233"/>
      <c r="L53" s="233"/>
      <c r="M53" s="233"/>
      <c r="N53" s="233"/>
      <c r="O53" s="233"/>
      <c r="P53" s="234"/>
      <c r="Q53" s="29"/>
    </row>
    <row r="54" spans="1:17" x14ac:dyDescent="0.2">
      <c r="A54" s="29"/>
      <c r="B54" s="232"/>
      <c r="C54" s="233"/>
      <c r="D54" s="233"/>
      <c r="E54" s="233"/>
      <c r="F54" s="233"/>
      <c r="G54" s="233"/>
      <c r="H54" s="233"/>
      <c r="I54" s="233"/>
      <c r="J54" s="233"/>
      <c r="K54" s="233"/>
      <c r="L54" s="233"/>
      <c r="M54" s="233"/>
      <c r="N54" s="233"/>
      <c r="O54" s="233"/>
      <c r="P54" s="234"/>
      <c r="Q54" s="29"/>
    </row>
    <row r="55" spans="1:17" x14ac:dyDescent="0.2">
      <c r="A55" s="29"/>
      <c r="B55" s="232"/>
      <c r="C55" s="233"/>
      <c r="D55" s="233"/>
      <c r="E55" s="233"/>
      <c r="F55" s="233"/>
      <c r="G55" s="233"/>
      <c r="H55" s="233"/>
      <c r="I55" s="233"/>
      <c r="J55" s="233"/>
      <c r="K55" s="233"/>
      <c r="L55" s="233"/>
      <c r="M55" s="233"/>
      <c r="N55" s="233"/>
      <c r="O55" s="233"/>
      <c r="P55" s="234"/>
      <c r="Q55" s="29"/>
    </row>
    <row r="56" spans="1:17" x14ac:dyDescent="0.2">
      <c r="A56" s="29"/>
      <c r="B56" s="232"/>
      <c r="C56" s="233"/>
      <c r="D56" s="233"/>
      <c r="E56" s="233"/>
      <c r="F56" s="233"/>
      <c r="G56" s="233"/>
      <c r="H56" s="233"/>
      <c r="I56" s="233"/>
      <c r="J56" s="233"/>
      <c r="K56" s="233"/>
      <c r="L56" s="233"/>
      <c r="M56" s="233"/>
      <c r="N56" s="233"/>
      <c r="O56" s="233"/>
      <c r="P56" s="234"/>
      <c r="Q56" s="29"/>
    </row>
    <row r="57" spans="1:17" x14ac:dyDescent="0.2">
      <c r="A57" s="29"/>
      <c r="B57" s="232"/>
      <c r="C57" s="233"/>
      <c r="D57" s="233"/>
      <c r="E57" s="233"/>
      <c r="F57" s="233"/>
      <c r="G57" s="233"/>
      <c r="H57" s="233"/>
      <c r="I57" s="233"/>
      <c r="J57" s="233"/>
      <c r="K57" s="233"/>
      <c r="L57" s="233"/>
      <c r="M57" s="233"/>
      <c r="N57" s="233"/>
      <c r="O57" s="233"/>
      <c r="P57" s="234"/>
      <c r="Q57" s="29"/>
    </row>
    <row r="58" spans="1:17" x14ac:dyDescent="0.2">
      <c r="A58" s="29"/>
      <c r="B58" s="232"/>
      <c r="C58" s="233"/>
      <c r="D58" s="233"/>
      <c r="E58" s="233"/>
      <c r="F58" s="233"/>
      <c r="G58" s="233"/>
      <c r="H58" s="233"/>
      <c r="I58" s="233"/>
      <c r="J58" s="233"/>
      <c r="K58" s="233"/>
      <c r="L58" s="233"/>
      <c r="M58" s="233"/>
      <c r="N58" s="233"/>
      <c r="O58" s="233"/>
      <c r="P58" s="234"/>
      <c r="Q58" s="29"/>
    </row>
    <row r="59" spans="1:17" x14ac:dyDescent="0.2">
      <c r="A59" s="29"/>
      <c r="B59" s="232"/>
      <c r="C59" s="233"/>
      <c r="D59" s="233"/>
      <c r="E59" s="233"/>
      <c r="F59" s="233"/>
      <c r="G59" s="233"/>
      <c r="H59" s="233"/>
      <c r="I59" s="233"/>
      <c r="J59" s="233"/>
      <c r="K59" s="233"/>
      <c r="L59" s="233"/>
      <c r="M59" s="233"/>
      <c r="N59" s="233"/>
      <c r="O59" s="233"/>
      <c r="P59" s="234"/>
      <c r="Q59" s="29"/>
    </row>
    <row r="60" spans="1:17" x14ac:dyDescent="0.2">
      <c r="A60" s="29"/>
      <c r="B60" s="232"/>
      <c r="C60" s="233"/>
      <c r="D60" s="233"/>
      <c r="E60" s="233"/>
      <c r="F60" s="233"/>
      <c r="G60" s="233"/>
      <c r="H60" s="233"/>
      <c r="I60" s="233"/>
      <c r="J60" s="233"/>
      <c r="K60" s="233"/>
      <c r="L60" s="233"/>
      <c r="M60" s="233"/>
      <c r="N60" s="233"/>
      <c r="O60" s="233"/>
      <c r="P60" s="234"/>
      <c r="Q60" s="29"/>
    </row>
    <row r="61" spans="1:17" x14ac:dyDescent="0.2">
      <c r="A61" s="29"/>
      <c r="B61" s="232"/>
      <c r="C61" s="233"/>
      <c r="D61" s="233"/>
      <c r="E61" s="233"/>
      <c r="F61" s="233"/>
      <c r="G61" s="233"/>
      <c r="H61" s="233"/>
      <c r="I61" s="233"/>
      <c r="J61" s="233"/>
      <c r="K61" s="233"/>
      <c r="L61" s="233"/>
      <c r="M61" s="233"/>
      <c r="N61" s="233"/>
      <c r="O61" s="233"/>
      <c r="P61" s="234"/>
      <c r="Q61" s="29"/>
    </row>
    <row r="62" spans="1:17" x14ac:dyDescent="0.2">
      <c r="A62" s="29"/>
      <c r="B62" s="232"/>
      <c r="C62" s="233"/>
      <c r="D62" s="233"/>
      <c r="E62" s="233"/>
      <c r="F62" s="233"/>
      <c r="G62" s="233"/>
      <c r="H62" s="233"/>
      <c r="I62" s="233"/>
      <c r="J62" s="233"/>
      <c r="K62" s="233"/>
      <c r="L62" s="233"/>
      <c r="M62" s="233"/>
      <c r="N62" s="233"/>
      <c r="O62" s="233"/>
      <c r="P62" s="234"/>
      <c r="Q62" s="29"/>
    </row>
    <row r="63" spans="1:17" x14ac:dyDescent="0.2">
      <c r="A63" s="29"/>
      <c r="B63" s="232"/>
      <c r="C63" s="233"/>
      <c r="D63" s="233"/>
      <c r="E63" s="233"/>
      <c r="F63" s="233"/>
      <c r="G63" s="233"/>
      <c r="H63" s="233"/>
      <c r="I63" s="233"/>
      <c r="J63" s="233"/>
      <c r="K63" s="233"/>
      <c r="L63" s="233"/>
      <c r="M63" s="233"/>
      <c r="N63" s="233"/>
      <c r="O63" s="233"/>
      <c r="P63" s="234"/>
      <c r="Q63" s="29"/>
    </row>
    <row r="64" spans="1:17" x14ac:dyDescent="0.2">
      <c r="A64" s="29"/>
      <c r="B64" s="232"/>
      <c r="C64" s="233"/>
      <c r="D64" s="233"/>
      <c r="E64" s="233"/>
      <c r="F64" s="233"/>
      <c r="G64" s="233"/>
      <c r="H64" s="233"/>
      <c r="I64" s="233"/>
      <c r="J64" s="233"/>
      <c r="K64" s="233"/>
      <c r="L64" s="233"/>
      <c r="M64" s="233"/>
      <c r="N64" s="233"/>
      <c r="O64" s="233"/>
      <c r="P64" s="234"/>
      <c r="Q64" s="29"/>
    </row>
    <row r="65" spans="1:17" x14ac:dyDescent="0.2">
      <c r="A65" s="29"/>
      <c r="B65" s="232"/>
      <c r="C65" s="233"/>
      <c r="D65" s="233"/>
      <c r="E65" s="233"/>
      <c r="F65" s="233"/>
      <c r="G65" s="233"/>
      <c r="H65" s="233"/>
      <c r="I65" s="233"/>
      <c r="J65" s="233"/>
      <c r="K65" s="233"/>
      <c r="L65" s="233"/>
      <c r="M65" s="233"/>
      <c r="N65" s="233"/>
      <c r="O65" s="233"/>
      <c r="P65" s="234"/>
      <c r="Q65" s="29"/>
    </row>
    <row r="66" spans="1:17" x14ac:dyDescent="0.2">
      <c r="A66" s="29"/>
      <c r="B66" s="232"/>
      <c r="C66" s="233"/>
      <c r="D66" s="233"/>
      <c r="E66" s="233"/>
      <c r="F66" s="233"/>
      <c r="G66" s="233"/>
      <c r="H66" s="233"/>
      <c r="I66" s="233"/>
      <c r="J66" s="233"/>
      <c r="K66" s="233"/>
      <c r="L66" s="233"/>
      <c r="M66" s="233"/>
      <c r="N66" s="233"/>
      <c r="O66" s="233"/>
      <c r="P66" s="234"/>
      <c r="Q66" s="29"/>
    </row>
    <row r="67" spans="1:17" ht="13.5" thickBot="1" x14ac:dyDescent="0.25">
      <c r="A67" s="29"/>
      <c r="B67" s="235"/>
      <c r="C67" s="236"/>
      <c r="D67" s="236"/>
      <c r="E67" s="236"/>
      <c r="F67" s="236"/>
      <c r="G67" s="236"/>
      <c r="H67" s="236"/>
      <c r="I67" s="236"/>
      <c r="J67" s="236"/>
      <c r="K67" s="236"/>
      <c r="L67" s="236"/>
      <c r="M67" s="236"/>
      <c r="N67" s="236"/>
      <c r="O67" s="236"/>
      <c r="P67" s="237"/>
      <c r="Q67" s="29"/>
    </row>
    <row r="68" spans="1:17" customFormat="1" ht="4.5" customHeight="1" thickBot="1" x14ac:dyDescent="0.25">
      <c r="A68" s="238"/>
      <c r="B68" s="238"/>
      <c r="C68" s="238"/>
      <c r="D68" s="238"/>
      <c r="E68" s="238"/>
      <c r="F68" s="238"/>
      <c r="G68" s="238"/>
      <c r="H68" s="238"/>
      <c r="I68" s="238"/>
      <c r="J68" s="238"/>
      <c r="K68" s="238"/>
      <c r="L68" s="238"/>
      <c r="M68" s="238"/>
      <c r="N68" s="238"/>
      <c r="O68" s="238"/>
      <c r="P68" s="238"/>
      <c r="Q68" s="238"/>
    </row>
    <row r="69" spans="1:17" ht="80.25" customHeight="1" thickBot="1" x14ac:dyDescent="0.25">
      <c r="A69" s="29"/>
      <c r="B69" s="20" t="s">
        <v>5</v>
      </c>
      <c r="C69" s="239"/>
      <c r="D69" s="240"/>
      <c r="E69" s="240"/>
      <c r="F69" s="240"/>
      <c r="G69" s="240"/>
      <c r="H69" s="240"/>
      <c r="I69" s="240"/>
      <c r="J69" s="240"/>
      <c r="K69" s="240"/>
      <c r="L69" s="240"/>
      <c r="M69" s="240"/>
      <c r="N69" s="240"/>
      <c r="O69" s="240"/>
      <c r="P69" s="241"/>
      <c r="Q69" s="29"/>
    </row>
    <row r="70" spans="1:17" ht="41.25" customHeight="1" thickBot="1" x14ac:dyDescent="0.25">
      <c r="A70" s="29"/>
      <c r="B70" s="19" t="s">
        <v>63</v>
      </c>
      <c r="C70" s="242" t="s">
        <v>139</v>
      </c>
      <c r="D70" s="243"/>
      <c r="E70" s="243"/>
      <c r="F70" s="243"/>
      <c r="G70" s="243"/>
      <c r="H70" s="243"/>
      <c r="I70" s="243"/>
      <c r="J70" s="243"/>
      <c r="K70" s="243"/>
      <c r="L70" s="243"/>
      <c r="M70" s="243"/>
      <c r="N70" s="243"/>
      <c r="O70" s="243"/>
      <c r="P70" s="244"/>
      <c r="Q70" s="29"/>
    </row>
    <row r="71" spans="1:17" ht="27.75" customHeight="1" thickBot="1" x14ac:dyDescent="0.25">
      <c r="A71" s="29"/>
      <c r="B71" s="19" t="s">
        <v>84</v>
      </c>
      <c r="C71" s="215"/>
      <c r="D71" s="215"/>
      <c r="E71" s="215"/>
      <c r="F71" s="215"/>
      <c r="G71" s="215"/>
      <c r="H71" s="215"/>
      <c r="I71" s="215"/>
      <c r="J71" s="215"/>
      <c r="K71" s="215"/>
      <c r="L71" s="215"/>
      <c r="M71" s="215"/>
      <c r="N71" s="215"/>
      <c r="O71" s="215"/>
      <c r="P71" s="216"/>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278EA71-44B6-42A1-BE38-F6D884739E53}">
      <formula1>$B$97:$B$99</formula1>
    </dataValidation>
    <dataValidation type="list" allowBlank="1" showInputMessage="1" showErrorMessage="1" sqref="O10:P10" xr:uid="{718FE40E-72B7-44BD-818F-99F8A90928AD}">
      <formula1>$C$97:$C$103</formula1>
    </dataValidation>
    <dataValidation type="list" allowBlank="1" showInputMessage="1" showErrorMessage="1" sqref="C12:P12" xr:uid="{CF0F6495-767E-4E3E-977A-3CB3E8635A37}">
      <formula1>$D$97:$D$117</formula1>
    </dataValidation>
    <dataValidation type="list" allowBlank="1" showInputMessage="1" showErrorMessage="1" sqref="C71:P71" xr:uid="{5D914897-9D5F-42EE-BC57-1A0BFF5A0C56}">
      <formula1>$M$97:$M$99</formula1>
    </dataValidation>
    <dataValidation type="list" allowBlank="1" showInputMessage="1" showErrorMessage="1" sqref="C34:P34 C36:P36" xr:uid="{81B79454-4D6A-4E74-B848-966BB593C1B2}">
      <formula1>$Q$96:$Q$101</formula1>
    </dataValidation>
    <dataValidation type="list" allowBlank="1" showInputMessage="1" showErrorMessage="1" sqref="C18:P18" xr:uid="{AF8C8AA1-EF29-42A1-931A-68DB67524262}">
      <formula1>$B$119:$B$127</formula1>
    </dataValidation>
    <dataValidation type="list" allowBlank="1" showInputMessage="1" showErrorMessage="1" sqref="C10" xr:uid="{F254E50D-AD43-4BD6-87D7-43AE54323F02}">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82CC-1BA3-4314-9B98-6C320D2F51F2}">
  <sheetPr>
    <tabColor rgb="FF00B0F0"/>
  </sheetPr>
  <dimension ref="A1:V145"/>
  <sheetViews>
    <sheetView showGridLines="0" topLeftCell="B9" zoomScaleNormal="100" workbookViewId="0">
      <selection activeCell="K16" sqref="K16:K17"/>
    </sheetView>
  </sheetViews>
  <sheetFormatPr baseColWidth="10" defaultColWidth="11.42578125" defaultRowHeight="30" customHeight="1" x14ac:dyDescent="0.2"/>
  <cols>
    <col min="1" max="1" width="28.5703125" style="50" customWidth="1"/>
    <col min="2" max="2" width="27" style="45" bestFit="1" customWidth="1"/>
    <col min="3" max="4" width="15.7109375" style="45" customWidth="1"/>
    <col min="5" max="5" width="19.42578125" style="45" customWidth="1"/>
    <col min="6" max="6" width="15.7109375" style="45" customWidth="1"/>
    <col min="7" max="7" width="20.5703125" style="45" customWidth="1"/>
    <col min="8" max="8" width="15.7109375" style="45" customWidth="1"/>
    <col min="9" max="9" width="19.7109375" style="45" customWidth="1"/>
    <col min="10" max="12" width="15.7109375" style="45" customWidth="1"/>
    <col min="13" max="13" width="5.28515625" style="45" customWidth="1"/>
    <col min="14" max="14" width="10.7109375" style="45" customWidth="1"/>
    <col min="15" max="15" width="27.5703125" style="45" bestFit="1" customWidth="1"/>
    <col min="16" max="18" width="11.5703125"/>
    <col min="19" max="19" width="11.42578125" style="35" hidden="1" customWidth="1"/>
    <col min="20" max="20" width="11.5703125" customWidth="1"/>
    <col min="21" max="16384" width="11.42578125" style="45"/>
  </cols>
  <sheetData>
    <row r="1" spans="1:22" ht="30" customHeight="1" x14ac:dyDescent="0.25">
      <c r="A1" s="548"/>
      <c r="B1" s="551" t="s">
        <v>56</v>
      </c>
      <c r="C1" s="552"/>
      <c r="D1" s="552"/>
      <c r="E1" s="552"/>
      <c r="F1" s="552"/>
      <c r="G1" s="552"/>
      <c r="H1" s="552"/>
      <c r="I1" s="552"/>
      <c r="J1" s="552"/>
      <c r="K1" s="552"/>
      <c r="L1" s="552"/>
      <c r="M1" s="553"/>
      <c r="N1" s="554" t="str">
        <f>+NivelConocimiento!N2:P2</f>
        <v>Código: GC-F-006</v>
      </c>
      <c r="O1" s="555"/>
      <c r="P1" s="58"/>
      <c r="Q1" s="58"/>
      <c r="T1" s="58"/>
      <c r="U1" s="46"/>
      <c r="V1" s="46"/>
    </row>
    <row r="2" spans="1:22" ht="30" customHeight="1" x14ac:dyDescent="0.25">
      <c r="A2" s="549"/>
      <c r="B2" s="551" t="s">
        <v>87</v>
      </c>
      <c r="C2" s="552"/>
      <c r="D2" s="552"/>
      <c r="E2" s="552"/>
      <c r="F2" s="552"/>
      <c r="G2" s="552"/>
      <c r="H2" s="552"/>
      <c r="I2" s="552"/>
      <c r="J2" s="552"/>
      <c r="K2" s="552"/>
      <c r="L2" s="552"/>
      <c r="M2" s="553"/>
      <c r="N2" s="554" t="str">
        <f>+NivelConocimiento!N3:P3</f>
        <v>Fecha: 14 de junio de 2019</v>
      </c>
      <c r="O2" s="555"/>
      <c r="P2" s="58"/>
      <c r="Q2" s="58"/>
      <c r="S2" s="63" t="str">
        <f>+NivelConocimiento!S2</f>
        <v>Mayor o Igual a 20%</v>
      </c>
      <c r="T2" s="58"/>
      <c r="U2" s="46"/>
      <c r="V2" s="46"/>
    </row>
    <row r="3" spans="1:22" ht="30" customHeight="1" x14ac:dyDescent="0.25">
      <c r="A3" s="549"/>
      <c r="B3" s="551" t="s">
        <v>89</v>
      </c>
      <c r="C3" s="552"/>
      <c r="D3" s="552"/>
      <c r="E3" s="552"/>
      <c r="F3" s="552"/>
      <c r="G3" s="552"/>
      <c r="H3" s="552"/>
      <c r="I3" s="552"/>
      <c r="J3" s="552"/>
      <c r="K3" s="552"/>
      <c r="L3" s="552"/>
      <c r="M3" s="553"/>
      <c r="N3" s="554" t="str">
        <f>+NivelConocimiento!N4:P4</f>
        <v>Versión 004</v>
      </c>
      <c r="O3" s="555"/>
      <c r="P3" s="58"/>
      <c r="Q3" s="58"/>
      <c r="S3" s="51">
        <f>+NivelConocimiento!S3</f>
        <v>9.9900000000000003E-2</v>
      </c>
      <c r="T3" s="58"/>
      <c r="U3" s="46"/>
      <c r="V3" s="46"/>
    </row>
    <row r="4" spans="1:22" ht="30" customHeight="1" x14ac:dyDescent="0.25">
      <c r="A4" s="550"/>
      <c r="B4" s="551" t="s">
        <v>91</v>
      </c>
      <c r="C4" s="552"/>
      <c r="D4" s="552"/>
      <c r="E4" s="552"/>
      <c r="F4" s="552"/>
      <c r="G4" s="552"/>
      <c r="H4" s="552"/>
      <c r="I4" s="552"/>
      <c r="J4" s="552"/>
      <c r="K4" s="552"/>
      <c r="L4" s="552"/>
      <c r="M4" s="553"/>
      <c r="N4" s="525" t="str">
        <f>+NivelConocimiento!N5:P5</f>
        <v>Pagina 1 de 1</v>
      </c>
      <c r="O4" s="526"/>
      <c r="P4" s="59"/>
      <c r="Q4" s="59"/>
      <c r="S4" s="51">
        <f>+NivelConocimiento!S4</f>
        <v>0.05</v>
      </c>
      <c r="T4" s="59"/>
      <c r="U4" s="47"/>
      <c r="V4" s="47"/>
    </row>
    <row r="5" spans="1:22" ht="18" x14ac:dyDescent="0.25">
      <c r="A5" s="53"/>
      <c r="B5" s="54"/>
      <c r="C5" s="55"/>
      <c r="D5" s="55"/>
      <c r="E5" s="55"/>
      <c r="F5" s="55"/>
      <c r="G5" s="55"/>
      <c r="H5" s="55"/>
      <c r="I5" s="55"/>
      <c r="J5" s="55"/>
      <c r="K5" s="55"/>
      <c r="L5" s="55"/>
      <c r="M5" s="56"/>
      <c r="N5" s="56"/>
      <c r="O5" s="56"/>
      <c r="P5" s="59"/>
      <c r="Q5" s="59"/>
      <c r="S5" s="51">
        <f>+NivelConocimiento!S5</f>
        <v>4.9999990000000001E-2</v>
      </c>
      <c r="T5" s="59"/>
      <c r="U5" s="47"/>
      <c r="V5" s="47"/>
    </row>
    <row r="6" spans="1:22" ht="21" customHeight="1" x14ac:dyDescent="0.25">
      <c r="A6" s="57" t="s">
        <v>0</v>
      </c>
      <c r="B6" s="54"/>
      <c r="C6" s="557" t="str">
        <f>+NivelConocimiento!C12:P12</f>
        <v>GESTION DEL TALENTO HUMANO</v>
      </c>
      <c r="D6" s="557"/>
      <c r="E6" s="557"/>
      <c r="F6" s="557"/>
      <c r="G6" s="557"/>
      <c r="H6" s="557"/>
      <c r="I6" s="557"/>
      <c r="J6" s="557"/>
      <c r="K6" s="557"/>
      <c r="L6" s="557"/>
      <c r="M6" s="557"/>
      <c r="N6" s="557"/>
      <c r="O6" s="557"/>
      <c r="S6" s="51"/>
    </row>
    <row r="7" spans="1:22" ht="11.25" customHeight="1" x14ac:dyDescent="0.2">
      <c r="A7" s="53"/>
      <c r="B7" s="54"/>
      <c r="C7" s="54"/>
      <c r="D7" s="54"/>
      <c r="E7" s="54"/>
      <c r="F7" s="54"/>
      <c r="G7" s="54"/>
      <c r="H7" s="54"/>
      <c r="I7" s="54"/>
      <c r="J7" s="54"/>
      <c r="K7" s="54"/>
      <c r="L7" s="54"/>
      <c r="M7" s="54"/>
      <c r="N7" s="54"/>
      <c r="O7" s="54"/>
      <c r="S7" s="51"/>
    </row>
    <row r="8" spans="1:22" s="48" customFormat="1" ht="30" customHeight="1" x14ac:dyDescent="0.2">
      <c r="A8" s="512" t="s">
        <v>92</v>
      </c>
      <c r="B8" s="556" t="s">
        <v>20</v>
      </c>
      <c r="C8" s="556" t="str">
        <f>+NivelConocimiento!C14:P14</f>
        <v>Nivel de Conocimiento</v>
      </c>
      <c r="D8" s="556"/>
      <c r="E8" s="556"/>
      <c r="F8" s="556"/>
      <c r="G8" s="556"/>
      <c r="H8" s="556"/>
      <c r="I8" s="556"/>
      <c r="J8" s="556"/>
      <c r="K8" s="556"/>
      <c r="L8" s="556"/>
      <c r="M8" s="556" t="s">
        <v>94</v>
      </c>
      <c r="N8" s="556"/>
      <c r="O8" s="556"/>
      <c r="P8" s="60"/>
      <c r="Q8" s="60"/>
      <c r="R8" s="60"/>
      <c r="S8" s="35"/>
      <c r="T8" s="60"/>
    </row>
    <row r="9" spans="1:22" s="49" customFormat="1" ht="30" customHeight="1" x14ac:dyDescent="0.2">
      <c r="A9" s="513"/>
      <c r="B9" s="512"/>
      <c r="C9" s="182" t="s">
        <v>224</v>
      </c>
      <c r="D9" s="182" t="s">
        <v>93</v>
      </c>
      <c r="E9" s="182" t="s">
        <v>223</v>
      </c>
      <c r="F9" s="182" t="s">
        <v>93</v>
      </c>
      <c r="G9" s="182" t="s">
        <v>175</v>
      </c>
      <c r="H9" s="182" t="s">
        <v>93</v>
      </c>
      <c r="I9" s="182" t="s">
        <v>176</v>
      </c>
      <c r="J9" s="182" t="s">
        <v>93</v>
      </c>
      <c r="K9" s="182" t="s">
        <v>10</v>
      </c>
      <c r="L9" s="182" t="s">
        <v>93</v>
      </c>
      <c r="M9" s="512"/>
      <c r="N9" s="512"/>
      <c r="O9" s="512"/>
      <c r="P9" s="61"/>
      <c r="Q9" s="61"/>
      <c r="R9" s="61"/>
      <c r="S9" s="35"/>
      <c r="T9" s="61"/>
    </row>
    <row r="10" spans="1:22" ht="14.25" x14ac:dyDescent="0.2">
      <c r="A10" s="545" t="s">
        <v>272</v>
      </c>
      <c r="B10" s="108" t="str">
        <f>+NivelConocimiento!B40</f>
        <v xml:space="preserve">Evaluación Final </v>
      </c>
      <c r="C10" s="89">
        <v>132</v>
      </c>
      <c r="D10" s="527">
        <f>IF(C10=0,"0",((C10-C11)/C12)/100)</f>
        <v>0.2225</v>
      </c>
      <c r="E10" s="89"/>
      <c r="F10" s="530" t="str">
        <f>IF(E10=0,"0",((E10-E11)/E12)/100)</f>
        <v>0</v>
      </c>
      <c r="G10" s="89"/>
      <c r="H10" s="533" t="str">
        <f>IF(G10=0,"0",((G10-G11)/G12)/100)</f>
        <v>0</v>
      </c>
      <c r="I10" s="89"/>
      <c r="J10" s="533" t="str">
        <f>IF(I10=0,"0",((I10-I11)/I12)/100)</f>
        <v>0</v>
      </c>
      <c r="K10" s="88"/>
      <c r="L10" s="527" t="str">
        <f>IF(K10=0,"0",((K10-K11)/K12)/100)</f>
        <v>0</v>
      </c>
      <c r="M10" s="536" t="s">
        <v>335</v>
      </c>
      <c r="N10" s="537"/>
      <c r="O10" s="538"/>
    </row>
    <row r="11" spans="1:22" ht="14.25" x14ac:dyDescent="0.2">
      <c r="A11" s="546"/>
      <c r="B11" s="108" t="str">
        <f>+NivelConocimiento!B41</f>
        <v>Evaluación Inicial</v>
      </c>
      <c r="C11" s="89">
        <v>43</v>
      </c>
      <c r="D11" s="528"/>
      <c r="E11" s="89"/>
      <c r="F11" s="531"/>
      <c r="G11" s="89"/>
      <c r="H11" s="534"/>
      <c r="I11" s="89"/>
      <c r="J11" s="534"/>
      <c r="K11" s="88"/>
      <c r="L11" s="528"/>
      <c r="M11" s="539"/>
      <c r="N11" s="540"/>
      <c r="O11" s="541"/>
    </row>
    <row r="12" spans="1:22" ht="30" customHeight="1" x14ac:dyDescent="0.2">
      <c r="A12" s="547"/>
      <c r="B12" s="109" t="s">
        <v>227</v>
      </c>
      <c r="C12" s="89">
        <v>4</v>
      </c>
      <c r="D12" s="529"/>
      <c r="E12" s="110">
        <v>10</v>
      </c>
      <c r="F12" s="532"/>
      <c r="G12" s="110">
        <v>10</v>
      </c>
      <c r="H12" s="535"/>
      <c r="I12" s="110">
        <v>10</v>
      </c>
      <c r="J12" s="535"/>
      <c r="K12" s="110">
        <f>+C12+E12+G12+I12</f>
        <v>34</v>
      </c>
      <c r="L12" s="529"/>
      <c r="M12" s="542"/>
      <c r="N12" s="543"/>
      <c r="O12" s="544"/>
    </row>
    <row r="13" spans="1:22" ht="30" customHeight="1" x14ac:dyDescent="0.2">
      <c r="L13" s="82"/>
    </row>
    <row r="14" spans="1:22" ht="30" customHeight="1" x14ac:dyDescent="0.2">
      <c r="A14" s="512" t="s">
        <v>92</v>
      </c>
      <c r="B14" s="556" t="s">
        <v>20</v>
      </c>
      <c r="C14" s="556">
        <f>+NivelConocimiento!C20:P20</f>
        <v>0</v>
      </c>
      <c r="D14" s="556"/>
      <c r="E14" s="556"/>
      <c r="F14" s="556"/>
      <c r="G14" s="556"/>
      <c r="H14" s="556"/>
      <c r="I14" s="556"/>
      <c r="J14" s="556"/>
      <c r="K14" s="556"/>
      <c r="L14" s="556"/>
      <c r="M14" s="556" t="s">
        <v>94</v>
      </c>
      <c r="N14" s="556"/>
      <c r="O14" s="556"/>
    </row>
    <row r="15" spans="1:22" ht="30" customHeight="1" x14ac:dyDescent="0.2">
      <c r="A15" s="513"/>
      <c r="B15" s="512"/>
      <c r="C15" s="182" t="s">
        <v>224</v>
      </c>
      <c r="D15" s="182" t="s">
        <v>93</v>
      </c>
      <c r="E15" s="182" t="s">
        <v>223</v>
      </c>
      <c r="F15" s="182" t="s">
        <v>93</v>
      </c>
      <c r="G15" s="182" t="s">
        <v>175</v>
      </c>
      <c r="H15" s="182" t="s">
        <v>93</v>
      </c>
      <c r="I15" s="182" t="s">
        <v>176</v>
      </c>
      <c r="J15" s="182" t="s">
        <v>93</v>
      </c>
      <c r="K15" s="182" t="s">
        <v>10</v>
      </c>
      <c r="L15" s="182" t="s">
        <v>93</v>
      </c>
      <c r="M15" s="512"/>
      <c r="N15" s="512"/>
      <c r="O15" s="512"/>
    </row>
    <row r="16" spans="1:22" ht="30" customHeight="1" x14ac:dyDescent="0.2">
      <c r="A16" s="558" t="s">
        <v>272</v>
      </c>
      <c r="B16" s="108" t="s">
        <v>327</v>
      </c>
      <c r="C16" s="89">
        <v>33</v>
      </c>
      <c r="D16" s="559">
        <f>IF(C16=0,"0",((C16-C17))/100)</f>
        <v>0.22</v>
      </c>
      <c r="E16" s="89">
        <v>197</v>
      </c>
      <c r="F16" s="559">
        <f>IF(E16=0,"0",((E16-E17))/100)</f>
        <v>0.23</v>
      </c>
      <c r="G16" s="89">
        <v>106</v>
      </c>
      <c r="H16" s="559">
        <f>IF(G16=0,"0",((G16-G17))/100)</f>
        <v>0.38</v>
      </c>
      <c r="I16" s="89">
        <v>234</v>
      </c>
      <c r="J16" s="559">
        <f>IF(I16=0,"0",((I16-I17))/100)</f>
        <v>0.6</v>
      </c>
      <c r="K16" s="560">
        <f>+D16+F16+H16+J16</f>
        <v>1.4300000000000002</v>
      </c>
      <c r="L16" s="559">
        <f>IF(K16=0,"0",((K16-K17))/100)</f>
        <v>1.4300000000000002E-2</v>
      </c>
      <c r="M16" s="536" t="s">
        <v>336</v>
      </c>
      <c r="N16" s="537"/>
      <c r="O16" s="538"/>
    </row>
    <row r="17" spans="1:15" ht="30" customHeight="1" x14ac:dyDescent="0.2">
      <c r="A17" s="558"/>
      <c r="B17" s="108" t="s">
        <v>325</v>
      </c>
      <c r="C17" s="89">
        <v>11</v>
      </c>
      <c r="D17" s="559"/>
      <c r="E17" s="89">
        <v>174</v>
      </c>
      <c r="F17" s="559"/>
      <c r="G17" s="89">
        <v>68</v>
      </c>
      <c r="H17" s="559"/>
      <c r="I17" s="89">
        <v>174</v>
      </c>
      <c r="J17" s="559"/>
      <c r="K17" s="561"/>
      <c r="L17" s="559"/>
      <c r="M17" s="542"/>
      <c r="N17" s="543"/>
      <c r="O17" s="544"/>
    </row>
    <row r="65" spans="19:19" ht="30" customHeight="1" x14ac:dyDescent="0.2">
      <c r="S65" s="52"/>
    </row>
    <row r="135" spans="19:19" ht="30" customHeight="1" x14ac:dyDescent="0.2">
      <c r="S135" s="29"/>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sheetData>
  <sheetProtection formatCells="0" formatColumns="0" formatRows="0" insertRows="0"/>
  <mergeCells count="33">
    <mergeCell ref="A14:A15"/>
    <mergeCell ref="B14:B15"/>
    <mergeCell ref="C14:L14"/>
    <mergeCell ref="M14:O15"/>
    <mergeCell ref="A16:A17"/>
    <mergeCell ref="D16:D17"/>
    <mergeCell ref="F16:F17"/>
    <mergeCell ref="H16:H17"/>
    <mergeCell ref="J16:J17"/>
    <mergeCell ref="L16:L17"/>
    <mergeCell ref="M16:O17"/>
    <mergeCell ref="K16:K17"/>
    <mergeCell ref="A10:A12"/>
    <mergeCell ref="L10:L12"/>
    <mergeCell ref="A1:A4"/>
    <mergeCell ref="B1:M1"/>
    <mergeCell ref="N1:O1"/>
    <mergeCell ref="B2:M2"/>
    <mergeCell ref="N2:O2"/>
    <mergeCell ref="A8:A9"/>
    <mergeCell ref="B8:B9"/>
    <mergeCell ref="C8:L8"/>
    <mergeCell ref="M8:O9"/>
    <mergeCell ref="B3:M3"/>
    <mergeCell ref="N3:O3"/>
    <mergeCell ref="C6:O6"/>
    <mergeCell ref="B4:M4"/>
    <mergeCell ref="N4:O4"/>
    <mergeCell ref="D10:D12"/>
    <mergeCell ref="F10:F12"/>
    <mergeCell ref="H10:H12"/>
    <mergeCell ref="J10:J12"/>
    <mergeCell ref="M10:O12"/>
  </mergeCells>
  <pageMargins left="0.7" right="0.7" top="0.75" bottom="0.75" header="0.3" footer="0.3"/>
  <pageSetup orientation="portrait" r:id="rId1"/>
  <ignoredErrors>
    <ignoredError sqref="K12"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8881-10D3-405B-9EFA-EA7965F69BCC}">
  <sheetPr>
    <tabColor rgb="FF00B050"/>
  </sheetPr>
  <dimension ref="A1:AE180"/>
  <sheetViews>
    <sheetView topLeftCell="A70" zoomScaleNormal="100" workbookViewId="0">
      <selection activeCell="C76" sqref="C76:P76"/>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42.42578125" style="144" customWidth="1"/>
    <col min="17" max="18" width="11.7109375" style="144" customWidth="1"/>
    <col min="19" max="19" width="11.42578125" style="145" hidden="1"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t="str">
        <f>+C26</f>
        <v>&gt;= 80%</v>
      </c>
    </row>
    <row r="3" spans="2:31" ht="15.75" customHeight="1" x14ac:dyDescent="0.2">
      <c r="B3" s="370"/>
      <c r="C3" s="378" t="s">
        <v>58</v>
      </c>
      <c r="D3" s="379"/>
      <c r="E3" s="379"/>
      <c r="F3" s="379"/>
      <c r="G3" s="379"/>
      <c r="H3" s="379"/>
      <c r="I3" s="379"/>
      <c r="J3" s="379"/>
      <c r="K3" s="379"/>
      <c r="L3" s="379"/>
      <c r="M3" s="380"/>
      <c r="N3" s="381" t="s">
        <v>269</v>
      </c>
      <c r="O3" s="382"/>
      <c r="P3" s="383"/>
      <c r="S3" s="146">
        <v>0.79999989999999999</v>
      </c>
    </row>
    <row r="4" spans="2:31" ht="15.75" customHeight="1" x14ac:dyDescent="0.2">
      <c r="B4" s="370"/>
      <c r="C4" s="378" t="s">
        <v>59</v>
      </c>
      <c r="D4" s="379"/>
      <c r="E4" s="379"/>
      <c r="F4" s="379"/>
      <c r="G4" s="379"/>
      <c r="H4" s="379"/>
      <c r="I4" s="379"/>
      <c r="J4" s="379"/>
      <c r="K4" s="379"/>
      <c r="L4" s="379"/>
      <c r="M4" s="380"/>
      <c r="N4" s="381" t="s">
        <v>179</v>
      </c>
      <c r="O4" s="382"/>
      <c r="P4" s="383"/>
      <c r="S4" s="146">
        <v>0.70000008999999996</v>
      </c>
    </row>
    <row r="5" spans="2:31" ht="16.5" customHeight="1" thickBot="1" x14ac:dyDescent="0.25">
      <c r="B5" s="371"/>
      <c r="C5" s="384" t="s">
        <v>60</v>
      </c>
      <c r="D5" s="385"/>
      <c r="E5" s="385"/>
      <c r="F5" s="385"/>
      <c r="G5" s="385"/>
      <c r="H5" s="385"/>
      <c r="I5" s="385"/>
      <c r="J5" s="385"/>
      <c r="K5" s="385"/>
      <c r="L5" s="385"/>
      <c r="M5" s="386"/>
      <c r="N5" s="387" t="s">
        <v>61</v>
      </c>
      <c r="O5" s="388"/>
      <c r="P5" s="389"/>
      <c r="S5" s="146">
        <v>0.7</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2025</v>
      </c>
      <c r="D10" s="398"/>
      <c r="E10" s="398"/>
      <c r="F10" s="398"/>
      <c r="G10" s="398"/>
      <c r="H10" s="398"/>
      <c r="I10" s="399"/>
      <c r="J10" s="400" t="s">
        <v>1</v>
      </c>
      <c r="K10" s="401"/>
      <c r="L10" s="401"/>
      <c r="M10" s="402"/>
      <c r="N10" s="403" t="s">
        <v>280</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216</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211</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228</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267</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t="s">
        <v>299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189</v>
      </c>
      <c r="E28" s="439"/>
      <c r="F28" s="439">
        <v>0.8</v>
      </c>
      <c r="G28" s="440"/>
      <c r="H28" s="441" t="s">
        <v>15</v>
      </c>
      <c r="I28" s="442"/>
      <c r="J28" s="443"/>
      <c r="K28" s="438" t="s">
        <v>220</v>
      </c>
      <c r="L28" s="439"/>
      <c r="M28" s="440"/>
      <c r="N28" s="444" t="s">
        <v>16</v>
      </c>
      <c r="O28" s="445"/>
      <c r="P28" s="159" t="s">
        <v>221</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302</v>
      </c>
      <c r="C40" s="456" t="s">
        <v>190</v>
      </c>
      <c r="D40" s="457"/>
      <c r="E40" s="457"/>
      <c r="F40" s="457"/>
      <c r="G40" s="458"/>
      <c r="H40" s="456" t="s">
        <v>191</v>
      </c>
      <c r="I40" s="457"/>
      <c r="J40" s="457"/>
      <c r="K40" s="457"/>
      <c r="L40" s="458"/>
      <c r="M40" s="459" t="s">
        <v>297</v>
      </c>
      <c r="N40" s="460"/>
      <c r="O40" s="460"/>
      <c r="P40" s="461"/>
    </row>
    <row r="41" spans="2:16" ht="40.5" customHeight="1" x14ac:dyDescent="0.2">
      <c r="B41" s="134" t="s">
        <v>229</v>
      </c>
      <c r="C41" s="462" t="s">
        <v>190</v>
      </c>
      <c r="D41" s="463"/>
      <c r="E41" s="463"/>
      <c r="F41" s="463"/>
      <c r="G41" s="464"/>
      <c r="H41" s="462" t="s">
        <v>191</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7"/>
      <c r="C49" s="167" t="s">
        <v>10</v>
      </c>
      <c r="D49" s="180"/>
      <c r="E49" s="180"/>
      <c r="F49" s="181">
        <f>RegistroBienestar!D14</f>
        <v>0.97619047619047616</v>
      </c>
      <c r="G49" s="170"/>
      <c r="H49" s="170"/>
      <c r="I49" s="181">
        <f>RegistroBienestar!F14</f>
        <v>0.9776785714285714</v>
      </c>
      <c r="J49" s="170"/>
      <c r="K49" s="170"/>
      <c r="L49" s="181">
        <f>RegistroBienestar!H14</f>
        <v>0.98129251700680276</v>
      </c>
      <c r="M49" s="170"/>
      <c r="N49" s="170"/>
      <c r="O49" s="181">
        <f>RegistroBienestar!J14</f>
        <v>0.99277456647398843</v>
      </c>
      <c r="P49" s="171">
        <f>+RegistroBienestar!L14</f>
        <v>0.98163217414625425</v>
      </c>
    </row>
    <row r="50" spans="2:16" ht="4.5" customHeight="1" thickBot="1" x14ac:dyDescent="0.25">
      <c r="B50" s="172">
        <v>0.9</v>
      </c>
      <c r="C50" s="173"/>
      <c r="D50" s="173"/>
      <c r="E50" s="173"/>
      <c r="F50" s="135">
        <v>0.8</v>
      </c>
      <c r="G50" s="136"/>
      <c r="H50" s="136"/>
      <c r="I50" s="135">
        <v>0.8</v>
      </c>
      <c r="J50" s="173"/>
      <c r="K50" s="173"/>
      <c r="L50" s="135">
        <v>0.8</v>
      </c>
      <c r="M50" s="173"/>
      <c r="N50" s="173"/>
      <c r="O50" s="135">
        <v>0.8</v>
      </c>
      <c r="P50" s="135">
        <v>0.8</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51.75" customHeight="1" x14ac:dyDescent="0.2">
      <c r="B69" s="496" t="s">
        <v>5</v>
      </c>
      <c r="C69" s="499" t="s">
        <v>185</v>
      </c>
      <c r="D69" s="500"/>
      <c r="E69" s="500"/>
      <c r="F69" s="500"/>
      <c r="G69" s="500"/>
      <c r="H69" s="500"/>
      <c r="I69" s="500"/>
      <c r="J69" s="500"/>
      <c r="K69" s="500"/>
      <c r="L69" s="500"/>
      <c r="M69" s="500"/>
      <c r="N69" s="500"/>
      <c r="O69" s="500"/>
      <c r="P69" s="501"/>
    </row>
    <row r="70" spans="1:19" ht="168.75" customHeight="1" thickBot="1" x14ac:dyDescent="0.25">
      <c r="B70" s="497"/>
      <c r="C70" s="522" t="s">
        <v>345</v>
      </c>
      <c r="D70" s="523"/>
      <c r="E70" s="523"/>
      <c r="F70" s="523"/>
      <c r="G70" s="523"/>
      <c r="H70" s="523"/>
      <c r="I70" s="523"/>
      <c r="J70" s="523"/>
      <c r="K70" s="523"/>
      <c r="L70" s="523"/>
      <c r="M70" s="523"/>
      <c r="N70" s="523"/>
      <c r="O70" s="523"/>
      <c r="P70" s="524"/>
    </row>
    <row r="71" spans="1:19" ht="15" customHeight="1" x14ac:dyDescent="0.2">
      <c r="B71" s="497"/>
      <c r="C71" s="499" t="s">
        <v>186</v>
      </c>
      <c r="D71" s="500"/>
      <c r="E71" s="500"/>
      <c r="F71" s="500"/>
      <c r="G71" s="500"/>
      <c r="H71" s="500"/>
      <c r="I71" s="500"/>
      <c r="J71" s="500"/>
      <c r="K71" s="500"/>
      <c r="L71" s="500"/>
      <c r="M71" s="500"/>
      <c r="N71" s="500"/>
      <c r="O71" s="500"/>
      <c r="P71" s="501"/>
    </row>
    <row r="72" spans="1:19" ht="303" customHeight="1" thickBot="1" x14ac:dyDescent="0.25">
      <c r="B72" s="497"/>
      <c r="C72" s="522" t="s">
        <v>347</v>
      </c>
      <c r="D72" s="523"/>
      <c r="E72" s="523"/>
      <c r="F72" s="523"/>
      <c r="G72" s="523"/>
      <c r="H72" s="523"/>
      <c r="I72" s="523"/>
      <c r="J72" s="523"/>
      <c r="K72" s="523"/>
      <c r="L72" s="523"/>
      <c r="M72" s="523"/>
      <c r="N72" s="523"/>
      <c r="O72" s="523"/>
      <c r="P72" s="524"/>
      <c r="S72" s="145" t="s">
        <v>328</v>
      </c>
    </row>
    <row r="73" spans="1:19" ht="15" customHeight="1" x14ac:dyDescent="0.2">
      <c r="B73" s="497"/>
      <c r="C73" s="499" t="s">
        <v>187</v>
      </c>
      <c r="D73" s="500"/>
      <c r="E73" s="500"/>
      <c r="F73" s="500"/>
      <c r="G73" s="500"/>
      <c r="H73" s="500"/>
      <c r="I73" s="500"/>
      <c r="J73" s="500"/>
      <c r="K73" s="500"/>
      <c r="L73" s="500"/>
      <c r="M73" s="500"/>
      <c r="N73" s="500"/>
      <c r="O73" s="500"/>
      <c r="P73" s="501"/>
    </row>
    <row r="74" spans="1:19" ht="342.75" customHeight="1" thickBot="1" x14ac:dyDescent="0.25">
      <c r="B74" s="497"/>
      <c r="C74" s="522" t="s">
        <v>348</v>
      </c>
      <c r="D74" s="523"/>
      <c r="E74" s="523"/>
      <c r="F74" s="523"/>
      <c r="G74" s="523"/>
      <c r="H74" s="523"/>
      <c r="I74" s="523"/>
      <c r="J74" s="523"/>
      <c r="K74" s="523"/>
      <c r="L74" s="523"/>
      <c r="M74" s="523"/>
      <c r="N74" s="523"/>
      <c r="O74" s="523"/>
      <c r="P74" s="524"/>
    </row>
    <row r="75" spans="1:19" ht="15" customHeight="1" x14ac:dyDescent="0.2">
      <c r="B75" s="497"/>
      <c r="C75" s="499" t="s">
        <v>188</v>
      </c>
      <c r="D75" s="500"/>
      <c r="E75" s="500"/>
      <c r="F75" s="500"/>
      <c r="G75" s="500"/>
      <c r="H75" s="500"/>
      <c r="I75" s="500"/>
      <c r="J75" s="500"/>
      <c r="K75" s="500"/>
      <c r="L75" s="500"/>
      <c r="M75" s="500"/>
      <c r="N75" s="500"/>
      <c r="O75" s="500"/>
      <c r="P75" s="501"/>
    </row>
    <row r="76" spans="1:19" ht="242.25" customHeight="1" thickBot="1" x14ac:dyDescent="0.25">
      <c r="B76" s="498"/>
      <c r="C76" s="522" t="s">
        <v>346</v>
      </c>
      <c r="D76" s="523"/>
      <c r="E76" s="523"/>
      <c r="F76" s="523"/>
      <c r="G76" s="523"/>
      <c r="H76" s="523"/>
      <c r="I76" s="523"/>
      <c r="J76" s="523"/>
      <c r="K76" s="523"/>
      <c r="L76" s="523"/>
      <c r="M76" s="523"/>
      <c r="N76" s="523"/>
      <c r="O76" s="523"/>
      <c r="P76" s="524"/>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30"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C73:P73"/>
    <mergeCell ref="C74:P74"/>
    <mergeCell ref="C71:P71"/>
    <mergeCell ref="C72:P72"/>
    <mergeCell ref="B51:P51"/>
    <mergeCell ref="B52:P67"/>
    <mergeCell ref="A68:Q68"/>
    <mergeCell ref="B69:B76"/>
    <mergeCell ref="C69:P69"/>
    <mergeCell ref="C70:P70"/>
    <mergeCell ref="C75:P75"/>
    <mergeCell ref="C76:P76"/>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D28:G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30" priority="2" stopIfTrue="1" operator="equal">
      <formula>"0"</formula>
    </cfRule>
    <cfRule type="cellIs" dxfId="29" priority="3" stopIfTrue="1" operator="lessThanOrEqual">
      <formula>$S$5</formula>
    </cfRule>
    <cfRule type="cellIs" dxfId="28" priority="4" stopIfTrue="1" operator="greaterThanOrEqual">
      <formula>$S$2</formula>
    </cfRule>
    <cfRule type="cellIs" dxfId="27" priority="5" stopIfTrue="1" operator="between">
      <formula>$S$4</formula>
      <formula>$S$3</formula>
    </cfRule>
  </conditionalFormatting>
  <conditionalFormatting sqref="S2">
    <cfRule type="cellIs" dxfId="26" priority="1" stopIfTrue="1" operator="greaterThanOrEqual">
      <formula>0.95</formula>
    </cfRule>
  </conditionalFormatting>
  <dataValidations count="7">
    <dataValidation type="list" allowBlank="1" showInputMessage="1" showErrorMessage="1" sqref="C78:P78" xr:uid="{C48A1686-25AB-4B51-9570-B259C1EBF06E}">
      <formula1>$B$171:$B$172</formula1>
    </dataValidation>
    <dataValidation type="list" allowBlank="1" showInputMessage="1" showErrorMessage="1" sqref="C12:P12" xr:uid="{BCAA3C8C-13A5-45BA-BA20-1BD403CF2905}">
      <formula1>$B$140:$B$166</formula1>
    </dataValidation>
    <dataValidation type="list" allowBlank="1" showInputMessage="1" showErrorMessage="1" sqref="C10:I10" xr:uid="{3AD38262-0AD7-43BA-98EA-CAD2AF5E4502}">
      <formula1>"2023,2024,2025,2026,2027"</formula1>
    </dataValidation>
    <dataValidation type="list" allowBlank="1" showInputMessage="1" showErrorMessage="1" sqref="N10:P10" xr:uid="{682F6418-573E-4483-9053-EEC7E781BA9D}">
      <formula1>"Economicos,Eficiencia,Eficacia, Efectividad,Calidad"</formula1>
    </dataValidation>
    <dataValidation type="list" allowBlank="1" showInputMessage="1" showErrorMessage="1" sqref="C32:P32 C34:P34 C36:P36" xr:uid="{CA11C9F5-E3BD-485B-BEFD-9AC608C7A66F}">
      <formula1>$Q$103:$Q$108</formula1>
    </dataValidation>
    <dataValidation type="list" allowBlank="1" showInputMessage="1" showErrorMessage="1" sqref="C18:P18" xr:uid="{90077415-27E4-40A9-A3C6-AB512BA0B307}">
      <formula1>$B$129:$B$136</formula1>
    </dataValidation>
    <dataValidation type="list" allowBlank="1" showInputMessage="1" showErrorMessage="1" sqref="B129:B135" xr:uid="{D942D50C-1637-4DDE-A17C-AF764C50EE86}">
      <formula1>$B$129:$B$135</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0828-86E4-43D9-AC77-B81A69DAB6C5}">
  <sheetPr>
    <tabColor rgb="FF00B050"/>
  </sheetPr>
  <dimension ref="A1:V144"/>
  <sheetViews>
    <sheetView showGridLines="0" topLeftCell="E5" zoomScale="80" zoomScaleNormal="80" workbookViewId="0">
      <selection activeCell="M12" sqref="M12:O13"/>
    </sheetView>
  </sheetViews>
  <sheetFormatPr baseColWidth="10" defaultColWidth="11.42578125" defaultRowHeight="30" customHeight="1" x14ac:dyDescent="0.2"/>
  <cols>
    <col min="1" max="1" width="26.5703125" style="183" customWidth="1"/>
    <col min="2" max="2" width="26.28515625" style="137" customWidth="1"/>
    <col min="3" max="3" width="16.5703125" style="137" customWidth="1"/>
    <col min="4" max="4" width="15.7109375" style="137" customWidth="1"/>
    <col min="5" max="5" width="19" style="137" customWidth="1"/>
    <col min="6" max="6" width="15.7109375" style="137" customWidth="1"/>
    <col min="7" max="7" width="20.85546875" style="137" customWidth="1"/>
    <col min="8" max="8" width="15.7109375" style="137" customWidth="1"/>
    <col min="9" max="9" width="19" style="137" customWidth="1"/>
    <col min="10" max="11" width="15.7109375" style="137" customWidth="1"/>
    <col min="12" max="12" width="18.85546875" style="137" customWidth="1"/>
    <col min="13" max="13" width="5.28515625" style="137" customWidth="1"/>
    <col min="14" max="14" width="10.7109375" style="137" customWidth="1"/>
    <col min="15" max="15" width="153.5703125" style="137" customWidth="1"/>
    <col min="16" max="18" width="11.42578125" style="185"/>
    <col min="19" max="19" width="11.42578125" style="126" hidden="1" customWidth="1"/>
    <col min="20" max="20" width="11.42578125" style="185"/>
    <col min="21" max="16384" width="11.42578125" style="137"/>
  </cols>
  <sheetData>
    <row r="1" spans="1:22" ht="30" customHeight="1" x14ac:dyDescent="0.25">
      <c r="A1" s="568"/>
      <c r="B1" s="571" t="s">
        <v>56</v>
      </c>
      <c r="C1" s="572"/>
      <c r="D1" s="572"/>
      <c r="E1" s="572"/>
      <c r="F1" s="572"/>
      <c r="G1" s="572"/>
      <c r="H1" s="572"/>
      <c r="I1" s="572"/>
      <c r="J1" s="572"/>
      <c r="K1" s="572"/>
      <c r="L1" s="572"/>
      <c r="M1" s="573"/>
      <c r="N1" s="569" t="str">
        <f>+PlanBienestar!N2:P2</f>
        <v>Código: GC-F-006</v>
      </c>
      <c r="O1" s="569"/>
      <c r="P1" s="184"/>
      <c r="Q1" s="184"/>
      <c r="T1" s="184"/>
      <c r="U1" s="186"/>
      <c r="V1" s="186"/>
    </row>
    <row r="2" spans="1:22" ht="30" customHeight="1" x14ac:dyDescent="0.25">
      <c r="A2" s="568"/>
      <c r="B2" s="571" t="s">
        <v>87</v>
      </c>
      <c r="C2" s="572"/>
      <c r="D2" s="572"/>
      <c r="E2" s="572"/>
      <c r="F2" s="572"/>
      <c r="G2" s="572"/>
      <c r="H2" s="572"/>
      <c r="I2" s="572"/>
      <c r="J2" s="572"/>
      <c r="K2" s="572"/>
      <c r="L2" s="572"/>
      <c r="M2" s="573"/>
      <c r="N2" s="569" t="str">
        <f>+PlanBienestar!N3:P3</f>
        <v>Fecha: 14 de junio de 2019</v>
      </c>
      <c r="O2" s="569"/>
      <c r="P2" s="184"/>
      <c r="Q2" s="184"/>
      <c r="S2" s="187" t="str">
        <f>+PlanBienestar!S2</f>
        <v>&gt;= 80%</v>
      </c>
      <c r="T2" s="184"/>
      <c r="U2" s="186"/>
      <c r="V2" s="186"/>
    </row>
    <row r="3" spans="1:22" ht="30" customHeight="1" x14ac:dyDescent="0.25">
      <c r="A3" s="568"/>
      <c r="B3" s="571" t="s">
        <v>89</v>
      </c>
      <c r="C3" s="572"/>
      <c r="D3" s="572"/>
      <c r="E3" s="572"/>
      <c r="F3" s="572"/>
      <c r="G3" s="572"/>
      <c r="H3" s="572"/>
      <c r="I3" s="572"/>
      <c r="J3" s="572"/>
      <c r="K3" s="572"/>
      <c r="L3" s="572"/>
      <c r="M3" s="573"/>
      <c r="N3" s="569" t="str">
        <f>+PlanBienestar!N4:P4</f>
        <v>Versión 004</v>
      </c>
      <c r="O3" s="569"/>
      <c r="P3" s="184"/>
      <c r="Q3" s="184"/>
      <c r="S3" s="127">
        <f>+PlanBienestar!S3</f>
        <v>0.79999989999999999</v>
      </c>
      <c r="T3" s="184"/>
      <c r="U3" s="186"/>
      <c r="V3" s="186"/>
    </row>
    <row r="4" spans="1:22" ht="30" customHeight="1" x14ac:dyDescent="0.25">
      <c r="A4" s="568"/>
      <c r="B4" s="571" t="s">
        <v>91</v>
      </c>
      <c r="C4" s="572"/>
      <c r="D4" s="572"/>
      <c r="E4" s="572"/>
      <c r="F4" s="572"/>
      <c r="G4" s="572"/>
      <c r="H4" s="572"/>
      <c r="I4" s="572"/>
      <c r="J4" s="572"/>
      <c r="K4" s="572"/>
      <c r="L4" s="572"/>
      <c r="M4" s="573"/>
      <c r="N4" s="569" t="str">
        <f>+PlanBienestar!N5:P5</f>
        <v>Pagina 1 de 1</v>
      </c>
      <c r="O4" s="569"/>
      <c r="P4" s="188"/>
      <c r="Q4" s="188"/>
      <c r="S4" s="127">
        <f>+PlanBienestar!S4</f>
        <v>0.70000008999999996</v>
      </c>
      <c r="T4" s="188"/>
      <c r="U4" s="189"/>
      <c r="V4" s="189"/>
    </row>
    <row r="5" spans="1:22" ht="18" x14ac:dyDescent="0.25">
      <c r="A5" s="190"/>
      <c r="B5" s="191"/>
      <c r="C5" s="192"/>
      <c r="D5" s="192"/>
      <c r="E5" s="192"/>
      <c r="F5" s="192"/>
      <c r="G5" s="192"/>
      <c r="H5" s="192"/>
      <c r="I5" s="192"/>
      <c r="J5" s="192"/>
      <c r="K5" s="192"/>
      <c r="L5" s="192"/>
      <c r="M5" s="193"/>
      <c r="N5" s="193"/>
      <c r="O5" s="193"/>
      <c r="P5" s="188"/>
      <c r="Q5" s="188"/>
      <c r="S5" s="127">
        <f>+PlanBienestar!S5</f>
        <v>0.7</v>
      </c>
      <c r="T5" s="188"/>
      <c r="U5" s="189"/>
      <c r="V5" s="189"/>
    </row>
    <row r="6" spans="1:22" ht="13.5" customHeight="1" x14ac:dyDescent="0.2">
      <c r="A6" s="194" t="s">
        <v>0</v>
      </c>
      <c r="B6" s="191"/>
      <c r="C6" s="570" t="str">
        <f>+PlanBienestar!C12:P12</f>
        <v>GESTION DEL TALENTO HUMANO</v>
      </c>
      <c r="D6" s="570"/>
      <c r="E6" s="570"/>
      <c r="F6" s="570"/>
      <c r="G6" s="570"/>
      <c r="H6" s="570"/>
      <c r="I6" s="570"/>
      <c r="J6" s="570"/>
      <c r="K6" s="570"/>
      <c r="L6" s="570"/>
      <c r="M6" s="570"/>
      <c r="N6" s="570"/>
      <c r="O6" s="570"/>
      <c r="S6" s="127"/>
    </row>
    <row r="7" spans="1:22" ht="11.25" customHeight="1" x14ac:dyDescent="0.2">
      <c r="A7" s="190"/>
      <c r="B7" s="191"/>
      <c r="C7" s="191"/>
      <c r="D7" s="191"/>
      <c r="E7" s="191"/>
      <c r="F7" s="191"/>
      <c r="G7" s="191"/>
      <c r="H7" s="191"/>
      <c r="I7" s="191"/>
      <c r="J7" s="191"/>
      <c r="K7" s="191"/>
      <c r="L7" s="191"/>
      <c r="M7" s="191"/>
      <c r="N7" s="191"/>
      <c r="O7" s="191"/>
      <c r="S7" s="127"/>
    </row>
    <row r="8" spans="1:22" s="196" customFormat="1" ht="30" customHeight="1" x14ac:dyDescent="0.2">
      <c r="A8" s="512" t="s">
        <v>92</v>
      </c>
      <c r="B8" s="556" t="s">
        <v>20</v>
      </c>
      <c r="C8" s="556" t="str">
        <f>+PlanBienestar!C14:P14</f>
        <v>Satisfacción del Plan Anual de Bienestar</v>
      </c>
      <c r="D8" s="556"/>
      <c r="E8" s="556"/>
      <c r="F8" s="556"/>
      <c r="G8" s="556"/>
      <c r="H8" s="556"/>
      <c r="I8" s="556"/>
      <c r="J8" s="556"/>
      <c r="K8" s="556"/>
      <c r="L8" s="556"/>
      <c r="M8" s="556" t="s">
        <v>94</v>
      </c>
      <c r="N8" s="556"/>
      <c r="O8" s="556"/>
      <c r="P8" s="195"/>
      <c r="Q8" s="195"/>
      <c r="R8" s="195"/>
      <c r="S8" s="126"/>
      <c r="T8" s="195"/>
    </row>
    <row r="9" spans="1:22" s="198" customFormat="1" ht="30" customHeight="1" x14ac:dyDescent="0.2">
      <c r="A9" s="513"/>
      <c r="B9" s="512"/>
      <c r="C9" s="182" t="s">
        <v>192</v>
      </c>
      <c r="D9" s="182" t="s">
        <v>93</v>
      </c>
      <c r="E9" s="182" t="s">
        <v>193</v>
      </c>
      <c r="F9" s="182" t="s">
        <v>93</v>
      </c>
      <c r="G9" s="182" t="s">
        <v>194</v>
      </c>
      <c r="H9" s="182" t="s">
        <v>93</v>
      </c>
      <c r="I9" s="182" t="s">
        <v>195</v>
      </c>
      <c r="J9" s="182" t="s">
        <v>93</v>
      </c>
      <c r="K9" s="182" t="s">
        <v>10</v>
      </c>
      <c r="L9" s="182" t="s">
        <v>93</v>
      </c>
      <c r="M9" s="512"/>
      <c r="N9" s="512"/>
      <c r="O9" s="512"/>
      <c r="P9" s="197"/>
      <c r="Q9" s="197"/>
      <c r="R9" s="197"/>
      <c r="S9" s="126"/>
      <c r="T9" s="197"/>
    </row>
    <row r="10" spans="1:22" ht="42.75" x14ac:dyDescent="0.2">
      <c r="A10" s="565" t="s">
        <v>272</v>
      </c>
      <c r="B10" s="87" t="str">
        <f>+PlanBienestar!B40</f>
        <v>No. de preguntas con calificación bueno, muy bueno y excelente</v>
      </c>
      <c r="C10" s="88">
        <v>492</v>
      </c>
      <c r="D10" s="564">
        <f>IF(C10=0,"0",C10/C11)</f>
        <v>0.97619047619047616</v>
      </c>
      <c r="E10" s="88">
        <v>1344</v>
      </c>
      <c r="F10" s="567">
        <f>IF(E10=0,"0",E10/E11)</f>
        <v>1</v>
      </c>
      <c r="G10" s="88">
        <v>742</v>
      </c>
      <c r="H10" s="567">
        <f>IF(G10=0,"0",G10/G11)</f>
        <v>1</v>
      </c>
      <c r="I10" s="117">
        <v>700</v>
      </c>
      <c r="J10" s="564">
        <f>IF(I10=0,"0",I10/I11)</f>
        <v>1</v>
      </c>
      <c r="K10" s="118">
        <f>+C10+E10+G10+I10</f>
        <v>3278</v>
      </c>
      <c r="L10" s="574">
        <f>IF(K10=0,"0",K10/K11)</f>
        <v>0.99635258358662615</v>
      </c>
      <c r="M10" s="621" t="s">
        <v>349</v>
      </c>
      <c r="N10" s="622"/>
      <c r="O10" s="623"/>
    </row>
    <row r="11" spans="1:22" ht="409.5" customHeight="1" x14ac:dyDescent="0.2">
      <c r="A11" s="566"/>
      <c r="B11" s="87" t="str">
        <f>+PlanBienestar!B41</f>
        <v>No. de preguntas que fueron contestadas en el periodo evaluado</v>
      </c>
      <c r="C11" s="88">
        <v>504</v>
      </c>
      <c r="D11" s="564"/>
      <c r="E11" s="88">
        <v>1344</v>
      </c>
      <c r="F11" s="567"/>
      <c r="G11" s="88">
        <v>742</v>
      </c>
      <c r="H11" s="567"/>
      <c r="I11" s="88">
        <v>700</v>
      </c>
      <c r="J11" s="564"/>
      <c r="K11" s="118">
        <f>+C11+E11+G11+I11</f>
        <v>3290</v>
      </c>
      <c r="L11" s="574"/>
      <c r="M11" s="624"/>
      <c r="N11" s="625"/>
      <c r="O11" s="626"/>
    </row>
    <row r="12" spans="1:22" ht="202.5" customHeight="1" x14ac:dyDescent="0.2">
      <c r="A12" s="563" t="s">
        <v>268</v>
      </c>
      <c r="B12" s="87" t="str">
        <f>+PlanBienestar!$B$40</f>
        <v>No. de preguntas con calificación bueno, muy bueno y excelente</v>
      </c>
      <c r="C12" s="89">
        <v>0</v>
      </c>
      <c r="D12" s="564" t="str">
        <f>IF(C12=0,"0",C12/C13)</f>
        <v>0</v>
      </c>
      <c r="E12" s="89">
        <v>1284</v>
      </c>
      <c r="F12" s="564">
        <f>IF(E12=0,"0",E12/E13)</f>
        <v>0.9553571428571429</v>
      </c>
      <c r="G12" s="89">
        <v>849</v>
      </c>
      <c r="H12" s="564">
        <f>IF(G12=0,"0",G12/G13)</f>
        <v>0.9625850340136054</v>
      </c>
      <c r="I12" s="90">
        <v>1023</v>
      </c>
      <c r="J12" s="564">
        <f>IF(I12=0,"0",I12/I13)</f>
        <v>0.98554913294797686</v>
      </c>
      <c r="K12" s="91">
        <f>+C12+E12+G12+I12</f>
        <v>3156</v>
      </c>
      <c r="L12" s="562">
        <f>IF(K12=0,"0",K12/K13)</f>
        <v>0.96691176470588236</v>
      </c>
      <c r="M12" s="627" t="s">
        <v>350</v>
      </c>
      <c r="N12" s="628"/>
      <c r="O12" s="629"/>
    </row>
    <row r="13" spans="1:22" ht="366" customHeight="1" x14ac:dyDescent="0.2">
      <c r="A13" s="563"/>
      <c r="B13" s="87" t="str">
        <f>+PlanBienestar!$B$41</f>
        <v>No. de preguntas que fueron contestadas en el periodo evaluado</v>
      </c>
      <c r="C13" s="89">
        <v>0</v>
      </c>
      <c r="D13" s="564"/>
      <c r="E13" s="89">
        <v>1344</v>
      </c>
      <c r="F13" s="564"/>
      <c r="G13" s="89">
        <v>882</v>
      </c>
      <c r="H13" s="564"/>
      <c r="I13" s="90">
        <v>1038</v>
      </c>
      <c r="J13" s="564"/>
      <c r="K13" s="92">
        <f>+C13+E13+G13+I13</f>
        <v>3264</v>
      </c>
      <c r="L13" s="562"/>
      <c r="M13" s="630"/>
      <c r="N13" s="631"/>
      <c r="O13" s="632"/>
    </row>
    <row r="14" spans="1:22" ht="30" customHeight="1" x14ac:dyDescent="0.2">
      <c r="A14" s="111"/>
      <c r="B14" s="112"/>
      <c r="C14" s="112"/>
      <c r="D14" s="113">
        <f>AVERAGE(D10:D13)</f>
        <v>0.97619047619047616</v>
      </c>
      <c r="E14" s="112"/>
      <c r="F14" s="113">
        <f>AVERAGE(F10:F13)</f>
        <v>0.9776785714285714</v>
      </c>
      <c r="G14" s="112"/>
      <c r="H14" s="113">
        <f>AVERAGE(H10:H13)</f>
        <v>0.98129251700680276</v>
      </c>
      <c r="I14" s="114"/>
      <c r="J14" s="119">
        <f>AVERAGE(J10:J13)</f>
        <v>0.99277456647398843</v>
      </c>
      <c r="K14" s="112"/>
      <c r="L14" s="113">
        <f>AVERAGE(L10,L12)</f>
        <v>0.98163217414625425</v>
      </c>
    </row>
    <row r="17" spans="10:10" ht="30" customHeight="1" x14ac:dyDescent="0.2">
      <c r="J17" s="199"/>
    </row>
    <row r="29" spans="10:10" ht="30" customHeight="1" x14ac:dyDescent="0.2">
      <c r="J29" s="137">
        <v>8</v>
      </c>
    </row>
    <row r="64" spans="19:19" ht="30" customHeight="1" x14ac:dyDescent="0.2">
      <c r="S64" s="138"/>
    </row>
    <row r="134" spans="19:19" ht="30" customHeight="1" x14ac:dyDescent="0.2">
      <c r="S134" s="125"/>
    </row>
    <row r="135" spans="19:19" ht="30" customHeight="1" x14ac:dyDescent="0.2">
      <c r="S135" s="125"/>
    </row>
    <row r="136" spans="19:19" ht="30" customHeight="1" x14ac:dyDescent="0.2">
      <c r="S136" s="125"/>
    </row>
    <row r="137" spans="19:19" ht="30" customHeight="1" x14ac:dyDescent="0.2">
      <c r="S137" s="125"/>
    </row>
    <row r="138" spans="19:19" ht="30" customHeight="1" x14ac:dyDescent="0.2">
      <c r="S138" s="125"/>
    </row>
    <row r="139" spans="19:19" ht="30" customHeight="1" x14ac:dyDescent="0.2">
      <c r="S139" s="125"/>
    </row>
    <row r="140" spans="19:19" ht="30" customHeight="1" x14ac:dyDescent="0.2">
      <c r="S140" s="125"/>
    </row>
    <row r="141" spans="19:19" ht="30" customHeight="1" x14ac:dyDescent="0.2">
      <c r="S141" s="125"/>
    </row>
    <row r="142" spans="19:19" ht="30" customHeight="1" x14ac:dyDescent="0.2">
      <c r="S142" s="125"/>
    </row>
    <row r="143" spans="19:19" ht="30" customHeight="1" x14ac:dyDescent="0.2">
      <c r="S143" s="125"/>
    </row>
    <row r="144" spans="19:19" ht="30" customHeight="1" x14ac:dyDescent="0.2">
      <c r="S144" s="125"/>
    </row>
  </sheetData>
  <sheetProtection formatCells="0" formatColumns="0" formatRows="0" insertRows="0"/>
  <mergeCells count="28">
    <mergeCell ref="A1:A4"/>
    <mergeCell ref="N3:O3"/>
    <mergeCell ref="F12:F13"/>
    <mergeCell ref="H12:H13"/>
    <mergeCell ref="J12:J13"/>
    <mergeCell ref="D10:D11"/>
    <mergeCell ref="J10:J11"/>
    <mergeCell ref="C6:O6"/>
    <mergeCell ref="B4:M4"/>
    <mergeCell ref="N4:O4"/>
    <mergeCell ref="B1:M1"/>
    <mergeCell ref="L10:L11"/>
    <mergeCell ref="N1:O1"/>
    <mergeCell ref="B2:M2"/>
    <mergeCell ref="N2:O2"/>
    <mergeCell ref="B3:M3"/>
    <mergeCell ref="L12:L13"/>
    <mergeCell ref="A8:A9"/>
    <mergeCell ref="B8:B9"/>
    <mergeCell ref="C8:L8"/>
    <mergeCell ref="M8:O9"/>
    <mergeCell ref="M12:O13"/>
    <mergeCell ref="M10:O11"/>
    <mergeCell ref="A12:A13"/>
    <mergeCell ref="D12:D13"/>
    <mergeCell ref="A10:A11"/>
    <mergeCell ref="F10:F11"/>
    <mergeCell ref="H10:H11"/>
  </mergeCells>
  <conditionalFormatting sqref="L10">
    <cfRule type="cellIs" dxfId="25" priority="9" stopIfTrue="1" operator="equal">
      <formula>"0"</formula>
    </cfRule>
    <cfRule type="cellIs" dxfId="24" priority="10" stopIfTrue="1" operator="lessThanOrEqual">
      <formula>$S$5</formula>
    </cfRule>
    <cfRule type="cellIs" dxfId="23" priority="11" stopIfTrue="1" operator="greaterThanOrEqual">
      <formula>$S$2</formula>
    </cfRule>
    <cfRule type="cellIs" dxfId="22" priority="12" stopIfTrue="1" operator="between">
      <formula>$S$4</formula>
      <formula>$S$3</formula>
    </cfRule>
  </conditionalFormatting>
  <conditionalFormatting sqref="L12">
    <cfRule type="cellIs" dxfId="21" priority="1" stopIfTrue="1" operator="equal">
      <formula>"0"</formula>
    </cfRule>
    <cfRule type="cellIs" dxfId="20" priority="2" stopIfTrue="1" operator="lessThanOrEqual">
      <formula>$S$5</formula>
    </cfRule>
    <cfRule type="cellIs" dxfId="19" priority="3" stopIfTrue="1" operator="greaterThanOrEqual">
      <formula>$S$2</formula>
    </cfRule>
    <cfRule type="cellIs" dxfId="18"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5B59-D889-46EA-8E27-A114DE90D544}">
  <sheetPr>
    <tabColor rgb="FF7030A0"/>
  </sheetPr>
  <dimension ref="A1:AE180"/>
  <sheetViews>
    <sheetView topLeftCell="A71" zoomScaleNormal="100" workbookViewId="0">
      <selection activeCell="C76" sqref="C76:P76"/>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13" style="144" bestFit="1" customWidth="1"/>
    <col min="7" max="7" width="8" style="144" bestFit="1" customWidth="1"/>
    <col min="8" max="8" width="8.5703125" style="144" customWidth="1"/>
    <col min="9" max="9" width="13"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row>
    <row r="3" spans="2:31" ht="15.75" customHeight="1" x14ac:dyDescent="0.2">
      <c r="B3" s="370"/>
      <c r="C3" s="378" t="s">
        <v>58</v>
      </c>
      <c r="D3" s="379"/>
      <c r="E3" s="379"/>
      <c r="F3" s="379"/>
      <c r="G3" s="379"/>
      <c r="H3" s="379"/>
      <c r="I3" s="379"/>
      <c r="J3" s="379"/>
      <c r="K3" s="379"/>
      <c r="L3" s="379"/>
      <c r="M3" s="380"/>
      <c r="N3" s="381" t="s">
        <v>269</v>
      </c>
      <c r="O3" s="382"/>
      <c r="P3" s="383"/>
      <c r="S3" s="146">
        <v>0.94444899999999998</v>
      </c>
    </row>
    <row r="4" spans="2:31" ht="15.75" customHeight="1" x14ac:dyDescent="0.2">
      <c r="B4" s="370"/>
      <c r="C4" s="378" t="s">
        <v>59</v>
      </c>
      <c r="D4" s="379"/>
      <c r="E4" s="379"/>
      <c r="F4" s="379"/>
      <c r="G4" s="379"/>
      <c r="H4" s="379"/>
      <c r="I4" s="379"/>
      <c r="J4" s="379"/>
      <c r="K4" s="379"/>
      <c r="L4" s="379"/>
      <c r="M4" s="380"/>
      <c r="N4" s="381" t="s">
        <v>179</v>
      </c>
      <c r="O4" s="382"/>
      <c r="P4" s="383"/>
      <c r="S4" s="146">
        <v>0.85</v>
      </c>
    </row>
    <row r="5" spans="2:31" ht="16.5" customHeight="1" thickBot="1" x14ac:dyDescent="0.25">
      <c r="B5" s="371"/>
      <c r="C5" s="384" t="s">
        <v>60</v>
      </c>
      <c r="D5" s="385"/>
      <c r="E5" s="385"/>
      <c r="F5" s="385"/>
      <c r="G5" s="385"/>
      <c r="H5" s="385"/>
      <c r="I5" s="385"/>
      <c r="J5" s="385"/>
      <c r="K5" s="385"/>
      <c r="L5" s="385"/>
      <c r="M5" s="386"/>
      <c r="N5" s="387" t="s">
        <v>61</v>
      </c>
      <c r="O5" s="388"/>
      <c r="P5" s="389"/>
      <c r="S5" s="146">
        <v>0.84444900000000001</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2025</v>
      </c>
      <c r="D10" s="398"/>
      <c r="E10" s="398"/>
      <c r="F10" s="398"/>
      <c r="G10" s="398"/>
      <c r="H10" s="398"/>
      <c r="I10" s="399"/>
      <c r="J10" s="400" t="s">
        <v>1</v>
      </c>
      <c r="K10" s="401"/>
      <c r="L10" s="401"/>
      <c r="M10" s="402"/>
      <c r="N10" s="403" t="s">
        <v>279</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281</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197</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313</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282</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283</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93</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316</v>
      </c>
      <c r="E28" s="439"/>
      <c r="F28" s="439"/>
      <c r="G28" s="440"/>
      <c r="H28" s="441" t="s">
        <v>15</v>
      </c>
      <c r="I28" s="442"/>
      <c r="J28" s="443"/>
      <c r="K28" s="438" t="s">
        <v>317</v>
      </c>
      <c r="L28" s="439"/>
      <c r="M28" s="440"/>
      <c r="N28" s="444" t="s">
        <v>16</v>
      </c>
      <c r="O28" s="445"/>
      <c r="P28" s="159" t="s">
        <v>226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300</v>
      </c>
      <c r="C40" s="456" t="s">
        <v>222</v>
      </c>
      <c r="D40" s="457"/>
      <c r="E40" s="457"/>
      <c r="F40" s="457"/>
      <c r="G40" s="458"/>
      <c r="H40" s="456" t="s">
        <v>284</v>
      </c>
      <c r="I40" s="457"/>
      <c r="J40" s="457"/>
      <c r="K40" s="457"/>
      <c r="L40" s="458"/>
      <c r="M40" s="459" t="s">
        <v>297</v>
      </c>
      <c r="N40" s="460"/>
      <c r="O40" s="460"/>
      <c r="P40" s="461"/>
    </row>
    <row r="41" spans="2:16" ht="40.5" customHeight="1" x14ac:dyDescent="0.2">
      <c r="B41" s="134" t="s">
        <v>285</v>
      </c>
      <c r="C41" s="462" t="s">
        <v>286</v>
      </c>
      <c r="D41" s="463"/>
      <c r="E41" s="463"/>
      <c r="F41" s="463"/>
      <c r="G41" s="464"/>
      <c r="H41" s="462" t="s">
        <v>287</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0"/>
      <c r="E49" s="180"/>
      <c r="F49" s="214">
        <f>RegistroInducción!H10</f>
        <v>100</v>
      </c>
      <c r="G49" s="170"/>
      <c r="H49" s="170"/>
      <c r="I49" s="214">
        <f>RegistroInducción!R10</f>
        <v>100</v>
      </c>
      <c r="J49" s="170"/>
      <c r="K49" s="170"/>
      <c r="L49" s="181" t="str">
        <f>RegistroInducción!Z10</f>
        <v>0</v>
      </c>
      <c r="M49" s="170"/>
      <c r="N49" s="170"/>
      <c r="O49" s="181">
        <f>RegistroInducción!AH10</f>
        <v>0.66545454545454552</v>
      </c>
      <c r="P49" s="171">
        <f>+RegistroInducción!AJ10</f>
        <v>0.7371428571428571</v>
      </c>
    </row>
    <row r="50" spans="2:16" ht="4.5" customHeight="1" thickBot="1" x14ac:dyDescent="0.25">
      <c r="B50" s="172">
        <v>0.9</v>
      </c>
      <c r="C50" s="173"/>
      <c r="D50" s="173">
        <v>95</v>
      </c>
      <c r="E50" s="173">
        <v>95</v>
      </c>
      <c r="F50" s="135">
        <v>95</v>
      </c>
      <c r="G50" s="136"/>
      <c r="H50" s="136"/>
      <c r="I50" s="135">
        <v>95</v>
      </c>
      <c r="J50" s="173">
        <v>95</v>
      </c>
      <c r="K50" s="173">
        <v>95</v>
      </c>
      <c r="L50" s="135">
        <v>95</v>
      </c>
      <c r="M50" s="173">
        <v>95</v>
      </c>
      <c r="N50" s="173">
        <v>95</v>
      </c>
      <c r="O50" s="135">
        <v>95</v>
      </c>
      <c r="P50" s="135">
        <v>95</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23.25" customHeight="1" x14ac:dyDescent="0.2">
      <c r="B69" s="496" t="s">
        <v>5</v>
      </c>
      <c r="C69" s="499" t="s">
        <v>185</v>
      </c>
      <c r="D69" s="500"/>
      <c r="E69" s="500"/>
      <c r="F69" s="500"/>
      <c r="G69" s="500"/>
      <c r="H69" s="500"/>
      <c r="I69" s="500"/>
      <c r="J69" s="500"/>
      <c r="K69" s="500"/>
      <c r="L69" s="500"/>
      <c r="M69" s="500"/>
      <c r="N69" s="500"/>
      <c r="O69" s="500"/>
      <c r="P69" s="501"/>
    </row>
    <row r="70" spans="1:19" ht="151.5" customHeight="1" thickBot="1" x14ac:dyDescent="0.25">
      <c r="B70" s="497"/>
      <c r="C70" s="522" t="s">
        <v>351</v>
      </c>
      <c r="D70" s="523"/>
      <c r="E70" s="523"/>
      <c r="F70" s="523"/>
      <c r="G70" s="523"/>
      <c r="H70" s="523"/>
      <c r="I70" s="523"/>
      <c r="J70" s="523"/>
      <c r="K70" s="523"/>
      <c r="L70" s="523"/>
      <c r="M70" s="523"/>
      <c r="N70" s="523"/>
      <c r="O70" s="523"/>
      <c r="P70" s="524"/>
    </row>
    <row r="71" spans="1:19" ht="28.5" customHeight="1" x14ac:dyDescent="0.2">
      <c r="B71" s="497"/>
      <c r="C71" s="499" t="s">
        <v>186</v>
      </c>
      <c r="D71" s="500"/>
      <c r="E71" s="500"/>
      <c r="F71" s="500"/>
      <c r="G71" s="500"/>
      <c r="H71" s="500"/>
      <c r="I71" s="500"/>
      <c r="J71" s="500"/>
      <c r="K71" s="500"/>
      <c r="L71" s="500"/>
      <c r="M71" s="500"/>
      <c r="N71" s="500"/>
      <c r="O71" s="500"/>
      <c r="P71" s="501"/>
    </row>
    <row r="72" spans="1:19" ht="168" customHeight="1" thickBot="1" x14ac:dyDescent="0.25">
      <c r="B72" s="497"/>
      <c r="C72" s="522" t="s">
        <v>352</v>
      </c>
      <c r="D72" s="523"/>
      <c r="E72" s="523"/>
      <c r="F72" s="523"/>
      <c r="G72" s="523"/>
      <c r="H72" s="523"/>
      <c r="I72" s="523"/>
      <c r="J72" s="523"/>
      <c r="K72" s="523"/>
      <c r="L72" s="523"/>
      <c r="M72" s="523"/>
      <c r="N72" s="523"/>
      <c r="O72" s="523"/>
      <c r="P72" s="524"/>
    </row>
    <row r="73" spans="1:19" ht="15" customHeight="1" x14ac:dyDescent="0.2">
      <c r="B73" s="497"/>
      <c r="C73" s="499" t="s">
        <v>187</v>
      </c>
      <c r="D73" s="500"/>
      <c r="E73" s="500"/>
      <c r="F73" s="500"/>
      <c r="G73" s="500"/>
      <c r="H73" s="500"/>
      <c r="I73" s="500"/>
      <c r="J73" s="500"/>
      <c r="K73" s="500"/>
      <c r="L73" s="500"/>
      <c r="M73" s="500"/>
      <c r="N73" s="500"/>
      <c r="O73" s="500"/>
      <c r="P73" s="501"/>
    </row>
    <row r="74" spans="1:19" ht="166.5" customHeight="1" thickBot="1" x14ac:dyDescent="0.25">
      <c r="B74" s="497"/>
      <c r="C74" s="522" t="s">
        <v>353</v>
      </c>
      <c r="D74" s="523"/>
      <c r="E74" s="523"/>
      <c r="F74" s="523"/>
      <c r="G74" s="523"/>
      <c r="H74" s="523"/>
      <c r="I74" s="523"/>
      <c r="J74" s="523"/>
      <c r="K74" s="523"/>
      <c r="L74" s="523"/>
      <c r="M74" s="523"/>
      <c r="N74" s="523"/>
      <c r="O74" s="523"/>
      <c r="P74" s="524"/>
    </row>
    <row r="75" spans="1:19" ht="15" customHeight="1" x14ac:dyDescent="0.2">
      <c r="B75" s="497"/>
      <c r="C75" s="499" t="s">
        <v>188</v>
      </c>
      <c r="D75" s="500"/>
      <c r="E75" s="500"/>
      <c r="F75" s="500"/>
      <c r="G75" s="500"/>
      <c r="H75" s="500"/>
      <c r="I75" s="500"/>
      <c r="J75" s="500"/>
      <c r="K75" s="500"/>
      <c r="L75" s="500"/>
      <c r="M75" s="500"/>
      <c r="N75" s="500"/>
      <c r="O75" s="500"/>
      <c r="P75" s="501"/>
    </row>
    <row r="76" spans="1:19" ht="148.5" customHeight="1" thickBot="1" x14ac:dyDescent="0.25">
      <c r="B76" s="498"/>
      <c r="C76" s="478" t="s">
        <v>354</v>
      </c>
      <c r="D76" s="479"/>
      <c r="E76" s="479"/>
      <c r="F76" s="479"/>
      <c r="G76" s="479"/>
      <c r="H76" s="479"/>
      <c r="I76" s="479"/>
      <c r="J76" s="479"/>
      <c r="K76" s="479"/>
      <c r="L76" s="479"/>
      <c r="M76" s="479"/>
      <c r="N76" s="479"/>
      <c r="O76" s="479"/>
      <c r="P76" s="48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66</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t="s">
        <v>114</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68</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D28:G28"/>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 ref="B69:B76"/>
    <mergeCell ref="C69:P69"/>
    <mergeCell ref="C70:P70"/>
    <mergeCell ref="C73:P73"/>
    <mergeCell ref="C74:P74"/>
    <mergeCell ref="C75:P75"/>
    <mergeCell ref="C76:P76"/>
    <mergeCell ref="C71:P71"/>
    <mergeCell ref="C72:P72"/>
  </mergeCells>
  <conditionalFormatting sqref="P49">
    <cfRule type="cellIs" dxfId="17" priority="2" stopIfTrue="1" operator="equal">
      <formula>"0"</formula>
    </cfRule>
    <cfRule type="cellIs" dxfId="16" priority="3" stopIfTrue="1" operator="lessThanOrEqual">
      <formula>$S$5</formula>
    </cfRule>
    <cfRule type="cellIs" dxfId="15" priority="4" stopIfTrue="1" operator="greaterThanOrEqual">
      <formula>$S$2</formula>
    </cfRule>
    <cfRule type="cellIs" dxfId="14" priority="5" stopIfTrue="1" operator="between">
      <formula>$S$4</formula>
      <formula>$S$3</formula>
    </cfRule>
  </conditionalFormatting>
  <conditionalFormatting sqref="S2">
    <cfRule type="cellIs" dxfId="13" priority="1" stopIfTrue="1" operator="greaterThanOrEqual">
      <formula>0.95</formula>
    </cfRule>
  </conditionalFormatting>
  <dataValidations count="7">
    <dataValidation type="list" allowBlank="1" showInputMessage="1" showErrorMessage="1" sqref="C18:P18" xr:uid="{3C30E995-7C64-48FC-B604-ACDAF169BC55}">
      <formula1>$B$129:$B$136</formula1>
    </dataValidation>
    <dataValidation type="list" allowBlank="1" showInputMessage="1" showErrorMessage="1" sqref="C32:P32 C36:P36 C34:P34" xr:uid="{CD7B6CD2-3241-4DEB-B9B0-C3D17A2372AE}">
      <formula1>$Q$103:$Q$108</formula1>
    </dataValidation>
    <dataValidation type="list" allowBlank="1" showInputMessage="1" showErrorMessage="1" sqref="N10:P10" xr:uid="{3B4E5DA2-71C2-46B4-8390-9190A9E6E50A}">
      <formula1>"Economicos,Eficiencia,Eficacia, Efectividad,Calidad"</formula1>
    </dataValidation>
    <dataValidation type="list" allowBlank="1" showInputMessage="1" showErrorMessage="1" sqref="C10:I10" xr:uid="{BE3F3CE1-764E-4E5D-AFE7-1F95BE095350}">
      <formula1>"2023,2024,2025,2026,2027"</formula1>
    </dataValidation>
    <dataValidation type="list" allowBlank="1" showInputMessage="1" showErrorMessage="1" sqref="C12:P12" xr:uid="{A6322433-0424-4957-870D-2E288E574A7A}">
      <formula1>$B$140:$B$166</formula1>
    </dataValidation>
    <dataValidation type="list" allowBlank="1" showInputMessage="1" showErrorMessage="1" sqref="C78:P78" xr:uid="{D63DECA2-683D-4F50-A0C3-4724F12C7F5A}">
      <formula1>$B$170:$B$173</formula1>
    </dataValidation>
    <dataValidation type="list" allowBlank="1" showInputMessage="1" showErrorMessage="1" sqref="B129:B135" xr:uid="{7D2BDC72-DC9A-43AE-BBD2-5C45A9558551}">
      <formula1>$B$129:$B$135</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A27E-B51B-4A68-9BA5-D0654CF944A8}">
  <sheetPr>
    <tabColor rgb="FF7030A0"/>
  </sheetPr>
  <dimension ref="A1:AT146"/>
  <sheetViews>
    <sheetView showGridLines="0" topLeftCell="AF4" zoomScaleNormal="100" workbookViewId="0">
      <selection activeCell="AO12" sqref="AO12"/>
    </sheetView>
  </sheetViews>
  <sheetFormatPr baseColWidth="10" defaultColWidth="11.42578125" defaultRowHeight="30" customHeight="1" x14ac:dyDescent="0.2"/>
  <cols>
    <col min="1" max="1" width="28.5703125" style="183" customWidth="1"/>
    <col min="2" max="2" width="27" style="137" bestFit="1" customWidth="1"/>
    <col min="3" max="3" width="10.7109375" style="137" customWidth="1"/>
    <col min="4" max="4" width="14.85546875" style="137" customWidth="1"/>
    <col min="5" max="5" width="13" style="137" customWidth="1"/>
    <col min="6" max="8" width="10.7109375" style="137" customWidth="1"/>
    <col min="9" max="9" width="17.7109375" style="137" customWidth="1"/>
    <col min="10" max="10" width="12.7109375" style="137" customWidth="1"/>
    <col min="11" max="16" width="10.7109375" style="137" customWidth="1"/>
    <col min="17" max="17" width="20"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8.140625" style="137" customWidth="1"/>
    <col min="24" max="24" width="11.7109375" style="137" customWidth="1"/>
    <col min="25" max="25" width="21.28515625" style="137" customWidth="1"/>
    <col min="26" max="26" width="15.7109375" style="137" customWidth="1"/>
    <col min="27" max="27" width="13.42578125" style="137" customWidth="1"/>
    <col min="28" max="28" width="9.5703125" style="137" customWidth="1"/>
    <col min="29" max="29" width="17" style="137" customWidth="1"/>
    <col min="30" max="30" width="10.140625" style="137" customWidth="1"/>
    <col min="31" max="31" width="16" style="137" customWidth="1"/>
    <col min="32" max="32" width="10.140625" style="137" customWidth="1"/>
    <col min="33" max="33" width="20.42578125" style="137" customWidth="1"/>
    <col min="34" max="34" width="15.7109375" style="137" customWidth="1"/>
    <col min="35" max="35" width="17.28515625" style="137" customWidth="1"/>
    <col min="36" max="36" width="15.7109375" style="137" customWidth="1"/>
    <col min="37" max="37" width="5.28515625" style="137" customWidth="1"/>
    <col min="38" max="38" width="10.7109375" style="137" customWidth="1"/>
    <col min="39" max="39" width="84"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68"/>
      <c r="B1" s="571" t="s">
        <v>56</v>
      </c>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3"/>
      <c r="AL1" s="569" t="str">
        <f>+EfectividadInducción!N2</f>
        <v>Código: GC-F-006</v>
      </c>
      <c r="AM1" s="569"/>
      <c r="AN1" s="184"/>
      <c r="AO1" s="184"/>
      <c r="AR1" s="184"/>
      <c r="AS1" s="186"/>
      <c r="AT1" s="186"/>
    </row>
    <row r="2" spans="1:46" ht="30" customHeight="1" x14ac:dyDescent="0.25">
      <c r="A2" s="568"/>
      <c r="B2" s="571" t="s">
        <v>87</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3"/>
      <c r="AL2" s="569" t="str">
        <f>+EfectividadInducción!N3</f>
        <v>Fecha: 14 de junio de 2019</v>
      </c>
      <c r="AM2" s="569"/>
      <c r="AN2" s="184"/>
      <c r="AO2" s="184"/>
      <c r="AQ2" s="187">
        <f>+EfectividadInducción!S2</f>
        <v>0</v>
      </c>
      <c r="AR2" s="184"/>
      <c r="AS2" s="186"/>
      <c r="AT2" s="186"/>
    </row>
    <row r="3" spans="1:46" ht="30" customHeight="1" x14ac:dyDescent="0.25">
      <c r="A3" s="568"/>
      <c r="B3" s="571" t="s">
        <v>89</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3"/>
      <c r="AL3" s="569" t="str">
        <f>+EfectividadInducción!N4</f>
        <v>Versión 004</v>
      </c>
      <c r="AM3" s="569"/>
      <c r="AN3" s="184"/>
      <c r="AO3" s="184"/>
      <c r="AQ3" s="127">
        <f>+EfectividadInducción!S3</f>
        <v>0.94444899999999998</v>
      </c>
      <c r="AR3" s="184"/>
      <c r="AS3" s="186"/>
      <c r="AT3" s="186"/>
    </row>
    <row r="4" spans="1:46" ht="30" customHeight="1" x14ac:dyDescent="0.25">
      <c r="A4" s="568"/>
      <c r="B4" s="571" t="s">
        <v>91</v>
      </c>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3"/>
      <c r="AL4" s="569" t="str">
        <f>+EfectividadInducción!N5</f>
        <v>Pagina 1 de 1</v>
      </c>
      <c r="AM4" s="569"/>
      <c r="AN4" s="188"/>
      <c r="AO4" s="188"/>
      <c r="AQ4" s="127">
        <f>+EfectividadInducción!S5</f>
        <v>0.84444900000000001</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+EfectividadInducción!S4</f>
        <v>0.85</v>
      </c>
      <c r="AR5" s="188"/>
      <c r="AS5" s="189"/>
      <c r="AT5" s="189"/>
    </row>
    <row r="6" spans="1:46" s="174" customFormat="1" ht="15" x14ac:dyDescent="0.2">
      <c r="A6" s="200" t="s">
        <v>0</v>
      </c>
      <c r="B6" s="201"/>
      <c r="C6" s="201"/>
      <c r="D6" s="201"/>
      <c r="E6" s="201"/>
      <c r="F6" s="201"/>
      <c r="G6" s="201"/>
      <c r="H6" s="201"/>
      <c r="I6" s="575" t="str">
        <f>+EfectividadInducción!C12</f>
        <v>GESTION DEL TALENTO HUMANO</v>
      </c>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512" t="s">
        <v>92</v>
      </c>
      <c r="B8" s="512" t="s">
        <v>20</v>
      </c>
      <c r="C8" s="576" t="str">
        <f>+EfectividadInducción!C14</f>
        <v xml:space="preserve">Efectividad de la Inducción Institucional </v>
      </c>
      <c r="D8" s="577"/>
      <c r="E8" s="577"/>
      <c r="F8" s="577"/>
      <c r="G8" s="577"/>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c r="AK8" s="585" t="s">
        <v>94</v>
      </c>
      <c r="AL8" s="585"/>
      <c r="AM8" s="586"/>
      <c r="AN8" s="195"/>
      <c r="AO8" s="195"/>
      <c r="AP8" s="195"/>
      <c r="AQ8" s="126"/>
      <c r="AR8" s="195"/>
    </row>
    <row r="9" spans="1:46" s="198" customFormat="1" ht="30" customHeight="1" x14ac:dyDescent="0.2">
      <c r="A9" s="513"/>
      <c r="B9" s="513"/>
      <c r="C9" s="209" t="s">
        <v>199</v>
      </c>
      <c r="D9" s="209" t="s">
        <v>93</v>
      </c>
      <c r="E9" s="209" t="s">
        <v>200</v>
      </c>
      <c r="F9" s="209" t="s">
        <v>93</v>
      </c>
      <c r="G9" s="209" t="s">
        <v>201</v>
      </c>
      <c r="H9" s="209" t="s">
        <v>93</v>
      </c>
      <c r="I9" s="209" t="s">
        <v>192</v>
      </c>
      <c r="J9" s="209" t="s">
        <v>93</v>
      </c>
      <c r="K9" s="209" t="s">
        <v>202</v>
      </c>
      <c r="L9" s="209" t="s">
        <v>93</v>
      </c>
      <c r="M9" s="209" t="s">
        <v>203</v>
      </c>
      <c r="N9" s="209" t="s">
        <v>93</v>
      </c>
      <c r="O9" s="209" t="s">
        <v>204</v>
      </c>
      <c r="P9" s="209" t="s">
        <v>93</v>
      </c>
      <c r="Q9" s="209" t="s">
        <v>193</v>
      </c>
      <c r="R9" s="209" t="s">
        <v>93</v>
      </c>
      <c r="S9" s="209" t="s">
        <v>205</v>
      </c>
      <c r="T9" s="209" t="s">
        <v>93</v>
      </c>
      <c r="U9" s="209" t="s">
        <v>206</v>
      </c>
      <c r="V9" s="209" t="s">
        <v>93</v>
      </c>
      <c r="W9" s="209" t="s">
        <v>207</v>
      </c>
      <c r="X9" s="209" t="s">
        <v>93</v>
      </c>
      <c r="Y9" s="209" t="s">
        <v>194</v>
      </c>
      <c r="Z9" s="209" t="s">
        <v>93</v>
      </c>
      <c r="AA9" s="209" t="s">
        <v>208</v>
      </c>
      <c r="AB9" s="209" t="s">
        <v>93</v>
      </c>
      <c r="AC9" s="209" t="s">
        <v>209</v>
      </c>
      <c r="AD9" s="209" t="s">
        <v>93</v>
      </c>
      <c r="AE9" s="209" t="s">
        <v>210</v>
      </c>
      <c r="AF9" s="209" t="s">
        <v>93</v>
      </c>
      <c r="AG9" s="209" t="s">
        <v>195</v>
      </c>
      <c r="AH9" s="209" t="s">
        <v>93</v>
      </c>
      <c r="AI9" s="209" t="s">
        <v>10</v>
      </c>
      <c r="AJ9" s="209" t="s">
        <v>93</v>
      </c>
      <c r="AK9" s="587"/>
      <c r="AL9" s="587"/>
      <c r="AM9" s="588"/>
      <c r="AN9" s="197"/>
      <c r="AO9" s="197"/>
      <c r="AP9" s="197"/>
      <c r="AQ9" s="126"/>
      <c r="AR9" s="197"/>
    </row>
    <row r="10" spans="1:46" ht="60" x14ac:dyDescent="0.2">
      <c r="A10" s="583" t="s">
        <v>272</v>
      </c>
      <c r="B10" s="93" t="str">
        <f>+EfectividadInducción!B40</f>
        <v xml:space="preserve">Sumatoria de calificaciones en inducción institucional </v>
      </c>
      <c r="C10" s="94">
        <v>0</v>
      </c>
      <c r="D10" s="579" t="str">
        <f>IF(C10=0,"0",C10/C11)</f>
        <v>0</v>
      </c>
      <c r="E10" s="94">
        <f>SUM(100+100)</f>
        <v>200</v>
      </c>
      <c r="F10" s="579">
        <f>IF(E10=0,"0",E10/E11)</f>
        <v>100</v>
      </c>
      <c r="G10" s="94">
        <f>SUM(100+100)</f>
        <v>200</v>
      </c>
      <c r="H10" s="579">
        <f>IF(G10=0,"0",G10/G11)</f>
        <v>100</v>
      </c>
      <c r="I10" s="95">
        <f>C10+E10+G10</f>
        <v>400</v>
      </c>
      <c r="J10" s="591">
        <f>I10/I11</f>
        <v>100</v>
      </c>
      <c r="K10" s="96">
        <f>SUM(100+100+100+100+100+100+100+100+100)</f>
        <v>900</v>
      </c>
      <c r="L10" s="579">
        <f>IF(K10=0,"0",K10/K11)</f>
        <v>100</v>
      </c>
      <c r="M10" s="96">
        <v>200</v>
      </c>
      <c r="N10" s="579">
        <f>IF(M10=0,"0",M10/M11)</f>
        <v>100</v>
      </c>
      <c r="O10" s="96">
        <v>0</v>
      </c>
      <c r="P10" s="579" t="str">
        <f>IF(O10=0,"0",O10/O11)</f>
        <v>0</v>
      </c>
      <c r="Q10" s="95">
        <f>K10+M10+O10</f>
        <v>1100</v>
      </c>
      <c r="R10" s="591">
        <f>Q10/Q11</f>
        <v>100</v>
      </c>
      <c r="S10" s="96">
        <v>0</v>
      </c>
      <c r="T10" s="579" t="str">
        <f>IF(S10=0,"0",S10/S11)</f>
        <v>0</v>
      </c>
      <c r="U10" s="96">
        <v>0</v>
      </c>
      <c r="V10" s="579" t="str">
        <f>IF(U10=0,"0",U10/U11)</f>
        <v>0</v>
      </c>
      <c r="W10" s="96">
        <v>0</v>
      </c>
      <c r="X10" s="579" t="str">
        <f>IF(W10=0,"0",W10/W11)</f>
        <v>0</v>
      </c>
      <c r="Y10" s="95">
        <f>S10+U10+W10</f>
        <v>0</v>
      </c>
      <c r="Z10" s="591" t="str">
        <f>IF(Y10=0,"0",(Y10/Y11)/100)</f>
        <v>0</v>
      </c>
      <c r="AA10" s="96"/>
      <c r="AB10" s="579" t="str">
        <f>IF(AA10=0,"0",AA10/AA11)</f>
        <v>0</v>
      </c>
      <c r="AC10" s="96"/>
      <c r="AD10" s="579" t="str">
        <f>IF(AC10=0,"0",AC10/AC11)</f>
        <v>0</v>
      </c>
      <c r="AE10" s="97">
        <v>3660</v>
      </c>
      <c r="AF10" s="579">
        <f>IF(AE10=0,"0",AE10/AE11)</f>
        <v>66.545454545454547</v>
      </c>
      <c r="AG10" s="98">
        <v>3660</v>
      </c>
      <c r="AH10" s="589">
        <f>IF(AG10=0,"0",(AG10/AG11)/100)</f>
        <v>0.66545454545454552</v>
      </c>
      <c r="AI10" s="99">
        <f>I10+Q10+Y10+AG10</f>
        <v>5160</v>
      </c>
      <c r="AJ10" s="581">
        <f>IF(AI10=0,"0",(AI10/AI11)/100)</f>
        <v>0.7371428571428571</v>
      </c>
      <c r="AK10" s="593" t="s">
        <v>355</v>
      </c>
      <c r="AL10" s="594"/>
      <c r="AM10" s="595"/>
    </row>
    <row r="11" spans="1:46" ht="45.75" thickBot="1" x14ac:dyDescent="0.25">
      <c r="A11" s="584"/>
      <c r="B11" s="100" t="str">
        <f>+EfectividadInducción!B41</f>
        <v>Número de servidores posesionados</v>
      </c>
      <c r="C11" s="101">
        <v>0</v>
      </c>
      <c r="D11" s="580"/>
      <c r="E11" s="101">
        <v>2</v>
      </c>
      <c r="F11" s="580"/>
      <c r="G11" s="101">
        <v>2</v>
      </c>
      <c r="H11" s="580"/>
      <c r="I11" s="102">
        <f>C11+E11+G11</f>
        <v>4</v>
      </c>
      <c r="J11" s="592"/>
      <c r="K11" s="103">
        <v>9</v>
      </c>
      <c r="L11" s="580"/>
      <c r="M11" s="103">
        <v>2</v>
      </c>
      <c r="N11" s="580"/>
      <c r="O11" s="103">
        <v>0</v>
      </c>
      <c r="P11" s="580"/>
      <c r="Q11" s="102">
        <f>K11+M11+O11</f>
        <v>11</v>
      </c>
      <c r="R11" s="592"/>
      <c r="S11" s="103">
        <v>0</v>
      </c>
      <c r="T11" s="580"/>
      <c r="U11" s="103">
        <v>0</v>
      </c>
      <c r="V11" s="580"/>
      <c r="W11" s="103">
        <v>0</v>
      </c>
      <c r="X11" s="580"/>
      <c r="Y11" s="104">
        <f>S11+U11+W11</f>
        <v>0</v>
      </c>
      <c r="Z11" s="592"/>
      <c r="AA11" s="103"/>
      <c r="AB11" s="580"/>
      <c r="AC11" s="103"/>
      <c r="AD11" s="580"/>
      <c r="AE11" s="105">
        <v>55</v>
      </c>
      <c r="AF11" s="580"/>
      <c r="AG11" s="106">
        <v>55</v>
      </c>
      <c r="AH11" s="590"/>
      <c r="AI11" s="107">
        <f>I11+Q11+Y11+AG11</f>
        <v>70</v>
      </c>
      <c r="AJ11" s="582"/>
      <c r="AK11" s="596"/>
      <c r="AL11" s="597"/>
      <c r="AM11" s="598"/>
    </row>
    <row r="12" spans="1:46" ht="30" customHeight="1" x14ac:dyDescent="0.2">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row>
    <row r="13" spans="1:46" ht="30" customHeight="1" x14ac:dyDescent="0.2">
      <c r="AB13" s="185"/>
    </row>
    <row r="14" spans="1:46" ht="30" customHeight="1" x14ac:dyDescent="0.2">
      <c r="AB14" s="185"/>
    </row>
    <row r="15" spans="1:46" ht="30" customHeight="1" x14ac:dyDescent="0.2">
      <c r="AB15" s="185"/>
    </row>
    <row r="16" spans="1:46" ht="30" customHeight="1" x14ac:dyDescent="0.2">
      <c r="AB16" s="185"/>
    </row>
    <row r="17" spans="28:28" ht="30" customHeight="1" x14ac:dyDescent="0.2">
      <c r="AB17" s="185"/>
    </row>
    <row r="18" spans="28:28" ht="30" customHeight="1" x14ac:dyDescent="0.2">
      <c r="AB18" s="185"/>
    </row>
    <row r="21" spans="28:28" ht="30" customHeight="1" x14ac:dyDescent="0.2">
      <c r="AB21" s="137" t="s">
        <v>334</v>
      </c>
    </row>
    <row r="66" spans="43:43" ht="30" customHeight="1" x14ac:dyDescent="0.2">
      <c r="AQ66" s="138"/>
    </row>
    <row r="136" spans="43:43" ht="30" customHeight="1" x14ac:dyDescent="0.2">
      <c r="AQ136" s="125"/>
    </row>
    <row r="137" spans="43:43" ht="30" customHeight="1" x14ac:dyDescent="0.2">
      <c r="AQ137" s="125"/>
    </row>
    <row r="138" spans="43:43" ht="30" customHeight="1" x14ac:dyDescent="0.2">
      <c r="AQ138" s="125"/>
    </row>
    <row r="139" spans="43:43" ht="30" customHeight="1" x14ac:dyDescent="0.2">
      <c r="AQ139" s="125"/>
    </row>
    <row r="140" spans="43:43" ht="30" customHeight="1" x14ac:dyDescent="0.2">
      <c r="AQ140" s="125"/>
    </row>
    <row r="141" spans="43:43" ht="30" customHeight="1" x14ac:dyDescent="0.2">
      <c r="AQ141" s="125"/>
    </row>
    <row r="142" spans="43:43" ht="30" customHeight="1" x14ac:dyDescent="0.2">
      <c r="AQ142" s="125"/>
    </row>
    <row r="143" spans="43:43" ht="30" customHeight="1" x14ac:dyDescent="0.2">
      <c r="AQ143" s="125"/>
    </row>
    <row r="144" spans="43:43" ht="30" customHeight="1" x14ac:dyDescent="0.2">
      <c r="AQ144" s="125"/>
    </row>
    <row r="145" spans="43:43" ht="30" customHeight="1" x14ac:dyDescent="0.2">
      <c r="AQ145" s="125"/>
    </row>
    <row r="146" spans="43:43" ht="30" customHeight="1" x14ac:dyDescent="0.2">
      <c r="AQ146" s="125"/>
    </row>
  </sheetData>
  <sheetProtection formatCells="0" formatColumns="0" formatRows="0" insertRows="0"/>
  <mergeCells count="33">
    <mergeCell ref="D10:D11"/>
    <mergeCell ref="F10:F11"/>
    <mergeCell ref="AF10:AF11"/>
    <mergeCell ref="AB10:AB11"/>
    <mergeCell ref="AD10:AD11"/>
    <mergeCell ref="H10:H11"/>
    <mergeCell ref="AK8:AM9"/>
    <mergeCell ref="AH10:AH11"/>
    <mergeCell ref="J10:J11"/>
    <mergeCell ref="R10:R11"/>
    <mergeCell ref="Z10:Z11"/>
    <mergeCell ref="N10:N11"/>
    <mergeCell ref="P10:P11"/>
    <mergeCell ref="T10:T11"/>
    <mergeCell ref="V10:V11"/>
    <mergeCell ref="X10:X11"/>
    <mergeCell ref="AK10:AM11"/>
    <mergeCell ref="I6:AM6"/>
    <mergeCell ref="C8:AJ8"/>
    <mergeCell ref="L10:L11"/>
    <mergeCell ref="A1:A4"/>
    <mergeCell ref="B1:AK1"/>
    <mergeCell ref="AL1:AM1"/>
    <mergeCell ref="B2:AK2"/>
    <mergeCell ref="AL2:AM2"/>
    <mergeCell ref="B3:AK3"/>
    <mergeCell ref="AL3:AM3"/>
    <mergeCell ref="B4:AK4"/>
    <mergeCell ref="AL4:AM4"/>
    <mergeCell ref="A8:A9"/>
    <mergeCell ref="B8:B9"/>
    <mergeCell ref="AJ10:AJ11"/>
    <mergeCell ref="A10:A11"/>
  </mergeCells>
  <conditionalFormatting sqref="AJ10">
    <cfRule type="cellIs" dxfId="12" priority="1" stopIfTrue="1" operator="equal">
      <formula>"0"</formula>
    </cfRule>
    <cfRule type="cellIs" dxfId="11" priority="2" stopIfTrue="1" operator="lessThanOrEqual">
      <formula>$AQ$5</formula>
    </cfRule>
    <cfRule type="cellIs" dxfId="10" priority="3" stopIfTrue="1" operator="greaterThanOrEqual">
      <formula>$AQ$2</formula>
    </cfRule>
    <cfRule type="cellIs" dxfId="9" priority="4" stopIfTrue="1" operator="between">
      <formula>$AQ$4</formula>
      <formula>$AQ$3</formula>
    </cfRule>
  </conditionalFormatting>
  <pageMargins left="0.7" right="0.7" top="0.75" bottom="0.75" header="0.3" footer="0.3"/>
  <pageSetup orientation="portrait" r:id="rId1"/>
  <ignoredErrors>
    <ignoredError sqref="D11 D10 F11 H11 H10 P11 L11 N11 L10 P10 N10 AB11 AB10 AD10 AD11 AF10 AF11" unlockedFormula="1"/>
    <ignoredError sqref="T11 T10 V11 V10 X11 X10" formula="1"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7470-D2E7-47BA-8F8D-9D4683ADD5AC}">
  <sheetPr>
    <tabColor rgb="FFFFFF00"/>
  </sheetPr>
  <dimension ref="A1:AE180"/>
  <sheetViews>
    <sheetView topLeftCell="A74" zoomScaleNormal="100" workbookViewId="0">
      <selection activeCell="C76" sqref="C76:P76"/>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10.140625" style="144" bestFit="1" customWidth="1"/>
    <col min="13" max="13" width="8.42578125" style="144" customWidth="1"/>
    <col min="14" max="14" width="7.85546875" style="144" bestFit="1" customWidth="1"/>
    <col min="15" max="15" width="11" style="144" customWidth="1"/>
    <col min="16" max="16" width="35" style="144"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v>0.85</v>
      </c>
    </row>
    <row r="3" spans="2:31" ht="15.75" customHeight="1" x14ac:dyDescent="0.2">
      <c r="B3" s="370"/>
      <c r="C3" s="378" t="s">
        <v>58</v>
      </c>
      <c r="D3" s="379"/>
      <c r="E3" s="379"/>
      <c r="F3" s="379"/>
      <c r="G3" s="379"/>
      <c r="H3" s="379"/>
      <c r="I3" s="379"/>
      <c r="J3" s="379"/>
      <c r="K3" s="379"/>
      <c r="L3" s="379"/>
      <c r="M3" s="380"/>
      <c r="N3" s="381" t="s">
        <v>269</v>
      </c>
      <c r="O3" s="382"/>
      <c r="P3" s="383"/>
      <c r="S3" s="146">
        <v>0.84</v>
      </c>
    </row>
    <row r="4" spans="2:31" ht="15.75" customHeight="1" x14ac:dyDescent="0.2">
      <c r="B4" s="370"/>
      <c r="C4" s="378" t="s">
        <v>59</v>
      </c>
      <c r="D4" s="379"/>
      <c r="E4" s="379"/>
      <c r="F4" s="379"/>
      <c r="G4" s="379"/>
      <c r="H4" s="379"/>
      <c r="I4" s="379"/>
      <c r="J4" s="379"/>
      <c r="K4" s="379"/>
      <c r="L4" s="379"/>
      <c r="M4" s="380"/>
      <c r="N4" s="381" t="s">
        <v>179</v>
      </c>
      <c r="O4" s="382"/>
      <c r="P4" s="383"/>
      <c r="S4" s="146">
        <v>0.75</v>
      </c>
    </row>
    <row r="5" spans="2:31" ht="16.5" customHeight="1" thickBot="1" x14ac:dyDescent="0.25">
      <c r="B5" s="371"/>
      <c r="C5" s="384" t="s">
        <v>60</v>
      </c>
      <c r="D5" s="385"/>
      <c r="E5" s="385"/>
      <c r="F5" s="385"/>
      <c r="G5" s="385"/>
      <c r="H5" s="385"/>
      <c r="I5" s="385"/>
      <c r="J5" s="385"/>
      <c r="K5" s="385"/>
      <c r="L5" s="385"/>
      <c r="M5" s="386"/>
      <c r="N5" s="387" t="s">
        <v>61</v>
      </c>
      <c r="O5" s="388"/>
      <c r="P5" s="389"/>
      <c r="S5" s="146">
        <v>0.74</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2025</v>
      </c>
      <c r="D10" s="398"/>
      <c r="E10" s="398"/>
      <c r="F10" s="398"/>
      <c r="G10" s="398"/>
      <c r="H10" s="398"/>
      <c r="I10" s="399"/>
      <c r="J10" s="400" t="s">
        <v>1</v>
      </c>
      <c r="K10" s="401"/>
      <c r="L10" s="401"/>
      <c r="M10" s="402"/>
      <c r="N10" s="403" t="s">
        <v>184</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273</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274</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6.5" customHeight="1" thickBot="1" x14ac:dyDescent="0.25">
      <c r="B22" s="120" t="s">
        <v>3</v>
      </c>
      <c r="C22" s="426" t="s">
        <v>288</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275</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0.95</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303</v>
      </c>
      <c r="E28" s="439"/>
      <c r="F28" s="439"/>
      <c r="G28" s="440"/>
      <c r="H28" s="441" t="s">
        <v>15</v>
      </c>
      <c r="I28" s="442"/>
      <c r="J28" s="443"/>
      <c r="K28" s="438" t="s">
        <v>304</v>
      </c>
      <c r="L28" s="439"/>
      <c r="M28" s="440"/>
      <c r="N28" s="444" t="s">
        <v>16</v>
      </c>
      <c r="O28" s="445"/>
      <c r="P28" s="159" t="s">
        <v>226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289</v>
      </c>
      <c r="C40" s="456" t="s">
        <v>276</v>
      </c>
      <c r="D40" s="457"/>
      <c r="E40" s="457"/>
      <c r="F40" s="457"/>
      <c r="G40" s="458"/>
      <c r="H40" s="456" t="s">
        <v>291</v>
      </c>
      <c r="I40" s="457"/>
      <c r="J40" s="457"/>
      <c r="K40" s="457"/>
      <c r="L40" s="458"/>
      <c r="M40" s="459" t="s">
        <v>277</v>
      </c>
      <c r="N40" s="460"/>
      <c r="O40" s="460"/>
      <c r="P40" s="461"/>
    </row>
    <row r="41" spans="2:16" ht="40.5" customHeight="1" x14ac:dyDescent="0.2">
      <c r="B41" s="134" t="s">
        <v>290</v>
      </c>
      <c r="C41" s="462" t="s">
        <v>276</v>
      </c>
      <c r="D41" s="463"/>
      <c r="E41" s="463"/>
      <c r="F41" s="463"/>
      <c r="G41" s="464"/>
      <c r="H41" s="462" t="s">
        <v>291</v>
      </c>
      <c r="I41" s="463"/>
      <c r="J41" s="463"/>
      <c r="K41" s="463"/>
      <c r="L41" s="464"/>
      <c r="M41" s="465" t="s">
        <v>277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0"/>
      <c r="E49" s="180"/>
      <c r="F49" s="181">
        <f>RegistroSST!J10</f>
        <v>0.97727272727272729</v>
      </c>
      <c r="G49" s="170"/>
      <c r="H49" s="170"/>
      <c r="I49" s="181">
        <f>RegistroSST!R10</f>
        <v>0.97297297297297303</v>
      </c>
      <c r="J49" s="170"/>
      <c r="K49" s="170"/>
      <c r="L49" s="181">
        <f>RegistroSST!Z10</f>
        <v>1</v>
      </c>
      <c r="M49" s="170"/>
      <c r="N49" s="170"/>
      <c r="O49" s="181">
        <f>RegistroSST!AH10</f>
        <v>1</v>
      </c>
      <c r="P49" s="171">
        <f>+RegistroSST!AJ10</f>
        <v>0.98708010335917318</v>
      </c>
    </row>
    <row r="50" spans="2:16" ht="4.5" customHeight="1" thickBot="1" x14ac:dyDescent="0.25">
      <c r="B50" s="172">
        <v>0.9</v>
      </c>
      <c r="C50" s="173"/>
      <c r="D50" s="173">
        <v>85</v>
      </c>
      <c r="E50" s="173">
        <v>85</v>
      </c>
      <c r="F50" s="135">
        <v>0.85</v>
      </c>
      <c r="G50" s="136"/>
      <c r="H50" s="136"/>
      <c r="I50" s="135">
        <v>0.85</v>
      </c>
      <c r="J50" s="173">
        <v>85</v>
      </c>
      <c r="K50" s="173">
        <v>85</v>
      </c>
      <c r="L50" s="135">
        <v>0.85</v>
      </c>
      <c r="M50" s="173">
        <v>85</v>
      </c>
      <c r="N50" s="173">
        <v>85</v>
      </c>
      <c r="O50" s="135">
        <v>0.85</v>
      </c>
      <c r="P50" s="135">
        <v>0.85</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210" customHeight="1" thickBot="1" x14ac:dyDescent="0.25">
      <c r="B70" s="497"/>
      <c r="C70" s="522" t="s">
        <v>356</v>
      </c>
      <c r="D70" s="523"/>
      <c r="E70" s="523"/>
      <c r="F70" s="523"/>
      <c r="G70" s="523"/>
      <c r="H70" s="523"/>
      <c r="I70" s="523"/>
      <c r="J70" s="523"/>
      <c r="K70" s="523"/>
      <c r="L70" s="523"/>
      <c r="M70" s="523"/>
      <c r="N70" s="523"/>
      <c r="O70" s="523"/>
      <c r="P70" s="524"/>
    </row>
    <row r="71" spans="1:19" ht="15" customHeight="1" x14ac:dyDescent="0.2">
      <c r="B71" s="497"/>
      <c r="C71" s="499" t="s">
        <v>186</v>
      </c>
      <c r="D71" s="500"/>
      <c r="E71" s="500"/>
      <c r="F71" s="500"/>
      <c r="G71" s="500"/>
      <c r="H71" s="500"/>
      <c r="I71" s="500"/>
      <c r="J71" s="500"/>
      <c r="K71" s="500"/>
      <c r="L71" s="500"/>
      <c r="M71" s="500"/>
      <c r="N71" s="500"/>
      <c r="O71" s="500"/>
      <c r="P71" s="501"/>
    </row>
    <row r="72" spans="1:19" ht="409.5" customHeight="1" thickBot="1" x14ac:dyDescent="0.25">
      <c r="B72" s="497"/>
      <c r="C72" s="522" t="s">
        <v>358</v>
      </c>
      <c r="D72" s="523"/>
      <c r="E72" s="523"/>
      <c r="F72" s="523"/>
      <c r="G72" s="523"/>
      <c r="H72" s="523"/>
      <c r="I72" s="523"/>
      <c r="J72" s="523"/>
      <c r="K72" s="523"/>
      <c r="L72" s="523"/>
      <c r="M72" s="523"/>
      <c r="N72" s="523"/>
      <c r="O72" s="523"/>
      <c r="P72" s="524"/>
    </row>
    <row r="73" spans="1:19" ht="32.25" customHeight="1" x14ac:dyDescent="0.2">
      <c r="B73" s="497"/>
      <c r="C73" s="499" t="s">
        <v>187</v>
      </c>
      <c r="D73" s="500"/>
      <c r="E73" s="500"/>
      <c r="F73" s="500"/>
      <c r="G73" s="500"/>
      <c r="H73" s="500"/>
      <c r="I73" s="500"/>
      <c r="J73" s="500"/>
      <c r="K73" s="500"/>
      <c r="L73" s="500"/>
      <c r="M73" s="500"/>
      <c r="N73" s="500"/>
      <c r="O73" s="500"/>
      <c r="P73" s="501"/>
    </row>
    <row r="74" spans="1:19" ht="404.25" customHeight="1" thickBot="1" x14ac:dyDescent="0.25">
      <c r="B74" s="497"/>
      <c r="C74" s="522" t="s">
        <v>357</v>
      </c>
      <c r="D74" s="523"/>
      <c r="E74" s="523"/>
      <c r="F74" s="523"/>
      <c r="G74" s="523"/>
      <c r="H74" s="523"/>
      <c r="I74" s="523"/>
      <c r="J74" s="523"/>
      <c r="K74" s="523"/>
      <c r="L74" s="523"/>
      <c r="M74" s="523"/>
      <c r="N74" s="523"/>
      <c r="O74" s="523"/>
      <c r="P74" s="524"/>
    </row>
    <row r="75" spans="1:19" x14ac:dyDescent="0.2">
      <c r="B75" s="497"/>
      <c r="C75" s="499" t="s">
        <v>188</v>
      </c>
      <c r="D75" s="500"/>
      <c r="E75" s="500"/>
      <c r="F75" s="500"/>
      <c r="G75" s="500"/>
      <c r="H75" s="500"/>
      <c r="I75" s="500"/>
      <c r="J75" s="500"/>
      <c r="K75" s="500"/>
      <c r="L75" s="500"/>
      <c r="M75" s="500"/>
      <c r="N75" s="500"/>
      <c r="O75" s="500"/>
      <c r="P75" s="501"/>
    </row>
    <row r="76" spans="1:19" ht="307.5" customHeight="1" thickBot="1" x14ac:dyDescent="0.25">
      <c r="B76" s="498"/>
      <c r="C76" s="522" t="s">
        <v>359</v>
      </c>
      <c r="D76" s="523"/>
      <c r="E76" s="523"/>
      <c r="F76" s="523"/>
      <c r="G76" s="523"/>
      <c r="H76" s="523"/>
      <c r="I76" s="523"/>
      <c r="J76" s="523"/>
      <c r="K76" s="523"/>
      <c r="L76" s="523"/>
      <c r="M76" s="523"/>
      <c r="N76" s="523"/>
      <c r="O76" s="523"/>
      <c r="P76" s="524"/>
    </row>
    <row r="77" spans="1:19" ht="30.75" customHeight="1" thickBot="1" x14ac:dyDescent="0.25">
      <c r="B77" s="122" t="s">
        <v>63</v>
      </c>
      <c r="C77" s="484" t="s">
        <v>183</v>
      </c>
      <c r="D77" s="484"/>
      <c r="E77" s="484"/>
      <c r="F77" s="484"/>
      <c r="G77" s="484"/>
      <c r="H77" s="484"/>
      <c r="I77" s="484"/>
      <c r="J77" s="484"/>
      <c r="K77" s="484"/>
      <c r="L77" s="484"/>
      <c r="M77" s="484"/>
      <c r="N77" s="484"/>
      <c r="O77" s="484"/>
      <c r="P77" s="485"/>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row r="83" spans="3:19" hidden="1" x14ac:dyDescent="0.2"/>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c r="S103" s="145"/>
    </row>
    <row r="104" spans="2:19" s="176" customFormat="1" x14ac:dyDescent="0.2">
      <c r="B104" s="178"/>
      <c r="C104" s="178"/>
      <c r="Q104" s="178" t="s">
        <v>69</v>
      </c>
      <c r="S104" s="145"/>
    </row>
    <row r="105" spans="2:19" s="176" customFormat="1" x14ac:dyDescent="0.2">
      <c r="B105" s="178"/>
      <c r="C105" s="178"/>
      <c r="Q105" s="178" t="s">
        <v>70</v>
      </c>
      <c r="S105" s="145"/>
    </row>
    <row r="106" spans="2:19" s="176" customFormat="1" x14ac:dyDescent="0.2">
      <c r="B106" s="178"/>
      <c r="C106" s="178"/>
      <c r="Q106" s="178" t="s">
        <v>72</v>
      </c>
      <c r="S106" s="145"/>
    </row>
    <row r="107" spans="2:19" s="176" customFormat="1" x14ac:dyDescent="0.2">
      <c r="C107" s="178"/>
      <c r="M107" s="178"/>
      <c r="Q107" s="178" t="s">
        <v>71</v>
      </c>
      <c r="S107" s="145"/>
    </row>
    <row r="108" spans="2:19" s="176" customFormat="1" x14ac:dyDescent="0.2">
      <c r="C108" s="178"/>
      <c r="Q108" s="178" t="s">
        <v>73</v>
      </c>
      <c r="S108" s="145"/>
    </row>
    <row r="109" spans="2:19" s="176" customFormat="1" x14ac:dyDescent="0.2">
      <c r="C109" s="178"/>
      <c r="N109" s="176" t="s">
        <v>67</v>
      </c>
      <c r="Q109" s="176" t="s">
        <v>74</v>
      </c>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c r="S113" s="145"/>
    </row>
    <row r="114" spans="2:19" s="176" customFormat="1" ht="12.75" customHeight="1" x14ac:dyDescent="0.2">
      <c r="Q114" s="178">
        <v>2015</v>
      </c>
      <c r="S114" s="145"/>
    </row>
    <row r="115" spans="2:19" s="176" customFormat="1" x14ac:dyDescent="0.2">
      <c r="Q115" s="178">
        <v>2016</v>
      </c>
      <c r="S115" s="145"/>
    </row>
    <row r="116" spans="2:19" s="176" customFormat="1" x14ac:dyDescent="0.2">
      <c r="Q116" s="178">
        <v>2017</v>
      </c>
      <c r="S116" s="145"/>
    </row>
    <row r="117" spans="2:19" s="176" customFormat="1" x14ac:dyDescent="0.2">
      <c r="Q117" s="176">
        <v>2018</v>
      </c>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c r="S129" s="145"/>
    </row>
    <row r="130" spans="2:20" s="176" customFormat="1" x14ac:dyDescent="0.2">
      <c r="B130" s="123" t="s">
        <v>315</v>
      </c>
      <c r="S130" s="145"/>
    </row>
    <row r="131" spans="2:20" s="176" customFormat="1" x14ac:dyDescent="0.2">
      <c r="B131" s="123" t="s">
        <v>309</v>
      </c>
      <c r="S131" s="145"/>
    </row>
    <row r="132" spans="2:20" s="176" customFormat="1" x14ac:dyDescent="0.2">
      <c r="B132" s="123" t="s">
        <v>310</v>
      </c>
      <c r="S132" s="145"/>
    </row>
    <row r="133" spans="2:20" s="176" customFormat="1" ht="18" customHeight="1" x14ac:dyDescent="0.2">
      <c r="B133" s="124" t="s">
        <v>311</v>
      </c>
      <c r="S133" s="145"/>
    </row>
    <row r="134" spans="2:20" s="176" customFormat="1" ht="15.75" customHeight="1" x14ac:dyDescent="0.2">
      <c r="B134" s="141" t="s">
        <v>312</v>
      </c>
      <c r="S134" s="145"/>
    </row>
    <row r="135" spans="2:20" s="176" customFormat="1" ht="15.75" customHeight="1" x14ac:dyDescent="0.2">
      <c r="B135" s="141" t="s">
        <v>313</v>
      </c>
      <c r="S135" s="145"/>
    </row>
    <row r="136" spans="2:20" s="176" customFormat="1" ht="114.75" x14ac:dyDescent="0.2">
      <c r="B136" s="141" t="s">
        <v>314</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c r="C139" s="176"/>
      <c r="D139" s="176"/>
      <c r="E139" s="176"/>
      <c r="F139" s="176"/>
      <c r="G139" s="176"/>
      <c r="H139" s="176"/>
      <c r="I139" s="176"/>
      <c r="J139" s="176"/>
      <c r="K139" s="176"/>
      <c r="L139" s="176"/>
      <c r="M139" s="176"/>
      <c r="N139" s="176"/>
      <c r="O139" s="176"/>
      <c r="P139" s="176"/>
      <c r="Q139" s="176"/>
      <c r="R139" s="176"/>
      <c r="T139" s="176"/>
    </row>
    <row r="140" spans="2:20" x14ac:dyDescent="0.2">
      <c r="B140" s="179" t="s">
        <v>29</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55</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166</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39</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172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112</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174</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53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163</v>
      </c>
      <c r="C148" s="176"/>
      <c r="D148" s="176"/>
      <c r="E148" s="176"/>
      <c r="F148" s="176"/>
      <c r="G148" s="176"/>
      <c r="H148" s="176"/>
      <c r="I148" s="176"/>
      <c r="J148" s="176"/>
      <c r="K148" s="176"/>
      <c r="L148" s="176"/>
      <c r="M148" s="176"/>
      <c r="N148" s="176"/>
      <c r="O148" s="176"/>
      <c r="P148" s="176"/>
      <c r="Q148" s="176"/>
      <c r="R148" s="176"/>
      <c r="T148" s="176"/>
    </row>
    <row r="149" spans="2:20" x14ac:dyDescent="0.2">
      <c r="B149" s="142" t="s">
        <v>167</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180</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165</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170</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173</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171</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168</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161</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169</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162</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164</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46</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54</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45</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47</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113</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111</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40</v>
      </c>
      <c r="C166" s="176"/>
      <c r="D166" s="176"/>
      <c r="E166" s="176"/>
      <c r="F166" s="176"/>
      <c r="G166" s="176"/>
      <c r="H166" s="176"/>
      <c r="I166" s="176"/>
      <c r="J166" s="176"/>
      <c r="K166" s="176"/>
      <c r="L166" s="176"/>
      <c r="M166" s="176"/>
      <c r="N166" s="176"/>
      <c r="O166" s="176"/>
      <c r="P166" s="176"/>
      <c r="Q166" s="176"/>
      <c r="R166" s="176"/>
      <c r="T166" s="176"/>
    </row>
    <row r="167" spans="2:20" x14ac:dyDescent="0.2">
      <c r="B167" s="176" t="s">
        <v>110</v>
      </c>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c r="C170" s="176"/>
      <c r="D170" s="176"/>
      <c r="E170" s="176"/>
      <c r="F170" s="176"/>
      <c r="G170" s="176"/>
      <c r="H170" s="176"/>
      <c r="I170" s="176"/>
      <c r="J170" s="176"/>
      <c r="K170" s="176"/>
      <c r="L170" s="176"/>
      <c r="M170" s="176"/>
      <c r="N170" s="176"/>
      <c r="O170" s="176"/>
      <c r="P170" s="176"/>
      <c r="Q170" s="176"/>
      <c r="R170" s="176"/>
      <c r="T170" s="176"/>
    </row>
    <row r="171" spans="2:20" x14ac:dyDescent="0.2">
      <c r="B171" s="178" t="s">
        <v>181</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66</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85</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N5:P5"/>
    <mergeCell ref="B7:P8"/>
    <mergeCell ref="B9:P9"/>
    <mergeCell ref="C10:I10"/>
    <mergeCell ref="J10:M10"/>
    <mergeCell ref="N10:P10"/>
    <mergeCell ref="B2:B5"/>
    <mergeCell ref="C2:M2"/>
    <mergeCell ref="N2:P2"/>
    <mergeCell ref="C3:M3"/>
    <mergeCell ref="N3:P3"/>
    <mergeCell ref="C4:M4"/>
    <mergeCell ref="N4:P4"/>
    <mergeCell ref="C5:M5"/>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B69:B76"/>
    <mergeCell ref="C42:G42"/>
    <mergeCell ref="H42:L42"/>
    <mergeCell ref="M42:P42"/>
    <mergeCell ref="C43:G43"/>
    <mergeCell ref="H43:L43"/>
    <mergeCell ref="M43:P43"/>
    <mergeCell ref="C72:P72"/>
    <mergeCell ref="C73:P73"/>
    <mergeCell ref="C44:G44"/>
    <mergeCell ref="H44:L44"/>
    <mergeCell ref="M44:P44"/>
    <mergeCell ref="B46:P46"/>
    <mergeCell ref="B48:B49"/>
    <mergeCell ref="C77:P77"/>
    <mergeCell ref="C78:P78"/>
    <mergeCell ref="B52:P67"/>
    <mergeCell ref="A68:Q68"/>
    <mergeCell ref="C69:P69"/>
    <mergeCell ref="C70:P70"/>
    <mergeCell ref="C71:P71"/>
    <mergeCell ref="C74:P74"/>
    <mergeCell ref="C75:P75"/>
    <mergeCell ref="C76:P76"/>
  </mergeCells>
  <conditionalFormatting sqref="P49">
    <cfRule type="cellIs" dxfId="8" priority="2" stopIfTrue="1" operator="equal">
      <formula>"0"</formula>
    </cfRule>
    <cfRule type="cellIs" dxfId="7" priority="3" stopIfTrue="1" operator="lessThanOrEqual">
      <formula>$S$5</formula>
    </cfRule>
    <cfRule type="cellIs" dxfId="6" priority="4" stopIfTrue="1" operator="greaterThanOrEqual">
      <formula>$S$2</formula>
    </cfRule>
    <cfRule type="cellIs" dxfId="5" priority="5" stopIfTrue="1" operator="between">
      <formula>$S$4</formula>
      <formula>$S$3</formula>
    </cfRule>
  </conditionalFormatting>
  <conditionalFormatting sqref="S2">
    <cfRule type="cellIs" dxfId="4" priority="1" stopIfTrue="1" operator="greaterThanOrEqual">
      <formula>0.95</formula>
    </cfRule>
  </conditionalFormatting>
  <dataValidations count="8">
    <dataValidation type="list" allowBlank="1" showInputMessage="1" showErrorMessage="1" sqref="C79:P79" xr:uid="{8084DDB2-D301-4549-8D47-C3B0F33BD6FF}">
      <formula1>$B$172:$B$173</formula1>
    </dataValidation>
    <dataValidation type="list" allowBlank="1" showInputMessage="1" showErrorMessage="1" sqref="C12:P12" xr:uid="{215E28AC-2DC4-46CC-81F6-93D3925F7884}">
      <formula1>$B$141:$B$167</formula1>
    </dataValidation>
    <dataValidation type="list" allowBlank="1" showInputMessage="1" showErrorMessage="1" sqref="C10:I10" xr:uid="{36648E76-9D0F-421F-9B75-B10E1A50C963}">
      <formula1>"2023,2024,2025,2026,2027"</formula1>
    </dataValidation>
    <dataValidation type="list" allowBlank="1" showInputMessage="1" showErrorMessage="1" sqref="N10:P10" xr:uid="{03A02238-7F69-4706-8DE2-9EDFB2741225}">
      <formula1>"Economicos,Eficiencia,Eficacia, Efectividad,Calidad"</formula1>
    </dataValidation>
    <dataValidation type="list" allowBlank="1" showInputMessage="1" showErrorMessage="1" sqref="C32:P32 C34:P34 C36:P36" xr:uid="{C1F52682-2241-41AD-A6D1-63407224E0E8}">
      <formula1>$Q$104:$Q$109</formula1>
    </dataValidation>
    <dataValidation type="list" allowBlank="1" showInputMessage="1" showErrorMessage="1" sqref="C18:P18" xr:uid="{251DCFDC-7EDF-490C-94CB-84F22F1C42D2}">
      <formula1>$B$130:$B$137</formula1>
    </dataValidation>
    <dataValidation type="list" allowBlank="1" showInputMessage="1" showErrorMessage="1" sqref="B130:B136" xr:uid="{B1FF12EA-73BE-402A-90DA-32CE45A4B0D3}">
      <formula1>$B$130:$B$136</formula1>
    </dataValidation>
    <dataValidation type="list" allowBlank="1" showInputMessage="1" showErrorMessage="1" sqref="C78:P78" xr:uid="{6BEA94B6-B21C-488C-96AA-FA28123DD54E}">
      <formula1>$B$170:$B$173</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6CA0-1E89-473A-91F3-C31603F6A0C4}">
  <sheetPr>
    <tabColor rgb="FFFFFF00"/>
  </sheetPr>
  <dimension ref="A1:AV139"/>
  <sheetViews>
    <sheetView showGridLines="0" topLeftCell="H4" zoomScaleNormal="100" workbookViewId="0">
      <selection activeCell="J19" sqref="J19"/>
    </sheetView>
  </sheetViews>
  <sheetFormatPr baseColWidth="10" defaultColWidth="11.42578125" defaultRowHeight="30" customHeight="1" x14ac:dyDescent="0.2"/>
  <cols>
    <col min="1" max="1" width="28.5703125" style="183" customWidth="1"/>
    <col min="2" max="2" width="27" style="137" bestFit="1" customWidth="1"/>
    <col min="3" max="4" width="10.7109375" style="137" customWidth="1"/>
    <col min="5" max="5" width="13" style="137" customWidth="1"/>
    <col min="6" max="8" width="10.7109375" style="137" customWidth="1"/>
    <col min="9" max="9" width="15.85546875" style="137" customWidth="1"/>
    <col min="10" max="10" width="12.7109375" style="137" customWidth="1"/>
    <col min="11" max="16" width="10.7109375" style="137" customWidth="1"/>
    <col min="17" max="17" width="16.85546875"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6.28515625" style="137" customWidth="1"/>
    <col min="24" max="24" width="8.7109375" style="137" customWidth="1"/>
    <col min="25" max="25" width="19.42578125" style="137" customWidth="1"/>
    <col min="26" max="26" width="15.7109375" style="137" customWidth="1"/>
    <col min="27" max="27" width="12.42578125" style="137" customWidth="1"/>
    <col min="28" max="28" width="9.5703125" style="137" customWidth="1"/>
    <col min="29" max="29" width="16.140625" style="137" customWidth="1"/>
    <col min="30" max="30" width="10.140625" style="137" customWidth="1"/>
    <col min="31" max="31" width="13.85546875" style="137" customWidth="1"/>
    <col min="32" max="32" width="10.140625" style="137" customWidth="1"/>
    <col min="33" max="36" width="15.7109375" style="137" customWidth="1"/>
    <col min="37" max="37" width="5.28515625" style="137" customWidth="1"/>
    <col min="38" max="38" width="10.7109375" style="137" customWidth="1"/>
    <col min="39" max="39" width="79.28515625"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68"/>
      <c r="B1" s="571" t="s">
        <v>56</v>
      </c>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3"/>
      <c r="AL1" s="569" t="str">
        <f>+EficaciaSST!N2</f>
        <v>Código: GC-F-006</v>
      </c>
      <c r="AM1" s="569"/>
      <c r="AN1" s="184"/>
      <c r="AO1" s="184"/>
      <c r="AR1" s="184"/>
      <c r="AS1" s="186"/>
      <c r="AT1" s="186"/>
    </row>
    <row r="2" spans="1:46" ht="30" customHeight="1" x14ac:dyDescent="0.25">
      <c r="A2" s="568"/>
      <c r="B2" s="571" t="s">
        <v>87</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3"/>
      <c r="AL2" s="569" t="str">
        <f>+EficaciaSST!N3</f>
        <v>Fecha: 14 de junio de 2019</v>
      </c>
      <c r="AM2" s="569"/>
      <c r="AN2" s="184"/>
      <c r="AO2" s="184"/>
      <c r="AQ2" s="187">
        <f>+EficaciaSST!S2</f>
        <v>0.85</v>
      </c>
      <c r="AR2" s="184"/>
      <c r="AS2" s="186"/>
      <c r="AT2" s="186"/>
    </row>
    <row r="3" spans="1:46" ht="30" customHeight="1" x14ac:dyDescent="0.25">
      <c r="A3" s="568"/>
      <c r="B3" s="571" t="s">
        <v>89</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3"/>
      <c r="AL3" s="569" t="str">
        <f>+EficaciaSST!N4</f>
        <v>Versión 004</v>
      </c>
      <c r="AM3" s="569"/>
      <c r="AN3" s="184"/>
      <c r="AO3" s="184"/>
      <c r="AQ3" s="127">
        <f>+EficaciaSST!S3</f>
        <v>0.84</v>
      </c>
      <c r="AR3" s="184"/>
      <c r="AS3" s="186"/>
      <c r="AT3" s="186"/>
    </row>
    <row r="4" spans="1:46" ht="30" customHeight="1" x14ac:dyDescent="0.25">
      <c r="A4" s="568"/>
      <c r="B4" s="571" t="s">
        <v>91</v>
      </c>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3"/>
      <c r="AL4" s="569" t="str">
        <f>+EficaciaSST!N5</f>
        <v>Pagina 1 de 1</v>
      </c>
      <c r="AM4" s="569"/>
      <c r="AN4" s="188"/>
      <c r="AO4" s="188"/>
      <c r="AQ4" s="127">
        <f>+EficaciaSST!S5</f>
        <v>0.74</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+EficaciaSST!S4</f>
        <v>0.75</v>
      </c>
      <c r="AR5" s="188"/>
      <c r="AS5" s="189"/>
      <c r="AT5" s="189"/>
    </row>
    <row r="6" spans="1:46" s="174" customFormat="1" ht="30" customHeight="1" x14ac:dyDescent="0.2">
      <c r="A6" s="200" t="s">
        <v>0</v>
      </c>
      <c r="B6" s="201"/>
      <c r="C6" s="204" t="str">
        <f>+EficaciaSST!C12</f>
        <v>GESTION DEL TALENTO HUMANO</v>
      </c>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608" t="s">
        <v>92</v>
      </c>
      <c r="B8" s="610" t="s">
        <v>20</v>
      </c>
      <c r="C8" s="612" t="str">
        <f>+EficaciaSST!C14</f>
        <v>Eficacia de la Implementación del Plan de Anual de Seguridad y Salud en el Trabajo</v>
      </c>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4"/>
      <c r="AK8" s="610" t="s">
        <v>94</v>
      </c>
      <c r="AL8" s="610"/>
      <c r="AM8" s="615"/>
      <c r="AN8" s="195"/>
      <c r="AO8" s="195"/>
      <c r="AP8" s="195"/>
      <c r="AQ8" s="126"/>
      <c r="AR8" s="195"/>
    </row>
    <row r="9" spans="1:46" s="198" customFormat="1" ht="30" customHeight="1" thickBot="1" x14ac:dyDescent="0.25">
      <c r="A9" s="609"/>
      <c r="B9" s="611"/>
      <c r="C9" s="182" t="s">
        <v>199</v>
      </c>
      <c r="D9" s="182" t="s">
        <v>93</v>
      </c>
      <c r="E9" s="182" t="s">
        <v>200</v>
      </c>
      <c r="F9" s="182" t="s">
        <v>93</v>
      </c>
      <c r="G9" s="182" t="s">
        <v>201</v>
      </c>
      <c r="H9" s="182" t="s">
        <v>93</v>
      </c>
      <c r="I9" s="210" t="s">
        <v>192</v>
      </c>
      <c r="J9" s="210" t="s">
        <v>93</v>
      </c>
      <c r="K9" s="182" t="s">
        <v>202</v>
      </c>
      <c r="L9" s="182" t="s">
        <v>93</v>
      </c>
      <c r="M9" s="182" t="s">
        <v>203</v>
      </c>
      <c r="N9" s="182" t="s">
        <v>93</v>
      </c>
      <c r="O9" s="182" t="s">
        <v>204</v>
      </c>
      <c r="P9" s="182" t="s">
        <v>93</v>
      </c>
      <c r="Q9" s="210" t="s">
        <v>193</v>
      </c>
      <c r="R9" s="210" t="s">
        <v>93</v>
      </c>
      <c r="S9" s="182" t="s">
        <v>205</v>
      </c>
      <c r="T9" s="182" t="s">
        <v>93</v>
      </c>
      <c r="U9" s="182" t="s">
        <v>206</v>
      </c>
      <c r="V9" s="182" t="s">
        <v>93</v>
      </c>
      <c r="W9" s="182" t="s">
        <v>207</v>
      </c>
      <c r="X9" s="182" t="s">
        <v>93</v>
      </c>
      <c r="Y9" s="210" t="s">
        <v>194</v>
      </c>
      <c r="Z9" s="210" t="s">
        <v>93</v>
      </c>
      <c r="AA9" s="182" t="s">
        <v>208</v>
      </c>
      <c r="AB9" s="182" t="s">
        <v>93</v>
      </c>
      <c r="AC9" s="182" t="s">
        <v>209</v>
      </c>
      <c r="AD9" s="182" t="s">
        <v>93</v>
      </c>
      <c r="AE9" s="182" t="s">
        <v>210</v>
      </c>
      <c r="AF9" s="182" t="s">
        <v>93</v>
      </c>
      <c r="AG9" s="210" t="s">
        <v>195</v>
      </c>
      <c r="AH9" s="210" t="s">
        <v>93</v>
      </c>
      <c r="AI9" s="182" t="s">
        <v>10</v>
      </c>
      <c r="AJ9" s="182" t="s">
        <v>93</v>
      </c>
      <c r="AK9" s="611"/>
      <c r="AL9" s="611"/>
      <c r="AM9" s="616"/>
      <c r="AN9" s="197"/>
      <c r="AO9" s="197"/>
      <c r="AP9" s="197"/>
      <c r="AQ9" s="126"/>
      <c r="AR9" s="197"/>
    </row>
    <row r="10" spans="1:46" ht="25.5" x14ac:dyDescent="0.2">
      <c r="A10" s="520" t="s">
        <v>277</v>
      </c>
      <c r="B10" s="213" t="str">
        <f>+EficaciaSST!B40</f>
        <v>Número de actividades ejecutadas en el periodo</v>
      </c>
      <c r="C10" s="208">
        <v>13</v>
      </c>
      <c r="D10" s="606">
        <f>IF(C10=0,"0",C10/C11)</f>
        <v>1</v>
      </c>
      <c r="E10" s="208">
        <v>33</v>
      </c>
      <c r="F10" s="606">
        <f>IF(E10=0,"0",E10/E11)</f>
        <v>1</v>
      </c>
      <c r="G10" s="211">
        <v>40</v>
      </c>
      <c r="H10" s="606">
        <f>IF(G10=0,"0",G10/G11)</f>
        <v>0.95238095238095233</v>
      </c>
      <c r="I10" s="205">
        <f>+C10+E10+G10</f>
        <v>86</v>
      </c>
      <c r="J10" s="605">
        <f>IF(I10=0,"0",I10/I11)</f>
        <v>0.97727272727272729</v>
      </c>
      <c r="K10" s="211">
        <v>37</v>
      </c>
      <c r="L10" s="606">
        <f>IF(K10=0,"0",K10/K11)</f>
        <v>0.92500000000000004</v>
      </c>
      <c r="M10" s="211">
        <v>35</v>
      </c>
      <c r="N10" s="606">
        <f>IF(M10=0,"0",M10/M11)</f>
        <v>1</v>
      </c>
      <c r="O10" s="211">
        <v>36</v>
      </c>
      <c r="P10" s="606">
        <f>IF(O10=0,"0",O10/O11)</f>
        <v>1</v>
      </c>
      <c r="Q10" s="206">
        <f>K10+M10+O10</f>
        <v>108</v>
      </c>
      <c r="R10" s="605">
        <f>IF(Q10=0,"0",Q10/Q11)</f>
        <v>0.97297297297297303</v>
      </c>
      <c r="S10" s="211">
        <v>39</v>
      </c>
      <c r="T10" s="606">
        <f>IF(S10=0,"0",S10/S11)</f>
        <v>1</v>
      </c>
      <c r="U10" s="211">
        <v>33</v>
      </c>
      <c r="V10" s="606">
        <f>IF(U10=0,"0",U10/U11)</f>
        <v>1</v>
      </c>
      <c r="W10" s="211">
        <v>32</v>
      </c>
      <c r="X10" s="606">
        <f>IF(W10=0,"0",W10/W11)</f>
        <v>1</v>
      </c>
      <c r="Y10" s="206">
        <f>S10+U10+W10</f>
        <v>104</v>
      </c>
      <c r="Z10" s="605">
        <f>IF(Y10=0,"0",Y10/Y11)</f>
        <v>1</v>
      </c>
      <c r="AA10" s="211">
        <v>34</v>
      </c>
      <c r="AB10" s="606">
        <f>IF(AA10=0,"0",AA10/AA11)</f>
        <v>1</v>
      </c>
      <c r="AC10" s="211">
        <v>34</v>
      </c>
      <c r="AD10" s="606">
        <f>IF(AC10=0,"0",AC10/AC11)</f>
        <v>1</v>
      </c>
      <c r="AE10" s="211">
        <v>16</v>
      </c>
      <c r="AF10" s="606">
        <f>IF(AE10=0,"0",AE10/AE11)</f>
        <v>1</v>
      </c>
      <c r="AG10" s="207">
        <f>+AA10+AC10+AE10</f>
        <v>84</v>
      </c>
      <c r="AH10" s="605">
        <f>IF(AG10=0,"0",AG10/AG11)</f>
        <v>1</v>
      </c>
      <c r="AI10" s="208">
        <f>+I10+Q10+Y10+AG10</f>
        <v>382</v>
      </c>
      <c r="AJ10" s="607">
        <f>IF(AI10=0,"0",AI10/AI11)</f>
        <v>0.98708010335917318</v>
      </c>
      <c r="AK10" s="599" t="s">
        <v>336</v>
      </c>
      <c r="AL10" s="600"/>
      <c r="AM10" s="601"/>
    </row>
    <row r="11" spans="1:46" ht="39" thickBot="1" x14ac:dyDescent="0.25">
      <c r="A11" s="617"/>
      <c r="B11" s="213" t="str">
        <f>+EficaciaSST!B41</f>
        <v>Número de actividades programadas del Plan SST en el periodo evaluado</v>
      </c>
      <c r="C11" s="212">
        <v>13</v>
      </c>
      <c r="D11" s="606"/>
      <c r="E11" s="212">
        <v>33</v>
      </c>
      <c r="F11" s="606"/>
      <c r="G11" s="211">
        <v>42</v>
      </c>
      <c r="H11" s="606"/>
      <c r="I11" s="205">
        <f>+C11+E11+G11</f>
        <v>88</v>
      </c>
      <c r="J11" s="605"/>
      <c r="K11" s="211">
        <v>40</v>
      </c>
      <c r="L11" s="606"/>
      <c r="M11" s="211">
        <v>35</v>
      </c>
      <c r="N11" s="606"/>
      <c r="O11" s="211">
        <v>36</v>
      </c>
      <c r="P11" s="606"/>
      <c r="Q11" s="206">
        <f>+K11+M11+O11</f>
        <v>111</v>
      </c>
      <c r="R11" s="605"/>
      <c r="S11" s="211">
        <v>39</v>
      </c>
      <c r="T11" s="606"/>
      <c r="U11" s="211">
        <v>33</v>
      </c>
      <c r="V11" s="606"/>
      <c r="W11" s="211">
        <v>32</v>
      </c>
      <c r="X11" s="606"/>
      <c r="Y11" s="206">
        <f>+S11+U11+W11</f>
        <v>104</v>
      </c>
      <c r="Z11" s="605"/>
      <c r="AA11" s="211">
        <v>34</v>
      </c>
      <c r="AB11" s="606"/>
      <c r="AC11" s="211">
        <v>34</v>
      </c>
      <c r="AD11" s="606"/>
      <c r="AE11" s="211">
        <v>16</v>
      </c>
      <c r="AF11" s="606"/>
      <c r="AG11" s="207">
        <f>+AA11+AC11+AE11</f>
        <v>84</v>
      </c>
      <c r="AH11" s="605"/>
      <c r="AI11" s="208">
        <f>+I11+Q11+Y11+AG11</f>
        <v>387</v>
      </c>
      <c r="AJ11" s="607"/>
      <c r="AK11" s="602"/>
      <c r="AL11" s="603"/>
      <c r="AM11" s="604"/>
    </row>
    <row r="14" spans="1:46" ht="30" customHeight="1" x14ac:dyDescent="0.2">
      <c r="V14" s="137" t="s">
        <v>331</v>
      </c>
    </row>
    <row r="59" spans="1:48" s="185" customFormat="1" ht="30" customHeight="1" x14ac:dyDescent="0.2">
      <c r="A59" s="183"/>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Q59" s="138"/>
      <c r="AS59" s="137"/>
      <c r="AT59" s="137"/>
      <c r="AU59" s="137"/>
      <c r="AV59" s="137"/>
    </row>
    <row r="129" spans="1:48" s="185" customFormat="1" ht="30" customHeight="1" x14ac:dyDescent="0.2">
      <c r="A129" s="183"/>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Q129" s="125"/>
      <c r="AS129" s="137"/>
      <c r="AT129" s="137"/>
      <c r="AU129" s="137"/>
      <c r="AV129" s="137"/>
    </row>
    <row r="130" spans="1:48" s="185" customFormat="1" ht="30" customHeight="1" x14ac:dyDescent="0.2">
      <c r="A130" s="183"/>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Q130" s="125"/>
      <c r="AS130" s="137"/>
      <c r="AT130" s="137"/>
      <c r="AU130" s="137"/>
      <c r="AV130" s="137"/>
    </row>
    <row r="131" spans="1:48" s="185" customFormat="1" ht="30" customHeight="1" x14ac:dyDescent="0.2">
      <c r="A131" s="183"/>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Q131" s="125"/>
      <c r="AS131" s="137"/>
      <c r="AT131" s="137"/>
      <c r="AU131" s="137"/>
      <c r="AV131" s="137"/>
    </row>
    <row r="132" spans="1:48" s="185" customFormat="1" ht="30" customHeight="1" x14ac:dyDescent="0.2">
      <c r="A132" s="183"/>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Q132" s="125"/>
      <c r="AS132" s="137"/>
      <c r="AT132" s="137"/>
      <c r="AU132" s="137"/>
      <c r="AV132" s="137"/>
    </row>
    <row r="133" spans="1:48" s="185" customFormat="1" ht="30" customHeight="1" x14ac:dyDescent="0.2">
      <c r="A133" s="183"/>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Q133" s="125"/>
      <c r="AS133" s="137"/>
      <c r="AT133" s="137"/>
      <c r="AU133" s="137"/>
      <c r="AV133" s="137"/>
    </row>
    <row r="134" spans="1:48" s="185" customFormat="1" ht="30" customHeight="1" x14ac:dyDescent="0.2">
      <c r="A134" s="183"/>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Q134" s="125"/>
      <c r="AS134" s="137"/>
      <c r="AT134" s="137"/>
      <c r="AU134" s="137"/>
      <c r="AV134" s="137"/>
    </row>
    <row r="135" spans="1:48" s="185" customFormat="1" ht="30" customHeight="1" x14ac:dyDescent="0.2">
      <c r="A135" s="183"/>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Q135" s="125"/>
      <c r="AS135" s="137"/>
      <c r="AT135" s="137"/>
      <c r="AU135" s="137"/>
      <c r="AV135" s="137"/>
    </row>
    <row r="136" spans="1:48" s="185" customFormat="1" ht="30" customHeight="1" x14ac:dyDescent="0.2">
      <c r="A136" s="183"/>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Q136" s="125"/>
      <c r="AS136" s="137"/>
      <c r="AT136" s="137"/>
      <c r="AU136" s="137"/>
      <c r="AV136" s="137"/>
    </row>
    <row r="137" spans="1:48" s="185" customFormat="1" ht="30" customHeight="1" x14ac:dyDescent="0.2">
      <c r="A137" s="183"/>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Q137" s="125"/>
      <c r="AS137" s="137"/>
      <c r="AT137" s="137"/>
      <c r="AU137" s="137"/>
      <c r="AV137" s="137"/>
    </row>
    <row r="138" spans="1:48" s="185" customFormat="1" ht="30" customHeight="1" x14ac:dyDescent="0.2">
      <c r="A138" s="183"/>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Q138" s="125"/>
      <c r="AS138" s="137"/>
      <c r="AT138" s="137"/>
      <c r="AU138" s="137"/>
      <c r="AV138" s="137"/>
    </row>
    <row r="139" spans="1:48" s="185" customFormat="1" ht="30" customHeight="1" x14ac:dyDescent="0.2">
      <c r="A139" s="183"/>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Q139" s="125"/>
      <c r="AS139" s="137"/>
      <c r="AT139" s="137"/>
      <c r="AU139" s="137"/>
      <c r="AV139" s="137"/>
    </row>
  </sheetData>
  <sheetProtection formatCells="0" formatColumns="0" formatRows="0" insertRows="0"/>
  <mergeCells count="32">
    <mergeCell ref="A1:A4"/>
    <mergeCell ref="B1:AK1"/>
    <mergeCell ref="AL1:AM1"/>
    <mergeCell ref="B2:AK2"/>
    <mergeCell ref="AL2:AM2"/>
    <mergeCell ref="B3:AK3"/>
    <mergeCell ref="AL3:AM3"/>
    <mergeCell ref="B4:AK4"/>
    <mergeCell ref="AL4:AM4"/>
    <mergeCell ref="X10:X11"/>
    <mergeCell ref="A8:A9"/>
    <mergeCell ref="B8:B9"/>
    <mergeCell ref="C8:AJ8"/>
    <mergeCell ref="AK8:AM9"/>
    <mergeCell ref="A10:A11"/>
    <mergeCell ref="D10:D11"/>
    <mergeCell ref="F10:F11"/>
    <mergeCell ref="H10:H11"/>
    <mergeCell ref="J10:J11"/>
    <mergeCell ref="L10:L11"/>
    <mergeCell ref="N10:N11"/>
    <mergeCell ref="P10:P11"/>
    <mergeCell ref="R10:R11"/>
    <mergeCell ref="T10:T11"/>
    <mergeCell ref="V10:V11"/>
    <mergeCell ref="AK10:AM11"/>
    <mergeCell ref="Z10:Z11"/>
    <mergeCell ref="AB10:AB11"/>
    <mergeCell ref="AD10:AD11"/>
    <mergeCell ref="AF10:AF11"/>
    <mergeCell ref="AH10:AH11"/>
    <mergeCell ref="AJ10:AJ11"/>
  </mergeCells>
  <conditionalFormatting sqref="AJ10">
    <cfRule type="cellIs" dxfId="3" priority="17" stopIfTrue="1" operator="equal">
      <formula>"0"</formula>
    </cfRule>
    <cfRule type="cellIs" dxfId="2" priority="18" stopIfTrue="1" operator="lessThanOrEqual">
      <formula>$AQ$5</formula>
    </cfRule>
    <cfRule type="cellIs" dxfId="1" priority="19" stopIfTrue="1" operator="greaterThanOrEqual">
      <formula>$AQ$2</formula>
    </cfRule>
    <cfRule type="cellIs" dxfId="0" priority="20" stopIfTrue="1" operator="between">
      <formula>$AQ$4</formula>
      <formula>$AQ$3</formula>
    </cfRule>
  </conditionalFormatting>
  <pageMargins left="0.7" right="0.7" top="0.75" bottom="0.75" header="0.3" footer="0.3"/>
  <pageSetup orientation="portrait" r:id="rId1"/>
  <ignoredErrors>
    <ignoredError sqref="I10:I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5604-56A0-404F-A612-FDC6F8ABEA6B}">
  <sheetPr>
    <tabColor theme="6" tint="-0.249977111117893"/>
  </sheetPr>
  <dimension ref="A1:F12"/>
  <sheetViews>
    <sheetView workbookViewId="0">
      <selection sqref="A1:A4"/>
    </sheetView>
  </sheetViews>
  <sheetFormatPr baseColWidth="10" defaultRowHeight="12.75" x14ac:dyDescent="0.2"/>
  <cols>
    <col min="1" max="1" width="27.28515625" customWidth="1"/>
    <col min="2" max="2" width="40.5703125" customWidth="1"/>
    <col min="3" max="3" width="15.5703125" customWidth="1"/>
    <col min="6" max="6" width="15.7109375" customWidth="1"/>
  </cols>
  <sheetData>
    <row r="1" spans="1:6" ht="18.75" thickTop="1" x14ac:dyDescent="0.25">
      <c r="A1" s="330"/>
      <c r="B1" s="333" t="s">
        <v>56</v>
      </c>
      <c r="C1" s="333"/>
      <c r="D1" s="334" t="s">
        <v>86</v>
      </c>
      <c r="E1" s="335"/>
      <c r="F1" s="336"/>
    </row>
    <row r="2" spans="1:6" ht="18" x14ac:dyDescent="0.25">
      <c r="A2" s="331"/>
      <c r="B2" s="337" t="s">
        <v>87</v>
      </c>
      <c r="C2" s="337"/>
      <c r="D2" s="338" t="s">
        <v>88</v>
      </c>
      <c r="E2" s="339"/>
      <c r="F2" s="340"/>
    </row>
    <row r="3" spans="1:6" ht="18" x14ac:dyDescent="0.25">
      <c r="A3" s="331"/>
      <c r="B3" s="337" t="s">
        <v>89</v>
      </c>
      <c r="C3" s="337"/>
      <c r="D3" s="338" t="s">
        <v>90</v>
      </c>
      <c r="E3" s="339"/>
      <c r="F3" s="340"/>
    </row>
    <row r="4" spans="1:6" ht="27.75" customHeight="1" thickBot="1" x14ac:dyDescent="0.3">
      <c r="A4" s="332"/>
      <c r="B4" s="341" t="s">
        <v>91</v>
      </c>
      <c r="C4" s="341"/>
      <c r="D4" s="342" t="s">
        <v>61</v>
      </c>
      <c r="E4" s="343"/>
      <c r="F4" s="344"/>
    </row>
    <row r="5" spans="1:6" ht="18.75" thickTop="1" x14ac:dyDescent="0.25">
      <c r="A5" s="23"/>
      <c r="C5" s="24"/>
      <c r="D5" s="25"/>
      <c r="E5" s="25"/>
      <c r="F5" s="25"/>
    </row>
    <row r="6" spans="1:6" ht="15.75" x14ac:dyDescent="0.25">
      <c r="A6" s="23" t="s">
        <v>0</v>
      </c>
      <c r="C6" s="355"/>
      <c r="D6" s="355"/>
      <c r="E6" s="355"/>
      <c r="F6" s="355"/>
    </row>
    <row r="7" spans="1:6" ht="13.5" thickBot="1" x14ac:dyDescent="0.25">
      <c r="A7" s="23"/>
    </row>
    <row r="8" spans="1:6" ht="14.25" thickTop="1" thickBot="1" x14ac:dyDescent="0.25">
      <c r="A8" s="356" t="s">
        <v>92</v>
      </c>
      <c r="B8" s="358" t="s">
        <v>141</v>
      </c>
      <c r="C8" s="360"/>
      <c r="D8" s="360"/>
      <c r="E8" s="360"/>
      <c r="F8" s="361"/>
    </row>
    <row r="9" spans="1:6" ht="13.5" thickBot="1" x14ac:dyDescent="0.25">
      <c r="A9" s="357"/>
      <c r="B9" s="359"/>
      <c r="C9" s="28" t="s">
        <v>93</v>
      </c>
      <c r="D9" s="362" t="s">
        <v>94</v>
      </c>
      <c r="E9" s="362"/>
      <c r="F9" s="363"/>
    </row>
    <row r="10" spans="1:6" ht="50.65" customHeight="1" thickBot="1" x14ac:dyDescent="0.25">
      <c r="A10" s="345" t="s">
        <v>95</v>
      </c>
      <c r="B10" s="26"/>
      <c r="C10" s="347"/>
      <c r="D10" s="349"/>
      <c r="E10" s="350"/>
      <c r="F10" s="351"/>
    </row>
    <row r="11" spans="1:6" ht="115.9" customHeight="1" thickBot="1" x14ac:dyDescent="0.25">
      <c r="A11" s="346"/>
      <c r="B11" s="26"/>
      <c r="C11" s="348"/>
      <c r="D11" s="352"/>
      <c r="E11" s="353"/>
      <c r="F11" s="354"/>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D04-8789-4944-8EAC-7B783BB0F284}">
  <sheetPr>
    <tabColor theme="3" tint="0.39997558519241921"/>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6" style="3" bestFit="1" customWidth="1"/>
    <col min="5" max="5" width="6.42578125" style="3" customWidth="1"/>
    <col min="6" max="6" width="6.5703125" style="3" bestFit="1" customWidth="1"/>
    <col min="7" max="7" width="6.28515625" style="3" bestFit="1" customWidth="1"/>
    <col min="8" max="8" width="6.42578125" style="3" bestFit="1" customWidth="1"/>
    <col min="9" max="9" width="6" style="3" bestFit="1" customWidth="1"/>
    <col min="10" max="11" width="6.5703125" style="3" bestFit="1" customWidth="1"/>
    <col min="12" max="12" width="9.28515625" style="3" customWidth="1"/>
    <col min="13" max="13" width="8.42578125" style="3" customWidth="1"/>
    <col min="14" max="14" width="6.42578125" style="3" customWidth="1"/>
    <col min="15" max="15" width="6.5703125" style="3" customWidth="1"/>
    <col min="16" max="16" width="12.28515625" style="3" customWidth="1"/>
    <col min="17" max="18" width="11.7109375" style="3" customWidth="1"/>
    <col min="19" max="16384" width="11.42578125" style="3"/>
  </cols>
  <sheetData>
    <row r="1" spans="1:18" ht="13.5" thickBot="1" x14ac:dyDescent="0.25"/>
    <row r="2" spans="1:18" ht="16.5" customHeight="1" x14ac:dyDescent="0.2">
      <c r="B2" s="309"/>
      <c r="C2" s="312" t="s">
        <v>56</v>
      </c>
      <c r="D2" s="313"/>
      <c r="E2" s="313"/>
      <c r="F2" s="313"/>
      <c r="G2" s="313"/>
      <c r="H2" s="313"/>
      <c r="I2" s="313"/>
      <c r="J2" s="313"/>
      <c r="K2" s="313"/>
      <c r="L2" s="313"/>
      <c r="M2" s="314"/>
      <c r="N2" s="315" t="s">
        <v>57</v>
      </c>
      <c r="O2" s="316"/>
      <c r="P2" s="317"/>
    </row>
    <row r="3" spans="1:18" ht="15.75" customHeight="1" x14ac:dyDescent="0.2">
      <c r="B3" s="310"/>
      <c r="C3" s="318" t="s">
        <v>58</v>
      </c>
      <c r="D3" s="319"/>
      <c r="E3" s="319"/>
      <c r="F3" s="319"/>
      <c r="G3" s="319"/>
      <c r="H3" s="319"/>
      <c r="I3" s="319"/>
      <c r="J3" s="319"/>
      <c r="K3" s="319"/>
      <c r="L3" s="319"/>
      <c r="M3" s="320"/>
      <c r="N3" s="321" t="s">
        <v>97</v>
      </c>
      <c r="O3" s="322"/>
      <c r="P3" s="323"/>
    </row>
    <row r="4" spans="1:18" ht="15.75" customHeight="1" x14ac:dyDescent="0.2">
      <c r="B4" s="310"/>
      <c r="C4" s="318" t="s">
        <v>59</v>
      </c>
      <c r="D4" s="319"/>
      <c r="E4" s="319"/>
      <c r="F4" s="319"/>
      <c r="G4" s="319"/>
      <c r="H4" s="319"/>
      <c r="I4" s="319"/>
      <c r="J4" s="319"/>
      <c r="K4" s="319"/>
      <c r="L4" s="319"/>
      <c r="M4" s="320"/>
      <c r="N4" s="321" t="s">
        <v>62</v>
      </c>
      <c r="O4" s="322"/>
      <c r="P4" s="323"/>
    </row>
    <row r="5" spans="1:18" ht="16.5" customHeight="1" thickBot="1" x14ac:dyDescent="0.25">
      <c r="B5" s="311"/>
      <c r="C5" s="324" t="s">
        <v>60</v>
      </c>
      <c r="D5" s="325"/>
      <c r="E5" s="325"/>
      <c r="F5" s="325"/>
      <c r="G5" s="325"/>
      <c r="H5" s="325"/>
      <c r="I5" s="325"/>
      <c r="J5" s="325"/>
      <c r="K5" s="325"/>
      <c r="L5" s="325"/>
      <c r="M5" s="326"/>
      <c r="N5" s="327" t="s">
        <v>61</v>
      </c>
      <c r="O5" s="328"/>
      <c r="P5" s="329"/>
    </row>
    <row r="6" spans="1:18" ht="13.5" thickBot="1" x14ac:dyDescent="0.25"/>
    <row r="7" spans="1:18" x14ac:dyDescent="0.2">
      <c r="A7" s="29"/>
      <c r="B7" s="298" t="s">
        <v>65</v>
      </c>
      <c r="C7" s="299"/>
      <c r="D7" s="299"/>
      <c r="E7" s="299"/>
      <c r="F7" s="299"/>
      <c r="G7" s="299"/>
      <c r="H7" s="299"/>
      <c r="I7" s="299"/>
      <c r="J7" s="299"/>
      <c r="K7" s="299"/>
      <c r="L7" s="299"/>
      <c r="M7" s="299"/>
      <c r="N7" s="299"/>
      <c r="O7" s="299"/>
      <c r="P7" s="300"/>
      <c r="Q7" s="29"/>
    </row>
    <row r="8" spans="1:18" ht="13.5" thickBot="1" x14ac:dyDescent="0.25">
      <c r="A8" s="29"/>
      <c r="B8" s="301"/>
      <c r="C8" s="302"/>
      <c r="D8" s="302"/>
      <c r="E8" s="302"/>
      <c r="F8" s="302"/>
      <c r="G8" s="302"/>
      <c r="H8" s="302"/>
      <c r="I8" s="302"/>
      <c r="J8" s="302"/>
      <c r="K8" s="302"/>
      <c r="L8" s="302"/>
      <c r="M8" s="302"/>
      <c r="N8" s="302"/>
      <c r="O8" s="302"/>
      <c r="P8" s="303"/>
      <c r="Q8" s="29"/>
    </row>
    <row r="9" spans="1:18" ht="6.75" customHeight="1" thickBot="1" x14ac:dyDescent="0.25">
      <c r="A9" s="29"/>
      <c r="B9" s="304"/>
      <c r="C9" s="304"/>
      <c r="D9" s="304"/>
      <c r="E9" s="304"/>
      <c r="F9" s="304"/>
      <c r="G9" s="304"/>
      <c r="H9" s="304"/>
      <c r="I9" s="304"/>
      <c r="J9" s="304"/>
      <c r="K9" s="304"/>
      <c r="L9" s="304"/>
      <c r="M9" s="304"/>
      <c r="N9" s="304"/>
      <c r="O9" s="304"/>
      <c r="P9" s="304"/>
      <c r="Q9" s="29"/>
    </row>
    <row r="10" spans="1:18" ht="26.25" customHeight="1" thickBot="1" x14ac:dyDescent="0.25">
      <c r="A10" s="29"/>
      <c r="B10" s="16" t="s">
        <v>83</v>
      </c>
      <c r="C10" s="17">
        <v>2017</v>
      </c>
      <c r="D10" s="305" t="s">
        <v>1</v>
      </c>
      <c r="E10" s="306"/>
      <c r="F10" s="306"/>
      <c r="G10" s="306"/>
      <c r="H10" s="307" t="s">
        <v>30</v>
      </c>
      <c r="I10" s="307"/>
      <c r="J10" s="307"/>
      <c r="K10" s="306" t="s">
        <v>27</v>
      </c>
      <c r="L10" s="306"/>
      <c r="M10" s="306"/>
      <c r="N10" s="306"/>
      <c r="O10" s="307" t="s">
        <v>36</v>
      </c>
      <c r="P10" s="308"/>
      <c r="Q10" s="29"/>
    </row>
    <row r="11" spans="1:18" ht="4.5" customHeight="1" thickBot="1" x14ac:dyDescent="0.25">
      <c r="A11" s="29"/>
      <c r="B11" s="287"/>
      <c r="C11" s="288"/>
      <c r="D11" s="288"/>
      <c r="E11" s="288"/>
      <c r="F11" s="288"/>
      <c r="G11" s="288"/>
      <c r="H11" s="288"/>
      <c r="I11" s="288"/>
      <c r="J11" s="288"/>
      <c r="K11" s="288"/>
      <c r="L11" s="288"/>
      <c r="M11" s="288"/>
      <c r="N11" s="288"/>
      <c r="O11" s="288"/>
      <c r="P11" s="289"/>
      <c r="Q11" s="29"/>
    </row>
    <row r="12" spans="1:18" ht="13.5" thickBot="1" x14ac:dyDescent="0.25">
      <c r="A12" s="29"/>
      <c r="B12" s="22" t="s">
        <v>0</v>
      </c>
      <c r="C12" s="243" t="s">
        <v>46</v>
      </c>
      <c r="D12" s="243"/>
      <c r="E12" s="243"/>
      <c r="F12" s="243"/>
      <c r="G12" s="243"/>
      <c r="H12" s="243"/>
      <c r="I12" s="243"/>
      <c r="J12" s="243"/>
      <c r="K12" s="243"/>
      <c r="L12" s="243"/>
      <c r="M12" s="243"/>
      <c r="N12" s="243"/>
      <c r="O12" s="243"/>
      <c r="P12" s="244"/>
      <c r="Q12" s="29"/>
      <c r="R12" s="40"/>
    </row>
    <row r="13" spans="1:18" ht="4.5" customHeight="1" thickBot="1" x14ac:dyDescent="0.25">
      <c r="A13" s="29"/>
      <c r="B13" s="226"/>
      <c r="C13" s="253"/>
      <c r="D13" s="253"/>
      <c r="E13" s="253"/>
      <c r="F13" s="253"/>
      <c r="G13" s="253"/>
      <c r="H13" s="253"/>
      <c r="I13" s="253"/>
      <c r="J13" s="253"/>
      <c r="K13" s="253"/>
      <c r="L13" s="253"/>
      <c r="M13" s="253"/>
      <c r="N13" s="253"/>
      <c r="O13" s="253"/>
      <c r="P13" s="254"/>
      <c r="Q13" s="29"/>
    </row>
    <row r="14" spans="1:18" ht="13.5" thickBot="1" x14ac:dyDescent="0.25">
      <c r="A14" s="29"/>
      <c r="B14" s="22" t="s">
        <v>6</v>
      </c>
      <c r="C14" s="368" t="s">
        <v>115</v>
      </c>
      <c r="D14" s="366"/>
      <c r="E14" s="366"/>
      <c r="F14" s="366"/>
      <c r="G14" s="366"/>
      <c r="H14" s="366"/>
      <c r="I14" s="366"/>
      <c r="J14" s="366"/>
      <c r="K14" s="366"/>
      <c r="L14" s="366"/>
      <c r="M14" s="366"/>
      <c r="N14" s="366"/>
      <c r="O14" s="366"/>
      <c r="P14" s="367"/>
      <c r="Q14" s="29"/>
    </row>
    <row r="15" spans="1:18" ht="4.5" customHeight="1" thickBot="1" x14ac:dyDescent="0.25">
      <c r="A15" s="29"/>
      <c r="B15" s="263"/>
      <c r="C15" s="264"/>
      <c r="D15" s="264"/>
      <c r="E15" s="264"/>
      <c r="F15" s="264"/>
      <c r="G15" s="264"/>
      <c r="H15" s="264"/>
      <c r="I15" s="264"/>
      <c r="J15" s="264"/>
      <c r="K15" s="264"/>
      <c r="L15" s="264"/>
      <c r="M15" s="264"/>
      <c r="N15" s="264"/>
      <c r="O15" s="264"/>
      <c r="P15" s="265"/>
      <c r="Q15" s="29"/>
    </row>
    <row r="16" spans="1:18" ht="27" customHeight="1" thickBot="1" x14ac:dyDescent="0.25">
      <c r="A16" s="29"/>
      <c r="B16" s="22" t="s">
        <v>25</v>
      </c>
      <c r="C16" s="266" t="s">
        <v>144</v>
      </c>
      <c r="D16" s="290"/>
      <c r="E16" s="290"/>
      <c r="F16" s="290"/>
      <c r="G16" s="290"/>
      <c r="H16" s="290"/>
      <c r="I16" s="290"/>
      <c r="J16" s="290"/>
      <c r="K16" s="290"/>
      <c r="L16" s="290"/>
      <c r="M16" s="290"/>
      <c r="N16" s="290"/>
      <c r="O16" s="290"/>
      <c r="P16" s="291"/>
      <c r="Q16" s="29"/>
    </row>
    <row r="17" spans="1:17" ht="4.5" customHeight="1" thickBot="1" x14ac:dyDescent="0.25">
      <c r="A17" s="29"/>
      <c r="B17" s="263"/>
      <c r="C17" s="264"/>
      <c r="D17" s="264"/>
      <c r="E17" s="264"/>
      <c r="F17" s="264"/>
      <c r="G17" s="264"/>
      <c r="H17" s="264"/>
      <c r="I17" s="264"/>
      <c r="J17" s="264"/>
      <c r="K17" s="264"/>
      <c r="L17" s="264"/>
      <c r="M17" s="264"/>
      <c r="N17" s="264"/>
      <c r="O17" s="264"/>
      <c r="P17" s="265"/>
      <c r="Q17" s="29"/>
    </row>
    <row r="18" spans="1:17" ht="26.25" customHeight="1" thickBot="1" x14ac:dyDescent="0.25">
      <c r="A18" s="29"/>
      <c r="B18" s="22" t="s">
        <v>11</v>
      </c>
      <c r="C18" s="292" t="s">
        <v>114</v>
      </c>
      <c r="D18" s="293"/>
      <c r="E18" s="293"/>
      <c r="F18" s="293"/>
      <c r="G18" s="293"/>
      <c r="H18" s="293"/>
      <c r="I18" s="293"/>
      <c r="J18" s="293"/>
      <c r="K18" s="293"/>
      <c r="L18" s="293"/>
      <c r="M18" s="293"/>
      <c r="N18" s="293"/>
      <c r="O18" s="293"/>
      <c r="P18" s="294"/>
      <c r="Q18" s="29"/>
    </row>
    <row r="19" spans="1:17" ht="4.5" customHeight="1" thickBot="1" x14ac:dyDescent="0.25">
      <c r="A19" s="29"/>
      <c r="B19" s="282"/>
      <c r="C19" s="282"/>
      <c r="D19" s="282"/>
      <c r="E19" s="282"/>
      <c r="F19" s="282"/>
      <c r="G19" s="282"/>
      <c r="H19" s="282"/>
      <c r="I19" s="282"/>
      <c r="J19" s="282"/>
      <c r="K19" s="282"/>
      <c r="L19" s="282"/>
      <c r="M19" s="282"/>
      <c r="N19" s="282"/>
      <c r="O19" s="282"/>
      <c r="P19" s="282"/>
      <c r="Q19" s="29"/>
    </row>
    <row r="20" spans="1:17" ht="17.25" customHeight="1" thickBot="1" x14ac:dyDescent="0.25">
      <c r="A20" s="29"/>
      <c r="B20" s="221" t="s">
        <v>26</v>
      </c>
      <c r="C20" s="222"/>
      <c r="D20" s="222"/>
      <c r="E20" s="222"/>
      <c r="F20" s="222"/>
      <c r="G20" s="222"/>
      <c r="H20" s="222"/>
      <c r="I20" s="222"/>
      <c r="J20" s="222"/>
      <c r="K20" s="222"/>
      <c r="L20" s="222"/>
      <c r="M20" s="222"/>
      <c r="N20" s="222"/>
      <c r="O20" s="222"/>
      <c r="P20" s="223"/>
      <c r="Q20" s="29"/>
    </row>
    <row r="21" spans="1:17" ht="4.5" customHeight="1" thickBot="1" x14ac:dyDescent="0.25">
      <c r="A21" s="29"/>
      <c r="B21" s="295"/>
      <c r="C21" s="296"/>
      <c r="D21" s="296"/>
      <c r="E21" s="296"/>
      <c r="F21" s="296"/>
      <c r="G21" s="296"/>
      <c r="H21" s="296"/>
      <c r="I21" s="296"/>
      <c r="J21" s="296"/>
      <c r="K21" s="296"/>
      <c r="L21" s="296"/>
      <c r="M21" s="296"/>
      <c r="N21" s="296"/>
      <c r="O21" s="296"/>
      <c r="P21" s="297"/>
      <c r="Q21" s="29"/>
    </row>
    <row r="22" spans="1:17" ht="45.75" customHeight="1" thickBot="1" x14ac:dyDescent="0.25">
      <c r="A22" s="29"/>
      <c r="B22" s="22" t="s">
        <v>3</v>
      </c>
      <c r="C22" s="365" t="s">
        <v>142</v>
      </c>
      <c r="D22" s="366"/>
      <c r="E22" s="366"/>
      <c r="F22" s="366"/>
      <c r="G22" s="366"/>
      <c r="H22" s="366"/>
      <c r="I22" s="366"/>
      <c r="J22" s="366"/>
      <c r="K22" s="366"/>
      <c r="L22" s="366"/>
      <c r="M22" s="366"/>
      <c r="N22" s="366"/>
      <c r="O22" s="366"/>
      <c r="P22" s="367"/>
      <c r="Q22" s="29"/>
    </row>
    <row r="23" spans="1:17" ht="4.5" customHeight="1" thickBot="1" x14ac:dyDescent="0.25">
      <c r="A23" s="29"/>
      <c r="B23" s="263"/>
      <c r="C23" s="264"/>
      <c r="D23" s="264"/>
      <c r="E23" s="264"/>
      <c r="F23" s="264"/>
      <c r="G23" s="264"/>
      <c r="H23" s="264"/>
      <c r="I23" s="264"/>
      <c r="J23" s="264"/>
      <c r="K23" s="264"/>
      <c r="L23" s="264"/>
      <c r="M23" s="264"/>
      <c r="N23" s="264"/>
      <c r="O23" s="264"/>
      <c r="P23" s="265"/>
      <c r="Q23" s="29"/>
    </row>
    <row r="24" spans="1:17" ht="52.5" customHeight="1" thickBot="1" x14ac:dyDescent="0.25">
      <c r="A24" s="29"/>
      <c r="B24" s="22" t="s">
        <v>12</v>
      </c>
      <c r="C24" s="266" t="s">
        <v>143</v>
      </c>
      <c r="D24" s="267"/>
      <c r="E24" s="267"/>
      <c r="F24" s="267"/>
      <c r="G24" s="267"/>
      <c r="H24" s="267"/>
      <c r="I24" s="267"/>
      <c r="J24" s="267"/>
      <c r="K24" s="267"/>
      <c r="L24" s="267"/>
      <c r="M24" s="267"/>
      <c r="N24" s="267"/>
      <c r="O24" s="267"/>
      <c r="P24" s="268"/>
      <c r="Q24" s="29"/>
    </row>
    <row r="25" spans="1:17" ht="4.5" customHeight="1" thickBot="1" x14ac:dyDescent="0.25">
      <c r="A25" s="29"/>
      <c r="B25" s="263"/>
      <c r="C25" s="264"/>
      <c r="D25" s="264"/>
      <c r="E25" s="264"/>
      <c r="F25" s="264"/>
      <c r="G25" s="264"/>
      <c r="H25" s="264"/>
      <c r="I25" s="264"/>
      <c r="J25" s="264"/>
      <c r="K25" s="264"/>
      <c r="L25" s="264"/>
      <c r="M25" s="264"/>
      <c r="N25" s="264"/>
      <c r="O25" s="264"/>
      <c r="P25" s="265"/>
      <c r="Q25" s="29"/>
    </row>
    <row r="26" spans="1:17" ht="13.5" customHeight="1" thickBot="1" x14ac:dyDescent="0.25">
      <c r="A26" s="29"/>
      <c r="B26" s="2" t="s">
        <v>2</v>
      </c>
      <c r="C26" s="364">
        <v>0.6</v>
      </c>
      <c r="D26" s="270"/>
      <c r="E26" s="270"/>
      <c r="F26" s="270"/>
      <c r="G26" s="270"/>
      <c r="H26" s="270"/>
      <c r="I26" s="270"/>
      <c r="J26" s="270"/>
      <c r="K26" s="270"/>
      <c r="L26" s="270"/>
      <c r="M26" s="270"/>
      <c r="N26" s="270"/>
      <c r="O26" s="270"/>
      <c r="P26" s="271"/>
      <c r="Q26" s="29"/>
    </row>
    <row r="27" spans="1:17" ht="4.5" customHeight="1" thickBot="1" x14ac:dyDescent="0.25">
      <c r="A27" s="29"/>
      <c r="B27" s="272"/>
      <c r="C27" s="273"/>
      <c r="D27" s="273"/>
      <c r="E27" s="273"/>
      <c r="F27" s="273"/>
      <c r="G27" s="273"/>
      <c r="H27" s="273"/>
      <c r="I27" s="273"/>
      <c r="J27" s="273"/>
      <c r="K27" s="273"/>
      <c r="L27" s="273"/>
      <c r="M27" s="273"/>
      <c r="N27" s="273"/>
      <c r="O27" s="273"/>
      <c r="P27" s="274"/>
      <c r="Q27" s="29"/>
    </row>
    <row r="28" spans="1:17" ht="12.75" customHeight="1" thickBot="1" x14ac:dyDescent="0.25">
      <c r="A28" s="29"/>
      <c r="B28" s="2" t="s">
        <v>13</v>
      </c>
      <c r="C28" s="11" t="s">
        <v>14</v>
      </c>
      <c r="D28" s="275" t="s">
        <v>116</v>
      </c>
      <c r="E28" s="276"/>
      <c r="F28" s="276"/>
      <c r="G28" s="277"/>
      <c r="H28" s="278" t="s">
        <v>15</v>
      </c>
      <c r="I28" s="278"/>
      <c r="J28" s="278"/>
      <c r="K28" s="275" t="s">
        <v>117</v>
      </c>
      <c r="L28" s="276"/>
      <c r="M28" s="277"/>
      <c r="N28" s="279" t="s">
        <v>16</v>
      </c>
      <c r="O28" s="280"/>
      <c r="P28" s="30" t="s">
        <v>118</v>
      </c>
      <c r="Q28" s="29"/>
    </row>
    <row r="29" spans="1:17" ht="4.5" customHeight="1" thickBot="1" x14ac:dyDescent="0.25">
      <c r="A29" s="29"/>
      <c r="B29" s="281"/>
      <c r="C29" s="282"/>
      <c r="D29" s="282"/>
      <c r="E29" s="282"/>
      <c r="F29" s="282"/>
      <c r="G29" s="282"/>
      <c r="H29" s="282"/>
      <c r="I29" s="282"/>
      <c r="J29" s="282"/>
      <c r="K29" s="282"/>
      <c r="L29" s="282"/>
      <c r="M29" s="282"/>
      <c r="N29" s="282"/>
      <c r="O29" s="282"/>
      <c r="P29" s="283"/>
      <c r="Q29" s="29"/>
    </row>
    <row r="30" spans="1:17" ht="13.5" thickBot="1" x14ac:dyDescent="0.25">
      <c r="A30" s="29"/>
      <c r="B30" s="2" t="s">
        <v>7</v>
      </c>
      <c r="C30" s="242" t="s">
        <v>119</v>
      </c>
      <c r="D30" s="243"/>
      <c r="E30" s="243"/>
      <c r="F30" s="243"/>
      <c r="G30" s="243"/>
      <c r="H30" s="243"/>
      <c r="I30" s="243"/>
      <c r="J30" s="243"/>
      <c r="K30" s="243"/>
      <c r="L30" s="243"/>
      <c r="M30" s="243"/>
      <c r="N30" s="243"/>
      <c r="O30" s="243"/>
      <c r="P30" s="244"/>
      <c r="Q30" s="29"/>
    </row>
    <row r="31" spans="1:17" ht="4.5" customHeight="1" thickBot="1" x14ac:dyDescent="0.25">
      <c r="A31" s="29"/>
      <c r="B31" s="263"/>
      <c r="C31" s="264"/>
      <c r="D31" s="264"/>
      <c r="E31" s="264"/>
      <c r="F31" s="264"/>
      <c r="G31" s="264"/>
      <c r="H31" s="264"/>
      <c r="I31" s="264"/>
      <c r="J31" s="264"/>
      <c r="K31" s="264"/>
      <c r="L31" s="264"/>
      <c r="M31" s="264"/>
      <c r="N31" s="264"/>
      <c r="O31" s="264"/>
      <c r="P31" s="265"/>
      <c r="Q31" s="29"/>
    </row>
    <row r="32" spans="1:17" ht="13.5" thickBot="1" x14ac:dyDescent="0.25">
      <c r="A32" s="29"/>
      <c r="B32" s="2" t="s">
        <v>4</v>
      </c>
      <c r="C32" s="242" t="s">
        <v>148</v>
      </c>
      <c r="D32" s="243"/>
      <c r="E32" s="243"/>
      <c r="F32" s="243"/>
      <c r="G32" s="243"/>
      <c r="H32" s="243"/>
      <c r="I32" s="243"/>
      <c r="J32" s="243"/>
      <c r="K32" s="243"/>
      <c r="L32" s="243"/>
      <c r="M32" s="243"/>
      <c r="N32" s="243"/>
      <c r="O32" s="243"/>
      <c r="P32" s="243"/>
      <c r="Q32" s="29"/>
    </row>
    <row r="33" spans="1:17" ht="4.5" customHeight="1" thickBot="1" x14ac:dyDescent="0.25">
      <c r="A33" s="29"/>
      <c r="B33" s="263"/>
      <c r="C33" s="264"/>
      <c r="D33" s="264"/>
      <c r="E33" s="264"/>
      <c r="F33" s="264"/>
      <c r="G33" s="264"/>
      <c r="H33" s="264"/>
      <c r="I33" s="264"/>
      <c r="J33" s="264"/>
      <c r="K33" s="264"/>
      <c r="L33" s="264"/>
      <c r="M33" s="264"/>
      <c r="N33" s="264"/>
      <c r="O33" s="264"/>
      <c r="P33" s="265"/>
      <c r="Q33" s="29"/>
    </row>
    <row r="34" spans="1:17" ht="13.5" thickBot="1" x14ac:dyDescent="0.25">
      <c r="A34" s="29"/>
      <c r="B34" s="2" t="s">
        <v>23</v>
      </c>
      <c r="C34" s="242" t="s">
        <v>69</v>
      </c>
      <c r="D34" s="243"/>
      <c r="E34" s="243"/>
      <c r="F34" s="243"/>
      <c r="G34" s="243"/>
      <c r="H34" s="243"/>
      <c r="I34" s="243"/>
      <c r="J34" s="243"/>
      <c r="K34" s="243"/>
      <c r="L34" s="243"/>
      <c r="M34" s="243"/>
      <c r="N34" s="243"/>
      <c r="O34" s="243"/>
      <c r="P34" s="244"/>
      <c r="Q34" s="29"/>
    </row>
    <row r="35" spans="1:17" ht="4.5" customHeight="1" thickBot="1" x14ac:dyDescent="0.25">
      <c r="A35" s="29"/>
      <c r="B35" s="226"/>
      <c r="C35" s="253"/>
      <c r="D35" s="253"/>
      <c r="E35" s="253"/>
      <c r="F35" s="253"/>
      <c r="G35" s="253"/>
      <c r="H35" s="253"/>
      <c r="I35" s="253"/>
      <c r="J35" s="253"/>
      <c r="K35" s="253"/>
      <c r="L35" s="253"/>
      <c r="M35" s="253"/>
      <c r="N35" s="253"/>
      <c r="O35" s="253"/>
      <c r="P35" s="254"/>
      <c r="Q35" s="29"/>
    </row>
    <row r="36" spans="1:17" ht="16.5" customHeight="1" thickBot="1" x14ac:dyDescent="0.25">
      <c r="A36" s="29"/>
      <c r="B36" s="2" t="s">
        <v>64</v>
      </c>
      <c r="C36" s="242" t="s">
        <v>69</v>
      </c>
      <c r="D36" s="243"/>
      <c r="E36" s="243"/>
      <c r="F36" s="243"/>
      <c r="G36" s="243"/>
      <c r="H36" s="243"/>
      <c r="I36" s="243"/>
      <c r="J36" s="243"/>
      <c r="K36" s="243"/>
      <c r="L36" s="243"/>
      <c r="M36" s="243"/>
      <c r="N36" s="243"/>
      <c r="O36" s="243"/>
      <c r="P36" s="24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5" t="s">
        <v>17</v>
      </c>
      <c r="C38" s="256"/>
      <c r="D38" s="256"/>
      <c r="E38" s="256"/>
      <c r="F38" s="256"/>
      <c r="G38" s="256"/>
      <c r="H38" s="256"/>
      <c r="I38" s="256"/>
      <c r="J38" s="256"/>
      <c r="K38" s="256"/>
      <c r="L38" s="256"/>
      <c r="M38" s="256"/>
      <c r="N38" s="256"/>
      <c r="O38" s="257"/>
      <c r="P38" s="258"/>
      <c r="Q38" s="29"/>
    </row>
    <row r="39" spans="1:17" ht="13.5" thickBot="1" x14ac:dyDescent="0.25">
      <c r="A39" s="29"/>
      <c r="B39" s="1" t="s">
        <v>22</v>
      </c>
      <c r="C39" s="259" t="s">
        <v>18</v>
      </c>
      <c r="D39" s="260"/>
      <c r="E39" s="260"/>
      <c r="F39" s="260"/>
      <c r="G39" s="261"/>
      <c r="H39" s="259" t="s">
        <v>7</v>
      </c>
      <c r="I39" s="260"/>
      <c r="J39" s="260"/>
      <c r="K39" s="260"/>
      <c r="L39" s="261"/>
      <c r="M39" s="259" t="s">
        <v>19</v>
      </c>
      <c r="N39" s="260"/>
      <c r="O39" s="262"/>
      <c r="P39" s="261"/>
      <c r="Q39" s="29"/>
    </row>
    <row r="40" spans="1:17" ht="24" customHeight="1" x14ac:dyDescent="0.2">
      <c r="A40" s="29"/>
      <c r="B40" s="32" t="s">
        <v>120</v>
      </c>
      <c r="C40" s="249" t="s">
        <v>106</v>
      </c>
      <c r="D40" s="250"/>
      <c r="E40" s="250"/>
      <c r="F40" s="250"/>
      <c r="G40" s="251"/>
      <c r="H40" s="249" t="s">
        <v>121</v>
      </c>
      <c r="I40" s="250"/>
      <c r="J40" s="250"/>
      <c r="K40" s="250"/>
      <c r="L40" s="251"/>
      <c r="M40" s="249" t="s">
        <v>122</v>
      </c>
      <c r="N40" s="250"/>
      <c r="O40" s="250"/>
      <c r="P40" s="252"/>
      <c r="Q40" s="29"/>
    </row>
    <row r="41" spans="1:17" ht="23.25" customHeight="1" x14ac:dyDescent="0.2">
      <c r="A41" s="29"/>
      <c r="B41" s="32" t="s">
        <v>123</v>
      </c>
      <c r="C41" s="249" t="s">
        <v>106</v>
      </c>
      <c r="D41" s="250"/>
      <c r="E41" s="250"/>
      <c r="F41" s="250"/>
      <c r="G41" s="251"/>
      <c r="H41" s="249" t="s">
        <v>121</v>
      </c>
      <c r="I41" s="250"/>
      <c r="J41" s="250"/>
      <c r="K41" s="250"/>
      <c r="L41" s="251"/>
      <c r="M41" s="249" t="s">
        <v>122</v>
      </c>
      <c r="N41" s="250"/>
      <c r="O41" s="250"/>
      <c r="P41" s="252"/>
      <c r="Q41" s="29"/>
    </row>
    <row r="42" spans="1:17" ht="13.5" customHeight="1" x14ac:dyDescent="0.2">
      <c r="A42" s="29"/>
      <c r="B42" s="12"/>
      <c r="C42" s="245"/>
      <c r="D42" s="246"/>
      <c r="E42" s="246"/>
      <c r="F42" s="246"/>
      <c r="G42" s="247"/>
      <c r="H42" s="245"/>
      <c r="I42" s="246"/>
      <c r="J42" s="246"/>
      <c r="K42" s="246"/>
      <c r="L42" s="247"/>
      <c r="M42" s="245"/>
      <c r="N42" s="246"/>
      <c r="O42" s="246"/>
      <c r="P42" s="248"/>
      <c r="Q42" s="29"/>
    </row>
    <row r="43" spans="1:17" ht="12.75" customHeight="1" x14ac:dyDescent="0.2">
      <c r="A43" s="29"/>
      <c r="B43" s="12"/>
      <c r="C43" s="245"/>
      <c r="D43" s="246"/>
      <c r="E43" s="246"/>
      <c r="F43" s="246"/>
      <c r="G43" s="247"/>
      <c r="H43" s="245"/>
      <c r="I43" s="246"/>
      <c r="J43" s="246"/>
      <c r="K43" s="246"/>
      <c r="L43" s="247"/>
      <c r="M43" s="245"/>
      <c r="N43" s="246"/>
      <c r="O43" s="246"/>
      <c r="P43" s="248"/>
      <c r="Q43" s="29"/>
    </row>
    <row r="44" spans="1:17" ht="11.25" customHeight="1" thickBot="1" x14ac:dyDescent="0.25">
      <c r="A44" s="29"/>
      <c r="B44" s="8"/>
      <c r="C44" s="217"/>
      <c r="D44" s="218"/>
      <c r="E44" s="218"/>
      <c r="F44" s="218"/>
      <c r="G44" s="219"/>
      <c r="H44" s="217"/>
      <c r="I44" s="218"/>
      <c r="J44" s="218"/>
      <c r="K44" s="218"/>
      <c r="L44" s="219"/>
      <c r="M44" s="217"/>
      <c r="N44" s="218"/>
      <c r="O44" s="218"/>
      <c r="P44" s="22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1" t="s">
        <v>8</v>
      </c>
      <c r="C46" s="222"/>
      <c r="D46" s="222"/>
      <c r="E46" s="222"/>
      <c r="F46" s="222"/>
      <c r="G46" s="222"/>
      <c r="H46" s="222"/>
      <c r="I46" s="222"/>
      <c r="J46" s="222"/>
      <c r="K46" s="222"/>
      <c r="L46" s="222"/>
      <c r="M46" s="222"/>
      <c r="N46" s="222"/>
      <c r="O46" s="222"/>
      <c r="P46" s="22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25"/>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226">
        <v>0.9</v>
      </c>
      <c r="C50" s="227"/>
      <c r="D50" s="227"/>
      <c r="E50" s="227"/>
      <c r="F50" s="227"/>
      <c r="G50" s="227"/>
      <c r="H50" s="227"/>
      <c r="I50" s="227"/>
      <c r="J50" s="227"/>
      <c r="K50" s="227"/>
      <c r="L50" s="227"/>
      <c r="M50" s="227"/>
      <c r="N50" s="227"/>
      <c r="O50" s="227"/>
      <c r="P50" s="228"/>
      <c r="Q50" s="29"/>
    </row>
    <row r="51" spans="1:17" ht="13.5" thickBot="1" x14ac:dyDescent="0.25">
      <c r="A51" s="29"/>
      <c r="B51" s="221" t="s">
        <v>21</v>
      </c>
      <c r="C51" s="222"/>
      <c r="D51" s="222"/>
      <c r="E51" s="222"/>
      <c r="F51" s="222"/>
      <c r="G51" s="222"/>
      <c r="H51" s="222"/>
      <c r="I51" s="222"/>
      <c r="J51" s="222"/>
      <c r="K51" s="222"/>
      <c r="L51" s="222"/>
      <c r="M51" s="222"/>
      <c r="N51" s="222"/>
      <c r="O51" s="222"/>
      <c r="P51" s="223"/>
      <c r="Q51" s="29"/>
    </row>
    <row r="52" spans="1:17" x14ac:dyDescent="0.2">
      <c r="A52" s="29"/>
      <c r="B52" s="229" t="s">
        <v>109</v>
      </c>
      <c r="C52" s="230"/>
      <c r="D52" s="230"/>
      <c r="E52" s="230"/>
      <c r="F52" s="230"/>
      <c r="G52" s="230"/>
      <c r="H52" s="230"/>
      <c r="I52" s="230"/>
      <c r="J52" s="230"/>
      <c r="K52" s="230"/>
      <c r="L52" s="230"/>
      <c r="M52" s="230"/>
      <c r="N52" s="230"/>
      <c r="O52" s="230"/>
      <c r="P52" s="231"/>
      <c r="Q52" s="29"/>
    </row>
    <row r="53" spans="1:17" x14ac:dyDescent="0.2">
      <c r="A53" s="29"/>
      <c r="B53" s="232"/>
      <c r="C53" s="233"/>
      <c r="D53" s="233"/>
      <c r="E53" s="233"/>
      <c r="F53" s="233"/>
      <c r="G53" s="233"/>
      <c r="H53" s="233"/>
      <c r="I53" s="233"/>
      <c r="J53" s="233"/>
      <c r="K53" s="233"/>
      <c r="L53" s="233"/>
      <c r="M53" s="233"/>
      <c r="N53" s="233"/>
      <c r="O53" s="233"/>
      <c r="P53" s="234"/>
      <c r="Q53" s="29"/>
    </row>
    <row r="54" spans="1:17" x14ac:dyDescent="0.2">
      <c r="A54" s="29"/>
      <c r="B54" s="232"/>
      <c r="C54" s="233"/>
      <c r="D54" s="233"/>
      <c r="E54" s="233"/>
      <c r="F54" s="233"/>
      <c r="G54" s="233"/>
      <c r="H54" s="233"/>
      <c r="I54" s="233"/>
      <c r="J54" s="233"/>
      <c r="K54" s="233"/>
      <c r="L54" s="233"/>
      <c r="M54" s="233"/>
      <c r="N54" s="233"/>
      <c r="O54" s="233"/>
      <c r="P54" s="234"/>
      <c r="Q54" s="29"/>
    </row>
    <row r="55" spans="1:17" x14ac:dyDescent="0.2">
      <c r="A55" s="29"/>
      <c r="B55" s="232"/>
      <c r="C55" s="233"/>
      <c r="D55" s="233"/>
      <c r="E55" s="233"/>
      <c r="F55" s="233"/>
      <c r="G55" s="233"/>
      <c r="H55" s="233"/>
      <c r="I55" s="233"/>
      <c r="J55" s="233"/>
      <c r="K55" s="233"/>
      <c r="L55" s="233"/>
      <c r="M55" s="233"/>
      <c r="N55" s="233"/>
      <c r="O55" s="233"/>
      <c r="P55" s="234"/>
      <c r="Q55" s="29"/>
    </row>
    <row r="56" spans="1:17" x14ac:dyDescent="0.2">
      <c r="A56" s="29"/>
      <c r="B56" s="232"/>
      <c r="C56" s="233"/>
      <c r="D56" s="233"/>
      <c r="E56" s="233"/>
      <c r="F56" s="233"/>
      <c r="G56" s="233"/>
      <c r="H56" s="233"/>
      <c r="I56" s="233"/>
      <c r="J56" s="233"/>
      <c r="K56" s="233"/>
      <c r="L56" s="233"/>
      <c r="M56" s="233"/>
      <c r="N56" s="233"/>
      <c r="O56" s="233"/>
      <c r="P56" s="234"/>
      <c r="Q56" s="29"/>
    </row>
    <row r="57" spans="1:17" x14ac:dyDescent="0.2">
      <c r="A57" s="29"/>
      <c r="B57" s="232"/>
      <c r="C57" s="233"/>
      <c r="D57" s="233"/>
      <c r="E57" s="233"/>
      <c r="F57" s="233"/>
      <c r="G57" s="233"/>
      <c r="H57" s="233"/>
      <c r="I57" s="233"/>
      <c r="J57" s="233"/>
      <c r="K57" s="233"/>
      <c r="L57" s="233"/>
      <c r="M57" s="233"/>
      <c r="N57" s="233"/>
      <c r="O57" s="233"/>
      <c r="P57" s="234"/>
      <c r="Q57" s="29"/>
    </row>
    <row r="58" spans="1:17" x14ac:dyDescent="0.2">
      <c r="A58" s="29"/>
      <c r="B58" s="232"/>
      <c r="C58" s="233"/>
      <c r="D58" s="233"/>
      <c r="E58" s="233"/>
      <c r="F58" s="233"/>
      <c r="G58" s="233"/>
      <c r="H58" s="233"/>
      <c r="I58" s="233"/>
      <c r="J58" s="233"/>
      <c r="K58" s="233"/>
      <c r="L58" s="233"/>
      <c r="M58" s="233"/>
      <c r="N58" s="233"/>
      <c r="O58" s="233"/>
      <c r="P58" s="234"/>
      <c r="Q58" s="29"/>
    </row>
    <row r="59" spans="1:17" x14ac:dyDescent="0.2">
      <c r="A59" s="29"/>
      <c r="B59" s="232"/>
      <c r="C59" s="233"/>
      <c r="D59" s="233"/>
      <c r="E59" s="233"/>
      <c r="F59" s="233"/>
      <c r="G59" s="233"/>
      <c r="H59" s="233"/>
      <c r="I59" s="233"/>
      <c r="J59" s="233"/>
      <c r="K59" s="233"/>
      <c r="L59" s="233"/>
      <c r="M59" s="233"/>
      <c r="N59" s="233"/>
      <c r="O59" s="233"/>
      <c r="P59" s="234"/>
      <c r="Q59" s="29"/>
    </row>
    <row r="60" spans="1:17" x14ac:dyDescent="0.2">
      <c r="A60" s="29"/>
      <c r="B60" s="232"/>
      <c r="C60" s="233"/>
      <c r="D60" s="233"/>
      <c r="E60" s="233"/>
      <c r="F60" s="233"/>
      <c r="G60" s="233"/>
      <c r="H60" s="233"/>
      <c r="I60" s="233"/>
      <c r="J60" s="233"/>
      <c r="K60" s="233"/>
      <c r="L60" s="233"/>
      <c r="M60" s="233"/>
      <c r="N60" s="233"/>
      <c r="O60" s="233"/>
      <c r="P60" s="234"/>
      <c r="Q60" s="29"/>
    </row>
    <row r="61" spans="1:17" x14ac:dyDescent="0.2">
      <c r="A61" s="29"/>
      <c r="B61" s="232"/>
      <c r="C61" s="233"/>
      <c r="D61" s="233"/>
      <c r="E61" s="233"/>
      <c r="F61" s="233"/>
      <c r="G61" s="233"/>
      <c r="H61" s="233"/>
      <c r="I61" s="233"/>
      <c r="J61" s="233"/>
      <c r="K61" s="233"/>
      <c r="L61" s="233"/>
      <c r="M61" s="233"/>
      <c r="N61" s="233"/>
      <c r="O61" s="233"/>
      <c r="P61" s="234"/>
      <c r="Q61" s="29"/>
    </row>
    <row r="62" spans="1:17" x14ac:dyDescent="0.2">
      <c r="A62" s="29"/>
      <c r="B62" s="232"/>
      <c r="C62" s="233"/>
      <c r="D62" s="233"/>
      <c r="E62" s="233"/>
      <c r="F62" s="233"/>
      <c r="G62" s="233"/>
      <c r="H62" s="233"/>
      <c r="I62" s="233"/>
      <c r="J62" s="233"/>
      <c r="K62" s="233"/>
      <c r="L62" s="233"/>
      <c r="M62" s="233"/>
      <c r="N62" s="233"/>
      <c r="O62" s="233"/>
      <c r="P62" s="234"/>
      <c r="Q62" s="29"/>
    </row>
    <row r="63" spans="1:17" x14ac:dyDescent="0.2">
      <c r="A63" s="29"/>
      <c r="B63" s="232"/>
      <c r="C63" s="233"/>
      <c r="D63" s="233"/>
      <c r="E63" s="233"/>
      <c r="F63" s="233"/>
      <c r="G63" s="233"/>
      <c r="H63" s="233"/>
      <c r="I63" s="233"/>
      <c r="J63" s="233"/>
      <c r="K63" s="233"/>
      <c r="L63" s="233"/>
      <c r="M63" s="233"/>
      <c r="N63" s="233"/>
      <c r="O63" s="233"/>
      <c r="P63" s="234"/>
      <c r="Q63" s="29"/>
    </row>
    <row r="64" spans="1:17" x14ac:dyDescent="0.2">
      <c r="A64" s="29"/>
      <c r="B64" s="232"/>
      <c r="C64" s="233"/>
      <c r="D64" s="233"/>
      <c r="E64" s="233"/>
      <c r="F64" s="233"/>
      <c r="G64" s="233"/>
      <c r="H64" s="233"/>
      <c r="I64" s="233"/>
      <c r="J64" s="233"/>
      <c r="K64" s="233"/>
      <c r="L64" s="233"/>
      <c r="M64" s="233"/>
      <c r="N64" s="233"/>
      <c r="O64" s="233"/>
      <c r="P64" s="234"/>
      <c r="Q64" s="29"/>
    </row>
    <row r="65" spans="1:17" x14ac:dyDescent="0.2">
      <c r="A65" s="29"/>
      <c r="B65" s="232"/>
      <c r="C65" s="233"/>
      <c r="D65" s="233"/>
      <c r="E65" s="233"/>
      <c r="F65" s="233"/>
      <c r="G65" s="233"/>
      <c r="H65" s="233"/>
      <c r="I65" s="233"/>
      <c r="J65" s="233"/>
      <c r="K65" s="233"/>
      <c r="L65" s="233"/>
      <c r="M65" s="233"/>
      <c r="N65" s="233"/>
      <c r="O65" s="233"/>
      <c r="P65" s="234"/>
      <c r="Q65" s="29"/>
    </row>
    <row r="66" spans="1:17" x14ac:dyDescent="0.2">
      <c r="A66" s="29"/>
      <c r="B66" s="232"/>
      <c r="C66" s="233"/>
      <c r="D66" s="233"/>
      <c r="E66" s="233"/>
      <c r="F66" s="233"/>
      <c r="G66" s="233"/>
      <c r="H66" s="233"/>
      <c r="I66" s="233"/>
      <c r="J66" s="233"/>
      <c r="K66" s="233"/>
      <c r="L66" s="233"/>
      <c r="M66" s="233"/>
      <c r="N66" s="233"/>
      <c r="O66" s="233"/>
      <c r="P66" s="234"/>
      <c r="Q66" s="29"/>
    </row>
    <row r="67" spans="1:17" ht="13.5" thickBot="1" x14ac:dyDescent="0.25">
      <c r="A67" s="29"/>
      <c r="B67" s="235"/>
      <c r="C67" s="236"/>
      <c r="D67" s="236"/>
      <c r="E67" s="236"/>
      <c r="F67" s="236"/>
      <c r="G67" s="236"/>
      <c r="H67" s="236"/>
      <c r="I67" s="236"/>
      <c r="J67" s="236"/>
      <c r="K67" s="236"/>
      <c r="L67" s="236"/>
      <c r="M67" s="236"/>
      <c r="N67" s="236"/>
      <c r="O67" s="236"/>
      <c r="P67" s="237"/>
      <c r="Q67" s="29"/>
    </row>
    <row r="68" spans="1:17" customFormat="1" ht="4.5" customHeight="1" thickBot="1" x14ac:dyDescent="0.25">
      <c r="A68" s="238"/>
      <c r="B68" s="238"/>
      <c r="C68" s="238"/>
      <c r="D68" s="238"/>
      <c r="E68" s="238"/>
      <c r="F68" s="238"/>
      <c r="G68" s="238"/>
      <c r="H68" s="238"/>
      <c r="I68" s="238"/>
      <c r="J68" s="238"/>
      <c r="K68" s="238"/>
      <c r="L68" s="238"/>
      <c r="M68" s="238"/>
      <c r="N68" s="238"/>
      <c r="O68" s="238"/>
      <c r="P68" s="238"/>
      <c r="Q68" s="238"/>
    </row>
    <row r="69" spans="1:17" ht="49.5" customHeight="1" thickBot="1" x14ac:dyDescent="0.25">
      <c r="A69" s="29"/>
      <c r="B69" s="20" t="s">
        <v>5</v>
      </c>
      <c r="C69" s="239"/>
      <c r="D69" s="240"/>
      <c r="E69" s="240"/>
      <c r="F69" s="240"/>
      <c r="G69" s="240"/>
      <c r="H69" s="240"/>
      <c r="I69" s="240"/>
      <c r="J69" s="240"/>
      <c r="K69" s="240"/>
      <c r="L69" s="240"/>
      <c r="M69" s="240"/>
      <c r="N69" s="240"/>
      <c r="O69" s="240"/>
      <c r="P69" s="241"/>
      <c r="Q69" s="29"/>
    </row>
    <row r="70" spans="1:17" ht="41.25" customHeight="1" thickBot="1" x14ac:dyDescent="0.25">
      <c r="A70" s="29"/>
      <c r="B70" s="19" t="s">
        <v>63</v>
      </c>
      <c r="C70" s="242" t="s">
        <v>140</v>
      </c>
      <c r="D70" s="243"/>
      <c r="E70" s="243"/>
      <c r="F70" s="243"/>
      <c r="G70" s="243"/>
      <c r="H70" s="243"/>
      <c r="I70" s="243"/>
      <c r="J70" s="243"/>
      <c r="K70" s="243"/>
      <c r="L70" s="243"/>
      <c r="M70" s="243"/>
      <c r="N70" s="243"/>
      <c r="O70" s="243"/>
      <c r="P70" s="244"/>
      <c r="Q70" s="29"/>
    </row>
    <row r="71" spans="1:17" ht="27.75" customHeight="1" thickBot="1" x14ac:dyDescent="0.25">
      <c r="A71" s="29"/>
      <c r="B71" s="19" t="s">
        <v>84</v>
      </c>
      <c r="C71" s="215"/>
      <c r="D71" s="215"/>
      <c r="E71" s="215"/>
      <c r="F71" s="215"/>
      <c r="G71" s="215"/>
      <c r="H71" s="215"/>
      <c r="I71" s="215"/>
      <c r="J71" s="215"/>
      <c r="K71" s="215"/>
      <c r="L71" s="215"/>
      <c r="M71" s="215"/>
      <c r="N71" s="215"/>
      <c r="O71" s="215"/>
      <c r="P71" s="216"/>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B7CC2C3-36C2-4E54-8763-F19E466CDF8C}">
      <formula1>$B$97:$B$99</formula1>
    </dataValidation>
    <dataValidation type="list" allowBlank="1" showInputMessage="1" showErrorMessage="1" sqref="O10:P10" xr:uid="{C0935C05-6A17-4DAF-8567-11749775DD3B}">
      <formula1>$C$97:$C$103</formula1>
    </dataValidation>
    <dataValidation type="list" allowBlank="1" showInputMessage="1" showErrorMessage="1" sqref="C12:P12" xr:uid="{AC5AE9DE-072B-4636-92EE-BB859BCD428E}">
      <formula1>$D$97:$D$117</formula1>
    </dataValidation>
    <dataValidation type="list" allowBlank="1" showInputMessage="1" showErrorMessage="1" sqref="C71:P71" xr:uid="{C48C4C9D-3525-4936-BA64-6BEE0D97522E}">
      <formula1>$M$97:$M$99</formula1>
    </dataValidation>
    <dataValidation type="list" allowBlank="1" showInputMessage="1" showErrorMessage="1" sqref="C34:P34 C36:P36" xr:uid="{073D0A6F-58FD-469B-95FB-6F4C10B10562}">
      <formula1>$Q$96:$Q$101</formula1>
    </dataValidation>
    <dataValidation type="list" allowBlank="1" showInputMessage="1" showErrorMessage="1" sqref="C18:P18" xr:uid="{63DA850F-6C0D-454C-B0F9-8E54CA718B9D}">
      <formula1>$B$119:$B$127</formula1>
    </dataValidation>
    <dataValidation type="list" allowBlank="1" showInputMessage="1" showErrorMessage="1" sqref="C10" xr:uid="{C35F5362-A264-45FE-AC2A-3A9477E0F447}">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63EA-7FC5-4521-9A99-2E399D7640D9}">
  <sheetPr>
    <tabColor theme="3" tint="0.39997558519241921"/>
  </sheetPr>
  <dimension ref="A1:G12"/>
  <sheetViews>
    <sheetView workbookViewId="0">
      <selection sqref="A1:A4"/>
    </sheetView>
  </sheetViews>
  <sheetFormatPr baseColWidth="10" defaultRowHeight="12.75" x14ac:dyDescent="0.2"/>
  <cols>
    <col min="1" max="1" width="23.7109375" customWidth="1"/>
    <col min="2" max="2" width="34.5703125" customWidth="1"/>
    <col min="3" max="3" width="24.7109375" customWidth="1"/>
    <col min="4" max="4" width="12.42578125" customWidth="1"/>
    <col min="7" max="7" width="24.28515625" customWidth="1"/>
  </cols>
  <sheetData>
    <row r="1" spans="1:7" ht="18.75" thickTop="1" x14ac:dyDescent="0.25">
      <c r="A1" s="330"/>
      <c r="B1" s="333" t="s">
        <v>56</v>
      </c>
      <c r="C1" s="333"/>
      <c r="D1" s="333"/>
      <c r="E1" s="334" t="s">
        <v>86</v>
      </c>
      <c r="F1" s="335"/>
      <c r="G1" s="336"/>
    </row>
    <row r="2" spans="1:7" ht="18" x14ac:dyDescent="0.25">
      <c r="A2" s="331"/>
      <c r="B2" s="337" t="s">
        <v>87</v>
      </c>
      <c r="C2" s="337"/>
      <c r="D2" s="337"/>
      <c r="E2" s="338" t="s">
        <v>88</v>
      </c>
      <c r="F2" s="339"/>
      <c r="G2" s="340"/>
    </row>
    <row r="3" spans="1:7" ht="21.75" customHeight="1" x14ac:dyDescent="0.25">
      <c r="A3" s="331"/>
      <c r="B3" s="337" t="s">
        <v>89</v>
      </c>
      <c r="C3" s="337"/>
      <c r="D3" s="337"/>
      <c r="E3" s="338" t="s">
        <v>90</v>
      </c>
      <c r="F3" s="339"/>
      <c r="G3" s="340"/>
    </row>
    <row r="4" spans="1:7" ht="29.25" customHeight="1" thickBot="1" x14ac:dyDescent="0.3">
      <c r="A4" s="332"/>
      <c r="B4" s="341" t="s">
        <v>91</v>
      </c>
      <c r="C4" s="341"/>
      <c r="D4" s="341"/>
      <c r="E4" s="342" t="s">
        <v>61</v>
      </c>
      <c r="F4" s="343"/>
      <c r="G4" s="344"/>
    </row>
    <row r="5" spans="1:7" ht="18.75" thickTop="1" x14ac:dyDescent="0.25">
      <c r="A5" s="23"/>
      <c r="C5" s="24"/>
      <c r="D5" s="24"/>
      <c r="E5" s="25"/>
      <c r="F5" s="25"/>
      <c r="G5" s="25"/>
    </row>
    <row r="6" spans="1:7" ht="15.75" x14ac:dyDescent="0.25">
      <c r="A6" s="23" t="s">
        <v>0</v>
      </c>
      <c r="C6" s="355" t="s">
        <v>95</v>
      </c>
      <c r="D6" s="355"/>
      <c r="E6" s="355"/>
      <c r="F6" s="355"/>
      <c r="G6" s="355"/>
    </row>
    <row r="7" spans="1:7" ht="13.5" thickBot="1" x14ac:dyDescent="0.25">
      <c r="A7" s="23"/>
    </row>
    <row r="8" spans="1:7" ht="14.25" thickTop="1" thickBot="1" x14ac:dyDescent="0.25">
      <c r="A8" s="356" t="s">
        <v>92</v>
      </c>
      <c r="B8" s="358" t="s">
        <v>20</v>
      </c>
      <c r="C8" s="360" t="s">
        <v>115</v>
      </c>
      <c r="D8" s="360"/>
      <c r="E8" s="360"/>
      <c r="F8" s="360"/>
      <c r="G8" s="361"/>
    </row>
    <row r="9" spans="1:7" ht="13.5" thickBot="1" x14ac:dyDescent="0.25">
      <c r="A9" s="357"/>
      <c r="B9" s="359"/>
      <c r="C9" s="28" t="s">
        <v>69</v>
      </c>
      <c r="D9" s="28" t="s">
        <v>93</v>
      </c>
      <c r="E9" s="362" t="s">
        <v>94</v>
      </c>
      <c r="F9" s="362"/>
      <c r="G9" s="363"/>
    </row>
    <row r="10" spans="1:7" ht="80.650000000000006" customHeight="1" thickBot="1" x14ac:dyDescent="0.25">
      <c r="A10" s="345" t="s">
        <v>95</v>
      </c>
      <c r="B10" s="26" t="s">
        <v>124</v>
      </c>
      <c r="C10" s="27"/>
      <c r="D10" s="347" t="str">
        <f>IF(C11=0,"0%",C10/C11)</f>
        <v>0%</v>
      </c>
      <c r="E10" s="349"/>
      <c r="F10" s="350"/>
      <c r="G10" s="351"/>
    </row>
    <row r="11" spans="1:7" ht="245.65" customHeight="1" thickBot="1" x14ac:dyDescent="0.25">
      <c r="A11" s="346"/>
      <c r="B11" s="26" t="s">
        <v>125</v>
      </c>
      <c r="C11" s="27"/>
      <c r="D11" s="348"/>
      <c r="E11" s="352"/>
      <c r="F11" s="353"/>
      <c r="G11" s="354"/>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1EB2-86D4-4D08-9CFD-019341F603F0}">
  <sheetPr>
    <tabColor theme="5" tint="0.39997558519241921"/>
  </sheetPr>
  <dimension ref="A1:AE180"/>
  <sheetViews>
    <sheetView tabSelected="1" zoomScaleNormal="100" workbookViewId="0">
      <selection activeCell="C24" sqref="C24:P24"/>
    </sheetView>
  </sheetViews>
  <sheetFormatPr baseColWidth="10" defaultColWidth="11.42578125" defaultRowHeight="12.75" x14ac:dyDescent="0.2"/>
  <cols>
    <col min="1" max="1" width="3" style="144" customWidth="1"/>
    <col min="2" max="2" width="30" style="144" customWidth="1"/>
    <col min="3" max="3" width="16.7109375" style="144" customWidth="1"/>
    <col min="4" max="4" width="10" style="144" customWidth="1"/>
    <col min="5" max="5" width="12.28515625" style="144" customWidth="1"/>
    <col min="6" max="6" width="9.7109375" style="144" bestFit="1" customWidth="1"/>
    <col min="7" max="7" width="10.85546875" style="144" bestFit="1" customWidth="1"/>
    <col min="8" max="8" width="10.28515625" style="144" customWidth="1"/>
    <col min="9" max="9" width="10.85546875" style="144" bestFit="1" customWidth="1"/>
    <col min="10" max="10" width="9.85546875" style="144" customWidth="1"/>
    <col min="11" max="11" width="10.7109375" style="144" customWidth="1"/>
    <col min="12" max="12" width="9.7109375" style="144" bestFit="1" customWidth="1"/>
    <col min="13" max="13" width="10" style="144" bestFit="1" customWidth="1"/>
    <col min="14" max="14" width="11.14062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v>0.9</v>
      </c>
    </row>
    <row r="3" spans="2:31" ht="15.75" customHeight="1" x14ac:dyDescent="0.2">
      <c r="B3" s="370"/>
      <c r="C3" s="378" t="s">
        <v>58</v>
      </c>
      <c r="D3" s="379"/>
      <c r="E3" s="379"/>
      <c r="F3" s="379"/>
      <c r="G3" s="379"/>
      <c r="H3" s="379"/>
      <c r="I3" s="379"/>
      <c r="J3" s="379"/>
      <c r="K3" s="379"/>
      <c r="L3" s="379"/>
      <c r="M3" s="380"/>
      <c r="N3" s="381" t="s">
        <v>269</v>
      </c>
      <c r="O3" s="382"/>
      <c r="P3" s="383"/>
      <c r="S3" s="146">
        <v>0.89</v>
      </c>
    </row>
    <row r="4" spans="2:31" ht="15.75" customHeight="1" x14ac:dyDescent="0.2">
      <c r="B4" s="370"/>
      <c r="C4" s="378" t="s">
        <v>59</v>
      </c>
      <c r="D4" s="379"/>
      <c r="E4" s="379"/>
      <c r="F4" s="379"/>
      <c r="G4" s="379"/>
      <c r="H4" s="379"/>
      <c r="I4" s="379"/>
      <c r="J4" s="379"/>
      <c r="K4" s="379"/>
      <c r="L4" s="379"/>
      <c r="M4" s="380"/>
      <c r="N4" s="381" t="s">
        <v>179</v>
      </c>
      <c r="O4" s="382"/>
      <c r="P4" s="383"/>
      <c r="S4" s="146">
        <v>0.8</v>
      </c>
    </row>
    <row r="5" spans="2:31" ht="16.5" customHeight="1" thickBot="1" x14ac:dyDescent="0.25">
      <c r="B5" s="371"/>
      <c r="C5" s="384" t="s">
        <v>60</v>
      </c>
      <c r="D5" s="385"/>
      <c r="E5" s="385"/>
      <c r="F5" s="385"/>
      <c r="G5" s="385"/>
      <c r="H5" s="385"/>
      <c r="I5" s="385"/>
      <c r="J5" s="385"/>
      <c r="K5" s="385"/>
      <c r="L5" s="385"/>
      <c r="M5" s="386"/>
      <c r="N5" s="387" t="s">
        <v>61</v>
      </c>
      <c r="O5" s="388"/>
      <c r="P5" s="389"/>
      <c r="S5" s="146">
        <v>0.79</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c r="AA8" s="144" t="s">
        <v>306</v>
      </c>
    </row>
    <row r="9" spans="2:31" ht="6.75" customHeight="1" thickBot="1" x14ac:dyDescent="0.25">
      <c r="B9" s="396"/>
      <c r="C9" s="396"/>
      <c r="D9" s="396"/>
      <c r="E9" s="396"/>
      <c r="F9" s="396"/>
      <c r="G9" s="396"/>
      <c r="H9" s="396"/>
      <c r="I9" s="396"/>
      <c r="J9" s="396"/>
      <c r="K9" s="396"/>
      <c r="L9" s="396"/>
      <c r="M9" s="396"/>
      <c r="N9" s="396"/>
      <c r="O9" s="396"/>
      <c r="P9" s="396"/>
      <c r="AB9" s="144" t="s">
        <v>305</v>
      </c>
    </row>
    <row r="10" spans="2:31" ht="26.25" customHeight="1" thickBot="1" x14ac:dyDescent="0.25">
      <c r="B10" s="148" t="s">
        <v>83</v>
      </c>
      <c r="C10" s="397">
        <v>2025</v>
      </c>
      <c r="D10" s="398"/>
      <c r="E10" s="398"/>
      <c r="F10" s="398"/>
      <c r="G10" s="398"/>
      <c r="H10" s="398"/>
      <c r="I10" s="399"/>
      <c r="J10" s="400" t="s">
        <v>1</v>
      </c>
      <c r="K10" s="401"/>
      <c r="L10" s="401"/>
      <c r="M10" s="402"/>
      <c r="N10" s="403" t="s">
        <v>196</v>
      </c>
      <c r="O10" s="404"/>
      <c r="P10" s="405"/>
      <c r="AC10" s="149" t="s">
        <v>321</v>
      </c>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307</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292</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322</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323</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234</v>
      </c>
      <c r="E28" s="439"/>
      <c r="F28" s="439"/>
      <c r="G28" s="440"/>
      <c r="H28" s="441" t="s">
        <v>15</v>
      </c>
      <c r="I28" s="442"/>
      <c r="J28" s="443"/>
      <c r="K28" s="438" t="s">
        <v>235</v>
      </c>
      <c r="L28" s="439"/>
      <c r="M28" s="440"/>
      <c r="N28" s="444" t="s">
        <v>16</v>
      </c>
      <c r="O28" s="445"/>
      <c r="P28" s="159" t="s">
        <v>236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74</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74</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293</v>
      </c>
      <c r="C40" s="456" t="s">
        <v>294</v>
      </c>
      <c r="D40" s="457"/>
      <c r="E40" s="457"/>
      <c r="F40" s="457"/>
      <c r="G40" s="458"/>
      <c r="H40" s="456" t="s">
        <v>239</v>
      </c>
      <c r="I40" s="457"/>
      <c r="J40" s="457"/>
      <c r="K40" s="457"/>
      <c r="L40" s="458"/>
      <c r="M40" s="459" t="s">
        <v>295</v>
      </c>
      <c r="N40" s="460"/>
      <c r="O40" s="460"/>
      <c r="P40" s="461"/>
    </row>
    <row r="41" spans="2:16" ht="40.5" customHeight="1" x14ac:dyDescent="0.2">
      <c r="B41" s="134" t="s">
        <v>298</v>
      </c>
      <c r="C41" s="462" t="s">
        <v>296</v>
      </c>
      <c r="D41" s="463"/>
      <c r="E41" s="463"/>
      <c r="F41" s="463"/>
      <c r="G41" s="464"/>
      <c r="H41" s="462" t="s">
        <v>239</v>
      </c>
      <c r="I41" s="463"/>
      <c r="J41" s="463"/>
      <c r="K41" s="463"/>
      <c r="L41" s="464"/>
      <c r="M41" s="465" t="s">
        <v>295</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9" ht="12.75" customHeight="1" thickBot="1" x14ac:dyDescent="0.25">
      <c r="B49" s="477"/>
      <c r="C49" s="167" t="s">
        <v>10</v>
      </c>
      <c r="D49" s="181">
        <f>RegistroTiempoCubrimientoVac!D10</f>
        <v>1.1000000000000001</v>
      </c>
      <c r="E49" s="181">
        <f>RegistroTiempoCubrimientoVac!F10</f>
        <v>1.4864864864864864</v>
      </c>
      <c r="F49" s="181">
        <f>RegistroTiempoCubrimientoVac!H10</f>
        <v>3.0555555555555554</v>
      </c>
      <c r="G49" s="181">
        <f>RegistroTiempoCubrimientoVac!J10</f>
        <v>1.2790697674418605</v>
      </c>
      <c r="H49" s="181">
        <f>RegistroTiempoCubrimientoVac!L10</f>
        <v>1.1458333333333333</v>
      </c>
      <c r="I49" s="181">
        <f>RegistroTiempoCubrimientoVac!N10</f>
        <v>1.1956521739130435</v>
      </c>
      <c r="J49" s="181">
        <f>RegistroTiempoCubrimientoVac!P10</f>
        <v>1.1956521739130435</v>
      </c>
      <c r="K49" s="181">
        <f>RegistroTiempoCubrimientoVac!R10</f>
        <v>1.2222222222222223</v>
      </c>
      <c r="L49" s="181">
        <f>RegistroTiempoCubrimientoVac!T10</f>
        <v>1.375</v>
      </c>
      <c r="M49" s="181">
        <f>RegistroTiempoCubrimientoVac!V10</f>
        <v>1.2790697674418605</v>
      </c>
      <c r="N49" s="181">
        <f>RegistroTiempoCubrimientoVac!X10</f>
        <v>1.6176470588235294</v>
      </c>
      <c r="O49" s="181">
        <f>RegistroTiempoCubrimientoVac!Z10</f>
        <v>1.7741935483870968</v>
      </c>
      <c r="P49" s="171">
        <f>RegistroTiempoCubrimientoVac!AB10</f>
        <v>1.3908045977011494</v>
      </c>
    </row>
    <row r="50" spans="2:19"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9" ht="22.5" customHeight="1" thickBot="1" x14ac:dyDescent="0.25">
      <c r="B51" s="400" t="s">
        <v>21</v>
      </c>
      <c r="C51" s="401"/>
      <c r="D51" s="401"/>
      <c r="E51" s="401"/>
      <c r="F51" s="401"/>
      <c r="G51" s="401"/>
      <c r="H51" s="401"/>
      <c r="I51" s="401"/>
      <c r="J51" s="401"/>
      <c r="K51" s="401"/>
      <c r="L51" s="401"/>
      <c r="M51" s="401"/>
      <c r="N51" s="401"/>
      <c r="O51" s="401"/>
      <c r="P51" s="402"/>
    </row>
    <row r="52" spans="2:19" ht="12.75" customHeight="1" x14ac:dyDescent="0.2">
      <c r="B52" s="486"/>
      <c r="C52" s="487"/>
      <c r="D52" s="487"/>
      <c r="E52" s="487"/>
      <c r="F52" s="487"/>
      <c r="G52" s="487"/>
      <c r="H52" s="487"/>
      <c r="I52" s="487"/>
      <c r="J52" s="487"/>
      <c r="K52" s="487"/>
      <c r="L52" s="487"/>
      <c r="M52" s="487"/>
      <c r="N52" s="487"/>
      <c r="O52" s="487"/>
      <c r="P52" s="488"/>
    </row>
    <row r="53" spans="2:19" ht="12.75" customHeight="1" x14ac:dyDescent="0.2">
      <c r="B53" s="489"/>
      <c r="C53" s="490"/>
      <c r="D53" s="490"/>
      <c r="E53" s="490"/>
      <c r="F53" s="490"/>
      <c r="G53" s="490"/>
      <c r="H53" s="490"/>
      <c r="I53" s="490"/>
      <c r="J53" s="490"/>
      <c r="K53" s="490"/>
      <c r="L53" s="490"/>
      <c r="M53" s="490"/>
      <c r="N53" s="490"/>
      <c r="O53" s="490"/>
      <c r="P53" s="491"/>
    </row>
    <row r="54" spans="2:19" ht="12.75" customHeight="1" x14ac:dyDescent="0.2">
      <c r="B54" s="489"/>
      <c r="C54" s="490"/>
      <c r="D54" s="490"/>
      <c r="E54" s="490"/>
      <c r="F54" s="490"/>
      <c r="G54" s="490"/>
      <c r="H54" s="490"/>
      <c r="I54" s="490"/>
      <c r="J54" s="490"/>
      <c r="K54" s="490"/>
      <c r="L54" s="490"/>
      <c r="M54" s="490"/>
      <c r="N54" s="490"/>
      <c r="O54" s="490"/>
      <c r="P54" s="491"/>
    </row>
    <row r="55" spans="2:19" ht="12.75" customHeight="1" x14ac:dyDescent="0.2">
      <c r="B55" s="489"/>
      <c r="C55" s="490"/>
      <c r="D55" s="490"/>
      <c r="E55" s="490"/>
      <c r="F55" s="490"/>
      <c r="G55" s="490"/>
      <c r="H55" s="490"/>
      <c r="I55" s="490"/>
      <c r="J55" s="490"/>
      <c r="K55" s="490"/>
      <c r="L55" s="490"/>
      <c r="M55" s="490"/>
      <c r="N55" s="490"/>
      <c r="O55" s="490"/>
      <c r="P55" s="491"/>
    </row>
    <row r="56" spans="2:19" ht="12.75" customHeight="1" x14ac:dyDescent="0.2">
      <c r="B56" s="489"/>
      <c r="C56" s="490"/>
      <c r="D56" s="490"/>
      <c r="E56" s="490"/>
      <c r="F56" s="490"/>
      <c r="G56" s="490"/>
      <c r="H56" s="490"/>
      <c r="I56" s="490"/>
      <c r="J56" s="490"/>
      <c r="K56" s="490"/>
      <c r="L56" s="490"/>
      <c r="M56" s="490"/>
      <c r="N56" s="490"/>
      <c r="O56" s="490"/>
      <c r="P56" s="491"/>
    </row>
    <row r="57" spans="2:19" ht="12.75" customHeight="1" x14ac:dyDescent="0.2">
      <c r="B57" s="489"/>
      <c r="C57" s="490"/>
      <c r="D57" s="490"/>
      <c r="E57" s="490"/>
      <c r="F57" s="490"/>
      <c r="G57" s="490"/>
      <c r="H57" s="490"/>
      <c r="I57" s="490"/>
      <c r="J57" s="490"/>
      <c r="K57" s="490"/>
      <c r="L57" s="490"/>
      <c r="M57" s="490"/>
      <c r="N57" s="490"/>
      <c r="O57" s="490"/>
      <c r="P57" s="491"/>
    </row>
    <row r="58" spans="2:19" ht="12.75" customHeight="1" x14ac:dyDescent="0.2">
      <c r="B58" s="489"/>
      <c r="C58" s="490"/>
      <c r="D58" s="490"/>
      <c r="E58" s="490"/>
      <c r="F58" s="490"/>
      <c r="G58" s="490"/>
      <c r="H58" s="490"/>
      <c r="I58" s="490"/>
      <c r="J58" s="490"/>
      <c r="K58" s="490"/>
      <c r="L58" s="490"/>
      <c r="M58" s="490"/>
      <c r="N58" s="490"/>
      <c r="O58" s="490"/>
      <c r="P58" s="491"/>
      <c r="S58" s="145" t="s">
        <v>320</v>
      </c>
    </row>
    <row r="59" spans="2:19" ht="12.75" customHeight="1" x14ac:dyDescent="0.2">
      <c r="B59" s="489"/>
      <c r="C59" s="490"/>
      <c r="D59" s="490"/>
      <c r="E59" s="490"/>
      <c r="F59" s="490"/>
      <c r="G59" s="490"/>
      <c r="H59" s="490"/>
      <c r="I59" s="490"/>
      <c r="J59" s="490"/>
      <c r="K59" s="490"/>
      <c r="L59" s="490"/>
      <c r="M59" s="490"/>
      <c r="N59" s="490"/>
      <c r="O59" s="490"/>
      <c r="P59" s="491"/>
    </row>
    <row r="60" spans="2:19" ht="12.75" customHeight="1" x14ac:dyDescent="0.2">
      <c r="B60" s="489"/>
      <c r="C60" s="490"/>
      <c r="D60" s="490"/>
      <c r="E60" s="490"/>
      <c r="F60" s="490"/>
      <c r="G60" s="490"/>
      <c r="H60" s="490"/>
      <c r="I60" s="490"/>
      <c r="J60" s="490"/>
      <c r="K60" s="490"/>
      <c r="L60" s="490"/>
      <c r="M60" s="490"/>
      <c r="N60" s="490"/>
      <c r="O60" s="490"/>
      <c r="P60" s="491"/>
    </row>
    <row r="61" spans="2:19" ht="12.75" customHeight="1" x14ac:dyDescent="0.2">
      <c r="B61" s="489"/>
      <c r="C61" s="490"/>
      <c r="D61" s="490"/>
      <c r="E61" s="490"/>
      <c r="F61" s="490"/>
      <c r="G61" s="490"/>
      <c r="H61" s="490"/>
      <c r="I61" s="490"/>
      <c r="J61" s="490"/>
      <c r="K61" s="490"/>
      <c r="L61" s="490"/>
      <c r="M61" s="490"/>
      <c r="N61" s="490"/>
      <c r="O61" s="490"/>
      <c r="P61" s="491"/>
    </row>
    <row r="62" spans="2:19" ht="12.75" customHeight="1" x14ac:dyDescent="0.2">
      <c r="B62" s="489"/>
      <c r="C62" s="490"/>
      <c r="D62" s="490"/>
      <c r="E62" s="490"/>
      <c r="F62" s="490"/>
      <c r="G62" s="490"/>
      <c r="H62" s="490"/>
      <c r="I62" s="490"/>
      <c r="J62" s="490"/>
      <c r="K62" s="490"/>
      <c r="L62" s="490"/>
      <c r="M62" s="490"/>
      <c r="N62" s="490"/>
      <c r="O62" s="490"/>
      <c r="P62" s="491"/>
    </row>
    <row r="63" spans="2:19" ht="12.75" customHeight="1" x14ac:dyDescent="0.2">
      <c r="B63" s="489"/>
      <c r="C63" s="490"/>
      <c r="D63" s="490"/>
      <c r="E63" s="490"/>
      <c r="F63" s="490"/>
      <c r="G63" s="490"/>
      <c r="H63" s="490"/>
      <c r="I63" s="490"/>
      <c r="J63" s="490"/>
      <c r="K63" s="490"/>
      <c r="L63" s="490"/>
      <c r="M63" s="490"/>
      <c r="N63" s="490"/>
      <c r="O63" s="490"/>
      <c r="P63" s="491"/>
    </row>
    <row r="64" spans="2:19"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90" customHeight="1" thickBot="1" x14ac:dyDescent="0.25">
      <c r="B70" s="497"/>
      <c r="C70" s="618" t="s">
        <v>330</v>
      </c>
      <c r="D70" s="619"/>
      <c r="E70" s="619"/>
      <c r="F70" s="619"/>
      <c r="G70" s="619"/>
      <c r="H70" s="619"/>
      <c r="I70" s="619"/>
      <c r="J70" s="619"/>
      <c r="K70" s="619"/>
      <c r="L70" s="619"/>
      <c r="M70" s="619"/>
      <c r="N70" s="619"/>
      <c r="O70" s="619"/>
      <c r="P70" s="620"/>
    </row>
    <row r="71" spans="1:19" ht="15" customHeight="1" x14ac:dyDescent="0.2">
      <c r="B71" s="497"/>
      <c r="C71" s="499" t="s">
        <v>186</v>
      </c>
      <c r="D71" s="500"/>
      <c r="E71" s="500"/>
      <c r="F71" s="500"/>
      <c r="G71" s="500"/>
      <c r="H71" s="500"/>
      <c r="I71" s="500"/>
      <c r="J71" s="500"/>
      <c r="K71" s="500"/>
      <c r="L71" s="500"/>
      <c r="M71" s="500"/>
      <c r="N71" s="500"/>
      <c r="O71" s="500"/>
      <c r="P71" s="501"/>
    </row>
    <row r="72" spans="1:19" ht="114" customHeight="1" thickBot="1" x14ac:dyDescent="0.25">
      <c r="B72" s="497"/>
      <c r="C72" s="618" t="s">
        <v>338</v>
      </c>
      <c r="D72" s="619"/>
      <c r="E72" s="619"/>
      <c r="F72" s="619"/>
      <c r="G72" s="619"/>
      <c r="H72" s="619"/>
      <c r="I72" s="619"/>
      <c r="J72" s="619"/>
      <c r="K72" s="619"/>
      <c r="L72" s="619"/>
      <c r="M72" s="619"/>
      <c r="N72" s="619"/>
      <c r="O72" s="619"/>
      <c r="P72" s="620"/>
    </row>
    <row r="73" spans="1:19" ht="15" customHeight="1" x14ac:dyDescent="0.2">
      <c r="B73" s="497"/>
      <c r="C73" s="499" t="s">
        <v>187</v>
      </c>
      <c r="D73" s="500"/>
      <c r="E73" s="500"/>
      <c r="F73" s="500"/>
      <c r="G73" s="500"/>
      <c r="H73" s="500"/>
      <c r="I73" s="500"/>
      <c r="J73" s="500"/>
      <c r="K73" s="500"/>
      <c r="L73" s="500"/>
      <c r="M73" s="500"/>
      <c r="N73" s="500"/>
      <c r="O73" s="500"/>
      <c r="P73" s="501"/>
    </row>
    <row r="74" spans="1:19" ht="100.5" customHeight="1" thickBot="1" x14ac:dyDescent="0.25">
      <c r="B74" s="497"/>
      <c r="C74" s="618" t="s">
        <v>332</v>
      </c>
      <c r="D74" s="619"/>
      <c r="E74" s="619"/>
      <c r="F74" s="619"/>
      <c r="G74" s="619"/>
      <c r="H74" s="619"/>
      <c r="I74" s="619"/>
      <c r="J74" s="619"/>
      <c r="K74" s="619"/>
      <c r="L74" s="619"/>
      <c r="M74" s="619"/>
      <c r="N74" s="619"/>
      <c r="O74" s="619"/>
      <c r="P74" s="620"/>
    </row>
    <row r="75" spans="1:19" ht="15" customHeight="1" x14ac:dyDescent="0.2">
      <c r="B75" s="497"/>
      <c r="C75" s="499" t="s">
        <v>188</v>
      </c>
      <c r="D75" s="500"/>
      <c r="E75" s="500"/>
      <c r="F75" s="500"/>
      <c r="G75" s="500"/>
      <c r="H75" s="500"/>
      <c r="I75" s="500"/>
      <c r="J75" s="500"/>
      <c r="K75" s="500"/>
      <c r="L75" s="500"/>
      <c r="M75" s="500"/>
      <c r="N75" s="500"/>
      <c r="O75" s="500"/>
      <c r="P75" s="501"/>
    </row>
    <row r="76" spans="1:19" ht="90" customHeight="1" thickBot="1" x14ac:dyDescent="0.25">
      <c r="B76" s="498"/>
      <c r="C76" s="618" t="s">
        <v>337</v>
      </c>
      <c r="D76" s="619"/>
      <c r="E76" s="619"/>
      <c r="F76" s="619"/>
      <c r="G76" s="619"/>
      <c r="H76" s="619"/>
      <c r="I76" s="619"/>
      <c r="J76" s="619"/>
      <c r="K76" s="619"/>
      <c r="L76" s="619"/>
      <c r="M76" s="619"/>
      <c r="N76" s="619"/>
      <c r="O76" s="619"/>
      <c r="P76" s="62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308</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6:P76"/>
    <mergeCell ref="C77:P77"/>
    <mergeCell ref="C78:P78"/>
    <mergeCell ref="B52:P67"/>
    <mergeCell ref="A68:Q68"/>
    <mergeCell ref="B69:B76"/>
    <mergeCell ref="C69:P69"/>
    <mergeCell ref="C71:P71"/>
    <mergeCell ref="C73:P73"/>
    <mergeCell ref="C74:P74"/>
    <mergeCell ref="C75:P75"/>
    <mergeCell ref="C70:P70"/>
    <mergeCell ref="C72:P72"/>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49" priority="2" stopIfTrue="1" operator="equal">
      <formula>"0"</formula>
    </cfRule>
    <cfRule type="cellIs" dxfId="48" priority="3" stopIfTrue="1" operator="lessThanOrEqual">
      <formula>$S$5</formula>
    </cfRule>
    <cfRule type="cellIs" dxfId="47" priority="4" stopIfTrue="1" operator="greaterThanOrEqual">
      <formula>$S$2</formula>
    </cfRule>
    <cfRule type="cellIs" dxfId="46" priority="5" stopIfTrue="1" operator="between">
      <formula>$S$4</formula>
      <formula>$S$3</formula>
    </cfRule>
  </conditionalFormatting>
  <conditionalFormatting sqref="S2">
    <cfRule type="cellIs" dxfId="45" priority="1" stopIfTrue="1" operator="greaterThanOrEqual">
      <formula>0.95</formula>
    </cfRule>
  </conditionalFormatting>
  <dataValidations count="7">
    <dataValidation type="list" allowBlank="1" showInputMessage="1" showErrorMessage="1" sqref="C18:P18" xr:uid="{24AA8C64-A15A-45F8-856F-2D60490A7280}">
      <formula1>$B$129:$B$136</formula1>
    </dataValidation>
    <dataValidation type="list" allowBlank="1" showInputMessage="1" showErrorMessage="1" sqref="C32:P32 C36:P36 C34:P34" xr:uid="{1FFD8C84-FB27-4C34-991A-67994C2F2A9F}">
      <formula1>$Q$103:$Q$108</formula1>
    </dataValidation>
    <dataValidation type="list" allowBlank="1" showInputMessage="1" showErrorMessage="1" sqref="N10:P10" xr:uid="{41E5A654-EE08-4853-8387-D34DA97C71CB}">
      <formula1>"Economicos,Eficiencia,Eficacia, Efectividad,Calidad"</formula1>
    </dataValidation>
    <dataValidation type="list" allowBlank="1" showInputMessage="1" showErrorMessage="1" sqref="C10:I10" xr:uid="{716AEBB1-0ECA-464D-A5B0-9CA191A881F8}">
      <formula1>"2023,2024,2025,2026,2027"</formula1>
    </dataValidation>
    <dataValidation type="list" allowBlank="1" showInputMessage="1" showErrorMessage="1" sqref="C78:P78" xr:uid="{0517283F-3E46-4E82-925D-01BF4E25A750}">
      <formula1>$B$170:$B$173</formula1>
    </dataValidation>
    <dataValidation type="list" allowBlank="1" showInputMessage="1" showErrorMessage="1" sqref="AC13:AE13 C12:P12" xr:uid="{0FED79C0-B52E-48C9-9DE6-10DC4C5437BA}">
      <formula1>$B$140:$B$166</formula1>
    </dataValidation>
    <dataValidation type="list" allowBlank="1" showInputMessage="1" showErrorMessage="1" sqref="B129:B135" xr:uid="{95B3F2A9-A8E5-4AAF-ACD9-239EC34B84BF}">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59DA-8361-44B6-84E4-A7397220D92F}">
  <sheetPr>
    <tabColor theme="5" tint="0.59999389629810485"/>
  </sheetPr>
  <dimension ref="A1:AE16"/>
  <sheetViews>
    <sheetView showGridLines="0" zoomScaleNormal="100" workbookViewId="0">
      <selection activeCell="H24" sqref="H24"/>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5"/>
      <c r="B1" s="506" t="s">
        <v>56</v>
      </c>
      <c r="C1" s="506"/>
      <c r="D1" s="506"/>
      <c r="E1" s="506"/>
      <c r="F1" s="506"/>
      <c r="G1" s="506"/>
      <c r="H1" s="506"/>
      <c r="I1" s="506"/>
      <c r="J1" s="506"/>
      <c r="K1" s="506"/>
      <c r="L1" s="506"/>
      <c r="M1" s="506"/>
      <c r="N1" s="506"/>
      <c r="O1" s="506"/>
      <c r="P1" s="506"/>
      <c r="Q1" s="506"/>
      <c r="R1" s="506"/>
      <c r="S1" s="506"/>
      <c r="T1" s="506"/>
      <c r="U1" s="506"/>
      <c r="V1" s="506"/>
      <c r="W1" s="506"/>
      <c r="X1" s="506"/>
      <c r="Y1" s="506"/>
      <c r="Z1" s="506"/>
      <c r="AA1" s="507" t="s">
        <v>57</v>
      </c>
      <c r="AB1" s="508"/>
      <c r="AC1" s="81"/>
      <c r="AD1" s="64"/>
      <c r="AE1" s="64"/>
    </row>
    <row r="2" spans="1:31" ht="18" x14ac:dyDescent="0.25">
      <c r="A2" s="505"/>
      <c r="B2" s="506" t="s">
        <v>87</v>
      </c>
      <c r="C2" s="506"/>
      <c r="D2" s="506"/>
      <c r="E2" s="506"/>
      <c r="F2" s="506"/>
      <c r="G2" s="506"/>
      <c r="H2" s="506"/>
      <c r="I2" s="506"/>
      <c r="J2" s="506"/>
      <c r="K2" s="506"/>
      <c r="L2" s="506"/>
      <c r="M2" s="506"/>
      <c r="N2" s="506"/>
      <c r="O2" s="506"/>
      <c r="P2" s="506"/>
      <c r="Q2" s="506"/>
      <c r="R2" s="506"/>
      <c r="S2" s="506"/>
      <c r="T2" s="506"/>
      <c r="U2" s="506"/>
      <c r="V2" s="506"/>
      <c r="W2" s="506"/>
      <c r="X2" s="506"/>
      <c r="Y2" s="506"/>
      <c r="Z2" s="506"/>
      <c r="AA2" s="507" t="s">
        <v>269</v>
      </c>
      <c r="AB2" s="508"/>
      <c r="AC2" s="81"/>
      <c r="AD2" s="64"/>
      <c r="AE2" s="64"/>
    </row>
    <row r="3" spans="1:31" ht="18" x14ac:dyDescent="0.25">
      <c r="A3" s="505"/>
      <c r="B3" s="506" t="s">
        <v>89</v>
      </c>
      <c r="C3" s="506"/>
      <c r="D3" s="506"/>
      <c r="E3" s="506"/>
      <c r="F3" s="506"/>
      <c r="G3" s="506"/>
      <c r="H3" s="506"/>
      <c r="I3" s="506"/>
      <c r="J3" s="506"/>
      <c r="K3" s="506"/>
      <c r="L3" s="506"/>
      <c r="M3" s="506"/>
      <c r="N3" s="506"/>
      <c r="O3" s="506"/>
      <c r="P3" s="506"/>
      <c r="Q3" s="506"/>
      <c r="R3" s="506"/>
      <c r="S3" s="506"/>
      <c r="T3" s="506"/>
      <c r="U3" s="506"/>
      <c r="V3" s="506"/>
      <c r="W3" s="506"/>
      <c r="X3" s="506"/>
      <c r="Y3" s="506"/>
      <c r="Z3" s="506"/>
      <c r="AA3" s="507" t="s">
        <v>270</v>
      </c>
      <c r="AB3" s="508"/>
      <c r="AC3" s="81"/>
      <c r="AD3" s="64"/>
      <c r="AE3" s="64"/>
    </row>
    <row r="4" spans="1:31" ht="18" x14ac:dyDescent="0.25">
      <c r="A4" s="505"/>
      <c r="B4" s="506" t="s">
        <v>91</v>
      </c>
      <c r="C4" s="506"/>
      <c r="D4" s="506"/>
      <c r="E4" s="506"/>
      <c r="F4" s="506"/>
      <c r="G4" s="506"/>
      <c r="H4" s="506"/>
      <c r="I4" s="506"/>
      <c r="J4" s="506"/>
      <c r="K4" s="506"/>
      <c r="L4" s="506"/>
      <c r="M4" s="506"/>
      <c r="N4" s="506"/>
      <c r="O4" s="506"/>
      <c r="P4" s="506"/>
      <c r="Q4" s="506"/>
      <c r="R4" s="506"/>
      <c r="S4" s="506"/>
      <c r="T4" s="506"/>
      <c r="U4" s="506"/>
      <c r="V4" s="506"/>
      <c r="W4" s="506"/>
      <c r="X4" s="506"/>
      <c r="Y4" s="506"/>
      <c r="Z4" s="506"/>
      <c r="AA4" s="508" t="s">
        <v>271</v>
      </c>
      <c r="AB4" s="508"/>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1" t="str">
        <f>+[1]Poblamiento!C12:P12</f>
        <v>GESTION DEL TALENTO HUMANO</v>
      </c>
      <c r="D6" s="511"/>
      <c r="E6" s="511"/>
      <c r="F6" s="511"/>
      <c r="G6" s="511"/>
      <c r="H6" s="511"/>
      <c r="I6" s="511"/>
      <c r="J6" s="511"/>
      <c r="K6" s="511"/>
      <c r="L6" s="511"/>
      <c r="M6" s="511"/>
      <c r="N6" s="511"/>
      <c r="O6" s="511"/>
      <c r="P6" s="511"/>
      <c r="Q6" s="511"/>
      <c r="R6" s="511"/>
      <c r="S6" s="511"/>
      <c r="T6" s="511"/>
      <c r="U6" s="511"/>
      <c r="V6" s="511"/>
      <c r="W6" s="511"/>
      <c r="X6" s="511"/>
      <c r="Y6" s="511"/>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2" t="s">
        <v>92</v>
      </c>
      <c r="B8" s="512" t="s">
        <v>20</v>
      </c>
      <c r="C8" s="514" t="s">
        <v>241</v>
      </c>
      <c r="D8" s="515"/>
      <c r="E8" s="514" t="s">
        <v>242</v>
      </c>
      <c r="F8" s="515"/>
      <c r="G8" s="514" t="s">
        <v>243</v>
      </c>
      <c r="H8" s="515"/>
      <c r="I8" s="514" t="s">
        <v>244</v>
      </c>
      <c r="J8" s="515"/>
      <c r="K8" s="514" t="s">
        <v>245</v>
      </c>
      <c r="L8" s="515"/>
      <c r="M8" s="514" t="s">
        <v>246</v>
      </c>
      <c r="N8" s="515"/>
      <c r="O8" s="514" t="s">
        <v>247</v>
      </c>
      <c r="P8" s="515"/>
      <c r="Q8" s="514" t="s">
        <v>248</v>
      </c>
      <c r="R8" s="515"/>
      <c r="S8" s="514" t="s">
        <v>249</v>
      </c>
      <c r="T8" s="515"/>
      <c r="U8" s="514" t="s">
        <v>250</v>
      </c>
      <c r="V8" s="515"/>
      <c r="W8" s="514" t="s">
        <v>251</v>
      </c>
      <c r="X8" s="515"/>
      <c r="Y8" s="514" t="s">
        <v>252</v>
      </c>
      <c r="Z8" s="515"/>
      <c r="AA8" s="514" t="s">
        <v>318</v>
      </c>
      <c r="AB8" s="515"/>
      <c r="AC8" s="518" t="s">
        <v>94</v>
      </c>
    </row>
    <row r="9" spans="1:31" s="75" customFormat="1" ht="26.25" thickBot="1" x14ac:dyDescent="0.25">
      <c r="A9" s="513"/>
      <c r="B9" s="513"/>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319</v>
      </c>
      <c r="AC9" s="519"/>
    </row>
    <row r="10" spans="1:31" ht="25.5" x14ac:dyDescent="0.2">
      <c r="A10" s="520" t="s">
        <v>278</v>
      </c>
      <c r="B10" s="62" t="str">
        <f>TiempoCubrimientoVac!B40</f>
        <v>Promedio de días para la provisión</v>
      </c>
      <c r="C10" s="76">
        <v>55</v>
      </c>
      <c r="D10" s="509">
        <f>IF(C10=0,0,C10/C11)</f>
        <v>1.1000000000000001</v>
      </c>
      <c r="E10" s="76">
        <v>55</v>
      </c>
      <c r="F10" s="509">
        <f>IF(E10=0,0,E10/E11)</f>
        <v>1.4864864864864864</v>
      </c>
      <c r="G10" s="76">
        <v>55</v>
      </c>
      <c r="H10" s="509">
        <f>IF(G10=0,0,G10/G11)</f>
        <v>3.0555555555555554</v>
      </c>
      <c r="I10" s="76">
        <v>55</v>
      </c>
      <c r="J10" s="509">
        <f>IF(I10=0,0,I10/I11)</f>
        <v>1.2790697674418605</v>
      </c>
      <c r="K10" s="76">
        <v>55</v>
      </c>
      <c r="L10" s="509">
        <f>IF(K10=0,0,K10/K11)</f>
        <v>1.1458333333333333</v>
      </c>
      <c r="M10" s="76">
        <v>55</v>
      </c>
      <c r="N10" s="509">
        <f>IF(M10=0,0,M10/M11)</f>
        <v>1.1956521739130435</v>
      </c>
      <c r="O10" s="76">
        <v>55</v>
      </c>
      <c r="P10" s="509">
        <f>IF(O10=0,0,O10/O11)</f>
        <v>1.1956521739130435</v>
      </c>
      <c r="Q10" s="76">
        <v>55</v>
      </c>
      <c r="R10" s="509">
        <f>IF(Q10=0,0,Q10/Q11)</f>
        <v>1.2222222222222223</v>
      </c>
      <c r="S10" s="76">
        <v>55</v>
      </c>
      <c r="T10" s="509">
        <f>IF(S10=0,0,S10/S11)</f>
        <v>1.375</v>
      </c>
      <c r="U10" s="86">
        <v>55</v>
      </c>
      <c r="V10" s="509">
        <f>IF(U10=0,0,U10/U11)</f>
        <v>1.2790697674418605</v>
      </c>
      <c r="W10" s="86">
        <v>55</v>
      </c>
      <c r="X10" s="509">
        <f>IF(W10=0,0,W10/W11)</f>
        <v>1.6176470588235294</v>
      </c>
      <c r="Y10" s="86">
        <v>55</v>
      </c>
      <c r="Z10" s="509">
        <f>IF(Y10=0,0,Y10/Y11)</f>
        <v>1.7741935483870968</v>
      </c>
      <c r="AA10" s="76">
        <f>Y10</f>
        <v>55</v>
      </c>
      <c r="AB10" s="509">
        <f>IF(AA10=0," ",AA10/AA11)</f>
        <v>1.3908045977011494</v>
      </c>
      <c r="AC10" s="516" t="s">
        <v>335</v>
      </c>
    </row>
    <row r="11" spans="1:31" ht="26.25" thickBot="1" x14ac:dyDescent="0.25">
      <c r="A11" s="521"/>
      <c r="B11" s="62" t="str">
        <f>TiempoCubrimientoVac!B41</f>
        <v>Promedio de días en el cubrimiento de vacantes</v>
      </c>
      <c r="C11" s="116">
        <v>50</v>
      </c>
      <c r="D11" s="510"/>
      <c r="E11" s="116">
        <v>37</v>
      </c>
      <c r="F11" s="510"/>
      <c r="G11" s="116">
        <v>18</v>
      </c>
      <c r="H11" s="510"/>
      <c r="I11" s="116">
        <v>43</v>
      </c>
      <c r="J11" s="510"/>
      <c r="K11" s="116">
        <v>48</v>
      </c>
      <c r="L11" s="510"/>
      <c r="M11" s="116">
        <v>46</v>
      </c>
      <c r="N11" s="510"/>
      <c r="O11" s="78">
        <v>46</v>
      </c>
      <c r="P11" s="510"/>
      <c r="Q11" s="115">
        <v>45</v>
      </c>
      <c r="R11" s="510"/>
      <c r="S11" s="115">
        <v>40</v>
      </c>
      <c r="T11" s="510"/>
      <c r="U11" s="115">
        <v>43</v>
      </c>
      <c r="V11" s="510"/>
      <c r="W11" s="115">
        <v>34</v>
      </c>
      <c r="X11" s="510"/>
      <c r="Y11" s="115">
        <v>31</v>
      </c>
      <c r="Z11" s="510"/>
      <c r="AA11" s="77">
        <f>AVERAGE(C11,E11,G11,I11,K11,M11,Q11,S11,U11,W11,Y11)</f>
        <v>39.545454545454547</v>
      </c>
      <c r="AB11" s="510"/>
      <c r="AC11" s="517"/>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sheetData>
  <sheetProtection formatCells="0" formatColumns="0" formatRows="0" insertRows="0"/>
  <mergeCells count="41">
    <mergeCell ref="AC10:AC11"/>
    <mergeCell ref="AA8:AB8"/>
    <mergeCell ref="AC8:AC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C6:Y6"/>
    <mergeCell ref="A8:A9"/>
    <mergeCell ref="B8:B9"/>
    <mergeCell ref="C8:D8"/>
    <mergeCell ref="E8:F8"/>
    <mergeCell ref="G8:H8"/>
    <mergeCell ref="I8:J8"/>
    <mergeCell ref="K8:L8"/>
    <mergeCell ref="M8:N8"/>
    <mergeCell ref="O8:P8"/>
    <mergeCell ref="Q8:R8"/>
    <mergeCell ref="S8:T8"/>
    <mergeCell ref="U8:V8"/>
    <mergeCell ref="W8:X8"/>
    <mergeCell ref="Y8:Z8"/>
    <mergeCell ref="A1:A4"/>
    <mergeCell ref="B1:Z1"/>
    <mergeCell ref="AA1:AB1"/>
    <mergeCell ref="B2:Z2"/>
    <mergeCell ref="AA2:AB2"/>
    <mergeCell ref="B3:Z3"/>
    <mergeCell ref="AA3:AB3"/>
    <mergeCell ref="B4:Z4"/>
    <mergeCell ref="AA4:AB4"/>
  </mergeCells>
  <conditionalFormatting sqref="V10">
    <cfRule type="cellIs" dxfId="44" priority="1" stopIfTrue="1" operator="equal">
      <formula>"0"</formula>
    </cfRule>
    <cfRule type="cellIs" dxfId="43" priority="2" stopIfTrue="1" operator="lessThanOrEqual">
      <formula>#REF!</formula>
    </cfRule>
    <cfRule type="cellIs" dxfId="42" priority="3" stopIfTrue="1" operator="greaterThanOrEqual">
      <formula>#REF!</formula>
    </cfRule>
    <cfRule type="cellIs" dxfId="41" priority="4" stopIfTrue="1" operator="between">
      <formula>#REF!</formula>
      <formula>#REF!</formula>
    </cfRule>
  </conditionalFormatting>
  <pageMargins left="0.7" right="0.7" top="0.75" bottom="0.75" header="0.3" footer="0.3"/>
  <pageSetup orientation="portrait" r:id="rId1"/>
  <ignoredErrors>
    <ignoredError sqref="J11 X10:X11" evalError="1"/>
    <ignoredError sqref="L10 H11 L11 N11 P11 R11 T11 V10 V11 N10" evalError="1" formula="1"/>
    <ignoredError sqref="Z11 AB1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8C69-6074-4C80-B0A4-EF9E8579BC02}">
  <sheetPr>
    <tabColor rgb="FFFFC000"/>
  </sheetPr>
  <dimension ref="A1:AE180"/>
  <sheetViews>
    <sheetView topLeftCell="A70" zoomScaleNormal="100" workbookViewId="0">
      <selection activeCell="C76" sqref="C76:P76"/>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9.5703125" style="144" customWidth="1"/>
    <col min="6" max="6" width="9.7109375" style="144" bestFit="1" customWidth="1"/>
    <col min="7" max="7" width="8.7109375"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10.7109375" style="144"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f>+C26</f>
        <v>0.9</v>
      </c>
    </row>
    <row r="3" spans="2:31" ht="15.75" customHeight="1" x14ac:dyDescent="0.2">
      <c r="B3" s="370"/>
      <c r="C3" s="378" t="s">
        <v>58</v>
      </c>
      <c r="D3" s="379"/>
      <c r="E3" s="379"/>
      <c r="F3" s="379"/>
      <c r="G3" s="379"/>
      <c r="H3" s="379"/>
      <c r="I3" s="379"/>
      <c r="J3" s="379"/>
      <c r="K3" s="379"/>
      <c r="L3" s="379"/>
      <c r="M3" s="380"/>
      <c r="N3" s="381" t="s">
        <v>269</v>
      </c>
      <c r="O3" s="382"/>
      <c r="P3" s="383"/>
      <c r="S3" s="146">
        <v>9.9900000000000003E-2</v>
      </c>
    </row>
    <row r="4" spans="2:31" ht="15.75" customHeight="1" x14ac:dyDescent="0.2">
      <c r="B4" s="370"/>
      <c r="C4" s="378" t="s">
        <v>59</v>
      </c>
      <c r="D4" s="379"/>
      <c r="E4" s="379"/>
      <c r="F4" s="379"/>
      <c r="G4" s="379"/>
      <c r="H4" s="379"/>
      <c r="I4" s="379"/>
      <c r="J4" s="379"/>
      <c r="K4" s="379"/>
      <c r="L4" s="379"/>
      <c r="M4" s="380"/>
      <c r="N4" s="381" t="s">
        <v>179</v>
      </c>
      <c r="O4" s="382"/>
      <c r="P4" s="383"/>
      <c r="S4" s="146">
        <v>0.05</v>
      </c>
    </row>
    <row r="5" spans="2:31" ht="16.5" customHeight="1" thickBot="1" x14ac:dyDescent="0.25">
      <c r="B5" s="371"/>
      <c r="C5" s="384" t="s">
        <v>60</v>
      </c>
      <c r="D5" s="385"/>
      <c r="E5" s="385"/>
      <c r="F5" s="385"/>
      <c r="G5" s="385"/>
      <c r="H5" s="385"/>
      <c r="I5" s="385"/>
      <c r="J5" s="385"/>
      <c r="K5" s="385"/>
      <c r="L5" s="385"/>
      <c r="M5" s="386"/>
      <c r="N5" s="387" t="s">
        <v>61</v>
      </c>
      <c r="O5" s="388"/>
      <c r="P5" s="389"/>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2025</v>
      </c>
      <c r="D10" s="398"/>
      <c r="E10" s="398"/>
      <c r="F10" s="398"/>
      <c r="G10" s="398"/>
      <c r="H10" s="398"/>
      <c r="I10" s="399"/>
      <c r="J10" s="400" t="s">
        <v>1</v>
      </c>
      <c r="K10" s="401"/>
      <c r="L10" s="401"/>
      <c r="M10" s="402"/>
      <c r="N10" s="403" t="s">
        <v>184</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231</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232</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233</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266</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234</v>
      </c>
      <c r="E28" s="439"/>
      <c r="F28" s="439"/>
      <c r="G28" s="440"/>
      <c r="H28" s="441" t="s">
        <v>15</v>
      </c>
      <c r="I28" s="442"/>
      <c r="J28" s="443"/>
      <c r="K28" s="438" t="s">
        <v>235</v>
      </c>
      <c r="L28" s="439"/>
      <c r="M28" s="440"/>
      <c r="N28" s="444" t="s">
        <v>16</v>
      </c>
      <c r="O28" s="445"/>
      <c r="P28" s="159" t="s">
        <v>236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74</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74</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237</v>
      </c>
      <c r="C40" s="456" t="s">
        <v>238</v>
      </c>
      <c r="D40" s="457"/>
      <c r="E40" s="457"/>
      <c r="F40" s="457"/>
      <c r="G40" s="458"/>
      <c r="H40" s="456" t="s">
        <v>239</v>
      </c>
      <c r="I40" s="457"/>
      <c r="J40" s="457"/>
      <c r="K40" s="457"/>
      <c r="L40" s="458"/>
      <c r="M40" s="459" t="s">
        <v>295</v>
      </c>
      <c r="N40" s="460"/>
      <c r="O40" s="460"/>
      <c r="P40" s="461"/>
    </row>
    <row r="41" spans="2:16" ht="40.5" customHeight="1" x14ac:dyDescent="0.2">
      <c r="B41" s="134" t="s">
        <v>240</v>
      </c>
      <c r="C41" s="462" t="s">
        <v>301</v>
      </c>
      <c r="D41" s="463"/>
      <c r="E41" s="463"/>
      <c r="F41" s="463"/>
      <c r="G41" s="464"/>
      <c r="H41" s="462" t="s">
        <v>239</v>
      </c>
      <c r="I41" s="463"/>
      <c r="J41" s="463"/>
      <c r="K41" s="463"/>
      <c r="L41" s="464"/>
      <c r="M41" s="465" t="s">
        <v>295</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1">
        <f>RegistroPoblam!D10</f>
        <v>0.91164658634538154</v>
      </c>
      <c r="E49" s="181">
        <f>RegistroPoblam!F10</f>
        <v>0.90896921017402943</v>
      </c>
      <c r="F49" s="181">
        <f>RegistroPoblam!H10</f>
        <v>0.91164658634538154</v>
      </c>
      <c r="G49" s="181">
        <f>RegistroPoblam!J10</f>
        <v>0.92503346720214186</v>
      </c>
      <c r="H49" s="181">
        <f>RegistroPoblam!L10</f>
        <v>0.91967871485943775</v>
      </c>
      <c r="I49" s="181">
        <f>RegistroPoblam!N10</f>
        <v>0.92771084337349397</v>
      </c>
      <c r="J49" s="181">
        <f>RegistroPoblam!P10</f>
        <v>0.92904953145917002</v>
      </c>
      <c r="K49" s="181">
        <f>RegistroPoblam!R10</f>
        <v>0.93038821954484607</v>
      </c>
      <c r="L49" s="181">
        <f>RegistroPoblam!T10</f>
        <v>0.93306559571619807</v>
      </c>
      <c r="M49" s="181">
        <f>RegistroPoblam!V10</f>
        <v>0.9410977242302544</v>
      </c>
      <c r="N49" s="181">
        <f>RegistroPoblam!X10</f>
        <v>0.94243641231593034</v>
      </c>
      <c r="O49" s="181">
        <f>RegistroPoblam!Z10</f>
        <v>0.95180722891566261</v>
      </c>
      <c r="P49" s="171">
        <f>RegistroPoblam!AB10</f>
        <v>0.92771084337349397</v>
      </c>
    </row>
    <row r="50" spans="2:16"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104.25" customHeight="1" thickBot="1" x14ac:dyDescent="0.25">
      <c r="B70" s="497"/>
      <c r="C70" s="522" t="s">
        <v>329</v>
      </c>
      <c r="D70" s="523"/>
      <c r="E70" s="523"/>
      <c r="F70" s="523"/>
      <c r="G70" s="523"/>
      <c r="H70" s="523"/>
      <c r="I70" s="523"/>
      <c r="J70" s="523"/>
      <c r="K70" s="523"/>
      <c r="L70" s="523"/>
      <c r="M70" s="523"/>
      <c r="N70" s="523"/>
      <c r="O70" s="523"/>
      <c r="P70" s="524"/>
    </row>
    <row r="71" spans="1:19" ht="15" customHeight="1" x14ac:dyDescent="0.2">
      <c r="B71" s="497"/>
      <c r="C71" s="499" t="s">
        <v>186</v>
      </c>
      <c r="D71" s="500"/>
      <c r="E71" s="500"/>
      <c r="F71" s="500"/>
      <c r="G71" s="500"/>
      <c r="H71" s="500"/>
      <c r="I71" s="500"/>
      <c r="J71" s="500"/>
      <c r="K71" s="500"/>
      <c r="L71" s="500"/>
      <c r="M71" s="500"/>
      <c r="N71" s="500"/>
      <c r="O71" s="500"/>
      <c r="P71" s="501"/>
    </row>
    <row r="72" spans="1:19" ht="87" customHeight="1" thickBot="1" x14ac:dyDescent="0.25">
      <c r="B72" s="497"/>
      <c r="C72" s="522" t="s">
        <v>339</v>
      </c>
      <c r="D72" s="523"/>
      <c r="E72" s="523"/>
      <c r="F72" s="523"/>
      <c r="G72" s="523"/>
      <c r="H72" s="523"/>
      <c r="I72" s="523"/>
      <c r="J72" s="523"/>
      <c r="K72" s="523"/>
      <c r="L72" s="523"/>
      <c r="M72" s="523"/>
      <c r="N72" s="523"/>
      <c r="O72" s="523"/>
      <c r="P72" s="524"/>
    </row>
    <row r="73" spans="1:19" ht="15" customHeight="1" x14ac:dyDescent="0.2">
      <c r="B73" s="497"/>
      <c r="C73" s="499" t="s">
        <v>187</v>
      </c>
      <c r="D73" s="500"/>
      <c r="E73" s="500"/>
      <c r="F73" s="500"/>
      <c r="G73" s="500"/>
      <c r="H73" s="500"/>
      <c r="I73" s="500"/>
      <c r="J73" s="500"/>
      <c r="K73" s="500"/>
      <c r="L73" s="500"/>
      <c r="M73" s="500"/>
      <c r="N73" s="500"/>
      <c r="O73" s="500"/>
      <c r="P73" s="501"/>
    </row>
    <row r="74" spans="1:19" ht="82.5" customHeight="1" thickBot="1" x14ac:dyDescent="0.25">
      <c r="B74" s="497"/>
      <c r="C74" s="522" t="s">
        <v>340</v>
      </c>
      <c r="D74" s="523"/>
      <c r="E74" s="523"/>
      <c r="F74" s="523"/>
      <c r="G74" s="523"/>
      <c r="H74" s="523"/>
      <c r="I74" s="523"/>
      <c r="J74" s="523"/>
      <c r="K74" s="523"/>
      <c r="L74" s="523"/>
      <c r="M74" s="523"/>
      <c r="N74" s="523"/>
      <c r="O74" s="523"/>
      <c r="P74" s="524"/>
    </row>
    <row r="75" spans="1:19" ht="15" customHeight="1" x14ac:dyDescent="0.2">
      <c r="B75" s="497"/>
      <c r="C75" s="499" t="s">
        <v>188</v>
      </c>
      <c r="D75" s="500"/>
      <c r="E75" s="500"/>
      <c r="F75" s="500"/>
      <c r="G75" s="500"/>
      <c r="H75" s="500"/>
      <c r="I75" s="500"/>
      <c r="J75" s="500"/>
      <c r="K75" s="500"/>
      <c r="L75" s="500"/>
      <c r="M75" s="500"/>
      <c r="N75" s="500"/>
      <c r="O75" s="500"/>
      <c r="P75" s="501"/>
    </row>
    <row r="76" spans="1:19" ht="66.75" customHeight="1" thickBot="1" x14ac:dyDescent="0.25">
      <c r="B76" s="498"/>
      <c r="C76" s="522" t="s">
        <v>333</v>
      </c>
      <c r="D76" s="523"/>
      <c r="E76" s="523"/>
      <c r="F76" s="523"/>
      <c r="G76" s="523"/>
      <c r="H76" s="523"/>
      <c r="I76" s="523"/>
      <c r="J76" s="523"/>
      <c r="K76" s="523"/>
      <c r="L76" s="523"/>
      <c r="M76" s="523"/>
      <c r="N76" s="523"/>
      <c r="O76" s="523"/>
      <c r="P76" s="524"/>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B52:P67"/>
    <mergeCell ref="A68:Q68"/>
    <mergeCell ref="B69:B76"/>
    <mergeCell ref="C69:P69"/>
    <mergeCell ref="C73:P73"/>
    <mergeCell ref="C77:P77"/>
    <mergeCell ref="C78:P78"/>
    <mergeCell ref="C71:P71"/>
    <mergeCell ref="C75:P75"/>
    <mergeCell ref="C70:P70"/>
    <mergeCell ref="C72:P72"/>
    <mergeCell ref="C74:P74"/>
    <mergeCell ref="C76:P76"/>
  </mergeCells>
  <conditionalFormatting sqref="P49">
    <cfRule type="cellIs" dxfId="40" priority="2" stopIfTrue="1" operator="equal">
      <formula>"0"</formula>
    </cfRule>
    <cfRule type="cellIs" dxfId="39" priority="3" stopIfTrue="1" operator="lessThanOrEqual">
      <formula>$S$5</formula>
    </cfRule>
    <cfRule type="cellIs" dxfId="38" priority="4" stopIfTrue="1" operator="greaterThanOrEqual">
      <formula>$S$2</formula>
    </cfRule>
    <cfRule type="cellIs" dxfId="37" priority="5" stopIfTrue="1" operator="between">
      <formula>$S$4</formula>
      <formula>$S$3</formula>
    </cfRule>
  </conditionalFormatting>
  <conditionalFormatting sqref="S2">
    <cfRule type="cellIs" dxfId="36" priority="1" stopIfTrue="1" operator="greaterThanOrEqual">
      <formula>0.95</formula>
    </cfRule>
  </conditionalFormatting>
  <dataValidations count="7">
    <dataValidation type="list" allowBlank="1" showInputMessage="1" showErrorMessage="1" sqref="C78:P78" xr:uid="{9E18DD28-84FC-4E5E-9DBE-BF32FC5EE49A}">
      <formula1>$B$171:$B$172</formula1>
    </dataValidation>
    <dataValidation type="list" allowBlank="1" showInputMessage="1" showErrorMessage="1" sqref="C12:P12" xr:uid="{1E29E3A2-B7D1-48D2-9327-6FCA3CC98A65}">
      <formula1>$B$140:$B$166</formula1>
    </dataValidation>
    <dataValidation type="list" allowBlank="1" showInputMessage="1" showErrorMessage="1" sqref="C10:I10" xr:uid="{2EFCD5EA-FE56-49A7-B28A-5230C8D20687}">
      <formula1>"2023,2024,2025,2026,2027"</formula1>
    </dataValidation>
    <dataValidation type="list" allowBlank="1" showInputMessage="1" showErrorMessage="1" sqref="N10:P10" xr:uid="{5CCA0297-752B-43E6-A3F1-2A693E1195D7}">
      <formula1>"Economicos,Eficiencia,Eficacia, Efectividad,Calidad"</formula1>
    </dataValidation>
    <dataValidation type="list" allowBlank="1" showInputMessage="1" showErrorMessage="1" sqref="C32:P32 C36:P36 C34:P34" xr:uid="{2CB3EA39-2876-44FC-8D4B-8A0F4B350B94}">
      <formula1>$Q$103:$Q$108</formula1>
    </dataValidation>
    <dataValidation type="list" allowBlank="1" showInputMessage="1" showErrorMessage="1" sqref="C18:P18" xr:uid="{8959DE5E-66F7-4971-AD33-39A48A1F87B8}">
      <formula1>$B$129:$B$136</formula1>
    </dataValidation>
    <dataValidation type="list" allowBlank="1" showInputMessage="1" showErrorMessage="1" sqref="B129:B135" xr:uid="{F8D4D30A-F28B-4C68-8C11-4C0FD900E346}">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404E-1BF1-4D1A-A653-BF0616EC0EE7}">
  <sheetPr>
    <tabColor rgb="FFFFC000"/>
  </sheetPr>
  <dimension ref="A1:AE76"/>
  <sheetViews>
    <sheetView showGridLines="0" zoomScaleNormal="100" workbookViewId="0">
      <selection activeCell="A10" sqref="A10:A11"/>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5"/>
      <c r="B1" s="506" t="s">
        <v>56</v>
      </c>
      <c r="C1" s="506"/>
      <c r="D1" s="506"/>
      <c r="E1" s="506"/>
      <c r="F1" s="506"/>
      <c r="G1" s="506"/>
      <c r="H1" s="506"/>
      <c r="I1" s="506"/>
      <c r="J1" s="506"/>
      <c r="K1" s="506"/>
      <c r="L1" s="506"/>
      <c r="M1" s="506"/>
      <c r="N1" s="506"/>
      <c r="O1" s="506"/>
      <c r="P1" s="506"/>
      <c r="Q1" s="506"/>
      <c r="R1" s="506"/>
      <c r="S1" s="506"/>
      <c r="T1" s="506"/>
      <c r="U1" s="506"/>
      <c r="V1" s="506"/>
      <c r="W1" s="506"/>
      <c r="X1" s="506"/>
      <c r="Y1" s="506"/>
      <c r="Z1" s="506"/>
      <c r="AA1" s="507" t="s">
        <v>57</v>
      </c>
      <c r="AB1" s="508"/>
      <c r="AC1" s="81"/>
      <c r="AD1" s="64"/>
      <c r="AE1" s="64"/>
    </row>
    <row r="2" spans="1:31" ht="18" x14ac:dyDescent="0.25">
      <c r="A2" s="505"/>
      <c r="B2" s="506" t="s">
        <v>87</v>
      </c>
      <c r="C2" s="506"/>
      <c r="D2" s="506"/>
      <c r="E2" s="506"/>
      <c r="F2" s="506"/>
      <c r="G2" s="506"/>
      <c r="H2" s="506"/>
      <c r="I2" s="506"/>
      <c r="J2" s="506"/>
      <c r="K2" s="506"/>
      <c r="L2" s="506"/>
      <c r="M2" s="506"/>
      <c r="N2" s="506"/>
      <c r="O2" s="506"/>
      <c r="P2" s="506"/>
      <c r="Q2" s="506"/>
      <c r="R2" s="506"/>
      <c r="S2" s="506"/>
      <c r="T2" s="506"/>
      <c r="U2" s="506"/>
      <c r="V2" s="506"/>
      <c r="W2" s="506"/>
      <c r="X2" s="506"/>
      <c r="Y2" s="506"/>
      <c r="Z2" s="506"/>
      <c r="AA2" s="507" t="s">
        <v>269</v>
      </c>
      <c r="AB2" s="508"/>
      <c r="AC2" s="81"/>
      <c r="AD2" s="64"/>
      <c r="AE2" s="64"/>
    </row>
    <row r="3" spans="1:31" ht="18" x14ac:dyDescent="0.25">
      <c r="A3" s="505"/>
      <c r="B3" s="506" t="s">
        <v>89</v>
      </c>
      <c r="C3" s="506"/>
      <c r="D3" s="506"/>
      <c r="E3" s="506"/>
      <c r="F3" s="506"/>
      <c r="G3" s="506"/>
      <c r="H3" s="506"/>
      <c r="I3" s="506"/>
      <c r="J3" s="506"/>
      <c r="K3" s="506"/>
      <c r="L3" s="506"/>
      <c r="M3" s="506"/>
      <c r="N3" s="506"/>
      <c r="O3" s="506"/>
      <c r="P3" s="506"/>
      <c r="Q3" s="506"/>
      <c r="R3" s="506"/>
      <c r="S3" s="506"/>
      <c r="T3" s="506"/>
      <c r="U3" s="506"/>
      <c r="V3" s="506"/>
      <c r="W3" s="506"/>
      <c r="X3" s="506"/>
      <c r="Y3" s="506"/>
      <c r="Z3" s="506"/>
      <c r="AA3" s="507" t="s">
        <v>270</v>
      </c>
      <c r="AB3" s="508"/>
      <c r="AC3" s="81"/>
      <c r="AD3" s="64"/>
      <c r="AE3" s="64"/>
    </row>
    <row r="4" spans="1:31" ht="18" x14ac:dyDescent="0.25">
      <c r="A4" s="505"/>
      <c r="B4" s="506" t="s">
        <v>91</v>
      </c>
      <c r="C4" s="506"/>
      <c r="D4" s="506"/>
      <c r="E4" s="506"/>
      <c r="F4" s="506"/>
      <c r="G4" s="506"/>
      <c r="H4" s="506"/>
      <c r="I4" s="506"/>
      <c r="J4" s="506"/>
      <c r="K4" s="506"/>
      <c r="L4" s="506"/>
      <c r="M4" s="506"/>
      <c r="N4" s="506"/>
      <c r="O4" s="506"/>
      <c r="P4" s="506"/>
      <c r="Q4" s="506"/>
      <c r="R4" s="506"/>
      <c r="S4" s="506"/>
      <c r="T4" s="506"/>
      <c r="U4" s="506"/>
      <c r="V4" s="506"/>
      <c r="W4" s="506"/>
      <c r="X4" s="506"/>
      <c r="Y4" s="506"/>
      <c r="Z4" s="506"/>
      <c r="AA4" s="508" t="s">
        <v>271</v>
      </c>
      <c r="AB4" s="508"/>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1" t="str">
        <f>+[1]Poblamiento!C12:P12</f>
        <v>GESTION DEL TALENTO HUMANO</v>
      </c>
      <c r="D6" s="511"/>
      <c r="E6" s="511"/>
      <c r="F6" s="511"/>
      <c r="G6" s="511"/>
      <c r="H6" s="511"/>
      <c r="I6" s="511"/>
      <c r="J6" s="511"/>
      <c r="K6" s="511"/>
      <c r="L6" s="511"/>
      <c r="M6" s="511"/>
      <c r="N6" s="511"/>
      <c r="O6" s="511"/>
      <c r="P6" s="511"/>
      <c r="Q6" s="511"/>
      <c r="R6" s="511"/>
      <c r="S6" s="511"/>
      <c r="T6" s="511"/>
      <c r="U6" s="511"/>
      <c r="V6" s="511"/>
      <c r="W6" s="511"/>
      <c r="X6" s="511"/>
      <c r="Y6" s="511"/>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2" t="s">
        <v>92</v>
      </c>
      <c r="B8" s="512" t="s">
        <v>20</v>
      </c>
      <c r="C8" s="514" t="s">
        <v>241</v>
      </c>
      <c r="D8" s="515"/>
      <c r="E8" s="514" t="s">
        <v>242</v>
      </c>
      <c r="F8" s="515"/>
      <c r="G8" s="514" t="s">
        <v>243</v>
      </c>
      <c r="H8" s="515"/>
      <c r="I8" s="514" t="s">
        <v>244</v>
      </c>
      <c r="J8" s="515"/>
      <c r="K8" s="514" t="s">
        <v>245</v>
      </c>
      <c r="L8" s="515"/>
      <c r="M8" s="514" t="s">
        <v>246</v>
      </c>
      <c r="N8" s="515"/>
      <c r="O8" s="514" t="s">
        <v>247</v>
      </c>
      <c r="P8" s="515"/>
      <c r="Q8" s="514" t="s">
        <v>248</v>
      </c>
      <c r="R8" s="515"/>
      <c r="S8" s="514" t="s">
        <v>249</v>
      </c>
      <c r="T8" s="515"/>
      <c r="U8" s="514" t="s">
        <v>250</v>
      </c>
      <c r="V8" s="515"/>
      <c r="W8" s="514" t="s">
        <v>251</v>
      </c>
      <c r="X8" s="515"/>
      <c r="Y8" s="514" t="s">
        <v>252</v>
      </c>
      <c r="Z8" s="515"/>
      <c r="AA8" s="514" t="s">
        <v>318</v>
      </c>
      <c r="AB8" s="515"/>
      <c r="AC8" s="518" t="s">
        <v>94</v>
      </c>
    </row>
    <row r="9" spans="1:31" s="75" customFormat="1" ht="26.25" thickBot="1" x14ac:dyDescent="0.25">
      <c r="A9" s="513"/>
      <c r="B9" s="513"/>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319</v>
      </c>
      <c r="AC9" s="519"/>
    </row>
    <row r="10" spans="1:31" x14ac:dyDescent="0.2">
      <c r="A10" s="520" t="s">
        <v>278</v>
      </c>
      <c r="B10" s="62" t="str">
        <f>+[1]Poblamiento!B40</f>
        <v>Cargos provistos</v>
      </c>
      <c r="C10" s="76">
        <v>681</v>
      </c>
      <c r="D10" s="509">
        <f>IF(C10=0,0,C10/C11)</f>
        <v>0.91164658634538154</v>
      </c>
      <c r="E10" s="76">
        <v>679</v>
      </c>
      <c r="F10" s="509">
        <f>IF(E10=0,0,E10/E11)</f>
        <v>0.90896921017402943</v>
      </c>
      <c r="G10" s="76">
        <v>681</v>
      </c>
      <c r="H10" s="509">
        <f>IF(G10=0,0,G10/G11)</f>
        <v>0.91164658634538154</v>
      </c>
      <c r="I10" s="76">
        <v>691</v>
      </c>
      <c r="J10" s="509">
        <f>IF(I10=0,0,I10/I11)</f>
        <v>0.92503346720214186</v>
      </c>
      <c r="K10" s="76">
        <v>687</v>
      </c>
      <c r="L10" s="509">
        <f>IF(K10=0,0,K10/K11)</f>
        <v>0.91967871485943775</v>
      </c>
      <c r="M10" s="76">
        <v>693</v>
      </c>
      <c r="N10" s="509">
        <f>IF(M10=0,0,M10/M11)</f>
        <v>0.92771084337349397</v>
      </c>
      <c r="O10" s="76">
        <v>694</v>
      </c>
      <c r="P10" s="509">
        <f>IF(O10=0,0,O10/O11)</f>
        <v>0.92904953145917002</v>
      </c>
      <c r="Q10" s="76">
        <v>695</v>
      </c>
      <c r="R10" s="509">
        <f>IF(Q10=0,0,Q10/Q11)</f>
        <v>0.93038821954484607</v>
      </c>
      <c r="S10" s="76">
        <v>697</v>
      </c>
      <c r="T10" s="509">
        <f>IF(S10=0,0,S10/S11)</f>
        <v>0.93306559571619807</v>
      </c>
      <c r="U10" s="86">
        <v>703</v>
      </c>
      <c r="V10" s="509">
        <f>IF(U10=0,0,U10/U11)</f>
        <v>0.9410977242302544</v>
      </c>
      <c r="W10" s="86">
        <v>704</v>
      </c>
      <c r="X10" s="509">
        <f>IF(W10=0,0,W10/W11)</f>
        <v>0.94243641231593034</v>
      </c>
      <c r="Y10" s="86">
        <v>711</v>
      </c>
      <c r="Z10" s="509">
        <f>IF(Y10=0,0,Y10/Y11)</f>
        <v>0.95180722891566261</v>
      </c>
      <c r="AA10" s="76">
        <f>AVERAGE(C10,E10,G10,I10,K10,M10,O10,Q10,S10,U10,W10,Y10)</f>
        <v>693</v>
      </c>
      <c r="AB10" s="509">
        <f>IF(AA10=0," ",AA10/AA11)</f>
        <v>0.92771084337349397</v>
      </c>
      <c r="AC10" s="516" t="s">
        <v>335</v>
      </c>
    </row>
    <row r="11" spans="1:31" ht="13.5" thickBot="1" x14ac:dyDescent="0.25">
      <c r="A11" s="521"/>
      <c r="B11" s="62" t="str">
        <f>+[1]Poblamiento!B41</f>
        <v>Total de cargos de la planta</v>
      </c>
      <c r="C11" s="116">
        <v>747</v>
      </c>
      <c r="D11" s="510"/>
      <c r="E11" s="116">
        <v>747</v>
      </c>
      <c r="F11" s="510"/>
      <c r="G11" s="116">
        <v>747</v>
      </c>
      <c r="H11" s="510"/>
      <c r="I11" s="116">
        <v>747</v>
      </c>
      <c r="J11" s="510"/>
      <c r="K11" s="116">
        <v>747</v>
      </c>
      <c r="L11" s="510"/>
      <c r="M11" s="116">
        <v>747</v>
      </c>
      <c r="N11" s="510"/>
      <c r="O11" s="78">
        <v>747</v>
      </c>
      <c r="P11" s="510"/>
      <c r="Q11" s="115">
        <v>747</v>
      </c>
      <c r="R11" s="510"/>
      <c r="S11" s="115">
        <v>747</v>
      </c>
      <c r="T11" s="510"/>
      <c r="U11" s="115">
        <v>747</v>
      </c>
      <c r="V11" s="510"/>
      <c r="W11" s="115">
        <v>747</v>
      </c>
      <c r="X11" s="510"/>
      <c r="Y11" s="115">
        <v>747</v>
      </c>
      <c r="Z11" s="510"/>
      <c r="AA11" s="77">
        <f>AVERAGE(C11,E11,G11,I11,K11,M11,O11,Q11,S11,U11,W11,Y11)</f>
        <v>747</v>
      </c>
      <c r="AB11" s="510"/>
      <c r="AC11" s="517"/>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row r="70" spans="3:3" x14ac:dyDescent="0.2">
      <c r="C70" s="65" t="str">
        <f>RegistroPoblam!AC10</f>
        <v>Ninguna.</v>
      </c>
    </row>
    <row r="72" spans="3:3" x14ac:dyDescent="0.2">
      <c r="C72" s="65" t="str">
        <f>RegistroPoblam!AC10</f>
        <v>Ninguna.</v>
      </c>
    </row>
    <row r="74" spans="3:3" x14ac:dyDescent="0.2">
      <c r="C74" s="65" t="str">
        <f>RegistroPoblam!AC10</f>
        <v>Ninguna.</v>
      </c>
    </row>
    <row r="76" spans="3:3" x14ac:dyDescent="0.2">
      <c r="C76" s="65" t="str">
        <f>RegistroPoblam!AC10</f>
        <v>Ninguna.</v>
      </c>
    </row>
  </sheetData>
  <sheetProtection formatCells="0" formatColumns="0" formatRows="0" insertRows="0"/>
  <mergeCells count="41">
    <mergeCell ref="AA2:AB2"/>
    <mergeCell ref="AA3:AB3"/>
    <mergeCell ref="AA4:AB4"/>
    <mergeCell ref="A1:A4"/>
    <mergeCell ref="B1:Z1"/>
    <mergeCell ref="B2:Z2"/>
    <mergeCell ref="B3:Z3"/>
    <mergeCell ref="B4:Z4"/>
    <mergeCell ref="AA1:AB1"/>
    <mergeCell ref="AA8:AB8"/>
    <mergeCell ref="C6:Y6"/>
    <mergeCell ref="A8:A9"/>
    <mergeCell ref="B8:B9"/>
    <mergeCell ref="C8:D8"/>
    <mergeCell ref="E8:F8"/>
    <mergeCell ref="G8:H8"/>
    <mergeCell ref="I8:J8"/>
    <mergeCell ref="K8:L8"/>
    <mergeCell ref="M8:N8"/>
    <mergeCell ref="O8:P8"/>
    <mergeCell ref="AC10:AC11"/>
    <mergeCell ref="AC8:AC9"/>
    <mergeCell ref="A10:A11"/>
    <mergeCell ref="D10:D11"/>
    <mergeCell ref="F10:F11"/>
    <mergeCell ref="H10:H11"/>
    <mergeCell ref="J10:J11"/>
    <mergeCell ref="L10:L11"/>
    <mergeCell ref="N10:N11"/>
    <mergeCell ref="P10:P11"/>
    <mergeCell ref="R10:R11"/>
    <mergeCell ref="Q8:R8"/>
    <mergeCell ref="S8:T8"/>
    <mergeCell ref="U8:V8"/>
    <mergeCell ref="W8:X8"/>
    <mergeCell ref="Y8:Z8"/>
    <mergeCell ref="T10:T11"/>
    <mergeCell ref="V10:V11"/>
    <mergeCell ref="X10:X11"/>
    <mergeCell ref="Z10:Z11"/>
    <mergeCell ref="AB10:AB11"/>
  </mergeCells>
  <conditionalFormatting sqref="V10">
    <cfRule type="cellIs" dxfId="35" priority="1" stopIfTrue="1" operator="equal">
      <formula>"0"</formula>
    </cfRule>
    <cfRule type="cellIs" dxfId="34" priority="2" stopIfTrue="1" operator="lessThanOrEqual">
      <formula>#REF!</formula>
    </cfRule>
    <cfRule type="cellIs" dxfId="33" priority="3" stopIfTrue="1" operator="greaterThanOrEqual">
      <formula>#REF!</formula>
    </cfRule>
    <cfRule type="cellIs" dxfId="32" priority="4" stopIfTrue="1" operator="between">
      <formula>#REF!</formula>
      <formula>#REF!</formula>
    </cfRule>
  </conditionalFormatting>
  <pageMargins left="0.7" right="0.7" top="0.75" bottom="0.75" header="0.3" footer="0.3"/>
  <pageSetup orientation="portrait" r:id="rId1"/>
  <ignoredErrors>
    <ignoredError sqref="AB11" evalError="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1B1A-82CD-42F0-ACFB-FB30C6DB0A7B}">
  <sheetPr>
    <tabColor rgb="FF00B0F0"/>
  </sheetPr>
  <dimension ref="A1:AE180"/>
  <sheetViews>
    <sheetView topLeftCell="A66" zoomScaleNormal="100" workbookViewId="0">
      <selection activeCell="C76" sqref="C76:P76"/>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t="str">
        <f>+C26</f>
        <v>Mayor o Igual a 20%</v>
      </c>
    </row>
    <row r="3" spans="2:31" ht="15.75" customHeight="1" x14ac:dyDescent="0.2">
      <c r="B3" s="370"/>
      <c r="C3" s="378" t="s">
        <v>58</v>
      </c>
      <c r="D3" s="379"/>
      <c r="E3" s="379"/>
      <c r="F3" s="379"/>
      <c r="G3" s="379"/>
      <c r="H3" s="379"/>
      <c r="I3" s="379"/>
      <c r="J3" s="379"/>
      <c r="K3" s="379"/>
      <c r="L3" s="379"/>
      <c r="M3" s="380"/>
      <c r="N3" s="381" t="s">
        <v>269</v>
      </c>
      <c r="O3" s="382"/>
      <c r="P3" s="383"/>
      <c r="S3" s="146">
        <v>9.9900000000000003E-2</v>
      </c>
    </row>
    <row r="4" spans="2:31" ht="15.75" customHeight="1" x14ac:dyDescent="0.2">
      <c r="B4" s="370"/>
      <c r="C4" s="378" t="s">
        <v>59</v>
      </c>
      <c r="D4" s="379"/>
      <c r="E4" s="379"/>
      <c r="F4" s="379"/>
      <c r="G4" s="379"/>
      <c r="H4" s="379"/>
      <c r="I4" s="379"/>
      <c r="J4" s="379"/>
      <c r="K4" s="379"/>
      <c r="L4" s="379"/>
      <c r="M4" s="380"/>
      <c r="N4" s="381" t="s">
        <v>179</v>
      </c>
      <c r="O4" s="382"/>
      <c r="P4" s="383"/>
      <c r="S4" s="146">
        <v>0.05</v>
      </c>
    </row>
    <row r="5" spans="2:31" ht="16.5" customHeight="1" thickBot="1" x14ac:dyDescent="0.25">
      <c r="B5" s="371"/>
      <c r="C5" s="384" t="s">
        <v>60</v>
      </c>
      <c r="D5" s="385"/>
      <c r="E5" s="385"/>
      <c r="F5" s="385"/>
      <c r="G5" s="385"/>
      <c r="H5" s="385"/>
      <c r="I5" s="385"/>
      <c r="J5" s="385"/>
      <c r="K5" s="385"/>
      <c r="L5" s="385"/>
      <c r="M5" s="386"/>
      <c r="N5" s="387" t="s">
        <v>61</v>
      </c>
      <c r="O5" s="388"/>
      <c r="P5" s="389"/>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2025</v>
      </c>
      <c r="D10" s="398"/>
      <c r="E10" s="398"/>
      <c r="F10" s="398"/>
      <c r="G10" s="398"/>
      <c r="H10" s="398"/>
      <c r="I10" s="399"/>
      <c r="J10" s="400" t="s">
        <v>1</v>
      </c>
      <c r="K10" s="401"/>
      <c r="L10" s="401"/>
      <c r="M10" s="402"/>
      <c r="N10" s="403" t="s">
        <v>279</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212</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230</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313</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326</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225</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t="s">
        <v>324</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219</v>
      </c>
      <c r="E28" s="439"/>
      <c r="F28" s="439"/>
      <c r="G28" s="440"/>
      <c r="H28" s="441" t="s">
        <v>15</v>
      </c>
      <c r="I28" s="442"/>
      <c r="J28" s="443"/>
      <c r="K28" s="438" t="s">
        <v>217</v>
      </c>
      <c r="L28" s="439"/>
      <c r="M28" s="440"/>
      <c r="N28" s="444" t="s">
        <v>16</v>
      </c>
      <c r="O28" s="445"/>
      <c r="P28" s="159" t="s">
        <v>218</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213</v>
      </c>
      <c r="C40" s="456" t="s">
        <v>215</v>
      </c>
      <c r="D40" s="457"/>
      <c r="E40" s="457"/>
      <c r="F40" s="457"/>
      <c r="G40" s="458"/>
      <c r="H40" s="456" t="s">
        <v>182</v>
      </c>
      <c r="I40" s="457"/>
      <c r="J40" s="457"/>
      <c r="K40" s="457"/>
      <c r="L40" s="458"/>
      <c r="M40" s="459" t="s">
        <v>297</v>
      </c>
      <c r="N40" s="460"/>
      <c r="O40" s="460"/>
      <c r="P40" s="461"/>
    </row>
    <row r="41" spans="2:16" ht="40.5" customHeight="1" x14ac:dyDescent="0.2">
      <c r="B41" s="134" t="s">
        <v>214</v>
      </c>
      <c r="C41" s="462" t="s">
        <v>215</v>
      </c>
      <c r="D41" s="463"/>
      <c r="E41" s="463"/>
      <c r="F41" s="463"/>
      <c r="G41" s="464"/>
      <c r="H41" s="462" t="s">
        <v>182</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7"/>
      <c r="C49" s="167" t="s">
        <v>10</v>
      </c>
      <c r="D49" s="180"/>
      <c r="E49" s="180"/>
      <c r="F49" s="181">
        <f>RegistroNivel!D16</f>
        <v>0.22</v>
      </c>
      <c r="G49" s="170"/>
      <c r="H49" s="170"/>
      <c r="I49" s="181">
        <f>RegistroNivel!F16</f>
        <v>0.23</v>
      </c>
      <c r="J49" s="170"/>
      <c r="K49" s="170"/>
      <c r="L49" s="181">
        <f>RegistroNivel!H16</f>
        <v>0.38</v>
      </c>
      <c r="M49" s="170"/>
      <c r="N49" s="170"/>
      <c r="O49" s="181">
        <v>0.6</v>
      </c>
      <c r="P49" s="181">
        <f>RegistroNivel!L16</f>
        <v>1.4300000000000002E-2</v>
      </c>
    </row>
    <row r="50" spans="2:16" ht="4.5" customHeight="1" thickBot="1" x14ac:dyDescent="0.25">
      <c r="B50" s="172">
        <v>0.9</v>
      </c>
      <c r="C50" s="173"/>
      <c r="D50" s="173"/>
      <c r="E50" s="173"/>
      <c r="F50" s="135" t="str">
        <f>+$C$26</f>
        <v>Mayor o Igual a 20%</v>
      </c>
      <c r="G50" s="136"/>
      <c r="H50" s="136"/>
      <c r="I50" s="135" t="str">
        <f>+$C$26</f>
        <v>Mayor o Igual a 20%</v>
      </c>
      <c r="J50" s="173"/>
      <c r="K50" s="173"/>
      <c r="L50" s="135" t="str">
        <f>+$C$26</f>
        <v>Mayor o Igual a 20%</v>
      </c>
      <c r="M50" s="173"/>
      <c r="N50" s="173"/>
      <c r="O50" s="135" t="str">
        <f>+$C$26</f>
        <v>Mayor o Igual a 20%</v>
      </c>
      <c r="P50" s="135" t="str">
        <f>+$C$26</f>
        <v>Mayor o Igual a 20%</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89.25" customHeight="1" thickBot="1" x14ac:dyDescent="0.25">
      <c r="B70" s="497"/>
      <c r="C70" s="522" t="s">
        <v>341</v>
      </c>
      <c r="D70" s="523"/>
      <c r="E70" s="523"/>
      <c r="F70" s="523"/>
      <c r="G70" s="523"/>
      <c r="H70" s="523"/>
      <c r="I70" s="523"/>
      <c r="J70" s="523"/>
      <c r="K70" s="523"/>
      <c r="L70" s="523"/>
      <c r="M70" s="523"/>
      <c r="N70" s="523"/>
      <c r="O70" s="523"/>
      <c r="P70" s="524"/>
    </row>
    <row r="71" spans="1:19" ht="18.75" customHeight="1" x14ac:dyDescent="0.2">
      <c r="B71" s="497"/>
      <c r="C71" s="499" t="s">
        <v>186</v>
      </c>
      <c r="D71" s="500"/>
      <c r="E71" s="500"/>
      <c r="F71" s="500"/>
      <c r="G71" s="500"/>
      <c r="H71" s="500"/>
      <c r="I71" s="500"/>
      <c r="J71" s="500"/>
      <c r="K71" s="500"/>
      <c r="L71" s="500"/>
      <c r="M71" s="500"/>
      <c r="N71" s="500"/>
      <c r="O71" s="500"/>
      <c r="P71" s="501"/>
    </row>
    <row r="72" spans="1:19" ht="85.15" customHeight="1" thickBot="1" x14ac:dyDescent="0.25">
      <c r="B72" s="497"/>
      <c r="C72" s="502" t="s">
        <v>342</v>
      </c>
      <c r="D72" s="503"/>
      <c r="E72" s="503"/>
      <c r="F72" s="503"/>
      <c r="G72" s="503"/>
      <c r="H72" s="503"/>
      <c r="I72" s="503"/>
      <c r="J72" s="503"/>
      <c r="K72" s="503"/>
      <c r="L72" s="503"/>
      <c r="M72" s="503"/>
      <c r="N72" s="503"/>
      <c r="O72" s="503"/>
      <c r="P72" s="504"/>
    </row>
    <row r="73" spans="1:19" ht="15" customHeight="1" x14ac:dyDescent="0.2">
      <c r="B73" s="497"/>
      <c r="C73" s="499" t="s">
        <v>187</v>
      </c>
      <c r="D73" s="500"/>
      <c r="E73" s="500"/>
      <c r="F73" s="500"/>
      <c r="G73" s="500"/>
      <c r="H73" s="500"/>
      <c r="I73" s="500"/>
      <c r="J73" s="500"/>
      <c r="K73" s="500"/>
      <c r="L73" s="500"/>
      <c r="M73" s="500"/>
      <c r="N73" s="500"/>
      <c r="O73" s="500"/>
      <c r="P73" s="501"/>
    </row>
    <row r="74" spans="1:19" ht="101.25" customHeight="1" thickBot="1" x14ac:dyDescent="0.25">
      <c r="B74" s="497"/>
      <c r="C74" s="522" t="s">
        <v>343</v>
      </c>
      <c r="D74" s="523"/>
      <c r="E74" s="523"/>
      <c r="F74" s="523"/>
      <c r="G74" s="523"/>
      <c r="H74" s="523"/>
      <c r="I74" s="523"/>
      <c r="J74" s="523"/>
      <c r="K74" s="523"/>
      <c r="L74" s="523"/>
      <c r="M74" s="523"/>
      <c r="N74" s="523"/>
      <c r="O74" s="523"/>
      <c r="P74" s="524"/>
    </row>
    <row r="75" spans="1:19" ht="15" customHeight="1" x14ac:dyDescent="0.2">
      <c r="B75" s="497"/>
      <c r="C75" s="499" t="s">
        <v>188</v>
      </c>
      <c r="D75" s="500"/>
      <c r="E75" s="500"/>
      <c r="F75" s="500"/>
      <c r="G75" s="500"/>
      <c r="H75" s="500"/>
      <c r="I75" s="500"/>
      <c r="J75" s="500"/>
      <c r="K75" s="500"/>
      <c r="L75" s="500"/>
      <c r="M75" s="500"/>
      <c r="N75" s="500"/>
      <c r="O75" s="500"/>
      <c r="P75" s="501"/>
    </row>
    <row r="76" spans="1:19" ht="89.25" customHeight="1" thickBot="1" x14ac:dyDescent="0.25">
      <c r="B76" s="498"/>
      <c r="C76" s="478" t="s">
        <v>344</v>
      </c>
      <c r="D76" s="479"/>
      <c r="E76" s="479"/>
      <c r="F76" s="479"/>
      <c r="G76" s="479"/>
      <c r="H76" s="479"/>
      <c r="I76" s="479"/>
      <c r="J76" s="479"/>
      <c r="K76" s="479"/>
      <c r="L76" s="479"/>
      <c r="M76" s="479"/>
      <c r="N76" s="479"/>
      <c r="O76" s="479"/>
      <c r="P76" s="48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H44:L44"/>
    <mergeCell ref="M44:P44"/>
    <mergeCell ref="B46:P46"/>
    <mergeCell ref="B48:B49"/>
    <mergeCell ref="B51:P51"/>
    <mergeCell ref="B52:P67"/>
    <mergeCell ref="A68:Q68"/>
    <mergeCell ref="C44:G44"/>
    <mergeCell ref="C75:P75"/>
    <mergeCell ref="C76:P76"/>
    <mergeCell ref="B69:B76"/>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5:P25"/>
    <mergeCell ref="C26:P26"/>
    <mergeCell ref="B27:P27"/>
    <mergeCell ref="D28:G28"/>
    <mergeCell ref="H28:J28"/>
    <mergeCell ref="K28:M28"/>
    <mergeCell ref="N28:O28"/>
    <mergeCell ref="B20:P20"/>
    <mergeCell ref="B21:P21"/>
    <mergeCell ref="C22:P22"/>
    <mergeCell ref="B23:P23"/>
    <mergeCell ref="C24:P24"/>
    <mergeCell ref="B15:P15"/>
    <mergeCell ref="C16:P16"/>
    <mergeCell ref="B17:P17"/>
    <mergeCell ref="C18:P18"/>
    <mergeCell ref="B19:P19"/>
    <mergeCell ref="C10:I10"/>
    <mergeCell ref="B11:P11"/>
    <mergeCell ref="C12:P12"/>
    <mergeCell ref="B13:P13"/>
    <mergeCell ref="C14:P14"/>
    <mergeCell ref="C72:P72"/>
    <mergeCell ref="C73:P73"/>
    <mergeCell ref="C74:P74"/>
    <mergeCell ref="B2:B5"/>
    <mergeCell ref="C2:M2"/>
    <mergeCell ref="N2:P2"/>
    <mergeCell ref="C3:M3"/>
    <mergeCell ref="N3:P3"/>
    <mergeCell ref="C4:M4"/>
    <mergeCell ref="N4:P4"/>
    <mergeCell ref="C5:M5"/>
    <mergeCell ref="N5:P5"/>
    <mergeCell ref="B7:P8"/>
    <mergeCell ref="B9:P9"/>
    <mergeCell ref="J10:M10"/>
    <mergeCell ref="N10:P10"/>
  </mergeCells>
  <conditionalFormatting sqref="S2">
    <cfRule type="cellIs" dxfId="31" priority="1" stopIfTrue="1" operator="greaterThanOrEqual">
      <formula>0.95</formula>
    </cfRule>
  </conditionalFormatting>
  <dataValidations count="7">
    <dataValidation type="list" allowBlank="1" showInputMessage="1" showErrorMessage="1" sqref="C18:P18" xr:uid="{14E2D278-58A8-4752-B925-32BDBFEEE71B}">
      <formula1>$B$129:$B$136</formula1>
    </dataValidation>
    <dataValidation type="list" allowBlank="1" showInputMessage="1" showErrorMessage="1" sqref="C32:P32 C36:P36 C34:P34" xr:uid="{52C371CF-28D2-4DC1-9151-B3A295490327}">
      <formula1>$Q$103:$Q$108</formula1>
    </dataValidation>
    <dataValidation type="list" allowBlank="1" showInputMessage="1" showErrorMessage="1" sqref="N10:P10" xr:uid="{A2A5B64B-513E-4417-A588-4FD29D30DFC8}">
      <formula1>"Economicos,Eficiencia,Eficacia, Efectividad,Calidad"</formula1>
    </dataValidation>
    <dataValidation type="list" allowBlank="1" showInputMessage="1" showErrorMessage="1" sqref="C10:I10" xr:uid="{ADD9AD3A-8AE6-4152-9691-FCACBACB41C2}">
      <formula1>"2023,2024,2025,2026,2027"</formula1>
    </dataValidation>
    <dataValidation type="list" allowBlank="1" showInputMessage="1" showErrorMessage="1" sqref="C12:P12" xr:uid="{8BCC88F8-7F74-499F-B0E6-59FF41D035D9}">
      <formula1>$B$140:$B$166</formula1>
    </dataValidation>
    <dataValidation type="list" allowBlank="1" showInputMessage="1" showErrorMessage="1" sqref="C78:P78" xr:uid="{16561D1A-8CF3-4EC7-9C31-C5C5E9268A69}">
      <formula1>$B$171:$B$172</formula1>
    </dataValidation>
    <dataValidation type="list" allowBlank="1" showInputMessage="1" showErrorMessage="1" sqref="B129:B135" xr:uid="{84271B19-7488-48CD-A9D7-4850B4DBA633}">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vigencia 2024</Comentarios>
    <Fase xmlns="ff8e3638-9d45-4162-afb4-6d390653d547">a. Ficha Téncnica</Fase>
    <AverageRating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B777E-AA7E-43F7-937B-232686197B4D}">
  <ds:schemaRefs>
    <ds:schemaRef ds:uri="http://schemas.microsoft.com/office/2006/metadata/customXsn"/>
  </ds:schemaRefs>
</ds:datastoreItem>
</file>

<file path=customXml/itemProps2.xml><?xml version="1.0" encoding="utf-8"?>
<ds:datastoreItem xmlns:ds="http://schemas.openxmlformats.org/officeDocument/2006/customXml" ds:itemID="{9A6162D2-A97A-4015-A836-933EEC17988D}">
  <ds:schemaRefs>
    <ds:schemaRef ds:uri="http://schemas.microsoft.com/office/2006/metadata/properties"/>
    <ds:schemaRef ds:uri="http://schemas.microsoft.com/office/infopath/2007/PartnerControls"/>
    <ds:schemaRef ds:uri="http://schemas.microsoft.com/sharepoint/v4"/>
    <ds:schemaRef ds:uri="ff8e3638-9d45-4162-afb4-6d390653d547"/>
    <ds:schemaRef ds:uri="http://schemas.microsoft.com/sharepoint/v3"/>
  </ds:schemaRefs>
</ds:datastoreItem>
</file>

<file path=customXml/itemProps3.xml><?xml version="1.0" encoding="utf-8"?>
<ds:datastoreItem xmlns:ds="http://schemas.openxmlformats.org/officeDocument/2006/customXml" ds:itemID="{D6AC468B-6AAC-4DE3-859A-AAC1F2D494B9}">
  <ds:schemaRefs>
    <ds:schemaRef ds:uri="http://schemas.microsoft.com/office/2006/metadata/longProperties"/>
  </ds:schemaRefs>
</ds:datastoreItem>
</file>

<file path=customXml/itemProps4.xml><?xml version="1.0" encoding="utf-8"?>
<ds:datastoreItem xmlns:ds="http://schemas.openxmlformats.org/officeDocument/2006/customXml" ds:itemID="{60966948-B706-4158-BED8-72A445811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2E4BD38-502B-4F47-8B8C-DBC13248B9B6}">
  <ds:schemaRefs>
    <ds:schemaRef ds:uri="office.server.policy"/>
  </ds:schemaRefs>
</ds:datastoreItem>
</file>

<file path=customXml/itemProps6.xml><?xml version="1.0" encoding="utf-8"?>
<ds:datastoreItem xmlns:ds="http://schemas.openxmlformats.org/officeDocument/2006/customXml" ds:itemID="{F8EC1C24-AC82-4D59-B9E4-D104244548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Toma Posesion </vt:lpstr>
      <vt:lpstr>Registro Toma Poses </vt:lpstr>
      <vt:lpstr>Oport Termin Proc</vt:lpstr>
      <vt:lpstr>Regis Opor Term Pro</vt:lpstr>
      <vt:lpstr>TiempoCubrimientoVac</vt:lpstr>
      <vt:lpstr>RegistroTiempoCubrimientoVac</vt:lpstr>
      <vt:lpstr>Poblamiento</vt:lpstr>
      <vt:lpstr>RegistroPoblam</vt:lpstr>
      <vt:lpstr>NivelConocimiento</vt:lpstr>
      <vt:lpstr>RegistroNivel</vt:lpstr>
      <vt:lpstr>PlanBienestar</vt:lpstr>
      <vt:lpstr>RegistroBienestar</vt:lpstr>
      <vt:lpstr>EfectividadInducción</vt:lpstr>
      <vt:lpstr>RegistroInducción</vt:lpstr>
      <vt:lpstr>EficaciaSST</vt:lpstr>
      <vt:lpstr>RegistroSST</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Proceso Gestión del Talento Humano</dc:title>
  <dc:creator>hoslanders</dc:creator>
  <cp:lastModifiedBy>Mongui Gutiérrez Vargas</cp:lastModifiedBy>
  <cp:lastPrinted>2014-10-10T12:56:08Z</cp:lastPrinted>
  <dcterms:created xsi:type="dcterms:W3CDTF">2012-02-20T19:54:14Z</dcterms:created>
  <dcterms:modified xsi:type="dcterms:W3CDTF">2026-02-16T12:53:46Z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del Talento Humano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NV5X2DCNMZXR-1675502055-129</vt:lpwstr>
  </property>
  <property fmtid="{D5CDD505-2E9C-101B-9397-08002B2CF9AE}" pid="13" name="_dlc_DocIdItemGuid">
    <vt:lpwstr>dfb8eb56-899e-4774-935d-5515a985fa2c</vt:lpwstr>
  </property>
  <property fmtid="{D5CDD505-2E9C-101B-9397-08002B2CF9AE}" pid="14" name="_dlc_DocIdUrl">
    <vt:lpwstr>https://www.supersociedades.gov.co/nuestra_entidad/Planeacion/_layouts/15/DocIdRedir.aspx?ID=NV5X2DCNMZXR-1675502055-129, NV5X2DCNMZXR-1675502055-129</vt:lpwstr>
  </property>
  <property fmtid="{D5CDD505-2E9C-101B-9397-08002B2CF9AE}" pid="15" name="_Version">
    <vt:lpwstr>1</vt:lpwstr>
  </property>
  <property fmtid="{D5CDD505-2E9C-101B-9397-08002B2CF9AE}" pid="16" name="SeoMetaDescription">
    <vt:lpwstr/>
  </property>
  <property fmtid="{D5CDD505-2E9C-101B-9397-08002B2CF9AE}" pid="17" name="_activity">
    <vt:lpwstr/>
  </property>
  <property fmtid="{D5CDD505-2E9C-101B-9397-08002B2CF9AE}" pid="18" name="MSIP_Label_0e276b9b-e947-408c-8898-19de23b201e4_Enabled">
    <vt:lpwstr>true</vt:lpwstr>
  </property>
  <property fmtid="{D5CDD505-2E9C-101B-9397-08002B2CF9AE}" pid="19" name="MSIP_Label_0e276b9b-e947-408c-8898-19de23b201e4_SetDate">
    <vt:lpwstr>2026-02-16T12:29:59Z</vt:lpwstr>
  </property>
  <property fmtid="{D5CDD505-2E9C-101B-9397-08002B2CF9AE}" pid="20" name="MSIP_Label_0e276b9b-e947-408c-8898-19de23b201e4_Method">
    <vt:lpwstr>Standard</vt:lpwstr>
  </property>
  <property fmtid="{D5CDD505-2E9C-101B-9397-08002B2CF9AE}" pid="21" name="MSIP_Label_0e276b9b-e947-408c-8898-19de23b201e4_Name">
    <vt:lpwstr>Publica</vt:lpwstr>
  </property>
  <property fmtid="{D5CDD505-2E9C-101B-9397-08002B2CF9AE}" pid="22" name="MSIP_Label_0e276b9b-e947-408c-8898-19de23b201e4_SiteId">
    <vt:lpwstr>6ee94c34-bbd6-4647-a483-0e196a4de0ff</vt:lpwstr>
  </property>
  <property fmtid="{D5CDD505-2E9C-101B-9397-08002B2CF9AE}" pid="23" name="MSIP_Label_0e276b9b-e947-408c-8898-19de23b201e4_ActionId">
    <vt:lpwstr>37c81dfe-748e-4678-9e22-fe64050d141d</vt:lpwstr>
  </property>
  <property fmtid="{D5CDD505-2E9C-101B-9397-08002B2CF9AE}" pid="24" name="MSIP_Label_0e276b9b-e947-408c-8898-19de23b201e4_ContentBits">
    <vt:lpwstr>0</vt:lpwstr>
  </property>
  <property fmtid="{D5CDD505-2E9C-101B-9397-08002B2CF9AE}" pid="25" name="MSIP_Label_0e276b9b-e947-408c-8898-19de23b201e4_Tag">
    <vt:lpwstr>10, 3, 0, 1</vt:lpwstr>
  </property>
</Properties>
</file>