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5.xml" ContentType="application/vnd.openxmlformats-officedocument.spreadsheetml.comments+xml"/>
  <Override PartName="/xl/charts/chart2.xml" ContentType="application/vnd.openxmlformats-officedocument.drawingml.chart+xml"/>
  <Override PartName="/xl/drawings/drawing10.xml" ContentType="application/vnd.openxmlformats-officedocument.drawing+xml"/>
  <Override PartName="/xl/drawings/drawing11.xml" ContentType="application/vnd.openxmlformats-officedocument.drawing+xml"/>
  <Override PartName="/xl/comments6.xml" ContentType="application/vnd.openxmlformats-officedocument.spreadsheetml.comments+xml"/>
  <Override PartName="/xl/charts/chart3.xml" ContentType="application/vnd.openxmlformats-officedocument.drawingml.chart+xml"/>
  <Override PartName="/xl/drawings/drawing12.xml" ContentType="application/vnd.openxmlformats-officedocument.drawing+xml"/>
  <Override PartName="/xl/drawings/drawing13.xml" ContentType="application/vnd.openxmlformats-officedocument.drawing+xml"/>
  <Override PartName="/xl/comments7.xml" ContentType="application/vnd.openxmlformats-officedocument.spreadsheetml.comments+xml"/>
  <Override PartName="/xl/charts/chart4.xml" ContentType="application/vnd.openxmlformats-officedocument.drawingml.chart+xml"/>
  <Override PartName="/xl/drawings/drawing14.xml" ContentType="application/vnd.openxmlformats-officedocument.drawing+xml"/>
  <Override PartName="/xl/drawings/drawing15.xml" ContentType="application/vnd.openxmlformats-officedocument.drawing+xml"/>
  <Override PartName="/xl/comments8.xml" ContentType="application/vnd.openxmlformats-officedocument.spreadsheetml.comments+xml"/>
  <Override PartName="/xl/charts/chart5.xml" ContentType="application/vnd.openxmlformats-officedocument.drawingml.chart+xml"/>
  <Override PartName="/xl/drawings/drawing16.xml" ContentType="application/vnd.openxmlformats-officedocument.drawing+xml"/>
  <Override PartName="/xl/drawings/drawing17.xml" ContentType="application/vnd.openxmlformats-officedocument.drawing+xml"/>
  <Override PartName="/xl/comments9.xml" ContentType="application/vnd.openxmlformats-officedocument.spreadsheetml.comments+xml"/>
  <Override PartName="/xl/charts/chart6.xml" ContentType="application/vnd.openxmlformats-officedocument.drawingml.chart+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omments10.xml" ContentType="application/vnd.openxmlformats-officedocument.spreadsheetml.comments+xml"/>
  <Override PartName="/xl/charts/chart7.xml" ContentType="application/vnd.openxmlformats-officedocument.drawingml.chart+xml"/>
  <Override PartName="/xl/drawings/drawing21.xml" ContentType="application/vnd.openxmlformats-officedocument.drawing+xml"/>
  <Override PartName="/xl/drawings/drawing22.xml" ContentType="application/vnd.openxmlformats-officedocument.drawing+xml"/>
  <Override PartName="/xl/comments11.xml" ContentType="application/vnd.openxmlformats-officedocument.spreadsheetml.comments+xml"/>
  <Override PartName="/xl/charts/chart8.xml" ContentType="application/vnd.openxmlformats-officedocument.drawingml.chart+xml"/>
  <Override PartName="/xl/drawings/drawing23.xml" ContentType="application/vnd.openxmlformats-officedocument.drawing+xml"/>
  <Override PartName="/xl/drawings/drawing24.xml" ContentType="application/vnd.openxmlformats-officedocument.drawing+xml"/>
  <Override PartName="/xl/comments12.xml" ContentType="application/vnd.openxmlformats-officedocument.spreadsheetml.comments+xml"/>
  <Override PartName="/xl/charts/chart9.xml" ContentType="application/vnd.openxmlformats-officedocument.drawingml.chart+xml"/>
  <Override PartName="/xl/drawings/drawing2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C:\Users\rubenmp\OneDrive - SUPERINTENDENCIA DE SOCIEDADES\Documentos\Publicaciones\WEB\2025\Indicadores2025\"/>
    </mc:Choice>
  </mc:AlternateContent>
  <xr:revisionPtr revIDLastSave="0" documentId="8_{C8B9C886-1AA7-4131-B812-C5A6417147BF}" xr6:coauthVersionLast="47" xr6:coauthVersionMax="47" xr10:uidLastSave="{00000000-0000-0000-0000-000000000000}"/>
  <bookViews>
    <workbookView xWindow="-120" yWindow="-120" windowWidth="20730" windowHeight="11160" tabRatio="877" firstSheet="12" activeTab="18" xr2:uid="{5FA333D2-C2B3-4614-8C80-83456DC364B2}"/>
  </bookViews>
  <sheets>
    <sheet name="Toma Posesion " sheetId="5" state="hidden" r:id="rId1"/>
    <sheet name="Registro Toma Poses " sheetId="7" state="hidden" r:id="rId2"/>
    <sheet name="Oport Termin Proc" sheetId="6" state="hidden" r:id="rId3"/>
    <sheet name="Regis Opor Term Pro" sheetId="8" state="hidden" r:id="rId4"/>
    <sheet name="Encuesta" sheetId="9" state="hidden" r:id="rId5"/>
    <sheet name="Reg_Encuesta" sheetId="10" state="hidden" r:id="rId6"/>
    <sheet name="Almacen" sheetId="11" r:id="rId7"/>
    <sheet name="Registro Almacén" sheetId="12" r:id="rId8"/>
    <sheet name="Mantenimiento" sheetId="13" r:id="rId9"/>
    <sheet name="Registro Mantto" sheetId="14" r:id="rId10"/>
    <sheet name="Requerimiento" sheetId="15" r:id="rId11"/>
    <sheet name="Registro Requerimiento" sheetId="16" r:id="rId12"/>
    <sheet name="ICA" sheetId="20" r:id="rId13"/>
    <sheet name="ICA_Registro" sheetId="21" r:id="rId14"/>
    <sheet name="ICA (2)" sheetId="28" state="hidden" r:id="rId15"/>
    <sheet name="ICA_percapita" sheetId="29" state="hidden" r:id="rId16"/>
    <sheet name="ICA_PER" sheetId="33" r:id="rId17"/>
    <sheet name="ICE" sheetId="22" r:id="rId18"/>
    <sheet name="ICE_Registro" sheetId="23" r:id="rId19"/>
    <sheet name="ICE_PER" sheetId="34" r:id="rId20"/>
    <sheet name="ICE_Percapita" sheetId="32" state="hidden" r:id="rId21"/>
    <sheet name="RESPEL" sheetId="24" r:id="rId22"/>
    <sheet name="Registro de Datos_RESPEL" sheetId="25" r:id="rId23"/>
    <sheet name="IRA" sheetId="26" r:id="rId24"/>
    <sheet name="Registro de Datos_IRA" sheetId="27" r:id="rId25"/>
    <sheet name="NN" sheetId="17" state="hidden" r:id="rId26"/>
    <sheet name="Registro NN" sheetId="18" state="hidden" r:id="rId27"/>
  </sheets>
  <externalReferences>
    <externalReference r:id="rId28"/>
    <externalReference r:id="rId29"/>
    <externalReference r:id="rId30"/>
    <externalReference r:id="rId31"/>
  </externalReferences>
  <definedNames>
    <definedName name="_xlnm._FilterDatabase" localSheetId="2" hidden="1">'Oport Termin Proc'!$R$10:$R$22</definedName>
    <definedName name="_xlnm._FilterDatabase" localSheetId="0" hidden="1">'Toma Posesion '!$R$10:$R$22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 i="21" l="1"/>
  <c r="Q19" i="21"/>
  <c r="I20" i="23"/>
  <c r="I19" i="23"/>
  <c r="I18" i="23"/>
  <c r="E6" i="34"/>
  <c r="E7" i="34"/>
  <c r="C7" i="34"/>
  <c r="AI7" i="34"/>
  <c r="AJ6" i="34"/>
  <c r="H12" i="27"/>
  <c r="H10" i="27"/>
  <c r="Q49" i="26"/>
  <c r="P49" i="26"/>
  <c r="I14" i="34"/>
  <c r="J14" i="34"/>
  <c r="E11" i="33"/>
  <c r="C11" i="33"/>
  <c r="C10" i="33"/>
  <c r="D10" i="33"/>
  <c r="D14" i="33"/>
  <c r="D3" i="33"/>
  <c r="C6" i="18"/>
  <c r="C8" i="18"/>
  <c r="A10" i="18"/>
  <c r="B10" i="18"/>
  <c r="D10" i="18"/>
  <c r="F10" i="18"/>
  <c r="H10" i="18"/>
  <c r="J10" i="18"/>
  <c r="K10" i="18"/>
  <c r="L10" i="18"/>
  <c r="B11" i="18"/>
  <c r="K11" i="18"/>
  <c r="F49" i="17"/>
  <c r="I49" i="17"/>
  <c r="L49" i="17"/>
  <c r="O49" i="17"/>
  <c r="P49" i="17"/>
  <c r="F50" i="17"/>
  <c r="I50" i="17"/>
  <c r="L50" i="17"/>
  <c r="O50" i="17"/>
  <c r="P50" i="17"/>
  <c r="C6" i="27"/>
  <c r="C8" i="27"/>
  <c r="D10" i="27"/>
  <c r="F10" i="27"/>
  <c r="I10" i="27"/>
  <c r="AI10" i="27"/>
  <c r="L10" i="27"/>
  <c r="N10" i="27"/>
  <c r="P10" i="27"/>
  <c r="Q10" i="27"/>
  <c r="R10" i="27"/>
  <c r="T10" i="27"/>
  <c r="V10" i="27"/>
  <c r="X10" i="27"/>
  <c r="Y10" i="27"/>
  <c r="Z10" i="27"/>
  <c r="AB10" i="27"/>
  <c r="AD10" i="27"/>
  <c r="AF10" i="27"/>
  <c r="AG10" i="27"/>
  <c r="AH10" i="27"/>
  <c r="I11" i="27"/>
  <c r="J10" i="27"/>
  <c r="Q11" i="27"/>
  <c r="Y11" i="27"/>
  <c r="AG11" i="27"/>
  <c r="I49" i="26"/>
  <c r="L49" i="26"/>
  <c r="O49" i="26"/>
  <c r="F51" i="26"/>
  <c r="I51" i="26"/>
  <c r="L51" i="26"/>
  <c r="O51" i="26"/>
  <c r="P51" i="26"/>
  <c r="C6" i="25"/>
  <c r="C8" i="25"/>
  <c r="F10" i="25"/>
  <c r="H10" i="25"/>
  <c r="J10" i="25"/>
  <c r="L10" i="25"/>
  <c r="N10" i="25"/>
  <c r="O10" i="25"/>
  <c r="P10" i="25"/>
  <c r="R10" i="25"/>
  <c r="T10" i="25"/>
  <c r="V10" i="25"/>
  <c r="X10" i="25"/>
  <c r="Z10" i="25"/>
  <c r="AB10" i="25"/>
  <c r="AC10" i="25"/>
  <c r="AD10" i="25"/>
  <c r="AE10" i="25"/>
  <c r="AF10" i="25"/>
  <c r="O11" i="25"/>
  <c r="AC11" i="25"/>
  <c r="AE11" i="25"/>
  <c r="D46" i="24"/>
  <c r="E46" i="24"/>
  <c r="F46" i="24"/>
  <c r="G46" i="24"/>
  <c r="H46" i="24"/>
  <c r="I46" i="24"/>
  <c r="J46" i="24"/>
  <c r="K46" i="24"/>
  <c r="L46" i="24"/>
  <c r="M46" i="24"/>
  <c r="N46" i="24"/>
  <c r="O46" i="24"/>
  <c r="P46" i="24"/>
  <c r="P47" i="24"/>
  <c r="F48" i="24"/>
  <c r="I48" i="24"/>
  <c r="L48" i="24"/>
  <c r="O48" i="24"/>
  <c r="P48" i="24"/>
  <c r="C6" i="32"/>
  <c r="C8" i="32"/>
  <c r="C10" i="32"/>
  <c r="D10" i="32"/>
  <c r="E10" i="32"/>
  <c r="F10" i="32"/>
  <c r="G10" i="32"/>
  <c r="H10" i="32"/>
  <c r="I10" i="32"/>
  <c r="J10" i="32"/>
  <c r="K10" i="32"/>
  <c r="L10" i="32"/>
  <c r="M10" i="32"/>
  <c r="N10" i="32"/>
  <c r="O10" i="32"/>
  <c r="P10" i="32"/>
  <c r="Q10" i="32"/>
  <c r="R10" i="32"/>
  <c r="S10" i="32"/>
  <c r="T10" i="32"/>
  <c r="U10" i="32"/>
  <c r="V10" i="32"/>
  <c r="W10" i="32"/>
  <c r="X10" i="32"/>
  <c r="Y10" i="32"/>
  <c r="Z10" i="32"/>
  <c r="AA10" i="32"/>
  <c r="AB10" i="32"/>
  <c r="AC10" i="32"/>
  <c r="AD10" i="32"/>
  <c r="AE10" i="32"/>
  <c r="AF10" i="32"/>
  <c r="AG10" i="32"/>
  <c r="AH10" i="32"/>
  <c r="AI10" i="32"/>
  <c r="AJ10" i="32"/>
  <c r="C11" i="32"/>
  <c r="E11" i="32"/>
  <c r="G11" i="32"/>
  <c r="I11" i="32"/>
  <c r="K11" i="32"/>
  <c r="M11" i="32"/>
  <c r="O11" i="32"/>
  <c r="Q11" i="32"/>
  <c r="S11" i="32"/>
  <c r="U11" i="32"/>
  <c r="W11" i="32"/>
  <c r="AA11" i="32"/>
  <c r="AC11" i="32"/>
  <c r="AE11" i="32"/>
  <c r="D12" i="32"/>
  <c r="F12" i="32"/>
  <c r="H12" i="32"/>
  <c r="I12" i="32"/>
  <c r="J12" i="32"/>
  <c r="L12" i="32"/>
  <c r="N12" i="32"/>
  <c r="P12" i="32"/>
  <c r="Q12" i="32"/>
  <c r="R12" i="32"/>
  <c r="T12" i="32"/>
  <c r="U12" i="32"/>
  <c r="V12" i="32"/>
  <c r="W12" i="32"/>
  <c r="X12" i="32"/>
  <c r="Y12" i="32"/>
  <c r="Z12" i="32"/>
  <c r="AA12" i="32"/>
  <c r="AB12" i="32"/>
  <c r="AC12" i="32"/>
  <c r="AD12" i="32"/>
  <c r="AE12" i="32"/>
  <c r="AF12" i="32"/>
  <c r="AH12" i="32"/>
  <c r="AJ12" i="32"/>
  <c r="I13" i="32"/>
  <c r="Q13" i="32"/>
  <c r="Y13" i="32"/>
  <c r="D14" i="32"/>
  <c r="F14" i="32"/>
  <c r="H14" i="32"/>
  <c r="I14" i="32"/>
  <c r="J14" i="32"/>
  <c r="L14" i="32"/>
  <c r="N14" i="32"/>
  <c r="P14" i="32"/>
  <c r="Q14" i="32"/>
  <c r="R14" i="32"/>
  <c r="T14" i="32"/>
  <c r="V14" i="32"/>
  <c r="X14" i="32"/>
  <c r="Y14" i="32"/>
  <c r="Z14" i="32"/>
  <c r="AA14" i="32"/>
  <c r="AB14" i="32"/>
  <c r="AC14" i="32"/>
  <c r="AD14" i="32"/>
  <c r="AE14" i="32"/>
  <c r="AF14" i="32"/>
  <c r="AH14" i="32"/>
  <c r="AJ14" i="32"/>
  <c r="C15" i="32"/>
  <c r="E15" i="32"/>
  <c r="G15" i="32"/>
  <c r="I15" i="32"/>
  <c r="K15" i="32"/>
  <c r="M15" i="32"/>
  <c r="O15" i="32"/>
  <c r="Q15" i="32"/>
  <c r="S15" i="32"/>
  <c r="U15" i="32"/>
  <c r="Y15" i="32"/>
  <c r="D16" i="32"/>
  <c r="F16" i="32"/>
  <c r="H16" i="32"/>
  <c r="I16" i="32"/>
  <c r="J16" i="32"/>
  <c r="L16" i="32"/>
  <c r="N16" i="32"/>
  <c r="P16" i="32"/>
  <c r="Q16" i="32"/>
  <c r="R16" i="32"/>
  <c r="T16" i="32"/>
  <c r="V16" i="32"/>
  <c r="X16" i="32"/>
  <c r="Y16" i="32"/>
  <c r="Z16" i="32"/>
  <c r="AA16" i="32"/>
  <c r="AB16" i="32"/>
  <c r="AC16" i="32"/>
  <c r="AD16" i="32"/>
  <c r="AE16" i="32"/>
  <c r="AF16" i="32"/>
  <c r="AG16" i="32"/>
  <c r="AH16" i="32"/>
  <c r="AJ16" i="32"/>
  <c r="I17" i="32"/>
  <c r="Q17" i="32"/>
  <c r="Y17" i="32"/>
  <c r="AG17" i="32"/>
  <c r="D18" i="32"/>
  <c r="F18" i="32"/>
  <c r="H18" i="32"/>
  <c r="I18" i="32"/>
  <c r="J18" i="32"/>
  <c r="L18" i="32"/>
  <c r="N18" i="32"/>
  <c r="P18" i="32"/>
  <c r="Q18" i="32"/>
  <c r="R18" i="32"/>
  <c r="T18" i="32"/>
  <c r="U18" i="32"/>
  <c r="V18" i="32"/>
  <c r="W18" i="32"/>
  <c r="X18" i="32"/>
  <c r="Y18" i="32"/>
  <c r="Z18" i="32"/>
  <c r="AA18" i="32"/>
  <c r="AB18" i="32"/>
  <c r="AC18" i="32"/>
  <c r="AD18" i="32"/>
  <c r="AE18" i="32"/>
  <c r="AF18" i="32"/>
  <c r="AH18" i="32"/>
  <c r="AJ18" i="32"/>
  <c r="I19" i="32"/>
  <c r="Q19" i="32"/>
  <c r="Y19" i="32"/>
  <c r="D20" i="32"/>
  <c r="F20" i="32"/>
  <c r="H20" i="32"/>
  <c r="I20" i="32"/>
  <c r="J20" i="32"/>
  <c r="L20" i="32"/>
  <c r="N20" i="32"/>
  <c r="P20" i="32"/>
  <c r="Q20" i="32"/>
  <c r="R20" i="32"/>
  <c r="T20" i="32"/>
  <c r="U20" i="32"/>
  <c r="V20" i="32"/>
  <c r="W20" i="32"/>
  <c r="X20" i="32"/>
  <c r="Y20" i="32"/>
  <c r="Z20" i="32"/>
  <c r="AA20" i="32"/>
  <c r="AB20" i="32"/>
  <c r="AC20" i="32"/>
  <c r="AD20" i="32"/>
  <c r="AE20" i="32"/>
  <c r="AF20" i="32"/>
  <c r="AH20" i="32"/>
  <c r="AJ20" i="32"/>
  <c r="I21" i="32"/>
  <c r="Q21" i="32"/>
  <c r="Y21" i="32"/>
  <c r="D22" i="32"/>
  <c r="F22" i="32"/>
  <c r="H22" i="32"/>
  <c r="I22" i="32"/>
  <c r="J22" i="32"/>
  <c r="L22" i="32"/>
  <c r="N22" i="32"/>
  <c r="P22" i="32"/>
  <c r="Q22" i="32"/>
  <c r="R22" i="32"/>
  <c r="T22" i="32"/>
  <c r="V22" i="32"/>
  <c r="X22" i="32"/>
  <c r="Y22" i="32"/>
  <c r="Z22" i="32"/>
  <c r="AA22" i="32"/>
  <c r="AB22" i="32"/>
  <c r="AC22" i="32"/>
  <c r="AD22" i="32"/>
  <c r="AE22" i="32"/>
  <c r="AF22" i="32"/>
  <c r="AH22" i="32"/>
  <c r="AJ22" i="32"/>
  <c r="E23" i="32"/>
  <c r="I23" i="32"/>
  <c r="M23" i="32"/>
  <c r="O23" i="32"/>
  <c r="Q23" i="32"/>
  <c r="Y23" i="32"/>
  <c r="D24" i="32"/>
  <c r="F24" i="32"/>
  <c r="H24" i="32"/>
  <c r="I24" i="32"/>
  <c r="J24" i="32"/>
  <c r="L24" i="32"/>
  <c r="N24" i="32"/>
  <c r="P24" i="32"/>
  <c r="Q24" i="32"/>
  <c r="R24" i="32"/>
  <c r="T24" i="32"/>
  <c r="U24" i="32"/>
  <c r="V24" i="32"/>
  <c r="X24" i="32"/>
  <c r="Y24" i="32"/>
  <c r="Z24" i="32"/>
  <c r="AA24" i="32"/>
  <c r="AB24" i="32"/>
  <c r="AC24" i="32"/>
  <c r="AD24" i="32"/>
  <c r="AE24" i="32"/>
  <c r="AF24" i="32"/>
  <c r="AH24" i="32"/>
  <c r="AJ24" i="32"/>
  <c r="I25" i="32"/>
  <c r="Q25" i="32"/>
  <c r="Y25" i="32"/>
  <c r="C4" i="34"/>
  <c r="C6" i="34"/>
  <c r="F6" i="34"/>
  <c r="G6" i="34"/>
  <c r="H6" i="34"/>
  <c r="I6" i="34"/>
  <c r="K6" i="34"/>
  <c r="L6" i="34"/>
  <c r="M6" i="34"/>
  <c r="N6" i="34"/>
  <c r="O6" i="34"/>
  <c r="P6" i="34"/>
  <c r="Q6" i="34"/>
  <c r="R6" i="34"/>
  <c r="S6" i="34"/>
  <c r="T6" i="34"/>
  <c r="U6" i="34"/>
  <c r="V6" i="34"/>
  <c r="W6" i="34"/>
  <c r="X6" i="34"/>
  <c r="Y6" i="34"/>
  <c r="Z6" i="34"/>
  <c r="AA6" i="34"/>
  <c r="AB6" i="34"/>
  <c r="AC6" i="34"/>
  <c r="AD6" i="34"/>
  <c r="AE6" i="34"/>
  <c r="AF6" i="34"/>
  <c r="AG6" i="34"/>
  <c r="AH6" i="34"/>
  <c r="AI6" i="34"/>
  <c r="G7" i="34"/>
  <c r="I7" i="34"/>
  <c r="J6" i="34"/>
  <c r="K7" i="34"/>
  <c r="M7" i="34"/>
  <c r="O7" i="34"/>
  <c r="Q7" i="34"/>
  <c r="S7" i="34"/>
  <c r="U7" i="34"/>
  <c r="W7" i="34"/>
  <c r="AA7" i="34"/>
  <c r="AC7" i="34"/>
  <c r="AE7" i="34"/>
  <c r="D8" i="34"/>
  <c r="F8" i="34"/>
  <c r="H8" i="34"/>
  <c r="I8" i="34"/>
  <c r="J8" i="34"/>
  <c r="L8" i="34"/>
  <c r="N8" i="34"/>
  <c r="P8" i="34"/>
  <c r="Q8" i="34"/>
  <c r="R8" i="34"/>
  <c r="T8" i="34"/>
  <c r="V8" i="34"/>
  <c r="X8" i="34"/>
  <c r="Y8" i="34"/>
  <c r="Z8" i="34"/>
  <c r="AB8" i="34"/>
  <c r="AD8" i="34"/>
  <c r="AF8" i="34"/>
  <c r="AH8" i="34"/>
  <c r="AJ8" i="34"/>
  <c r="C9" i="34"/>
  <c r="E9" i="34"/>
  <c r="G9" i="34"/>
  <c r="I9" i="34"/>
  <c r="Q9" i="34"/>
  <c r="Y9" i="34"/>
  <c r="D10" i="34"/>
  <c r="F10" i="34"/>
  <c r="H10" i="34"/>
  <c r="I10" i="34"/>
  <c r="J10" i="34"/>
  <c r="L10" i="34"/>
  <c r="N10" i="34"/>
  <c r="P10" i="34"/>
  <c r="Q10" i="34"/>
  <c r="R10" i="34"/>
  <c r="T10" i="34"/>
  <c r="V10" i="34"/>
  <c r="X10" i="34"/>
  <c r="Y10" i="34"/>
  <c r="Z10" i="34"/>
  <c r="AB10" i="34"/>
  <c r="AD10" i="34"/>
  <c r="AF10" i="34"/>
  <c r="AH10" i="34"/>
  <c r="AJ10" i="34"/>
  <c r="I11" i="34"/>
  <c r="Q11" i="34"/>
  <c r="Y11" i="34"/>
  <c r="D12" i="34"/>
  <c r="F12" i="34"/>
  <c r="H12" i="34"/>
  <c r="I12" i="34"/>
  <c r="J12" i="34"/>
  <c r="L12" i="34"/>
  <c r="N12" i="34"/>
  <c r="P12" i="34"/>
  <c r="Q12" i="34"/>
  <c r="R12" i="34"/>
  <c r="T12" i="34"/>
  <c r="V12" i="34"/>
  <c r="X12" i="34"/>
  <c r="Y12" i="34"/>
  <c r="Z12" i="34"/>
  <c r="AB12" i="34"/>
  <c r="AD12" i="34"/>
  <c r="AF12" i="34"/>
  <c r="AG12" i="34"/>
  <c r="AH12" i="34"/>
  <c r="AJ12" i="34"/>
  <c r="C13" i="34"/>
  <c r="E13" i="34"/>
  <c r="G13" i="34"/>
  <c r="I13" i="34"/>
  <c r="Q13" i="34"/>
  <c r="Y13" i="34"/>
  <c r="AG13" i="34"/>
  <c r="D14" i="34"/>
  <c r="F14" i="34"/>
  <c r="H14" i="34"/>
  <c r="L14" i="34"/>
  <c r="N14" i="34"/>
  <c r="P14" i="34"/>
  <c r="Q14" i="34"/>
  <c r="R14" i="34"/>
  <c r="T14" i="34"/>
  <c r="V14" i="34"/>
  <c r="X14" i="34"/>
  <c r="Y14" i="34"/>
  <c r="Z14" i="34"/>
  <c r="AB14" i="34"/>
  <c r="AD14" i="34"/>
  <c r="AF14" i="34"/>
  <c r="AH14" i="34"/>
  <c r="AJ14" i="34"/>
  <c r="I15" i="34"/>
  <c r="Q15" i="34"/>
  <c r="Y15" i="34"/>
  <c r="D16" i="34"/>
  <c r="F16" i="34"/>
  <c r="H16" i="34"/>
  <c r="I16" i="34"/>
  <c r="J16" i="34"/>
  <c r="L16" i="34"/>
  <c r="N16" i="34"/>
  <c r="P16" i="34"/>
  <c r="Q16" i="34"/>
  <c r="R16" i="34"/>
  <c r="T16" i="34"/>
  <c r="V16" i="34"/>
  <c r="X16" i="34"/>
  <c r="Y16" i="34"/>
  <c r="Z16" i="34"/>
  <c r="AB16" i="34"/>
  <c r="AD16" i="34"/>
  <c r="AF16" i="34"/>
  <c r="AH16" i="34"/>
  <c r="AJ16" i="34"/>
  <c r="I17" i="34"/>
  <c r="Q17" i="34"/>
  <c r="Y17" i="34"/>
  <c r="D18" i="34"/>
  <c r="F18" i="34"/>
  <c r="H18" i="34"/>
  <c r="I18" i="34"/>
  <c r="J18" i="34"/>
  <c r="L18" i="34"/>
  <c r="N18" i="34"/>
  <c r="P18" i="34"/>
  <c r="Q18" i="34"/>
  <c r="R18" i="34"/>
  <c r="T18" i="34"/>
  <c r="V18" i="34"/>
  <c r="X18" i="34"/>
  <c r="Y18" i="34"/>
  <c r="Z18" i="34"/>
  <c r="AB18" i="34"/>
  <c r="AD18" i="34"/>
  <c r="AF18" i="34"/>
  <c r="AH18" i="34"/>
  <c r="AJ18" i="34"/>
  <c r="Q19" i="34"/>
  <c r="Y19" i="34"/>
  <c r="D20" i="34"/>
  <c r="F20" i="34"/>
  <c r="H20" i="34"/>
  <c r="I20" i="34"/>
  <c r="J20" i="34"/>
  <c r="L20" i="34"/>
  <c r="N20" i="34"/>
  <c r="P20" i="34"/>
  <c r="Q20" i="34"/>
  <c r="R20" i="34"/>
  <c r="T20" i="34"/>
  <c r="V20" i="34"/>
  <c r="X20" i="34"/>
  <c r="Y20" i="34"/>
  <c r="Z20" i="34"/>
  <c r="AB20" i="34"/>
  <c r="AD20" i="34"/>
  <c r="AF20" i="34"/>
  <c r="AH20" i="34"/>
  <c r="AJ20" i="34"/>
  <c r="I21" i="34"/>
  <c r="Q21" i="34"/>
  <c r="Y21" i="34"/>
  <c r="C6" i="23"/>
  <c r="C8" i="23"/>
  <c r="B10" i="23"/>
  <c r="Q10" i="23"/>
  <c r="R10" i="23"/>
  <c r="D12" i="23"/>
  <c r="F12" i="23"/>
  <c r="H12" i="23"/>
  <c r="I12" i="23"/>
  <c r="J12" i="23"/>
  <c r="L12" i="23"/>
  <c r="N12" i="23"/>
  <c r="P12" i="23"/>
  <c r="Q12" i="23"/>
  <c r="R12" i="23"/>
  <c r="T12" i="23"/>
  <c r="V12" i="23"/>
  <c r="X12" i="23"/>
  <c r="Y12" i="23"/>
  <c r="Z12" i="23"/>
  <c r="AB12" i="23"/>
  <c r="AD12" i="23"/>
  <c r="AF12" i="23"/>
  <c r="AG12" i="23"/>
  <c r="AH12" i="23"/>
  <c r="AI12" i="23"/>
  <c r="AJ12" i="23"/>
  <c r="I13" i="23"/>
  <c r="Q13" i="23"/>
  <c r="Y13" i="23"/>
  <c r="AG13" i="23"/>
  <c r="AI13" i="23"/>
  <c r="C14" i="23"/>
  <c r="E14" i="23"/>
  <c r="G14" i="23"/>
  <c r="I14" i="23"/>
  <c r="K14" i="23"/>
  <c r="M14" i="23"/>
  <c r="O14" i="23"/>
  <c r="Q14" i="23"/>
  <c r="S14" i="23"/>
  <c r="U14" i="23"/>
  <c r="W14" i="23"/>
  <c r="Y14" i="23"/>
  <c r="AA14" i="23"/>
  <c r="AC14" i="23"/>
  <c r="AE14" i="23"/>
  <c r="AG14" i="23"/>
  <c r="AI14" i="23"/>
  <c r="D15" i="23"/>
  <c r="F15" i="23"/>
  <c r="H15" i="23"/>
  <c r="I15" i="23"/>
  <c r="J15" i="23"/>
  <c r="L15" i="23"/>
  <c r="N15" i="23"/>
  <c r="P15" i="23"/>
  <c r="Q15" i="23"/>
  <c r="R15" i="23"/>
  <c r="T15" i="23"/>
  <c r="V15" i="23"/>
  <c r="X15" i="23"/>
  <c r="Y15" i="23"/>
  <c r="Z15" i="23"/>
  <c r="AB15" i="23"/>
  <c r="AD15" i="23"/>
  <c r="AF15" i="23"/>
  <c r="AG15" i="23"/>
  <c r="AH15" i="23"/>
  <c r="AI15" i="23"/>
  <c r="AJ15" i="23"/>
  <c r="I16" i="23"/>
  <c r="Q16" i="23"/>
  <c r="Y16" i="23"/>
  <c r="AG16" i="23"/>
  <c r="AI16" i="23"/>
  <c r="C17" i="23"/>
  <c r="E17" i="23"/>
  <c r="G17" i="23"/>
  <c r="I17" i="23"/>
  <c r="K17" i="23"/>
  <c r="M17" i="23"/>
  <c r="O17" i="23"/>
  <c r="Q17" i="23"/>
  <c r="S17" i="23"/>
  <c r="U17" i="23"/>
  <c r="W17" i="23"/>
  <c r="Y17" i="23"/>
  <c r="AA17" i="23"/>
  <c r="AC17" i="23"/>
  <c r="AE17" i="23"/>
  <c r="AG17" i="23"/>
  <c r="AI17" i="23"/>
  <c r="Q18" i="23"/>
  <c r="R18" i="23"/>
  <c r="Y18" i="23"/>
  <c r="Z18" i="23"/>
  <c r="AB18" i="23"/>
  <c r="AA10" i="23"/>
  <c r="AD18" i="23"/>
  <c r="AC10" i="23"/>
  <c r="AD10" i="23"/>
  <c r="AG18" i="23"/>
  <c r="AI18" i="23"/>
  <c r="Q19" i="23"/>
  <c r="Y19" i="23"/>
  <c r="Y20" i="23"/>
  <c r="AG19" i="23"/>
  <c r="AG20" i="23"/>
  <c r="AH18" i="23"/>
  <c r="AI19" i="23"/>
  <c r="AI20" i="23"/>
  <c r="AJ18" i="23"/>
  <c r="C20" i="23"/>
  <c r="E20" i="23"/>
  <c r="F18" i="23"/>
  <c r="E10" i="23"/>
  <c r="F10" i="23"/>
  <c r="G20" i="23"/>
  <c r="H18" i="23"/>
  <c r="G10" i="23"/>
  <c r="H10" i="23"/>
  <c r="K20" i="23"/>
  <c r="L18" i="23"/>
  <c r="K10" i="23"/>
  <c r="L10" i="23"/>
  <c r="M20" i="23"/>
  <c r="N18" i="23"/>
  <c r="M10" i="23"/>
  <c r="N10" i="23"/>
  <c r="O20" i="23"/>
  <c r="P18" i="23"/>
  <c r="O10" i="23"/>
  <c r="P10" i="23"/>
  <c r="Q20" i="23"/>
  <c r="S20" i="23"/>
  <c r="T18" i="23"/>
  <c r="S10" i="23"/>
  <c r="U20" i="23"/>
  <c r="V18" i="23"/>
  <c r="U10" i="23"/>
  <c r="V10" i="23"/>
  <c r="W20" i="23"/>
  <c r="X18" i="23"/>
  <c r="W10" i="23"/>
  <c r="X10" i="23"/>
  <c r="AA20" i="23"/>
  <c r="AC20" i="23"/>
  <c r="AE20" i="23"/>
  <c r="AF18" i="23"/>
  <c r="AE10" i="23"/>
  <c r="AF10" i="23"/>
  <c r="D21" i="23"/>
  <c r="F21" i="23"/>
  <c r="H21" i="23"/>
  <c r="I21" i="23"/>
  <c r="J21" i="23"/>
  <c r="L21" i="23"/>
  <c r="N21" i="23"/>
  <c r="P21" i="23"/>
  <c r="Q21" i="23"/>
  <c r="R21" i="23"/>
  <c r="T21" i="23"/>
  <c r="V21" i="23"/>
  <c r="X21" i="23"/>
  <c r="Y21" i="23"/>
  <c r="Z21" i="23"/>
  <c r="AB21" i="23"/>
  <c r="AD21" i="23"/>
  <c r="AF21" i="23"/>
  <c r="AG21" i="23"/>
  <c r="AH21" i="23"/>
  <c r="AI21" i="23"/>
  <c r="AJ21" i="23"/>
  <c r="I22" i="23"/>
  <c r="Q22" i="23"/>
  <c r="Y22" i="23"/>
  <c r="AG22" i="23"/>
  <c r="AI22" i="23"/>
  <c r="C23" i="23"/>
  <c r="E23" i="23"/>
  <c r="G23" i="23"/>
  <c r="I23" i="23"/>
  <c r="K23" i="23"/>
  <c r="M23" i="23"/>
  <c r="O23" i="23"/>
  <c r="Q23" i="23"/>
  <c r="S23" i="23"/>
  <c r="U23" i="23"/>
  <c r="W23" i="23"/>
  <c r="Y23" i="23"/>
  <c r="AA23" i="23"/>
  <c r="AC23" i="23"/>
  <c r="AE23" i="23"/>
  <c r="AG23" i="23"/>
  <c r="AI23" i="23"/>
  <c r="D24" i="23"/>
  <c r="F24" i="23"/>
  <c r="H24" i="23"/>
  <c r="I24" i="23"/>
  <c r="J24" i="23"/>
  <c r="L24" i="23"/>
  <c r="N24" i="23"/>
  <c r="P24" i="23"/>
  <c r="Q24" i="23"/>
  <c r="R24" i="23"/>
  <c r="T24" i="23"/>
  <c r="V24" i="23"/>
  <c r="X24" i="23"/>
  <c r="Y24" i="23"/>
  <c r="Z24" i="23"/>
  <c r="AB24" i="23"/>
  <c r="AD24" i="23"/>
  <c r="AF24" i="23"/>
  <c r="AG24" i="23"/>
  <c r="AH24" i="23"/>
  <c r="AI24" i="23"/>
  <c r="AJ24" i="23"/>
  <c r="I25" i="23"/>
  <c r="Q25" i="23"/>
  <c r="Y25" i="23"/>
  <c r="AG25" i="23"/>
  <c r="AI25" i="23"/>
  <c r="C26" i="23"/>
  <c r="E26" i="23"/>
  <c r="G26" i="23"/>
  <c r="I26" i="23"/>
  <c r="K26" i="23"/>
  <c r="M26" i="23"/>
  <c r="O26" i="23"/>
  <c r="Q26" i="23"/>
  <c r="S26" i="23"/>
  <c r="U26" i="23"/>
  <c r="W26" i="23"/>
  <c r="Y26" i="23"/>
  <c r="AA26" i="23"/>
  <c r="AC26" i="23"/>
  <c r="AE26" i="23"/>
  <c r="AG26" i="23"/>
  <c r="AI26" i="23"/>
  <c r="D27" i="23"/>
  <c r="F27" i="23"/>
  <c r="H27" i="23"/>
  <c r="I27" i="23"/>
  <c r="J27" i="23"/>
  <c r="L27" i="23"/>
  <c r="N27" i="23"/>
  <c r="P27" i="23"/>
  <c r="Q27" i="23"/>
  <c r="R27" i="23"/>
  <c r="T27" i="23"/>
  <c r="V27" i="23"/>
  <c r="X27" i="23"/>
  <c r="Y27" i="23"/>
  <c r="Z27" i="23"/>
  <c r="AB27" i="23"/>
  <c r="AD27" i="23"/>
  <c r="AF27" i="23"/>
  <c r="AG27" i="23"/>
  <c r="AH27" i="23"/>
  <c r="AI27" i="23"/>
  <c r="AJ27" i="23"/>
  <c r="I28" i="23"/>
  <c r="Q28" i="23"/>
  <c r="Y28" i="23"/>
  <c r="AG28" i="23"/>
  <c r="AI28" i="23"/>
  <c r="C29" i="23"/>
  <c r="E29" i="23"/>
  <c r="G29" i="23"/>
  <c r="I29" i="23"/>
  <c r="K29" i="23"/>
  <c r="M29" i="23"/>
  <c r="O29" i="23"/>
  <c r="Q29" i="23"/>
  <c r="S29" i="23"/>
  <c r="U29" i="23"/>
  <c r="W29" i="23"/>
  <c r="Y29" i="23"/>
  <c r="AA29" i="23"/>
  <c r="AC29" i="23"/>
  <c r="AE29" i="23"/>
  <c r="AG29" i="23"/>
  <c r="AI29" i="23"/>
  <c r="D30" i="23"/>
  <c r="F30" i="23"/>
  <c r="H30" i="23"/>
  <c r="I30" i="23"/>
  <c r="J30" i="23"/>
  <c r="L30" i="23"/>
  <c r="N30" i="23"/>
  <c r="P30" i="23"/>
  <c r="Q30" i="23"/>
  <c r="R30" i="23"/>
  <c r="T30" i="23"/>
  <c r="V30" i="23"/>
  <c r="X30" i="23"/>
  <c r="Y30" i="23"/>
  <c r="Z30" i="23"/>
  <c r="AB30" i="23"/>
  <c r="AD30" i="23"/>
  <c r="AF30" i="23"/>
  <c r="AG30" i="23"/>
  <c r="AH30" i="23"/>
  <c r="AI30" i="23"/>
  <c r="AJ30" i="23"/>
  <c r="I31" i="23"/>
  <c r="Q31" i="23"/>
  <c r="Y31" i="23"/>
  <c r="AG31" i="23"/>
  <c r="AI31" i="23"/>
  <c r="C32" i="23"/>
  <c r="E32" i="23"/>
  <c r="G32" i="23"/>
  <c r="I32" i="23"/>
  <c r="K32" i="23"/>
  <c r="M32" i="23"/>
  <c r="O32" i="23"/>
  <c r="Q32" i="23"/>
  <c r="S32" i="23"/>
  <c r="U32" i="23"/>
  <c r="W32" i="23"/>
  <c r="Y32" i="23"/>
  <c r="AA32" i="23"/>
  <c r="AC32" i="23"/>
  <c r="AE32" i="23"/>
  <c r="AG32" i="23"/>
  <c r="AI32" i="23"/>
  <c r="C8" i="33"/>
  <c r="E10" i="33"/>
  <c r="F10" i="33"/>
  <c r="G10" i="33"/>
  <c r="H10" i="33"/>
  <c r="I10" i="33"/>
  <c r="J10" i="33"/>
  <c r="K10" i="33"/>
  <c r="L10" i="33"/>
  <c r="N10" i="33"/>
  <c r="O10" i="33"/>
  <c r="P10" i="33"/>
  <c r="Q10" i="33"/>
  <c r="R10" i="33"/>
  <c r="S10" i="33"/>
  <c r="T10" i="33"/>
  <c r="U10" i="33"/>
  <c r="V10" i="33"/>
  <c r="W10" i="33"/>
  <c r="X10" i="33"/>
  <c r="Y10" i="33"/>
  <c r="Z10" i="33"/>
  <c r="AA10" i="33"/>
  <c r="AB10" i="33"/>
  <c r="AC10" i="33"/>
  <c r="AD10" i="33"/>
  <c r="AE10" i="33"/>
  <c r="AF10" i="33"/>
  <c r="AG10" i="33"/>
  <c r="AH10" i="33"/>
  <c r="AI10" i="33"/>
  <c r="G11" i="33"/>
  <c r="I11" i="33"/>
  <c r="K11" i="33"/>
  <c r="M11" i="33"/>
  <c r="O11" i="33"/>
  <c r="Q11" i="33"/>
  <c r="S11" i="33"/>
  <c r="U11" i="33"/>
  <c r="W11" i="33"/>
  <c r="AA11" i="33"/>
  <c r="AC11" i="33"/>
  <c r="AE11" i="33"/>
  <c r="AI11" i="33"/>
  <c r="AJ10" i="33"/>
  <c r="D12" i="33"/>
  <c r="F12" i="33"/>
  <c r="H12" i="33"/>
  <c r="I12" i="33"/>
  <c r="J12" i="33"/>
  <c r="L12" i="33"/>
  <c r="N12" i="33"/>
  <c r="P12" i="33"/>
  <c r="Q12" i="33"/>
  <c r="R12" i="33"/>
  <c r="T12" i="33"/>
  <c r="V12" i="33"/>
  <c r="X12" i="33"/>
  <c r="Y12" i="33"/>
  <c r="Z12" i="33"/>
  <c r="AB12" i="33"/>
  <c r="AD12" i="33"/>
  <c r="AF12" i="33"/>
  <c r="AG12" i="33"/>
  <c r="AH12" i="33"/>
  <c r="AI12" i="33"/>
  <c r="AJ12" i="33"/>
  <c r="C13" i="33"/>
  <c r="E13" i="33"/>
  <c r="G13" i="33"/>
  <c r="I13" i="33"/>
  <c r="Q13" i="33"/>
  <c r="Y13" i="33"/>
  <c r="AG13" i="33"/>
  <c r="AI13" i="33"/>
  <c r="F14" i="33"/>
  <c r="H14" i="33"/>
  <c r="I14" i="33"/>
  <c r="J14" i="33"/>
  <c r="L14" i="33"/>
  <c r="N14" i="33"/>
  <c r="P14" i="33"/>
  <c r="Q14" i="33"/>
  <c r="R14" i="33"/>
  <c r="T14" i="33"/>
  <c r="V14" i="33"/>
  <c r="X14" i="33"/>
  <c r="Y14" i="33"/>
  <c r="Z14" i="33"/>
  <c r="AB14" i="33"/>
  <c r="AD14" i="33"/>
  <c r="AF14" i="33"/>
  <c r="AG14" i="33"/>
  <c r="AH14" i="33"/>
  <c r="AI14" i="33"/>
  <c r="AJ14" i="33"/>
  <c r="C15" i="33"/>
  <c r="E15" i="33"/>
  <c r="G15" i="33"/>
  <c r="I15" i="33"/>
  <c r="Q15" i="33"/>
  <c r="Y15" i="33"/>
  <c r="AG15" i="33"/>
  <c r="AI15" i="33"/>
  <c r="D16" i="33"/>
  <c r="F16" i="33"/>
  <c r="H16" i="33"/>
  <c r="I16" i="33"/>
  <c r="J16" i="33"/>
  <c r="L16" i="33"/>
  <c r="N16" i="33"/>
  <c r="P16" i="33"/>
  <c r="Q16" i="33"/>
  <c r="R16" i="33"/>
  <c r="T16" i="33"/>
  <c r="V16" i="33"/>
  <c r="X16" i="33"/>
  <c r="Y16" i="33"/>
  <c r="Z16" i="33"/>
  <c r="AB16" i="33"/>
  <c r="AD16" i="33"/>
  <c r="AF16" i="33"/>
  <c r="AG16" i="33"/>
  <c r="AH16" i="33"/>
  <c r="AI16" i="33"/>
  <c r="AJ16" i="33"/>
  <c r="C17" i="33"/>
  <c r="E17" i="33"/>
  <c r="G17" i="33"/>
  <c r="I17" i="33"/>
  <c r="Q17" i="33"/>
  <c r="Y17" i="33"/>
  <c r="AG17" i="33"/>
  <c r="AI17" i="33"/>
  <c r="D18" i="33"/>
  <c r="F18" i="33"/>
  <c r="H18" i="33"/>
  <c r="I18" i="33"/>
  <c r="J18" i="33"/>
  <c r="L18" i="33"/>
  <c r="N18" i="33"/>
  <c r="P18" i="33"/>
  <c r="Q18" i="33"/>
  <c r="R18" i="33"/>
  <c r="T18" i="33"/>
  <c r="V18" i="33"/>
  <c r="X18" i="33"/>
  <c r="Y18" i="33"/>
  <c r="Z18" i="33"/>
  <c r="AB18" i="33"/>
  <c r="AD18" i="33"/>
  <c r="AF18" i="33"/>
  <c r="AG18" i="33"/>
  <c r="AH18" i="33"/>
  <c r="AI18" i="33"/>
  <c r="AJ18" i="33"/>
  <c r="C19" i="33"/>
  <c r="E19" i="33"/>
  <c r="G19" i="33"/>
  <c r="I19" i="33"/>
  <c r="Q19" i="33"/>
  <c r="Y19" i="33"/>
  <c r="AG19" i="33"/>
  <c r="AI19" i="33"/>
  <c r="D20" i="33"/>
  <c r="F20" i="33"/>
  <c r="H20" i="33"/>
  <c r="I20" i="33"/>
  <c r="J20" i="33"/>
  <c r="L20" i="33"/>
  <c r="N20" i="33"/>
  <c r="P20" i="33"/>
  <c r="Q20" i="33"/>
  <c r="R20" i="33"/>
  <c r="T20" i="33"/>
  <c r="V20" i="33"/>
  <c r="X20" i="33"/>
  <c r="Y20" i="33"/>
  <c r="Z20" i="33"/>
  <c r="AB20" i="33"/>
  <c r="AD20" i="33"/>
  <c r="AF20" i="33"/>
  <c r="AG20" i="33"/>
  <c r="AH20" i="33"/>
  <c r="AI20" i="33"/>
  <c r="AJ20" i="33"/>
  <c r="C21" i="33"/>
  <c r="E21" i="33"/>
  <c r="G21" i="33"/>
  <c r="I21" i="33"/>
  <c r="Q21" i="33"/>
  <c r="Y21" i="33"/>
  <c r="AG21" i="33"/>
  <c r="AI21" i="33"/>
  <c r="D22" i="33"/>
  <c r="F22" i="33"/>
  <c r="H22" i="33"/>
  <c r="J22" i="33"/>
  <c r="L22" i="33"/>
  <c r="N22" i="33"/>
  <c r="P22" i="33"/>
  <c r="R22" i="33"/>
  <c r="T22" i="33"/>
  <c r="V22" i="33"/>
  <c r="X22" i="33"/>
  <c r="Y22" i="33"/>
  <c r="AB22" i="33"/>
  <c r="AD22" i="33"/>
  <c r="AF22" i="33"/>
  <c r="AH22" i="33"/>
  <c r="AJ22" i="33"/>
  <c r="C23" i="33"/>
  <c r="E23" i="33"/>
  <c r="G23" i="33"/>
  <c r="I23" i="33"/>
  <c r="Q23" i="33"/>
  <c r="Y23" i="33"/>
  <c r="AG23" i="33"/>
  <c r="AI23" i="33"/>
  <c r="P47" i="22"/>
  <c r="F48" i="22"/>
  <c r="I48" i="22"/>
  <c r="L48" i="22"/>
  <c r="O48" i="22"/>
  <c r="P48" i="22"/>
  <c r="C6" i="29"/>
  <c r="C8" i="29"/>
  <c r="C10" i="29"/>
  <c r="D10" i="29"/>
  <c r="E10" i="29"/>
  <c r="F10" i="29"/>
  <c r="G10" i="29"/>
  <c r="H10" i="29"/>
  <c r="I10" i="29"/>
  <c r="J10" i="29"/>
  <c r="K10" i="29"/>
  <c r="L10" i="29"/>
  <c r="M10" i="29"/>
  <c r="N10" i="29"/>
  <c r="O10" i="29"/>
  <c r="P10" i="29"/>
  <c r="Q10" i="29"/>
  <c r="R10" i="29"/>
  <c r="S10" i="29"/>
  <c r="T10" i="29"/>
  <c r="U10" i="29"/>
  <c r="V10" i="29"/>
  <c r="W10" i="29"/>
  <c r="X10" i="29"/>
  <c r="Y10" i="29"/>
  <c r="Z10" i="29"/>
  <c r="AA10" i="29"/>
  <c r="AB10" i="29"/>
  <c r="AC10" i="29"/>
  <c r="AD10" i="29"/>
  <c r="AE10" i="29"/>
  <c r="AF10" i="29"/>
  <c r="AG10" i="29"/>
  <c r="AH10" i="29"/>
  <c r="AI10" i="29"/>
  <c r="AJ10" i="29"/>
  <c r="C11" i="29"/>
  <c r="E11" i="29"/>
  <c r="G11" i="29"/>
  <c r="I11" i="29"/>
  <c r="K11" i="29"/>
  <c r="M11" i="29"/>
  <c r="O11" i="29"/>
  <c r="Q11" i="29"/>
  <c r="S11" i="29"/>
  <c r="U11" i="29"/>
  <c r="W11" i="29"/>
  <c r="AA11" i="29"/>
  <c r="AC11" i="29"/>
  <c r="AE11" i="29"/>
  <c r="AI11" i="29"/>
  <c r="D12" i="29"/>
  <c r="F12" i="29"/>
  <c r="H12" i="29"/>
  <c r="I12" i="29"/>
  <c r="J12" i="29"/>
  <c r="L12" i="29"/>
  <c r="N12" i="29"/>
  <c r="P12" i="29"/>
  <c r="Q12" i="29"/>
  <c r="R12" i="29"/>
  <c r="T12" i="29"/>
  <c r="U12" i="29"/>
  <c r="V12" i="29"/>
  <c r="W12" i="29"/>
  <c r="X12" i="29"/>
  <c r="Y12" i="29"/>
  <c r="Z12" i="29"/>
  <c r="AA12" i="29"/>
  <c r="AB12" i="29"/>
  <c r="AC12" i="29"/>
  <c r="AD12" i="29"/>
  <c r="AE12" i="29"/>
  <c r="AF12" i="29"/>
  <c r="AG12" i="29"/>
  <c r="AH12" i="29"/>
  <c r="AI12" i="29"/>
  <c r="AJ12" i="29"/>
  <c r="I13" i="29"/>
  <c r="Q13" i="29"/>
  <c r="S13" i="29"/>
  <c r="U13" i="29"/>
  <c r="Y13" i="29"/>
  <c r="AG13" i="29"/>
  <c r="AI13" i="29"/>
  <c r="D14" i="29"/>
  <c r="F14" i="29"/>
  <c r="H14" i="29"/>
  <c r="I14" i="29"/>
  <c r="J14" i="29"/>
  <c r="L14" i="29"/>
  <c r="N14" i="29"/>
  <c r="P14" i="29"/>
  <c r="Q14" i="29"/>
  <c r="R14" i="29"/>
  <c r="T14" i="29"/>
  <c r="V14" i="29"/>
  <c r="X14" i="29"/>
  <c r="Y14" i="29"/>
  <c r="Z14" i="29"/>
  <c r="AA14" i="29"/>
  <c r="AB14" i="29"/>
  <c r="AC14" i="29"/>
  <c r="AD14" i="29"/>
  <c r="AE14" i="29"/>
  <c r="AF14" i="29"/>
  <c r="AG14" i="29"/>
  <c r="AH14" i="29"/>
  <c r="AI14" i="29"/>
  <c r="AJ14" i="29"/>
  <c r="C15" i="29"/>
  <c r="E15" i="29"/>
  <c r="G15" i="29"/>
  <c r="I15" i="29"/>
  <c r="K15" i="29"/>
  <c r="M15" i="29"/>
  <c r="O15" i="29"/>
  <c r="Q15" i="29"/>
  <c r="S15" i="29"/>
  <c r="U15" i="29"/>
  <c r="W15" i="29"/>
  <c r="Y15" i="29"/>
  <c r="AG15" i="29"/>
  <c r="AI15" i="29"/>
  <c r="D16" i="29"/>
  <c r="F16" i="29"/>
  <c r="H16" i="29"/>
  <c r="I16" i="29"/>
  <c r="J16" i="29"/>
  <c r="L16" i="29"/>
  <c r="N16" i="29"/>
  <c r="P16" i="29"/>
  <c r="Q16" i="29"/>
  <c r="R16" i="29"/>
  <c r="T16" i="29"/>
  <c r="V16" i="29"/>
  <c r="W16" i="29"/>
  <c r="X16" i="29"/>
  <c r="Y16" i="29"/>
  <c r="Z16" i="29"/>
  <c r="AA16" i="29"/>
  <c r="AB16" i="29"/>
  <c r="AC16" i="29"/>
  <c r="AD16" i="29"/>
  <c r="AE16" i="29"/>
  <c r="AF16" i="29"/>
  <c r="AG16" i="29"/>
  <c r="AH16" i="29"/>
  <c r="AI16" i="29"/>
  <c r="AJ16" i="29"/>
  <c r="I17" i="29"/>
  <c r="Q17" i="29"/>
  <c r="Y17" i="29"/>
  <c r="AG17" i="29"/>
  <c r="AI17" i="29"/>
  <c r="D18" i="29"/>
  <c r="F18" i="29"/>
  <c r="H18" i="29"/>
  <c r="I18" i="29"/>
  <c r="J18" i="29"/>
  <c r="L18" i="29"/>
  <c r="N18" i="29"/>
  <c r="P18" i="29"/>
  <c r="Q18" i="29"/>
  <c r="R18" i="29"/>
  <c r="T18" i="29"/>
  <c r="U18" i="29"/>
  <c r="V18" i="29"/>
  <c r="W18" i="29"/>
  <c r="X18" i="29"/>
  <c r="Y18" i="29"/>
  <c r="Z18" i="29"/>
  <c r="AA18" i="29"/>
  <c r="AB18" i="29"/>
  <c r="AC18" i="29"/>
  <c r="AD18" i="29"/>
  <c r="AE18" i="29"/>
  <c r="AF18" i="29"/>
  <c r="AG18" i="29"/>
  <c r="AH18" i="29"/>
  <c r="AI18" i="29"/>
  <c r="AJ18" i="29"/>
  <c r="I19" i="29"/>
  <c r="Q19" i="29"/>
  <c r="Y19" i="29"/>
  <c r="AG19" i="29"/>
  <c r="AI19" i="29"/>
  <c r="D20" i="29"/>
  <c r="F20" i="29"/>
  <c r="H20" i="29"/>
  <c r="I20" i="29"/>
  <c r="J20" i="29"/>
  <c r="L20" i="29"/>
  <c r="N20" i="29"/>
  <c r="P20" i="29"/>
  <c r="Q20" i="29"/>
  <c r="R20" i="29"/>
  <c r="T20" i="29"/>
  <c r="V20" i="29"/>
  <c r="X20" i="29"/>
  <c r="Y20" i="29"/>
  <c r="Z20" i="29"/>
  <c r="AA20" i="29"/>
  <c r="AB20" i="29"/>
  <c r="AC20" i="29"/>
  <c r="AD20" i="29"/>
  <c r="AE20" i="29"/>
  <c r="AF20" i="29"/>
  <c r="AG20" i="29"/>
  <c r="AH20" i="29"/>
  <c r="AI20" i="29"/>
  <c r="AJ20" i="29"/>
  <c r="I21" i="29"/>
  <c r="Q21" i="29"/>
  <c r="Y21" i="29"/>
  <c r="AG21" i="29"/>
  <c r="AI21" i="29"/>
  <c r="D22" i="29"/>
  <c r="F22" i="29"/>
  <c r="H22" i="29"/>
  <c r="I22" i="29"/>
  <c r="J22" i="29"/>
  <c r="L22" i="29"/>
  <c r="N22" i="29"/>
  <c r="P22" i="29"/>
  <c r="Q22" i="29"/>
  <c r="R22" i="29"/>
  <c r="T22" i="29"/>
  <c r="V22" i="29"/>
  <c r="X22" i="29"/>
  <c r="Y22" i="29"/>
  <c r="Z22" i="29"/>
  <c r="AA22" i="29"/>
  <c r="AB22" i="29"/>
  <c r="AC22" i="29"/>
  <c r="AD22" i="29"/>
  <c r="AE22" i="29"/>
  <c r="AF22" i="29"/>
  <c r="AG22" i="29"/>
  <c r="AH22" i="29"/>
  <c r="AI22" i="29"/>
  <c r="AJ22" i="29"/>
  <c r="E23" i="29"/>
  <c r="G23" i="29"/>
  <c r="I23" i="29"/>
  <c r="K23" i="29"/>
  <c r="M23" i="29"/>
  <c r="O23" i="29"/>
  <c r="Q23" i="29"/>
  <c r="S23" i="29"/>
  <c r="U23" i="29"/>
  <c r="AG23" i="29"/>
  <c r="AI23" i="29"/>
  <c r="D46" i="28"/>
  <c r="E46" i="28"/>
  <c r="F46" i="28"/>
  <c r="G46" i="28"/>
  <c r="H46" i="28"/>
  <c r="I46" i="28"/>
  <c r="J46" i="28"/>
  <c r="K46" i="28"/>
  <c r="L46" i="28"/>
  <c r="M46" i="28"/>
  <c r="N46" i="28"/>
  <c r="O46" i="28"/>
  <c r="P46" i="28"/>
  <c r="P47" i="28"/>
  <c r="C6" i="21"/>
  <c r="C8" i="21"/>
  <c r="B10" i="21"/>
  <c r="U10" i="21"/>
  <c r="V10" i="21"/>
  <c r="D12" i="21"/>
  <c r="F12" i="21"/>
  <c r="H12" i="21"/>
  <c r="I12" i="21"/>
  <c r="J12" i="21"/>
  <c r="L12" i="21"/>
  <c r="N12" i="21"/>
  <c r="P12" i="21"/>
  <c r="Q12" i="21"/>
  <c r="R12" i="21"/>
  <c r="T12" i="21"/>
  <c r="V12" i="21"/>
  <c r="X12" i="21"/>
  <c r="Y12" i="21"/>
  <c r="Z12" i="21"/>
  <c r="AB12" i="21"/>
  <c r="AD12" i="21"/>
  <c r="AF12" i="21"/>
  <c r="AG12" i="21"/>
  <c r="AH12" i="21"/>
  <c r="AI12" i="21"/>
  <c r="AJ12" i="21"/>
  <c r="I13" i="21"/>
  <c r="Q13" i="21"/>
  <c r="Y13" i="21"/>
  <c r="AG13" i="21"/>
  <c r="AI13" i="21"/>
  <c r="C14" i="21"/>
  <c r="E14" i="21"/>
  <c r="G14" i="21"/>
  <c r="I14" i="21"/>
  <c r="K14" i="21"/>
  <c r="M14" i="21"/>
  <c r="O14" i="21"/>
  <c r="Q14" i="21"/>
  <c r="S14" i="21"/>
  <c r="U14" i="21"/>
  <c r="W14" i="21"/>
  <c r="Y14" i="21"/>
  <c r="AA14" i="21"/>
  <c r="AC14" i="21"/>
  <c r="AE14" i="21"/>
  <c r="AG14" i="21"/>
  <c r="AI14" i="21"/>
  <c r="D15" i="21"/>
  <c r="F15" i="21"/>
  <c r="H15" i="21"/>
  <c r="I15" i="21"/>
  <c r="J15" i="21"/>
  <c r="N15" i="21"/>
  <c r="P15" i="21"/>
  <c r="Q15" i="21"/>
  <c r="R15" i="21"/>
  <c r="T15" i="21"/>
  <c r="V15" i="21"/>
  <c r="X15" i="21"/>
  <c r="Y15" i="21"/>
  <c r="Z15" i="21"/>
  <c r="AB15" i="21"/>
  <c r="AD15" i="21"/>
  <c r="AF15" i="21"/>
  <c r="AG15" i="21"/>
  <c r="AH15" i="21"/>
  <c r="AI15" i="21"/>
  <c r="AJ15" i="21"/>
  <c r="I16" i="21"/>
  <c r="Q16" i="21"/>
  <c r="Y16" i="21"/>
  <c r="AG16" i="21"/>
  <c r="AI16" i="21"/>
  <c r="C17" i="21"/>
  <c r="E17" i="21"/>
  <c r="G17" i="21"/>
  <c r="I17" i="21"/>
  <c r="K17" i="21"/>
  <c r="M17" i="21"/>
  <c r="O17" i="21"/>
  <c r="Q17" i="21"/>
  <c r="S17" i="21"/>
  <c r="U17" i="21"/>
  <c r="W17" i="21"/>
  <c r="Y17" i="21"/>
  <c r="AA17" i="21"/>
  <c r="AC17" i="21"/>
  <c r="AE17" i="21"/>
  <c r="AG17" i="21"/>
  <c r="AI17" i="21"/>
  <c r="I18" i="21"/>
  <c r="P18" i="21"/>
  <c r="O10" i="21"/>
  <c r="P10" i="21"/>
  <c r="Q18" i="21"/>
  <c r="R18" i="21"/>
  <c r="V18" i="21"/>
  <c r="Y18" i="21"/>
  <c r="Z18" i="21"/>
  <c r="AG18" i="21"/>
  <c r="AH18" i="21"/>
  <c r="AI18" i="21"/>
  <c r="Y19" i="21"/>
  <c r="Y20" i="21"/>
  <c r="AG19" i="21"/>
  <c r="AG20" i="21"/>
  <c r="AI19" i="21"/>
  <c r="AI20" i="21"/>
  <c r="AJ18" i="21"/>
  <c r="C20" i="21"/>
  <c r="D18" i="21"/>
  <c r="C10" i="21"/>
  <c r="E20" i="21"/>
  <c r="F18" i="21"/>
  <c r="E10" i="21"/>
  <c r="F10" i="21"/>
  <c r="G20" i="21"/>
  <c r="H18" i="21"/>
  <c r="G10" i="21"/>
  <c r="H10" i="21"/>
  <c r="I20" i="21"/>
  <c r="K20" i="21"/>
  <c r="L18" i="21"/>
  <c r="K10" i="21"/>
  <c r="M20" i="21"/>
  <c r="N18" i="21"/>
  <c r="M10" i="21"/>
  <c r="N10" i="21"/>
  <c r="O20" i="21"/>
  <c r="Q20" i="21"/>
  <c r="S20" i="21"/>
  <c r="T18" i="21"/>
  <c r="S10" i="21"/>
  <c r="U20" i="21"/>
  <c r="W20" i="21"/>
  <c r="X18" i="21"/>
  <c r="W10" i="21"/>
  <c r="X10" i="21"/>
  <c r="AA20" i="21"/>
  <c r="AB18" i="21"/>
  <c r="AA10" i="21"/>
  <c r="AC20" i="21"/>
  <c r="AD18" i="21"/>
  <c r="AC10" i="21"/>
  <c r="AD10" i="21"/>
  <c r="AE20" i="21"/>
  <c r="AF18" i="21"/>
  <c r="AE10" i="21"/>
  <c r="AF10" i="21"/>
  <c r="D21" i="21"/>
  <c r="F21" i="21"/>
  <c r="H21" i="21"/>
  <c r="I21" i="21"/>
  <c r="J21" i="21"/>
  <c r="L21" i="21"/>
  <c r="N21" i="21"/>
  <c r="P21" i="21"/>
  <c r="Q21" i="21"/>
  <c r="R21" i="21"/>
  <c r="T21" i="21"/>
  <c r="V21" i="21"/>
  <c r="X21" i="21"/>
  <c r="Y21" i="21"/>
  <c r="Z21" i="21"/>
  <c r="AB21" i="21"/>
  <c r="AD21" i="21"/>
  <c r="AF21" i="21"/>
  <c r="AG21" i="21"/>
  <c r="AH21" i="21"/>
  <c r="AI21" i="21"/>
  <c r="AJ21" i="21"/>
  <c r="I22" i="21"/>
  <c r="Q22" i="21"/>
  <c r="Y22" i="21"/>
  <c r="AG22" i="21"/>
  <c r="AI22" i="21"/>
  <c r="C23" i="21"/>
  <c r="E23" i="21"/>
  <c r="G23" i="21"/>
  <c r="I23" i="21"/>
  <c r="K23" i="21"/>
  <c r="M23" i="21"/>
  <c r="O23" i="21"/>
  <c r="Q23" i="21"/>
  <c r="S23" i="21"/>
  <c r="U23" i="21"/>
  <c r="W23" i="21"/>
  <c r="Y23" i="21"/>
  <c r="AA23" i="21"/>
  <c r="AC23" i="21"/>
  <c r="AE23" i="21"/>
  <c r="AG23" i="21"/>
  <c r="AI23" i="21"/>
  <c r="D24" i="21"/>
  <c r="F24" i="21"/>
  <c r="H24" i="21"/>
  <c r="I24" i="21"/>
  <c r="J24" i="21"/>
  <c r="L24" i="21"/>
  <c r="N24" i="21"/>
  <c r="P24" i="21"/>
  <c r="Q24" i="21"/>
  <c r="R24" i="21"/>
  <c r="T24" i="21"/>
  <c r="V24" i="21"/>
  <c r="X24" i="21"/>
  <c r="Y24" i="21"/>
  <c r="Z24" i="21"/>
  <c r="AB24" i="21"/>
  <c r="AD24" i="21"/>
  <c r="AF24" i="21"/>
  <c r="AG24" i="21"/>
  <c r="AH24" i="21"/>
  <c r="AI24" i="21"/>
  <c r="AJ24" i="21"/>
  <c r="I25" i="21"/>
  <c r="Q25" i="21"/>
  <c r="Y25" i="21"/>
  <c r="AG25" i="21"/>
  <c r="AI25" i="21"/>
  <c r="C26" i="21"/>
  <c r="E26" i="21"/>
  <c r="G26" i="21"/>
  <c r="I26" i="21"/>
  <c r="K26" i="21"/>
  <c r="M26" i="21"/>
  <c r="O26" i="21"/>
  <c r="Q26" i="21"/>
  <c r="S26" i="21"/>
  <c r="U26" i="21"/>
  <c r="W26" i="21"/>
  <c r="Y26" i="21"/>
  <c r="AA26" i="21"/>
  <c r="AC26" i="21"/>
  <c r="AE26" i="21"/>
  <c r="AG26" i="21"/>
  <c r="AI26" i="21"/>
  <c r="D27" i="21"/>
  <c r="F27" i="21"/>
  <c r="H27" i="21"/>
  <c r="I27" i="21"/>
  <c r="J27" i="21"/>
  <c r="L27" i="21"/>
  <c r="N27" i="21"/>
  <c r="P27" i="21"/>
  <c r="Q27" i="21"/>
  <c r="R27" i="21"/>
  <c r="T27" i="21"/>
  <c r="Y27" i="21"/>
  <c r="Z27" i="21"/>
  <c r="AB27" i="21"/>
  <c r="AD27" i="21"/>
  <c r="AF27" i="21"/>
  <c r="AG27" i="21"/>
  <c r="AH27" i="21"/>
  <c r="AI27" i="21"/>
  <c r="AJ27" i="21"/>
  <c r="I28" i="21"/>
  <c r="Q28" i="21"/>
  <c r="Y28" i="21"/>
  <c r="AG28" i="21"/>
  <c r="AI28" i="21"/>
  <c r="C29" i="21"/>
  <c r="E29" i="21"/>
  <c r="G29" i="21"/>
  <c r="I29" i="21"/>
  <c r="K29" i="21"/>
  <c r="M29" i="21"/>
  <c r="O29" i="21"/>
  <c r="Q29" i="21"/>
  <c r="S29" i="21"/>
  <c r="U29" i="21"/>
  <c r="W29" i="21"/>
  <c r="Y29" i="21"/>
  <c r="AA29" i="21"/>
  <c r="AC29" i="21"/>
  <c r="AE29" i="21"/>
  <c r="AG29" i="21"/>
  <c r="AI29" i="21"/>
  <c r="P47" i="20"/>
  <c r="F48" i="20"/>
  <c r="I48" i="20"/>
  <c r="L48" i="20"/>
  <c r="O48" i="20"/>
  <c r="P48" i="20"/>
  <c r="C6" i="16"/>
  <c r="C8" i="16"/>
  <c r="A10" i="16"/>
  <c r="B10" i="16"/>
  <c r="D10" i="16"/>
  <c r="F10" i="16"/>
  <c r="H10" i="16"/>
  <c r="J10" i="16"/>
  <c r="K10" i="16"/>
  <c r="L10" i="16"/>
  <c r="B11" i="16"/>
  <c r="K11" i="16"/>
  <c r="F49" i="15"/>
  <c r="I49" i="15"/>
  <c r="L49" i="15"/>
  <c r="O49" i="15"/>
  <c r="P49" i="15"/>
  <c r="F50" i="15"/>
  <c r="I50" i="15"/>
  <c r="L50" i="15"/>
  <c r="O50" i="15"/>
  <c r="P50" i="15"/>
  <c r="C6" i="14"/>
  <c r="C8" i="14"/>
  <c r="A10" i="14"/>
  <c r="B10" i="14"/>
  <c r="D10" i="14"/>
  <c r="F10" i="14"/>
  <c r="H10" i="14"/>
  <c r="J10" i="14"/>
  <c r="K10" i="14"/>
  <c r="L10" i="14"/>
  <c r="B11" i="14"/>
  <c r="K11" i="14"/>
  <c r="F49" i="13"/>
  <c r="I49" i="13"/>
  <c r="L49" i="13"/>
  <c r="O49" i="13"/>
  <c r="P49" i="13"/>
  <c r="F50" i="13"/>
  <c r="I50" i="13"/>
  <c r="L50" i="13"/>
  <c r="O50" i="13"/>
  <c r="P50" i="13"/>
  <c r="C6" i="12"/>
  <c r="C8" i="12"/>
  <c r="A10" i="12"/>
  <c r="B10" i="12"/>
  <c r="D10" i="12"/>
  <c r="F10" i="12"/>
  <c r="H10" i="12"/>
  <c r="J10" i="12"/>
  <c r="K10" i="12"/>
  <c r="L10" i="12"/>
  <c r="B11" i="12"/>
  <c r="K11" i="12"/>
  <c r="F49" i="11"/>
  <c r="I49" i="11"/>
  <c r="L49" i="11"/>
  <c r="O49" i="11"/>
  <c r="P49" i="11"/>
  <c r="F50" i="11"/>
  <c r="I50" i="11"/>
  <c r="L50" i="11"/>
  <c r="O50" i="11"/>
  <c r="P50" i="11"/>
  <c r="B6" i="10"/>
  <c r="A8" i="10"/>
  <c r="B11" i="10"/>
  <c r="D11" i="10"/>
  <c r="F11" i="10"/>
  <c r="H11" i="10"/>
  <c r="I11" i="10"/>
  <c r="J11" i="10"/>
  <c r="L11" i="10"/>
  <c r="N11" i="10"/>
  <c r="P11" i="10"/>
  <c r="Q11" i="10"/>
  <c r="R11" i="10"/>
  <c r="S11" i="10"/>
  <c r="T11" i="10"/>
  <c r="U11" i="10"/>
  <c r="V11" i="10"/>
  <c r="W11" i="10"/>
  <c r="X11" i="10"/>
  <c r="Y11" i="10"/>
  <c r="Z11" i="10"/>
  <c r="AB11" i="10"/>
  <c r="AD11" i="10"/>
  <c r="AF11" i="10"/>
  <c r="AG11" i="10"/>
  <c r="AH11" i="10"/>
  <c r="AI11" i="10"/>
  <c r="AJ11" i="10"/>
  <c r="B12" i="10"/>
  <c r="I12" i="10"/>
  <c r="Q12" i="10"/>
  <c r="S12" i="10"/>
  <c r="U12" i="10"/>
  <c r="W12" i="10"/>
  <c r="Y12" i="10"/>
  <c r="AG12" i="10"/>
  <c r="AI12" i="10"/>
  <c r="F49" i="9"/>
  <c r="I49" i="9"/>
  <c r="L49" i="9"/>
  <c r="O49" i="9"/>
  <c r="P49" i="9"/>
  <c r="F50" i="9"/>
  <c r="I50" i="9"/>
  <c r="L50" i="9"/>
  <c r="O50" i="9"/>
  <c r="P50" i="9"/>
  <c r="D10" i="8"/>
  <c r="D12" i="8"/>
  <c r="O49" i="6"/>
  <c r="C12" i="7"/>
  <c r="O49" i="5"/>
  <c r="AI11" i="27"/>
  <c r="AJ10" i="27"/>
  <c r="D6" i="34"/>
  <c r="J18" i="21"/>
  <c r="AG10" i="23"/>
  <c r="AH10" i="23"/>
  <c r="AB10" i="23"/>
  <c r="T10" i="23"/>
  <c r="AI10" i="23"/>
  <c r="AJ10" i="23"/>
  <c r="Y10" i="23"/>
  <c r="Z10" i="23"/>
  <c r="J18" i="23"/>
  <c r="I10" i="23"/>
  <c r="J10" i="23"/>
  <c r="D18" i="23"/>
  <c r="C10" i="23"/>
  <c r="D10" i="23"/>
  <c r="AB10" i="21"/>
  <c r="AG10" i="21"/>
  <c r="AH10" i="21"/>
  <c r="T10" i="21"/>
  <c r="AI10" i="21"/>
  <c r="AJ10" i="21"/>
  <c r="Y10" i="21"/>
  <c r="Z10" i="21"/>
  <c r="L10" i="21"/>
  <c r="Q10" i="21"/>
  <c r="R10" i="21"/>
  <c r="D10" i="21"/>
  <c r="I10" i="21"/>
  <c r="J10"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0" authorId="0" shapeId="0" xr:uid="{11BCED55-AAD0-45B1-8E6B-D860AFB771A0}">
      <text>
        <r>
          <rPr>
            <sz val="8"/>
            <color indexed="81"/>
            <rFont val="Tahoma"/>
            <family val="2"/>
          </rPr>
          <t xml:space="preserve">SELECCIONAR EL AÑO DE LA VIGENCIA DEL INDICADOR
</t>
        </r>
      </text>
    </comment>
    <comment ref="H10" authorId="0" shapeId="0" xr:uid="{DBC8ADFB-8BD4-436A-94BA-7EDECCF97858}">
      <text>
        <r>
          <rPr>
            <b/>
            <sz val="8"/>
            <color indexed="81"/>
            <rFont val="Tahoma"/>
            <family val="2"/>
          </rPr>
          <t>SELECCIONE SI SU INDICADOR ES: 
DE EFICACIA: INDICADORE PARA MEDIR CUMPLIMIENTO DE OBJETIVO
DE EFICIENCIA: INDICADORES PARA MEDIR LA UTILIZACION DE LOS RECURSOS (TIEMPO, TH ENTRE OTROS)
DE EFECTIVIDAD: INDICADORES QUE MIDEN EL IMPACTO DEL PROCESO</t>
        </r>
        <r>
          <rPr>
            <sz val="8"/>
            <color indexed="81"/>
            <rFont val="Tahoma"/>
            <family val="2"/>
          </rPr>
          <t xml:space="preserve">
</t>
        </r>
      </text>
    </comment>
    <comment ref="O10" authorId="0" shapeId="0" xr:uid="{5E49C26D-1EB8-4C66-B286-5C0723F4AE6C}">
      <text>
        <r>
          <rPr>
            <b/>
            <sz val="8"/>
            <color indexed="81"/>
            <rFont val="Tahoma"/>
            <family val="2"/>
          </rPr>
          <t>CUALIDAD O CARACTERISTICA PROPIA DEL INDICADOR</t>
        </r>
        <r>
          <rPr>
            <sz val="8"/>
            <color indexed="81"/>
            <rFont val="Tahoma"/>
            <family val="2"/>
          </rPr>
          <t xml:space="preserve">
</t>
        </r>
      </text>
    </comment>
    <comment ref="C12" authorId="0" shapeId="0" xr:uid="{369F1E47-9173-4FD9-9D15-520701A32E5F}">
      <text>
        <r>
          <rPr>
            <b/>
            <sz val="8"/>
            <color indexed="81"/>
            <rFont val="Tahoma"/>
            <family val="2"/>
          </rPr>
          <t>SELECCIONE EL PROCESO DE ACUERDO AL MAPA DE PROCESOS DE LA INSTITUCION</t>
        </r>
        <r>
          <rPr>
            <sz val="8"/>
            <color indexed="81"/>
            <rFont val="Tahoma"/>
            <family val="2"/>
          </rPr>
          <t xml:space="preserve">
</t>
        </r>
      </text>
    </comment>
    <comment ref="C14" authorId="0" shapeId="0" xr:uid="{FF8FE9E3-5050-4ECE-A9BC-EA3280CE9D18}">
      <text>
        <r>
          <rPr>
            <b/>
            <sz val="8"/>
            <color indexed="81"/>
            <rFont val="Tahoma"/>
            <family val="2"/>
          </rPr>
          <t>NOMBRE CORTO DEL INDICADOR</t>
        </r>
        <r>
          <rPr>
            <sz val="8"/>
            <color indexed="81"/>
            <rFont val="Tahoma"/>
            <family val="2"/>
          </rPr>
          <t xml:space="preserve">
</t>
        </r>
      </text>
    </comment>
    <comment ref="C16" authorId="0" shapeId="0" xr:uid="{7EB6D3BE-6399-4BD9-A7B6-8E05CA32B026}">
      <text>
        <r>
          <rPr>
            <b/>
            <sz val="8"/>
            <color indexed="81"/>
            <rFont val="Tahoma"/>
            <family val="2"/>
          </rPr>
          <t xml:space="preserve">DEFINIE LA META O FINALIDAD QUE SE VA A MEDIR </t>
        </r>
        <r>
          <rPr>
            <sz val="8"/>
            <color indexed="81"/>
            <rFont val="Tahoma"/>
            <family val="2"/>
          </rPr>
          <t xml:space="preserve">
</t>
        </r>
      </text>
    </comment>
    <comment ref="C18" authorId="0" shapeId="0" xr:uid="{64BE7EC0-FBBA-4414-A847-F915AC6498CE}">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22" authorId="0" shapeId="0" xr:uid="{E1B5DFAD-1393-4E42-B572-B9C7FDE75EB1}">
      <text>
        <r>
          <rPr>
            <b/>
            <sz val="8"/>
            <color indexed="81"/>
            <rFont val="Tahoma"/>
            <family val="2"/>
          </rPr>
          <t>FORMULA PARA MEDIR EL INDICADOR</t>
        </r>
        <r>
          <rPr>
            <sz val="8"/>
            <color indexed="81"/>
            <rFont val="Tahoma"/>
            <family val="2"/>
          </rPr>
          <t xml:space="preserve">
</t>
        </r>
      </text>
    </comment>
    <comment ref="C24" authorId="0" shapeId="0" xr:uid="{37B49472-96B4-4F4E-92E5-4DD04DD3C408}">
      <text>
        <r>
          <rPr>
            <b/>
            <sz val="8"/>
            <color indexed="81"/>
            <rFont val="Tahoma"/>
            <family val="2"/>
          </rPr>
          <t>DESCRIPCION DE CADA UNA DE LAS VARIABLES QUE COMPONEN LA FORMULA, ESTA DEBE SER CLARA Y ESPECIFICA</t>
        </r>
        <r>
          <rPr>
            <sz val="8"/>
            <color indexed="81"/>
            <rFont val="Tahoma"/>
            <family val="2"/>
          </rPr>
          <t xml:space="preserve">
</t>
        </r>
      </text>
    </comment>
    <comment ref="C26" authorId="0" shapeId="0" xr:uid="{7FE9156E-AE70-4757-891F-0097B6B2C8F6}">
      <text>
        <r>
          <rPr>
            <b/>
            <sz val="8"/>
            <color indexed="81"/>
            <rFont val="Tahoma"/>
            <family val="2"/>
          </rPr>
          <t>COLOCAR EL VALOR NUMERICO DE LA META</t>
        </r>
        <r>
          <rPr>
            <sz val="8"/>
            <color indexed="81"/>
            <rFont val="Tahoma"/>
            <family val="2"/>
          </rPr>
          <t xml:space="preserve">
</t>
        </r>
      </text>
    </comment>
    <comment ref="C30" authorId="0" shapeId="0" xr:uid="{87DB546C-2D37-4C47-8DCB-ECFBE082C84E}">
      <text>
        <r>
          <rPr>
            <b/>
            <sz val="8"/>
            <color indexed="81"/>
            <rFont val="Tahoma"/>
            <family val="2"/>
          </rPr>
          <t>DEFINIR LA UNIDAD DE MEDICION EJEMPLO PUEDE SER EN PORCENTAJE</t>
        </r>
        <r>
          <rPr>
            <sz val="8"/>
            <color indexed="81"/>
            <rFont val="Tahoma"/>
            <family val="2"/>
          </rPr>
          <t xml:space="preserve">
</t>
        </r>
      </text>
    </comment>
    <comment ref="C32" authorId="0" shapeId="0" xr:uid="{799C5DB2-78D4-45E4-BCC7-5615FA460A7F}">
      <text>
        <r>
          <rPr>
            <b/>
            <sz val="8"/>
            <color indexed="81"/>
            <rFont val="Tahoma"/>
            <family val="2"/>
          </rPr>
          <t>SELECCIONAR LA FRECUENCIA DE ACUERDO A LA PERIODICIDAD QUE DESEA MEDIR EL INDICADOR</t>
        </r>
        <r>
          <rPr>
            <sz val="8"/>
            <color indexed="81"/>
            <rFont val="Tahoma"/>
            <family val="2"/>
          </rPr>
          <t xml:space="preserve">
</t>
        </r>
      </text>
    </comment>
    <comment ref="C34" authorId="0" shapeId="0" xr:uid="{BABEEC8E-97A9-4971-B95B-015EEAA6C365}">
      <text>
        <r>
          <rPr>
            <sz val="8"/>
            <color indexed="81"/>
            <rFont val="Tahoma"/>
            <family val="2"/>
          </rPr>
          <t xml:space="preserve">SELECCIONAR LA FRECUENCIA EN LA CUAL DESEA REALZIAR SEGUIMIENTO
</t>
        </r>
      </text>
    </comment>
    <comment ref="C36" authorId="0" shapeId="0" xr:uid="{25BF7CE2-E685-4E60-8391-D2BE25F781B2}">
      <text>
        <r>
          <rPr>
            <sz val="8"/>
            <color indexed="81"/>
            <rFont val="Tahoma"/>
            <family val="2"/>
          </rPr>
          <t xml:space="preserve">SELECCIONAR EL PERIODO PARA REALIZAR EL ANALISIS DE LOS RESULTADOS DE LOS INDICADORES
</t>
        </r>
      </text>
    </comment>
    <comment ref="H40" authorId="0" shapeId="0" xr:uid="{641E1F32-B905-4C71-AD2F-E3BB9E720E8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shapeId="0" xr:uid="{B40CE815-9B81-4D4D-BA16-2D8396BE15AF}">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 ref="C69" authorId="0" shapeId="0" xr:uid="{DB55971A-38D8-4786-B7F2-E8FAF985F58C}">
      <text>
        <r>
          <rPr>
            <sz val="8"/>
            <color indexed="81"/>
            <rFont val="Tahoma"/>
            <family val="2"/>
          </rPr>
          <t xml:space="preserve">DEJAR EVIDENCIA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715A6057-2637-4914-8A5E-3D3D229037B9}">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65B46481-62F9-43E6-922D-F594C116EF84}">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15BDD543-A4B9-4412-A890-C7B88230DBC7}">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0" authorId="0" shapeId="0" xr:uid="{AF251F45-DDE9-4DCD-BD2A-22DC0F944E5E}">
      <text>
        <r>
          <rPr>
            <sz val="8"/>
            <color indexed="81"/>
            <rFont val="Tahoma"/>
            <family val="2"/>
          </rPr>
          <t xml:space="preserve">SELECCIONAR EL AÑO DE LA VIGENCIA DEL INDICADOR
</t>
        </r>
      </text>
    </comment>
    <comment ref="H10" authorId="0" shapeId="0" xr:uid="{385857EB-577E-4864-B595-2537DAF18B12}">
      <text>
        <r>
          <rPr>
            <b/>
            <sz val="8"/>
            <color indexed="81"/>
            <rFont val="Tahoma"/>
            <family val="2"/>
          </rPr>
          <t>SELECCIONE SI SU INDICADOR ES: 
DE EFICACIA: INDICADORE PARA MEDIR CUMPLIMIENTO DE OBJETIVO
DE EFICIENCIA: INDICADORES PARA MEDIR LA UTILIZACION DE LOS RECURSOS (TIEMPO, TH ENTRE OTROS)
DE EFECTIVIDAD: INDICADORES QUE MIDEN EL IMPACTO DEL PROCESO</t>
        </r>
        <r>
          <rPr>
            <sz val="8"/>
            <color indexed="81"/>
            <rFont val="Tahoma"/>
            <family val="2"/>
          </rPr>
          <t xml:space="preserve">
</t>
        </r>
      </text>
    </comment>
    <comment ref="O10" authorId="0" shapeId="0" xr:uid="{E6B644DF-BAAA-4C23-9176-AAA861DD3A5D}">
      <text>
        <r>
          <rPr>
            <b/>
            <sz val="8"/>
            <color indexed="81"/>
            <rFont val="Tahoma"/>
            <family val="2"/>
          </rPr>
          <t>CUALIDAD O CARACTERISTICA PROPIA DEL INDICADOR</t>
        </r>
        <r>
          <rPr>
            <sz val="8"/>
            <color indexed="81"/>
            <rFont val="Tahoma"/>
            <family val="2"/>
          </rPr>
          <t xml:space="preserve">
</t>
        </r>
      </text>
    </comment>
    <comment ref="C12" authorId="0" shapeId="0" xr:uid="{6E1D18C1-C635-4AD7-BDF8-609FEFBEA4EA}">
      <text>
        <r>
          <rPr>
            <b/>
            <sz val="8"/>
            <color indexed="81"/>
            <rFont val="Tahoma"/>
            <family val="2"/>
          </rPr>
          <t>SELECCIONE EL PROCESO DE ACUERDO AL MAPA DE PROCESOS DE LA INSTITUCION</t>
        </r>
        <r>
          <rPr>
            <sz val="8"/>
            <color indexed="81"/>
            <rFont val="Tahoma"/>
            <family val="2"/>
          </rPr>
          <t xml:space="preserve">
</t>
        </r>
      </text>
    </comment>
    <comment ref="C14" authorId="0" shapeId="0" xr:uid="{6EE2B82E-1952-46BE-BE7C-36C66A882FD1}">
      <text>
        <r>
          <rPr>
            <b/>
            <sz val="8"/>
            <color indexed="81"/>
            <rFont val="Tahoma"/>
            <family val="2"/>
          </rPr>
          <t>NOMBRE CORTO DEL INDICADOR</t>
        </r>
        <r>
          <rPr>
            <sz val="8"/>
            <color indexed="81"/>
            <rFont val="Tahoma"/>
            <family val="2"/>
          </rPr>
          <t xml:space="preserve">
</t>
        </r>
      </text>
    </comment>
    <comment ref="C16" authorId="0" shapeId="0" xr:uid="{195B49B6-68E0-4C97-A7E1-AB216E0C1353}">
      <text>
        <r>
          <rPr>
            <b/>
            <sz val="8"/>
            <color indexed="81"/>
            <rFont val="Tahoma"/>
            <family val="2"/>
          </rPr>
          <t xml:space="preserve">DEFINIE LA META O FINALIDAD QUE SE VA A MEDIR </t>
        </r>
        <r>
          <rPr>
            <sz val="8"/>
            <color indexed="81"/>
            <rFont val="Tahoma"/>
            <family val="2"/>
          </rPr>
          <t xml:space="preserve">
</t>
        </r>
      </text>
    </comment>
    <comment ref="C18" authorId="0" shapeId="0" xr:uid="{7D978685-7523-4A73-BBBA-B06728E33A3C}">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22" authorId="0" shapeId="0" xr:uid="{58973D34-B473-4E8B-BF27-37EED8A41C43}">
      <text>
        <r>
          <rPr>
            <b/>
            <sz val="8"/>
            <color indexed="81"/>
            <rFont val="Tahoma"/>
            <family val="2"/>
          </rPr>
          <t>FORMULA PARA MEDIR EL INDICADOR</t>
        </r>
        <r>
          <rPr>
            <sz val="8"/>
            <color indexed="81"/>
            <rFont val="Tahoma"/>
            <family val="2"/>
          </rPr>
          <t xml:space="preserve">
</t>
        </r>
      </text>
    </comment>
    <comment ref="C24" authorId="0" shapeId="0" xr:uid="{F424A9EE-FD66-4B97-B211-0617529BB8AE}">
      <text>
        <r>
          <rPr>
            <b/>
            <sz val="8"/>
            <color indexed="81"/>
            <rFont val="Tahoma"/>
            <family val="2"/>
          </rPr>
          <t>DESCRIPCION DE CADA UNA DE LAS VARIABLES QUE COMPONEN LA FORMULA, ESTA DEBE SER CLARA Y ESPECIFICA</t>
        </r>
        <r>
          <rPr>
            <sz val="8"/>
            <color indexed="81"/>
            <rFont val="Tahoma"/>
            <family val="2"/>
          </rPr>
          <t xml:space="preserve">
</t>
        </r>
      </text>
    </comment>
    <comment ref="C26" authorId="0" shapeId="0" xr:uid="{BF69193D-71FF-4DC2-B3F5-31725C29970B}">
      <text>
        <r>
          <rPr>
            <b/>
            <sz val="8"/>
            <color indexed="81"/>
            <rFont val="Tahoma"/>
            <family val="2"/>
          </rPr>
          <t>COLOCAR EL VALOR NUMERICO DE LA META</t>
        </r>
        <r>
          <rPr>
            <sz val="8"/>
            <color indexed="81"/>
            <rFont val="Tahoma"/>
            <family val="2"/>
          </rPr>
          <t xml:space="preserve">
</t>
        </r>
      </text>
    </comment>
    <comment ref="C30" authorId="0" shapeId="0" xr:uid="{FD80CFF9-0D8E-4902-981E-60448F5F71D1}">
      <text>
        <r>
          <rPr>
            <b/>
            <sz val="8"/>
            <color indexed="81"/>
            <rFont val="Tahoma"/>
            <family val="2"/>
          </rPr>
          <t>DEFINIR LA UNIDAD DE MEDICION EJEMPLO PUEDE SER EN PORCENTAJE</t>
        </r>
        <r>
          <rPr>
            <sz val="8"/>
            <color indexed="81"/>
            <rFont val="Tahoma"/>
            <family val="2"/>
          </rPr>
          <t xml:space="preserve">
</t>
        </r>
      </text>
    </comment>
    <comment ref="C32" authorId="0" shapeId="0" xr:uid="{471174FE-CFB7-4C3C-9802-6F636A29A25A}">
      <text>
        <r>
          <rPr>
            <b/>
            <sz val="8"/>
            <color indexed="81"/>
            <rFont val="Tahoma"/>
            <family val="2"/>
          </rPr>
          <t>SELECCIONAR LA FRECUENCIA DE ACUERDO A LA PERIODICIDAD QUE DESEA MEDIR EL INDICADOR</t>
        </r>
        <r>
          <rPr>
            <sz val="8"/>
            <color indexed="81"/>
            <rFont val="Tahoma"/>
            <family val="2"/>
          </rPr>
          <t xml:space="preserve">
</t>
        </r>
      </text>
    </comment>
    <comment ref="C34" authorId="0" shapeId="0" xr:uid="{A8042414-76ED-4A89-9488-B8DCEE8A246C}">
      <text>
        <r>
          <rPr>
            <sz val="8"/>
            <color indexed="81"/>
            <rFont val="Tahoma"/>
            <family val="2"/>
          </rPr>
          <t xml:space="preserve">SELECCIONAR LA FRECUENCIA EN LA CUAL DESEA REALZIAR SEGUIMIENTO
</t>
        </r>
      </text>
    </comment>
    <comment ref="C36" authorId="0" shapeId="0" xr:uid="{0A4AEB6C-9C16-4BAA-846F-0FE84DD3CDE9}">
      <text>
        <r>
          <rPr>
            <sz val="8"/>
            <color indexed="81"/>
            <rFont val="Tahoma"/>
            <family val="2"/>
          </rPr>
          <t xml:space="preserve">SELECCIONAR EL PERIODO PARA REALIZAR EL ANALISIS DE LOS RESULTADOS DE LOS INDICADORES
</t>
        </r>
      </text>
    </comment>
    <comment ref="C40" authorId="0" shapeId="0" xr:uid="{9B0BA1CA-0E86-424A-8071-A26CD17FEAC9}">
      <text>
        <r>
          <rPr>
            <b/>
            <sz val="8"/>
            <color indexed="81"/>
            <rFont val="Tahoma"/>
            <family val="2"/>
          </rPr>
          <t>DEFINIR DE DONDE VOY A TOMAR LA INFORMACIÓN, PUEDE SER DE UN CUADRO EN EXCEL, DEL RADICADOR O CUALQUIER HERRAMIENTA</t>
        </r>
        <r>
          <rPr>
            <sz val="8"/>
            <color indexed="81"/>
            <rFont val="Tahoma"/>
            <family val="2"/>
          </rPr>
          <t xml:space="preserve">
</t>
        </r>
      </text>
    </comment>
    <comment ref="H40" authorId="0" shapeId="0" xr:uid="{D08BD27A-6AA4-4519-809F-2113E865B7D8}">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shapeId="0" xr:uid="{A8F1B297-D896-4A3C-880B-1E7C7613A1A4}">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 ref="C69" authorId="0" shapeId="0" xr:uid="{D42EE7F5-6A3B-471E-B5A8-CB15A8D3C664}">
      <text>
        <r>
          <rPr>
            <sz val="8"/>
            <color indexed="81"/>
            <rFont val="Tahoma"/>
            <family val="2"/>
          </rPr>
          <t xml:space="preserve">DEJAR EVIDENCIA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9A2468F1-EB35-4EC7-BD9D-89A5E8DBBEEA}">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C0F36C38-EFD9-4603-9BB1-CD32DCA2AA4D}">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C5D8F227-0723-4069-A174-46499C8BE53D}">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EDB8542D-DBA0-4E56-AD2C-E1461FBA6635}">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ED4CC930-114D-41B8-A82C-0DB26F3579B5}">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BF331664-0898-42C7-AD36-7A9F5ADD776E}">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5429D810-523F-4163-A41E-FEC91B940C5F}">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sharedStrings.xml><?xml version="1.0" encoding="utf-8"?>
<sst xmlns="http://schemas.openxmlformats.org/spreadsheetml/2006/main" count="2136" uniqueCount="382">
  <si>
    <t>PROCESO</t>
  </si>
  <si>
    <t>TIPO DE INDICADOR</t>
  </si>
  <si>
    <t>META</t>
  </si>
  <si>
    <t>FORMULACIÓN</t>
  </si>
  <si>
    <t>FRECUENCIA DE MEDICION</t>
  </si>
  <si>
    <t>ANALISIS DE INFORMACIÓN</t>
  </si>
  <si>
    <t>NOMBRE DEL INDICADOR</t>
  </si>
  <si>
    <t>UNIDAD DE MEDIDA</t>
  </si>
  <si>
    <t>MEDICIÓN</t>
  </si>
  <si>
    <t>MES</t>
  </si>
  <si>
    <t>RESULTADO</t>
  </si>
  <si>
    <t>OBJETIVO ESTRATEGICO</t>
  </si>
  <si>
    <t>DEFINICIÓN DE LAS VARIABLES</t>
  </si>
  <si>
    <t>RANGO</t>
  </si>
  <si>
    <t>VERDE</t>
  </si>
  <si>
    <t>AMARILLO</t>
  </si>
  <si>
    <t>ROJO</t>
  </si>
  <si>
    <t>DATOS DE LAS VARIABLES</t>
  </si>
  <si>
    <t>FUENTE</t>
  </si>
  <si>
    <t>RESPONSABLE</t>
  </si>
  <si>
    <t>DATOS</t>
  </si>
  <si>
    <t>GRAFICA DE INDICADOR</t>
  </si>
  <si>
    <t>NOMBRE DE LA VARIABLE</t>
  </si>
  <si>
    <t>FRECUENCIA DE SEGUIMIENTO</t>
  </si>
  <si>
    <t>PROMEDIO</t>
  </si>
  <si>
    <t>OBJETIVO DEL INDICADOR</t>
  </si>
  <si>
    <t>COMO SE MIDE EL INDICADOR</t>
  </si>
  <si>
    <t>ATRIBUTO</t>
  </si>
  <si>
    <t>TIPOS DE INDICADOR</t>
  </si>
  <si>
    <t>PROCESOS</t>
  </si>
  <si>
    <t>EFICACIA</t>
  </si>
  <si>
    <t>EFECTIVIDAD</t>
  </si>
  <si>
    <t>COBERTURA</t>
  </si>
  <si>
    <t>CONFIABILIDAD</t>
  </si>
  <si>
    <t>COSTO</t>
  </si>
  <si>
    <t>CUMPLIMIENTO</t>
  </si>
  <si>
    <t>OPORTUNIDAD</t>
  </si>
  <si>
    <t>SATISFACCIÓN DEL CLIENTE</t>
  </si>
  <si>
    <t>OTRO</t>
  </si>
  <si>
    <t>ANALISIS FINANCIERO Y CONTABLE</t>
  </si>
  <si>
    <t>REGIMEN CAMBIARIO</t>
  </si>
  <si>
    <t>GESTIÓN ESTRATEGICA</t>
  </si>
  <si>
    <t>GESTIÓN DE COMUNICACIONES</t>
  </si>
  <si>
    <t>GESTIÓN JUDICIAL</t>
  </si>
  <si>
    <t>GESTIÓN INTEGRAL</t>
  </si>
  <si>
    <t>LIQUIDACIÓN JUDICIAL</t>
  </si>
  <si>
    <t>INTERVENCIÓN</t>
  </si>
  <si>
    <t>PROCESOS ESPECIALES</t>
  </si>
  <si>
    <t>GESTIÓN CONTRACTUAL</t>
  </si>
  <si>
    <t>GESTIÓN FINANCIERA Y CONTABLE</t>
  </si>
  <si>
    <t>GESTIÓN DOCUMENTAL</t>
  </si>
  <si>
    <t>GESTIÓN TALENTO HUMANO</t>
  </si>
  <si>
    <t>GESTIÓN INFRAESTRUCTURA Y LOGISTICA</t>
  </si>
  <si>
    <t>EVALUACIÓN Y CONTROL</t>
  </si>
  <si>
    <t>INVESTIGACIONES ADMINISTRATIVAS</t>
  </si>
  <si>
    <t>ACTUACIONES Y AUTORIZACIONES ADMINISTRATIVAS</t>
  </si>
  <si>
    <t>SUPERINTENDENCIA DE SOCIEDADES</t>
  </si>
  <si>
    <t>Codigo: GC-F-006</t>
  </si>
  <si>
    <t>SISTEMA DE GESTIÓN INTEGRADO</t>
  </si>
  <si>
    <t>PROCESO: GESTIÓN INTEGRAL</t>
  </si>
  <si>
    <t>FORMATO: HOJA DE VIDA INDICADORES</t>
  </si>
  <si>
    <t>Pagina 1 de 1</t>
  </si>
  <si>
    <t>Version 002</t>
  </si>
  <si>
    <t>LIDER DEL PROCESO
(cargo)</t>
  </si>
  <si>
    <t>PERIODO DE ANALISIS</t>
  </si>
  <si>
    <t>HOJA DE VIDA DE INDICADORES</t>
  </si>
  <si>
    <t>ACCIÓN CORRECTIVA</t>
  </si>
  <si>
    <t xml:space="preserve">           </t>
  </si>
  <si>
    <t>ACCIÓN PREVENTIVA</t>
  </si>
  <si>
    <t>ANUAL</t>
  </si>
  <si>
    <t>SEMESTRAL</t>
  </si>
  <si>
    <t>TRIMESTRAL</t>
  </si>
  <si>
    <t>CUATRIMESTRAL</t>
  </si>
  <si>
    <t>BIMESTRAL</t>
  </si>
  <si>
    <t>MENSUAL</t>
  </si>
  <si>
    <t>Contar con empresas competitivas, productivas y perdurables</t>
  </si>
  <si>
    <t>Ejercer supervisión efectiva , oportuna y rigurosa sobre las sociedades y demás personas supervisadas de acuerdo con la ley</t>
  </si>
  <si>
    <t>Liderar la representación del gobierno nacional en el ambito internacional en materia de derecho comercial, normas contables y resolución alternativa de conflictos</t>
  </si>
  <si>
    <t>Resolver el conflicto societario a través de las funciones administrativa, judiciales y de resolución alternativa de conflictos otorgados por la ley</t>
  </si>
  <si>
    <t>Generar y desarrollar una doctrina jurídica y contable, societaria de excelencia e impulsar reformas legales en materia societaria y comercial</t>
  </si>
  <si>
    <t>Actualizar e  integrar la plataforma tecnológica para mejorar los procesos y servicios de información y comunicación interna y externa</t>
  </si>
  <si>
    <t>Fortalecer la estructura organizacional y adecuarla a las nuevas funciones otorgadas por la ley</t>
  </si>
  <si>
    <t>Administrar justicia empresarial y de insolvencia, de manera oportuna, efectiva y transparente</t>
  </si>
  <si>
    <t>AÑO</t>
  </si>
  <si>
    <t>ACCIÓN A TOMAR</t>
  </si>
  <si>
    <t>NINGUNA</t>
  </si>
  <si>
    <t>Codigo: GC-F-007</t>
  </si>
  <si>
    <t>SISTEMA DE GESTION INTEGRADO</t>
  </si>
  <si>
    <t>Version: 001</t>
  </si>
  <si>
    <t>PROCESO:  GESTION INTEGRAL</t>
  </si>
  <si>
    <t>Fecha: 30 de Agosto de 2008</t>
  </si>
  <si>
    <t>FORMATO: DATOS INDICADORES PROCESOS</t>
  </si>
  <si>
    <t>GRUPO</t>
  </si>
  <si>
    <t>TOTAL</t>
  </si>
  <si>
    <t>OBSERVACIONES</t>
  </si>
  <si>
    <t>INTERVENIDAS</t>
  </si>
  <si>
    <t>EFICIENCIA</t>
  </si>
  <si>
    <t>Fecha: 22 de Febrero de 2012</t>
  </si>
  <si>
    <t>EFICIENCIA EN TOMA DE POSESIÓN COMO MEDIDA DE INTERVENCIÓN</t>
  </si>
  <si>
    <t>Medir el tiempo de duración de un proceso de Toma de Posesión para devolver como medida de intervención</t>
  </si>
  <si>
    <t>12 meses</t>
  </si>
  <si>
    <t>8&lt;=META&lt;=10</t>
  </si>
  <si>
    <t>10&lt;=META&lt;=12</t>
  </si>
  <si>
    <t>META&gt;12</t>
  </si>
  <si>
    <t>MESES</t>
  </si>
  <si>
    <t>Tiempo real de duración</t>
  </si>
  <si>
    <t>INT-F-002</t>
  </si>
  <si>
    <t>Grupo Intervenidas</t>
  </si>
  <si>
    <t>Tiempo estimado</t>
  </si>
  <si>
    <t>GRAFICA DE INDICADORES</t>
  </si>
  <si>
    <t>RECUPERACIÓN EMPRESARIAL</t>
  </si>
  <si>
    <t>PROCESOS SOCIETARIOS</t>
  </si>
  <si>
    <t>CONCILIACIÓN Y ARBITRAMENTO</t>
  </si>
  <si>
    <t>PROCESOS PARALELOS A LA INSOLVENCIA</t>
  </si>
  <si>
    <t>No aplica</t>
  </si>
  <si>
    <t>Oportunidad en la terminación de procesos</t>
  </si>
  <si>
    <t>50&lt;=META&lt;=60</t>
  </si>
  <si>
    <t>40&lt;=META&lt;=50</t>
  </si>
  <si>
    <t>META&lt;40</t>
  </si>
  <si>
    <t>NÚMERO DE PROCESOS</t>
  </si>
  <si>
    <t>Número de procesos terminados en menos de 12 meses</t>
  </si>
  <si>
    <t>Numero de procesos</t>
  </si>
  <si>
    <t>Grupo de Intervenidas</t>
  </si>
  <si>
    <t>número de procesos terminados</t>
  </si>
  <si>
    <t>No. de procesos terminados oportunamente</t>
  </si>
  <si>
    <t xml:space="preserve">Número de procesos terminados    </t>
  </si>
  <si>
    <t>Ene</t>
  </si>
  <si>
    <t>Feb</t>
  </si>
  <si>
    <t>Mar</t>
  </si>
  <si>
    <t>Abr</t>
  </si>
  <si>
    <t>May</t>
  </si>
  <si>
    <t>Jun</t>
  </si>
  <si>
    <t>Jul</t>
  </si>
  <si>
    <t>Ago</t>
  </si>
  <si>
    <t>Sep</t>
  </si>
  <si>
    <t>Oct</t>
  </si>
  <si>
    <t>Nov</t>
  </si>
  <si>
    <t>Dic</t>
  </si>
  <si>
    <t>Código General del Proceso</t>
  </si>
  <si>
    <t>Delegado para Procedimientos de Insolvencia</t>
  </si>
  <si>
    <t>Delegado para Procedimientos de Insolvencia.</t>
  </si>
  <si>
    <t>DATOSANUAL 
Julio 2015 a Junio 2016</t>
  </si>
  <si>
    <r>
      <t xml:space="preserve"> </t>
    </r>
    <r>
      <rPr>
        <u/>
        <sz val="10"/>
        <rFont val="Arial"/>
        <family val="2"/>
      </rPr>
      <t xml:space="preserve">   No. de procesos terminados oportunamente (julio 2015 a junio 2016)
</t>
    </r>
    <r>
      <rPr>
        <sz val="10"/>
        <rFont val="Arial"/>
        <family val="2"/>
      </rPr>
      <t xml:space="preserve">Número de procesos terminados (julio 2015 a junio 2016)    
</t>
    </r>
  </si>
  <si>
    <t>Número de procesos terminados oportunamente: procesos que duraron menos de 12 meses para su terminación (Julio 2015 - junio 2016)
Número de procesos terminados: procesos terminados en el año de medición (Julio 2015 - junio 2016)</t>
  </si>
  <si>
    <t>Medir la terminación de procesos de toma de posesión como medida de intervención en tiempo menor a la meta propuesta (oportunidad)</t>
  </si>
  <si>
    <r>
      <t xml:space="preserve"> </t>
    </r>
    <r>
      <rPr>
        <u/>
        <sz val="10"/>
        <rFont val="Arial"/>
        <family val="2"/>
      </rPr>
      <t xml:space="preserve">  Tiempo real de duración del proceso (Julio 2015 a Junio 2016)
</t>
    </r>
    <r>
      <rPr>
        <sz val="10"/>
        <rFont val="Arial"/>
        <family val="2"/>
      </rPr>
      <t xml:space="preserve">Tiempo estimado de duración del proceso (Julio 2015 a Junio 2016)   
</t>
    </r>
  </si>
  <si>
    <t xml:space="preserve">Tiempo real de duración del proceso: tiempo en el que transcurre entre la posesión del agente interventor y la fecha del auto de terminación del proceso (Julio 2015 a Junio 2016)
Tiempo estimado de duración del proceso: se estima (término no legal) un tiempo promedio de 12 meses (Julio 2015 a Junio 2016)  </t>
  </si>
  <si>
    <t>ANUAL (Julio 2015 a Junio 2016)</t>
  </si>
  <si>
    <t>ANUAL (julio 2015 a junio 2016)</t>
  </si>
  <si>
    <t>ENE</t>
  </si>
  <si>
    <t>FEB</t>
  </si>
  <si>
    <t>MAR</t>
  </si>
  <si>
    <t>ABR</t>
  </si>
  <si>
    <t>MAY</t>
  </si>
  <si>
    <t>JUN</t>
  </si>
  <si>
    <t>JUL</t>
  </si>
  <si>
    <t>AGOS</t>
  </si>
  <si>
    <t>SEP</t>
  </si>
  <si>
    <t>OCT</t>
  </si>
  <si>
    <t>NOV</t>
  </si>
  <si>
    <t>DIC</t>
  </si>
  <si>
    <t>GESTION ESTRATEGICA</t>
  </si>
  <si>
    <t xml:space="preserve">GESTION INTEGRAL </t>
  </si>
  <si>
    <t>GESTION COMUNICACIONES</t>
  </si>
  <si>
    <t>GESTION JUDICIAL</t>
  </si>
  <si>
    <t>GESTION DE INFORMACION EMPRESARIAL</t>
  </si>
  <si>
    <t>ANALISIS ECONOMICO Y DE RIESGO</t>
  </si>
  <si>
    <t>GESTION CONTRACTUAL</t>
  </si>
  <si>
    <t>GESTION DOCUMENTAL</t>
  </si>
  <si>
    <t>GESTION FINANCIERA Y CONTABLE</t>
  </si>
  <si>
    <t>GESTION DE INFRAESTRUCTURA FISICA</t>
  </si>
  <si>
    <t>GESTION DEL TALENTO HUMANO</t>
  </si>
  <si>
    <t>ATENCION AL CIUDADANO</t>
  </si>
  <si>
    <t>GESTION DE INFRAESTRUCTURA Y TECNOLOGIAS DE INFORMACION</t>
  </si>
  <si>
    <t>CONTROL DISCIPLINARIO</t>
  </si>
  <si>
    <t>Version: 003</t>
  </si>
  <si>
    <t>TRIMESTRE I</t>
  </si>
  <si>
    <t>TRIMESTRE II</t>
  </si>
  <si>
    <t>TRIMESTRE III</t>
  </si>
  <si>
    <t>TRIMESTRE IV</t>
  </si>
  <si>
    <t>Análisis Trimestre 1:</t>
  </si>
  <si>
    <t>Análisis Trimestre 2:</t>
  </si>
  <si>
    <t>Análisis Trimestre 3:</t>
  </si>
  <si>
    <t>Análisis Trimestre 4:</t>
  </si>
  <si>
    <t>PORCENTAJE</t>
  </si>
  <si>
    <t>Código: GC-F-006</t>
  </si>
  <si>
    <t>Versión 004</t>
  </si>
  <si>
    <t>GESTION DE APOYO JUDICIAL</t>
  </si>
  <si>
    <t>TIPO DE ACCION</t>
  </si>
  <si>
    <t>Fecha: 14 de junio de 2019</t>
  </si>
  <si>
    <t>Eficiencia</t>
  </si>
  <si>
    <t>GINF-F-002 Control de mantenimiento</t>
  </si>
  <si>
    <t>Unidad</t>
  </si>
  <si>
    <t>Coordinador Grupo Administrativo</t>
  </si>
  <si>
    <t>Requerimientos con evaluación buena, muy buena y excelente</t>
  </si>
  <si>
    <t>Total requerimientos atendidos con evaluación</t>
  </si>
  <si>
    <t>SECRETARIA GENERAL</t>
  </si>
  <si>
    <t>Grupo Administrativo</t>
  </si>
  <si>
    <t>Enero</t>
  </si>
  <si>
    <t>Febrero</t>
  </si>
  <si>
    <t>Marzo</t>
  </si>
  <si>
    <t>Abril</t>
  </si>
  <si>
    <t>Mayo</t>
  </si>
  <si>
    <t>Junio</t>
  </si>
  <si>
    <t>Julio</t>
  </si>
  <si>
    <t>Agosto</t>
  </si>
  <si>
    <t>Septiembre</t>
  </si>
  <si>
    <t>AGO</t>
  </si>
  <si>
    <t>Octubre</t>
  </si>
  <si>
    <t>Noviembre</t>
  </si>
  <si>
    <t>Diciembre</t>
  </si>
  <si>
    <t>Verificar que los elementos y bienes que ingresan a la Entidad, sean correctamente ingresados al sistema de inventarios (aplicativo)</t>
  </si>
  <si>
    <r>
      <t xml:space="preserve">Número de elementos y bienes ingresados al aplicativo : </t>
    </r>
    <r>
      <rPr>
        <sz val="10"/>
        <rFont val="Arial"/>
        <family val="2"/>
      </rPr>
      <t>Son los bienes adquiridos o que ingresaron a la entidad y fueron registrados en el aplicativo de inventarios.</t>
    </r>
    <r>
      <rPr>
        <b/>
        <sz val="10"/>
        <rFont val="Arial"/>
        <family val="2"/>
      </rPr>
      <t xml:space="preserve">
Total de elementos y bienes adquiridos que deben ingresar a los inventarios de la Entidad:  </t>
    </r>
    <r>
      <rPr>
        <sz val="10"/>
        <rFont val="Arial"/>
        <family val="2"/>
      </rPr>
      <t>Son los bienes adquiridos por la Entidad, mediante un proceso de contratación o los demás tipos de ingresos de elementos contemplados en el Manual de Manejo y Control de Bienes, que deben ingresar a los inventarios de la Entidad durante el periodo de medición.</t>
    </r>
  </si>
  <si>
    <t xml:space="preserve">Número de elementos y bienes ingresados al aplicativo </t>
  </si>
  <si>
    <t>Sistema de Inventarios</t>
  </si>
  <si>
    <t>Total de elementos y bienes adquiridos que deben ingresar a los inventarios de la Entidad</t>
  </si>
  <si>
    <t>Garantizar el mantenimiento preventivo de la infraestructura física de la entidad</t>
  </si>
  <si>
    <t>Mantenimientos Realizados 
------------------------------------------------------------------------------* 100%
Mantenimientos Programados</t>
  </si>
  <si>
    <r>
      <t xml:space="preserve">Mantenimientos Realizados: </t>
    </r>
    <r>
      <rPr>
        <sz val="10"/>
        <rFont val="Arial"/>
        <family val="2"/>
      </rPr>
      <t xml:space="preserve">Numero total de mantenimientos preventivos ejecutados de acuerdo al plan
</t>
    </r>
    <r>
      <rPr>
        <b/>
        <sz val="10"/>
        <rFont val="Arial"/>
        <family val="2"/>
      </rPr>
      <t xml:space="preserve">
Mantenimientos Programados: </t>
    </r>
    <r>
      <rPr>
        <sz val="10"/>
        <rFont val="Arial"/>
        <family val="2"/>
      </rPr>
      <t>Total de mantenimientos programados en el periodo</t>
    </r>
  </si>
  <si>
    <t>Mantenimientos Realizados</t>
  </si>
  <si>
    <t>Mantenimientos Programados</t>
  </si>
  <si>
    <t>Mantenimientos</t>
  </si>
  <si>
    <t xml:space="preserve"> No. De requerimientos cumplidos oportunamente
---------------------------------------------------------------------------------------   *   100%
No. Total de requerimientos</t>
  </si>
  <si>
    <t>No. De requerimientos cumplidos oportunamente</t>
  </si>
  <si>
    <t>Requerimientos</t>
  </si>
  <si>
    <t>No. Total de requerimientos</t>
  </si>
  <si>
    <t>Correo electrónico de mantenimiento</t>
  </si>
  <si>
    <t>Eficiencia en la atención de requerimientos de mantenimiento solicitados</t>
  </si>
  <si>
    <t>Satisfacción Usuario Interno</t>
  </si>
  <si>
    <t>Satisfacer las necesidades de los usuarios internos, de acuerdo con la atención en el servicio que se presta</t>
  </si>
  <si>
    <t>Mayor o igual a 95%</t>
  </si>
  <si>
    <t>Ingreso de elementos y bienes al sistema de inventarios</t>
  </si>
  <si>
    <t>Menor a 80%</t>
  </si>
  <si>
    <t xml:space="preserve"> </t>
  </si>
  <si>
    <t>Eficacia</t>
  </si>
  <si>
    <t>Memorandos con el formato de solicitud de ingreso al almacén</t>
  </si>
  <si>
    <t>Formato de plan de mantenimiento preventivo GINF-001</t>
  </si>
  <si>
    <t>Informes de supervisión - Formato de plan de mantenimiento preventivo GINF-001</t>
  </si>
  <si>
    <t>Registro de mantenimientos realizados</t>
  </si>
  <si>
    <t>Cumplimiento al plan de Mantenimiento Preventivo</t>
  </si>
  <si>
    <t>Entre 80% y 94,9%</t>
  </si>
  <si>
    <t>Entre 80% y 94.9%</t>
  </si>
  <si>
    <t>Menor que 80%</t>
  </si>
  <si>
    <t>Mayor que 95%</t>
  </si>
  <si>
    <t>Entre 65% y 94.9%</t>
  </si>
  <si>
    <t>Menor que 65%</t>
  </si>
  <si>
    <r>
      <rPr>
        <u/>
        <sz val="10"/>
        <rFont val="Arial"/>
        <family val="2"/>
      </rPr>
      <t>Número de requerimientos con evaluación buena, muy buena y excelente</t>
    </r>
    <r>
      <rPr>
        <sz val="10"/>
        <rFont val="Arial"/>
        <family val="2"/>
      </rPr>
      <t xml:space="preserve">  *100
Total requerimientos atendidos con evaluación</t>
    </r>
  </si>
  <si>
    <r>
      <rPr>
        <u/>
        <sz val="10"/>
        <rFont val="Arial"/>
        <family val="2"/>
      </rPr>
      <t>Número de elementos y bienes ingresados al aplicativo</t>
    </r>
    <r>
      <rPr>
        <sz val="10"/>
        <rFont val="Arial"/>
        <family val="2"/>
      </rPr>
      <t xml:space="preserve">     * 100
 Total de elementos y bienes adquiridos que se deben ingresar a los inventarios de la Entidad</t>
    </r>
  </si>
  <si>
    <t>ANÁLISIS DE INFORMACIÓN</t>
  </si>
  <si>
    <r>
      <t xml:space="preserve">No. De requerimientos cumplidos oportunamente: </t>
    </r>
    <r>
      <rPr>
        <sz val="10"/>
        <rFont val="Arial"/>
        <family val="2"/>
      </rPr>
      <t>Aquellos requerimientos que sean calificados como oportunos.</t>
    </r>
    <r>
      <rPr>
        <b/>
        <sz val="10"/>
        <rFont val="Arial"/>
        <family val="2"/>
      </rPr>
      <t xml:space="preserve">
No. Total de requerimientos: </t>
    </r>
    <r>
      <rPr>
        <sz val="10"/>
        <rFont val="Arial"/>
        <family val="2"/>
      </rPr>
      <t>Total de requerimientos presentados al Grupo Administrativo</t>
    </r>
  </si>
  <si>
    <t>Aumentar la excelencia en el servicio a través del fortalecimiento de la oferta de valor a los usuarios de manera efectiva y pronta.</t>
  </si>
  <si>
    <t>Efectividad</t>
  </si>
  <si>
    <t xml:space="preserve">2 do trimestre: Del total de 260 requerimientos en el trimestre , los 246 requerimientos se atendieron en un periodo de 1 a 3 días, que corresponde al 94.62%, tan solo se presentaron 5 casos que No se atendieron toda vez que no hay en materiales para la realizacion.  </t>
  </si>
  <si>
    <t>1er trimestre: Del total de 294 requerimientos en el trimestre , los 293 requerimientos se atendieron en un periodo de 1 a 3 días, que corresponde al 99.7%, tan solo se presento un caso que No se atendio toda vez que no hay en el stoc</t>
  </si>
  <si>
    <t>JULIO: Se obtuvo una calificacion del 93%, que correspodió a 27 calificaciones dentro del rango (20 Excelentes, 7 Muy Buenas 0 Buenas) de un total de 29 encuestas., 1 servicio regular y 1 malo, esto por la falta de materiales que genera malestar y demora en la atención.
AGOSTO: Se obtuvo una calificacion del 95%, que correspodió a 36 calificaciones dentro del rango (32 Excelentes, 4 Muy Buenas 0 Buenas) de un total de 38 encuestas., 2 servicio malo, esto por la falta de materiales que genera malestar y demora en la atención.
SEPTIEMBRE: Se obtuvo una calificacion del 100%, que correspodió a 56 calificaciones dentro del rango (44 Excelentes, 3 Muy Buenas 9 Buenas) de un total de 56 encuestas., 0 servicio regular y 0 malo.</t>
  </si>
  <si>
    <t>Se cumplió la meta en el trimestre, alcanzando una calificación por encima del 99.1%.. Del total de 114 encuestas recibidas, 113 se obtuvieron una calificación (Excelente, Muy buena y Buena) que corresponde al  99.1%, Se presentó un caso que se calificó 1 malo, pues no se cuenta con los materiales para solicionar el caso y el funcionario presenta molestia
No requiere plan de mejoramiento.</t>
  </si>
  <si>
    <t>Se cumplió la meta en el trimestre, alcanzando una calificación por encima del 96,30%.. Del total de 108 encuestas recibidas, 104 se obtuvieron una calificación (Excelente, Muy buena y Buena) que corresponde al  96,30%, Se presentó un caso que se calificó 4 casos entre regular y malo, pues no se cuenta con los materiales para solicionar el caso y el funcionario presenta molestia
No requiere plan de mejoramiento.</t>
  </si>
  <si>
    <t>Se cumplió la meta en el trimestre, alcanzando una calificación por encima del 96,75%.. Del total de 123 encuestas recibidas, 119 se obtuvieron una calificación (96 Excelente, 9 Muy buena y 14 Buena) que corresponde al  96,75%, Se presentó un caso que se calificó 3 casos regular y 1 malo, pues no se cuenta con los materiales para solicionar el caso y el funcionario presenta molestia
No requiere plan de mejoramiento.</t>
  </si>
  <si>
    <t>Jul-sep: Se atendieron 243 servicios de manera oportuna en un intervalo de 1 a 3 días.</t>
  </si>
  <si>
    <t>Se cumplio la meta al 100%, toda vez que en el periodo de Julio a Septiembre se atendieron 243 servicios en un intervalo de 1 a 3 días en su totalidad, se logró contar con algunos materiales.
No requiere plan de mejoramiento.</t>
  </si>
  <si>
    <t>Promover la adopción de prácticas empresariales, responsables y sostenibles que contribuyan al desarrollo social, ambiental y económico en las empresas y los diferentes grupos de interés</t>
  </si>
  <si>
    <t>Generar un equilibrio presupuestal sólido, mediante procesos de planificación y ejecución financiera eficiente, que apoyen la medición de resultados y la toma de decisiones basada en evidencia</t>
  </si>
  <si>
    <t>Facilitar la experiencia de los usuarios frente a los servicios que presta la Entidad</t>
  </si>
  <si>
    <t>Posicionar a la Superintendencia de Sociedades en la mente de sus grupos de interés</t>
  </si>
  <si>
    <t xml:space="preserve">Utilizar y apropiar nuevas tecnologías de la información para fortalecer la gestión institucional </t>
  </si>
  <si>
    <t>Consolidar el modelo de gestión del conocimiento y la innovación</t>
  </si>
  <si>
    <t>Fortalecer entornos de trabajo adaptables a las nuevas realidades que buscan el equilibrio de la vida personal, familiar y laboral, promoviendo mecanismos de inclusión social y espacios colaborativos</t>
  </si>
  <si>
    <r>
      <t xml:space="preserve">Requerimientos con evaluación buena, muy buena y excelente: </t>
    </r>
    <r>
      <rPr>
        <sz val="10"/>
        <rFont val="Arial"/>
        <family val="2"/>
      </rPr>
      <t xml:space="preserve">Son los requerimientos que se presentan con una calificación de buena,  muy buena y Excelente, después de prestado el servicio durante el periodo de corte.
</t>
    </r>
    <r>
      <rPr>
        <b/>
        <sz val="10"/>
        <rFont val="Arial"/>
        <family val="2"/>
      </rPr>
      <t xml:space="preserve">
Total requerimientos atendidos con evaluación: </t>
    </r>
    <r>
      <rPr>
        <sz val="10"/>
        <rFont val="Arial"/>
        <family val="2"/>
      </rPr>
      <t>Son las solicitudes recibidas para la atención de requerimientos de mantenimiento que han presentado la evaluación durante el periodo de corte.</t>
    </r>
  </si>
  <si>
    <t>Coordinador Grupo de Infraestructura</t>
  </si>
  <si>
    <t>Garantizar atención de requerimientos de mantenimiento solicitados</t>
  </si>
  <si>
    <r>
      <t xml:space="preserve">No. De requerimientos cumplidos oportunamente: </t>
    </r>
    <r>
      <rPr>
        <sz val="10"/>
        <rFont val="Arial"/>
        <family val="2"/>
      </rPr>
      <t>Aquellos requerimientos que sean calificados como oportunos.</t>
    </r>
    <r>
      <rPr>
        <b/>
        <sz val="10"/>
        <rFont val="Arial"/>
        <family val="2"/>
      </rPr>
      <t xml:space="preserve">
No. Total de requerimientos: </t>
    </r>
    <r>
      <rPr>
        <sz val="10"/>
        <rFont val="Arial"/>
        <family val="2"/>
      </rPr>
      <t>Total de requerimientos aprobados al Grupo de Infraestructura</t>
    </r>
  </si>
  <si>
    <t>Coordinador Grupo de infraestructura</t>
  </si>
  <si>
    <t>No. Total de requerimientos aprobados</t>
  </si>
  <si>
    <t>Indicador Consumo Agua (ICA)</t>
  </si>
  <si>
    <t>Mantener un margen en el consumo de agua en las sedes de la Superintendencia de Sociedades</t>
  </si>
  <si>
    <t>(Sedes con registro de consumo permitido / Total sedes)*100</t>
  </si>
  <si>
    <t>&gt;= 80%</t>
  </si>
  <si>
    <t>Entre 65% y 79.9%</t>
  </si>
  <si>
    <t>Menor a 65%</t>
  </si>
  <si>
    <t>Sedes con registro de consumo permitido</t>
  </si>
  <si>
    <t>Hoja de registro de este indicador</t>
  </si>
  <si>
    <t>Coordinación Grupo Administrativo</t>
  </si>
  <si>
    <t>Consumo mensual registrado</t>
  </si>
  <si>
    <t>Factura del servicio público 2024</t>
  </si>
  <si>
    <r>
      <t>metros cúbicos (m</t>
    </r>
    <r>
      <rPr>
        <vertAlign val="superscript"/>
        <sz val="10"/>
        <rFont val="Arial"/>
        <family val="2"/>
      </rPr>
      <t>3</t>
    </r>
    <r>
      <rPr>
        <sz val="10"/>
        <rFont val="Arial"/>
        <family val="2"/>
      </rPr>
      <t>)</t>
    </r>
  </si>
  <si>
    <t>Funcionario designado</t>
  </si>
  <si>
    <t>Línea base</t>
  </si>
  <si>
    <t>Hoja de registro del indicador, entre enero y diciembre de 2023</t>
  </si>
  <si>
    <t>ENERO</t>
  </si>
  <si>
    <t>FEBRERO</t>
  </si>
  <si>
    <t>MARZO</t>
  </si>
  <si>
    <t>ABRIL</t>
  </si>
  <si>
    <t>MAYO</t>
  </si>
  <si>
    <t>JUNIO</t>
  </si>
  <si>
    <t>JULIO</t>
  </si>
  <si>
    <t>AGOSTO</t>
  </si>
  <si>
    <t>SEPTIEMBRE</t>
  </si>
  <si>
    <t>OCTUBRE</t>
  </si>
  <si>
    <t>NOVIEMBRE</t>
  </si>
  <si>
    <t>DICIEMBRE</t>
  </si>
  <si>
    <t>PROMEDIO GENERAL</t>
  </si>
  <si>
    <t>CONSOLIDADO</t>
  </si>
  <si>
    <t>NA</t>
  </si>
  <si>
    <t>Total sedes</t>
  </si>
  <si>
    <t xml:space="preserve">BARRANQUILLA </t>
  </si>
  <si>
    <t>Consumo registrado</t>
  </si>
  <si>
    <t>Línea Base</t>
  </si>
  <si>
    <t>Consumo límite</t>
  </si>
  <si>
    <t>BOGOTA</t>
  </si>
  <si>
    <t>BUCARAMANGA</t>
  </si>
  <si>
    <t>CALI</t>
  </si>
  <si>
    <t>MANIZALES</t>
  </si>
  <si>
    <t>Indicador Consumo Energético (ICE)</t>
  </si>
  <si>
    <t>Mantener un margen en el consumo energético en las sedes de la Superintendencia de Sociedades</t>
  </si>
  <si>
    <r>
      <rPr>
        <b/>
        <sz val="10"/>
        <rFont val="Arial"/>
        <family val="2"/>
      </rPr>
      <t>Sedes con registro de consumo permitido:</t>
    </r>
    <r>
      <rPr>
        <sz val="10"/>
        <rFont val="Arial"/>
        <family val="2"/>
      </rPr>
      <t xml:space="preserve"> Conteo de las sedes con registro de consumo dentro del margen permitido.
</t>
    </r>
    <r>
      <rPr>
        <b/>
        <sz val="10"/>
        <rFont val="Arial"/>
        <family val="2"/>
      </rPr>
      <t>Total sedes:</t>
    </r>
    <r>
      <rPr>
        <sz val="10"/>
        <rFont val="Arial"/>
        <family val="2"/>
      </rPr>
      <t xml:space="preserve"> Total de sedes de la Superintendencia de Sociedades, que son 5. 
</t>
    </r>
    <r>
      <rPr>
        <i/>
        <sz val="10"/>
        <rFont val="Arial"/>
        <family val="2"/>
      </rPr>
      <t xml:space="preserve">Nota: Para la medición de este indicador se deben tener en cuenta los siguientes datos por sede:
</t>
    </r>
    <r>
      <rPr>
        <b/>
        <i/>
        <sz val="10"/>
        <rFont val="Arial"/>
        <family val="2"/>
      </rPr>
      <t>Consumo mensual registrado:</t>
    </r>
    <r>
      <rPr>
        <i/>
        <sz val="10"/>
        <rFont val="Arial"/>
        <family val="2"/>
      </rPr>
      <t xml:space="preserve"> Consumo en kilovatios (kWh) registrado en la factura de servicios públicos.</t>
    </r>
    <r>
      <rPr>
        <b/>
        <i/>
        <sz val="10"/>
        <rFont val="Arial"/>
        <family val="2"/>
      </rPr>
      <t xml:space="preserve">
Línea base:</t>
    </r>
    <r>
      <rPr>
        <i/>
        <sz val="10"/>
        <rFont val="Arial"/>
        <family val="2"/>
      </rPr>
      <t xml:space="preserve"> Promedio del consumo en kilovatios (kWh) registrado entre enero y diciembre de 2023.
</t>
    </r>
    <r>
      <rPr>
        <b/>
        <i/>
        <sz val="10"/>
        <rFont val="Arial"/>
        <family val="2"/>
      </rPr>
      <t>Consumo límite:</t>
    </r>
    <r>
      <rPr>
        <i/>
        <sz val="10"/>
        <rFont val="Arial"/>
        <family val="2"/>
      </rPr>
      <t xml:space="preserve"> Línea base * 1,08</t>
    </r>
    <r>
      <rPr>
        <sz val="10"/>
        <rFont val="Arial"/>
        <family val="2"/>
      </rPr>
      <t>.</t>
    </r>
  </si>
  <si>
    <t>Kilovatios (kWh)</t>
  </si>
  <si>
    <t>CARTAGENA</t>
  </si>
  <si>
    <t>MEDELLIN</t>
  </si>
  <si>
    <t xml:space="preserve">RESPEL- Indicador de Residuos Peligrosos </t>
  </si>
  <si>
    <r>
      <rPr>
        <u/>
        <sz val="12"/>
        <rFont val="Calibri Light"/>
        <family val="2"/>
      </rPr>
      <t xml:space="preserve">Kg RESPEL mes actual </t>
    </r>
    <r>
      <rPr>
        <sz val="12"/>
        <rFont val="Calibri Light"/>
        <family val="2"/>
      </rPr>
      <t xml:space="preserve"> *100
Kg establecido RESPEL 
Decreto 1076</t>
    </r>
  </si>
  <si>
    <r>
      <t xml:space="preserve">Kg RESPEL mes actual: </t>
    </r>
    <r>
      <rPr>
        <sz val="10"/>
        <rFont val="Arial"/>
        <family val="2"/>
      </rPr>
      <t xml:space="preserve">Es el peso de los RESPEL generados mensualmente en la sede Bogotá.   </t>
    </r>
    <r>
      <rPr>
        <b/>
        <sz val="10"/>
        <rFont val="Arial"/>
        <family val="2"/>
      </rPr>
      <t xml:space="preserve">  
Kg establecido RESPEL Decreto 1076: </t>
    </r>
    <r>
      <rPr>
        <sz val="10"/>
        <rFont val="Arial"/>
        <family val="2"/>
      </rPr>
      <t>Es el peso en Kg establecido para pequeño generador de RESPEL según Decreto 1076 el cual es de 100 Kg/mes.</t>
    </r>
  </si>
  <si>
    <t>0,95 KG</t>
  </si>
  <si>
    <t>&lt;= 0,95 Kg</t>
  </si>
  <si>
    <t>Entre 0,96 KG y 1,00 Kg</t>
  </si>
  <si>
    <t>&gt; 1,00Kg</t>
  </si>
  <si>
    <t>Kg</t>
  </si>
  <si>
    <t>Kg RESPEL mes actual.</t>
  </si>
  <si>
    <t>GINF-F-032 Cuantificación de la Generación de Residuos Peligrosos  y de Manejo Especial.</t>
  </si>
  <si>
    <t>Personal designado Grupo Administrativo.</t>
  </si>
  <si>
    <t>Kg establecido RESPEL Decreto 1076 del 2015.</t>
  </si>
  <si>
    <t>Decreto 1076 de 2015.</t>
  </si>
  <si>
    <t>Semestre 1</t>
  </si>
  <si>
    <t>sep</t>
  </si>
  <si>
    <t>Semestre 2</t>
  </si>
  <si>
    <t>GRUPO ADMINISTRATIVO</t>
  </si>
  <si>
    <t>Kg establecido RESPEL Decreto 1076 de 2015</t>
  </si>
  <si>
    <t>Residuos aprovechables (IRA)</t>
  </si>
  <si>
    <t>Medir la eficiencia de la separación en la fuente de residuos no peligrosos.</t>
  </si>
  <si>
    <t>RSAPE: Kg de residuos aprovechables generados en los puntos ecológicos mes actual.
RSnP: Kg total residuos no peligrosos mes actual, corresponde al total de los residuos solidos no peligrosos de acuerdo al código de colores.
Nota:  Aplica para la sede de Bogotá.</t>
  </si>
  <si>
    <t>&gt;=20%</t>
  </si>
  <si>
    <t>Entre 20% y 15%</t>
  </si>
  <si>
    <t>&lt;=15%</t>
  </si>
  <si>
    <t xml:space="preserve">GRUPO ADMINISTRATIVO
</t>
  </si>
  <si>
    <t>Kg Residuos Aprovechables  de los puntos ecológicos 
(bolsa blanca), mes actual.</t>
  </si>
  <si>
    <t>Kg Total Residuos no peligrosos generados mes actual.</t>
  </si>
  <si>
    <t xml:space="preserve">Kg Residuos Aprovechables generado en los puntos Ecológico mes actual.  </t>
  </si>
  <si>
    <t xml:space="preserve">GINF-F023 Control de Residuos Solidos no Peligrosos </t>
  </si>
  <si>
    <t xml:space="preserve">Kg </t>
  </si>
  <si>
    <t>Kg Total Residuos no Peligrosos generados mes actual.</t>
  </si>
  <si>
    <t>Medir el cumplimiento normativo en cuanto a la Generación de RESPEL</t>
  </si>
  <si>
    <t>Total personal, visitantes, contratistas</t>
  </si>
  <si>
    <t xml:space="preserve">Total personal superintendencia </t>
  </si>
  <si>
    <t>Consumo m3 Factura</t>
  </si>
  <si>
    <t>(Consumo m3 Factura/Total personal, visitantes, contratistas)</t>
  </si>
  <si>
    <t>Por definir, se realiza medición para definir linea base</t>
  </si>
  <si>
    <t>Consumo kwh Factura</t>
  </si>
  <si>
    <r>
      <t>Metros cúbicos (m</t>
    </r>
    <r>
      <rPr>
        <vertAlign val="superscript"/>
        <sz val="10"/>
        <rFont val="Arial"/>
        <family val="2"/>
      </rPr>
      <t>3</t>
    </r>
    <r>
      <rPr>
        <sz val="10"/>
        <rFont val="Arial"/>
        <family val="2"/>
      </rPr>
      <t>)</t>
    </r>
  </si>
  <si>
    <t>Indicador Consumo Agua (ICA) Per cápita</t>
  </si>
  <si>
    <t>Medir el consumo de recurso hídrico per cápita de acuerdo con el plan de austeridad para la presente vigencia.</t>
  </si>
  <si>
    <t>CÓMO SE MIDE EL INDICADOR</t>
  </si>
  <si>
    <r>
      <rPr>
        <b/>
        <sz val="10"/>
        <rFont val="Arial"/>
        <family val="2"/>
      </rPr>
      <t>Total sedes:</t>
    </r>
    <r>
      <rPr>
        <sz val="10"/>
        <rFont val="Arial"/>
        <family val="2"/>
      </rPr>
      <t xml:space="preserve"> Total de sedes de la Superintendencia de Sociedades con medidor
</t>
    </r>
    <r>
      <rPr>
        <i/>
        <sz val="10"/>
        <rFont val="Arial"/>
        <family val="2"/>
      </rPr>
      <t xml:space="preserve">Nota: Para la medición de este indicador se deben tener en cuenta los siguientes datos por sede:
</t>
    </r>
    <r>
      <rPr>
        <b/>
        <i/>
        <sz val="10"/>
        <rFont val="Arial"/>
        <family val="2"/>
      </rPr>
      <t>Total personal, visitantes, contratistas:</t>
    </r>
    <r>
      <rPr>
        <i/>
        <sz val="10"/>
        <rFont val="Arial"/>
        <family val="2"/>
      </rPr>
      <t xml:space="preserve"> Cantidad de personal de planta, visitantes y/o contratistas (presencial) en la entidad
</t>
    </r>
    <r>
      <rPr>
        <b/>
        <i/>
        <sz val="10"/>
        <rFont val="Arial"/>
        <family val="2"/>
      </rPr>
      <t>Consumo registrado:</t>
    </r>
    <r>
      <rPr>
        <i/>
        <sz val="10"/>
        <rFont val="Arial"/>
        <family val="2"/>
      </rPr>
      <t xml:space="preserve"> Consumo en metros cúbicos (m</t>
    </r>
    <r>
      <rPr>
        <i/>
        <vertAlign val="superscript"/>
        <sz val="10"/>
        <rFont val="Arial"/>
        <family val="2"/>
      </rPr>
      <t>3</t>
    </r>
    <r>
      <rPr>
        <i/>
        <sz val="10"/>
        <rFont val="Arial"/>
        <family val="2"/>
      </rPr>
      <t>) registrado en la factura de servicios públicos.</t>
    </r>
  </si>
  <si>
    <t>Total Consumo kwh Facturas</t>
  </si>
  <si>
    <t>Total Consumo m3 Facturas</t>
  </si>
  <si>
    <t>Total personal, estudiantes y contratistas</t>
  </si>
  <si>
    <t>sin contadores independientes</t>
  </si>
  <si>
    <t xml:space="preserve">Análisis Trimestre 3:
</t>
  </si>
  <si>
    <t>1er trimestre: Se han programado 6 mantenimientos y se han realizado 6 mantenimientos preventivos, cumpliendo la meta al 100%</t>
  </si>
  <si>
    <t>1er trimestre: Se han programado 6 mantenimientos y se han realizado 6 mantenimientos preventivos, cumpliendo la meta al 100%; No requiere plan de mejoramiento.</t>
  </si>
  <si>
    <t>1er trimestre: Se han atendido los 330 requerimientos de mantenimiento de los 300 solicitados, cumpliendo el 100% de las solicitudes recibidas</t>
  </si>
  <si>
    <t>1er trimestre: Se han atendido los 330 requerimientos de mantenimiento de los 300 solicitados, cumpliendo el 100% de las solicitudes recibidas, no se requiere plan de mejoramiento.</t>
  </si>
  <si>
    <t xml:space="preserve">TRIM I: Se mantuvo el consumo de agua sin superar el consumo limite
TRIM II: Se mantuvo el consumo de agua sin superar el consumo limite
TRIM III: Se mantuvo el consumo de agua sin superar el consumo limite
</t>
  </si>
  <si>
    <r>
      <rPr>
        <b/>
        <sz val="10"/>
        <rFont val="Arial"/>
        <family val="2"/>
      </rPr>
      <t>Sedes con registro de consumo permitido:</t>
    </r>
    <r>
      <rPr>
        <sz val="10"/>
        <rFont val="Arial"/>
        <family val="2"/>
      </rPr>
      <t xml:space="preserve"> Conteo de las sedes con registro de consumo dentro del margen permitido.
</t>
    </r>
    <r>
      <rPr>
        <b/>
        <sz val="10"/>
        <rFont val="Arial"/>
        <family val="2"/>
      </rPr>
      <t>Total sedes:</t>
    </r>
    <r>
      <rPr>
        <sz val="10"/>
        <rFont val="Arial"/>
        <family val="2"/>
      </rPr>
      <t xml:space="preserve"> Total de sedes de la Superintendencia de Sociedades, que son 5. 
</t>
    </r>
    <r>
      <rPr>
        <i/>
        <sz val="10"/>
        <rFont val="Arial"/>
        <family val="2"/>
      </rPr>
      <t xml:space="preserve">Nota: Para la medición de este indicador se deben tener en cuenta los siguientes datos por sede:
</t>
    </r>
    <r>
      <rPr>
        <b/>
        <i/>
        <sz val="10"/>
        <rFont val="Arial"/>
        <family val="2"/>
      </rPr>
      <t>Consumo mensual registrado:</t>
    </r>
    <r>
      <rPr>
        <i/>
        <sz val="10"/>
        <rFont val="Arial"/>
        <family val="2"/>
      </rPr>
      <t xml:space="preserve"> Consumo en metros cúbicos (m</t>
    </r>
    <r>
      <rPr>
        <i/>
        <vertAlign val="superscript"/>
        <sz val="10"/>
        <rFont val="Arial"/>
        <family val="2"/>
      </rPr>
      <t>3</t>
    </r>
    <r>
      <rPr>
        <i/>
        <sz val="10"/>
        <rFont val="Arial"/>
        <family val="2"/>
      </rPr>
      <t>) registrado en la factura de servicios públicos.</t>
    </r>
    <r>
      <rPr>
        <b/>
        <i/>
        <sz val="10"/>
        <rFont val="Arial"/>
        <family val="2"/>
      </rPr>
      <t xml:space="preserve">
Línea base:</t>
    </r>
    <r>
      <rPr>
        <i/>
        <sz val="10"/>
        <rFont val="Arial"/>
        <family val="2"/>
      </rPr>
      <t xml:space="preserve"> Promedio del consumo en metros cúbicos (m</t>
    </r>
    <r>
      <rPr>
        <i/>
        <vertAlign val="superscript"/>
        <sz val="10"/>
        <rFont val="Arial"/>
        <family val="2"/>
      </rPr>
      <t>3</t>
    </r>
    <r>
      <rPr>
        <i/>
        <sz val="10"/>
        <rFont val="Arial"/>
        <family val="2"/>
      </rPr>
      <t xml:space="preserve">) registrado entre enero y diciembre de 2025.
</t>
    </r>
    <r>
      <rPr>
        <b/>
        <i/>
        <sz val="10"/>
        <rFont val="Arial"/>
        <family val="2"/>
      </rPr>
      <t>Consumo límite:</t>
    </r>
    <r>
      <rPr>
        <i/>
        <sz val="10"/>
        <rFont val="Arial"/>
        <family val="2"/>
      </rPr>
      <t xml:space="preserve"> Línea base * 1,095</t>
    </r>
    <r>
      <rPr>
        <sz val="10"/>
        <rFont val="Arial"/>
        <family val="2"/>
      </rPr>
      <t>.</t>
    </r>
  </si>
  <si>
    <t>Teniendo en cuenta que en el primer trimestre del año 2025 no se generaron RESPEL, el indicador este reportado en 0. Evidencia  de esta información se registro en le formato de Inspecciones realizado por parte de la Ingeniera Ambiental del Grupo Administrativo en las siguientes fechas: Asi mismo se evidenció que los tarros de pintura del contratista PROSOI fueron recogidos por el mismo.</t>
  </si>
  <si>
    <t>CARTAGENA NO APLICA</t>
  </si>
  <si>
    <t>AGUA</t>
  </si>
  <si>
    <t>ENERGIA</t>
  </si>
  <si>
    <t>De conformidad con e resporte remitido por la funcionaria responsable de Almacen  se  registraron 30 los elementos  como  entradas al activo fijo de la Entidad dentro de los  tres primeros meses del año (enero, febrero y marzo 2025) . Se regitro la totalidad de las solicitudes recibidas  al  aplicativo SOFIA, cumpliendo con la meta de este indicador del 100%.  No se requiere plan de mejoramiento.</t>
  </si>
  <si>
    <t>De conformidad con los consumos de energia repoortados durantre el primer trimestre por las intendencias regionales con excepciuon de Cartagena (dado que no tiene contandor independiente) se presentan los datos consolidados de consumo de energia per cápita para cada mes. Apesar de que el promedio del indicador es del 30,6%.</t>
  </si>
  <si>
    <t>1er trimestre: Se registraron  los consumos de agua en cada una de las sedes qumpliendo  se observa incremento de consumo,teniendo en cuenta la presencial por parte  de los funcioanrios en la sede de Bogotá y las intendencias regionales, no se requiere plan de mejoramiento.</t>
  </si>
  <si>
    <t>PROMEDIO PRIMER TRIMESTRE</t>
  </si>
  <si>
    <t xml:space="preserve">El primer trimestre se evidenció el incremento en la generación de residuos hubo  aumento en la presencialidad por suspensión en la modalidad de teletrabajo, sin embargo, tenido en cuenta el registró mensual se evidencia la disminución de los residuos aprovechables ya que los funcionarios no clasificaron adecuadamente los residuos en los puntos ecologiocos de cada piso. Se requiere plan de mkejormaiento para el segundo trimestre por parte del programa de residuos aprovechables . En el primer trimesytre el promedio de residuos aprovehcables fue del 19% </t>
  </si>
  <si>
    <t>promedio del ttrimestre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</si>
</sst>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164" formatCode="0.0"/>
    <numFmt numFmtId="165" formatCode="0.0%"/>
    <numFmt numFmtId="167" formatCode="#,##0.0"/>
    <numFmt numFmtId="168" formatCode="0.000"/>
  </numFmts>
  <fonts count="69" x14ac:knownFonts="1">
    <font>
      <sz val="10"/>
      <name val="Arial"/>
    </font>
    <font>
      <sz val="10"/>
      <name val="Arial"/>
      <family val="2"/>
    </font>
    <font>
      <b/>
      <sz val="10"/>
      <name val="Arial"/>
      <family val="2"/>
    </font>
    <font>
      <b/>
      <sz val="10"/>
      <color indexed="9"/>
      <name val="Arial"/>
      <family val="2"/>
    </font>
    <font>
      <sz val="10"/>
      <color indexed="9"/>
      <name val="Arial"/>
      <family val="2"/>
    </font>
    <font>
      <b/>
      <sz val="12"/>
      <color indexed="8"/>
      <name val="Arial Black"/>
      <family val="2"/>
    </font>
    <font>
      <b/>
      <sz val="12"/>
      <color indexed="8"/>
      <name val="Arial Narrow"/>
      <family val="2"/>
    </font>
    <font>
      <b/>
      <sz val="10"/>
      <color indexed="8"/>
      <name val="Arial Narrow"/>
      <family val="2"/>
    </font>
    <font>
      <sz val="10"/>
      <name val="Arial"/>
      <family val="2"/>
    </font>
    <font>
      <b/>
      <sz val="14"/>
      <color indexed="9"/>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b/>
      <sz val="14"/>
      <color indexed="8"/>
      <name val="Arial"/>
      <family val="2"/>
    </font>
    <font>
      <b/>
      <sz val="14"/>
      <name val="Arial"/>
      <family val="2"/>
    </font>
    <font>
      <b/>
      <sz val="12"/>
      <name val="Arial"/>
      <family val="2"/>
    </font>
    <font>
      <sz val="10"/>
      <name val="Arial"/>
      <family val="2"/>
    </font>
    <font>
      <u/>
      <sz val="10"/>
      <name val="Arial"/>
      <family val="2"/>
    </font>
    <font>
      <b/>
      <sz val="9"/>
      <name val="Arial"/>
      <family val="2"/>
    </font>
    <font>
      <b/>
      <sz val="18"/>
      <name val="Arial"/>
      <family val="2"/>
    </font>
    <font>
      <sz val="10"/>
      <name val="Arial"/>
      <family val="2"/>
    </font>
    <font>
      <sz val="8"/>
      <color indexed="81"/>
      <name val="Tahoma"/>
      <family val="2"/>
    </font>
    <font>
      <b/>
      <sz val="8"/>
      <color indexed="81"/>
      <name val="Tahoma"/>
      <family val="2"/>
    </font>
    <font>
      <b/>
      <sz val="8"/>
      <name val="Arial"/>
      <family val="2"/>
    </font>
    <font>
      <b/>
      <sz val="10"/>
      <color indexed="8"/>
      <name val="Arial"/>
      <family val="2"/>
    </font>
    <font>
      <b/>
      <sz val="12"/>
      <color indexed="8"/>
      <name val="Arial"/>
      <family val="2"/>
    </font>
    <font>
      <sz val="9"/>
      <color indexed="8"/>
      <name val="Arial"/>
      <family val="2"/>
    </font>
    <font>
      <sz val="10"/>
      <name val="Arial"/>
      <family val="2"/>
    </font>
    <font>
      <sz val="9"/>
      <name val="Arial"/>
      <family val="2"/>
    </font>
    <font>
      <sz val="8"/>
      <name val="Arial"/>
      <family val="2"/>
    </font>
    <font>
      <i/>
      <sz val="10"/>
      <name val="Arial"/>
      <family val="2"/>
    </font>
    <font>
      <b/>
      <i/>
      <sz val="10"/>
      <name val="Arial"/>
      <family val="2"/>
    </font>
    <font>
      <i/>
      <vertAlign val="superscript"/>
      <sz val="10"/>
      <name val="Arial"/>
      <family val="2"/>
    </font>
    <font>
      <vertAlign val="superscript"/>
      <sz val="10"/>
      <name val="Arial"/>
      <family val="2"/>
    </font>
    <font>
      <b/>
      <u/>
      <sz val="9"/>
      <color indexed="10"/>
      <name val="Arial"/>
      <family val="2"/>
    </font>
    <font>
      <sz val="12"/>
      <name val="Calibri Light"/>
      <family val="2"/>
    </font>
    <font>
      <u/>
      <sz val="12"/>
      <name val="Calibri Light"/>
      <family val="2"/>
    </font>
    <font>
      <b/>
      <sz val="12"/>
      <name val="Calibri Light"/>
      <family val="2"/>
    </font>
    <font>
      <sz val="9"/>
      <name val="Calibri Light"/>
      <family val="2"/>
    </font>
    <font>
      <b/>
      <sz val="11"/>
      <name val="Calibri Light"/>
      <family val="2"/>
    </font>
    <font>
      <sz val="11"/>
      <name val="Calibri Light"/>
      <family val="2"/>
    </font>
    <font>
      <b/>
      <u/>
      <sz val="10"/>
      <color indexed="10"/>
      <name val="Arial"/>
      <family val="2"/>
    </font>
    <font>
      <b/>
      <sz val="11"/>
      <name val="Arial"/>
      <family val="2"/>
    </font>
    <font>
      <b/>
      <sz val="14"/>
      <color indexed="9"/>
      <name val="Verdana"/>
      <family val="2"/>
    </font>
    <font>
      <b/>
      <sz val="10"/>
      <color indexed="9"/>
      <name val="Verdana"/>
      <family val="2"/>
    </font>
    <font>
      <b/>
      <sz val="10"/>
      <name val="Verdana"/>
      <family val="2"/>
    </font>
    <font>
      <sz val="10"/>
      <name val="Verdana"/>
      <family val="2"/>
    </font>
    <font>
      <sz val="10"/>
      <name val="Arial"/>
      <family val="2"/>
    </font>
    <font>
      <sz val="10"/>
      <color theme="1"/>
      <name val="Arial"/>
      <family val="2"/>
    </font>
    <font>
      <sz val="10"/>
      <color theme="0"/>
      <name val="Arial"/>
      <family val="2"/>
    </font>
    <font>
      <b/>
      <sz val="10"/>
      <color theme="0"/>
      <name val="Arial"/>
      <family val="2"/>
    </font>
    <font>
      <sz val="10"/>
      <color rgb="FFFF0000"/>
      <name val="Arial"/>
      <family val="2"/>
    </font>
    <font>
      <b/>
      <sz val="10"/>
      <color theme="1"/>
      <name val="Arial"/>
      <family val="2"/>
    </font>
    <font>
      <b/>
      <sz val="10"/>
      <color theme="0"/>
      <name val="Verdana"/>
      <family val="2"/>
    </font>
    <font>
      <b/>
      <sz val="11"/>
      <color theme="0"/>
      <name val="Arial"/>
      <family val="2"/>
    </font>
    <font>
      <b/>
      <sz val="14"/>
      <color theme="0"/>
      <name val="Arial"/>
      <family val="2"/>
    </font>
    <font>
      <b/>
      <sz val="11"/>
      <color theme="0"/>
      <name val="Verdana"/>
      <family val="2"/>
    </font>
  </fonts>
  <fills count="4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62"/>
        <bgColor indexed="64"/>
      </patternFill>
    </fill>
    <fill>
      <patternFill patternType="solid">
        <fgColor indexed="9"/>
        <bgColor indexed="64"/>
      </patternFill>
    </fill>
    <fill>
      <patternFill patternType="solid">
        <fgColor indexed="11"/>
        <bgColor indexed="64"/>
      </patternFill>
    </fill>
    <fill>
      <patternFill patternType="solid">
        <fgColor indexed="10"/>
        <bgColor indexed="64"/>
      </patternFill>
    </fill>
    <fill>
      <patternFill patternType="solid">
        <fgColor indexed="13"/>
        <bgColor indexed="64"/>
      </patternFill>
    </fill>
    <fill>
      <patternFill patternType="solid">
        <fgColor theme="0"/>
        <bgColor indexed="64"/>
      </patternFill>
    </fill>
    <fill>
      <patternFill patternType="solid">
        <fgColor rgb="FF92D050"/>
        <bgColor indexed="64"/>
      </patternFill>
    </fill>
    <fill>
      <patternFill patternType="solid">
        <fgColor rgb="FF333399"/>
        <bgColor indexed="64"/>
      </patternFill>
    </fill>
    <fill>
      <patternFill patternType="solid">
        <fgColor rgb="FFFFFFFF"/>
        <bgColor rgb="FF000000"/>
      </patternFill>
    </fill>
    <fill>
      <patternFill patternType="solid">
        <fgColor theme="0" tint="-4.9989318521683403E-2"/>
        <bgColor indexed="64"/>
      </patternFill>
    </fill>
    <fill>
      <patternFill patternType="solid">
        <fgColor rgb="FFFF000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0" tint="-4.9958800012207406E-2"/>
        <bgColor indexed="64"/>
      </patternFill>
    </fill>
    <fill>
      <patternFill patternType="solid">
        <fgColor theme="3" tint="0.79995117038483843"/>
        <bgColor indexed="64"/>
      </patternFill>
    </fill>
    <fill>
      <patternFill patternType="solid">
        <fgColor theme="9" tint="0.59996337778862885"/>
        <bgColor indexed="64"/>
      </patternFill>
    </fill>
    <fill>
      <patternFill patternType="solid">
        <fgColor rgb="FF96284B"/>
        <bgColor indexed="64"/>
      </patternFill>
    </fill>
    <fill>
      <patternFill patternType="solid">
        <fgColor rgb="FFFFFFCC"/>
        <bgColor indexed="64"/>
      </patternFill>
    </fill>
    <fill>
      <patternFill patternType="solid">
        <fgColor rgb="FFFFFF00"/>
        <bgColor indexed="64"/>
      </patternFill>
    </fill>
    <fill>
      <patternFill patternType="solid">
        <fgColor theme="6" tint="0.79998168889431442"/>
        <bgColor indexed="64"/>
      </patternFill>
    </fill>
    <fill>
      <patternFill patternType="solid">
        <fgColor theme="6" tint="0.79995117038483843"/>
        <bgColor indexed="64"/>
      </patternFill>
    </fill>
  </fills>
  <borders count="10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ck">
        <color indexed="64"/>
      </left>
      <right style="medium">
        <color indexed="64"/>
      </right>
      <top style="medium">
        <color indexed="64"/>
      </top>
      <bottom/>
      <diagonal/>
    </border>
    <border>
      <left style="thick">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ck">
        <color indexed="64"/>
      </right>
      <top style="medium">
        <color indexed="64"/>
      </top>
      <bottom/>
      <diagonal/>
    </border>
    <border>
      <left style="thin">
        <color indexed="64"/>
      </left>
      <right/>
      <top/>
      <bottom style="medium">
        <color indexed="64"/>
      </bottom>
      <diagonal/>
    </border>
    <border>
      <left/>
      <right style="thick">
        <color indexed="64"/>
      </right>
      <top/>
      <bottom style="medium">
        <color indexed="64"/>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thick">
        <color indexed="64"/>
      </left>
      <right style="medium">
        <color indexed="64"/>
      </right>
      <top style="thin">
        <color indexed="64"/>
      </top>
      <bottom style="thick">
        <color indexed="64"/>
      </bottom>
      <diagonal/>
    </border>
    <border>
      <left style="medium">
        <color indexed="64"/>
      </left>
      <right style="medium">
        <color indexed="64"/>
      </right>
      <top style="thick">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medium">
        <color indexed="64"/>
      </left>
      <right style="medium">
        <color indexed="64"/>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medium">
        <color indexed="64"/>
      </left>
      <right style="medium">
        <color indexed="64"/>
      </right>
      <top style="thin">
        <color indexed="64"/>
      </top>
      <bottom style="thick">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medium">
        <color indexed="64"/>
      </left>
      <right style="medium">
        <color indexed="64"/>
      </right>
      <top style="thick">
        <color indexed="64"/>
      </top>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s>
  <cellStyleXfs count="44">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2" fillId="16" borderId="1" applyNumberFormat="0" applyAlignment="0" applyProtection="0"/>
    <xf numFmtId="0" fontId="13" fillId="17" borderId="2" applyNumberFormat="0" applyAlignment="0" applyProtection="0"/>
    <xf numFmtId="0" fontId="14" fillId="0" borderId="3" applyNumberFormat="0" applyFill="0" applyAlignment="0" applyProtection="0"/>
    <xf numFmtId="0" fontId="15" fillId="0" borderId="0" applyNumberFormat="0" applyFill="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21" borderId="0" applyNumberFormat="0" applyBorder="0" applyAlignment="0" applyProtection="0"/>
    <xf numFmtId="0" fontId="16" fillId="7" borderId="1" applyNumberFormat="0" applyAlignment="0" applyProtection="0"/>
    <xf numFmtId="0" fontId="17" fillId="3" borderId="0" applyNumberFormat="0" applyBorder="0" applyAlignment="0" applyProtection="0"/>
    <xf numFmtId="41" fontId="1" fillId="0" borderId="0" applyFont="0" applyFill="0" applyBorder="0" applyAlignment="0" applyProtection="0"/>
    <xf numFmtId="0" fontId="18" fillId="22" borderId="0" applyNumberFormat="0" applyBorder="0" applyAlignment="0" applyProtection="0"/>
    <xf numFmtId="0" fontId="1" fillId="0" borderId="0"/>
    <xf numFmtId="0" fontId="8" fillId="23" borderId="4" applyNumberFormat="0" applyFont="0" applyAlignment="0" applyProtection="0"/>
    <xf numFmtId="9" fontId="28" fillId="0" borderId="0" applyFont="0" applyFill="0" applyBorder="0" applyAlignment="0" applyProtection="0"/>
    <xf numFmtId="9" fontId="1" fillId="0" borderId="0" applyFont="0" applyFill="0" applyBorder="0" applyAlignment="0" applyProtection="0"/>
    <xf numFmtId="0" fontId="19" fillId="16" borderId="5"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6" applyNumberFormat="0" applyFill="0" applyAlignment="0" applyProtection="0"/>
    <xf numFmtId="0" fontId="15" fillId="0" borderId="7" applyNumberFormat="0" applyFill="0" applyAlignment="0" applyProtection="0"/>
    <xf numFmtId="0" fontId="24" fillId="0" borderId="8" applyNumberFormat="0" applyFill="0" applyAlignment="0" applyProtection="0"/>
  </cellStyleXfs>
  <cellXfs count="1216">
    <xf numFmtId="0" fontId="0" fillId="0" borderId="0" xfId="0"/>
    <xf numFmtId="0" fontId="3" fillId="24" borderId="9" xfId="0" applyFont="1" applyFill="1" applyBorder="1" applyAlignment="1">
      <alignment horizontal="center"/>
    </xf>
    <xf numFmtId="0" fontId="3" fillId="24" borderId="10" xfId="0" applyFont="1" applyFill="1" applyBorder="1"/>
    <xf numFmtId="0" fontId="0" fillId="25" borderId="0" xfId="0" applyFill="1"/>
    <xf numFmtId="0" fontId="3" fillId="25" borderId="11" xfId="0" applyFont="1" applyFill="1" applyBorder="1" applyAlignment="1">
      <alignment horizontal="center"/>
    </xf>
    <xf numFmtId="0" fontId="3" fillId="25" borderId="12" xfId="0" applyFont="1" applyFill="1" applyBorder="1" applyAlignment="1">
      <alignment horizontal="center"/>
    </xf>
    <xf numFmtId="0" fontId="3" fillId="25" borderId="13" xfId="0" applyFont="1" applyFill="1" applyBorder="1" applyAlignment="1">
      <alignment horizontal="center"/>
    </xf>
    <xf numFmtId="0" fontId="3" fillId="25" borderId="0" xfId="0" applyFont="1" applyFill="1" applyBorder="1" applyAlignment="1">
      <alignment horizontal="center"/>
    </xf>
    <xf numFmtId="0" fontId="3" fillId="25" borderId="14" xfId="0" applyFont="1" applyFill="1" applyBorder="1" applyAlignment="1">
      <alignment horizontal="center"/>
    </xf>
    <xf numFmtId="0" fontId="2" fillId="25" borderId="15" xfId="0" applyFont="1" applyFill="1" applyBorder="1"/>
    <xf numFmtId="0" fontId="2" fillId="25" borderId="14" xfId="0" applyFont="1" applyFill="1" applyBorder="1"/>
    <xf numFmtId="0" fontId="2" fillId="26" borderId="9" xfId="0" applyFont="1" applyFill="1" applyBorder="1" applyAlignment="1">
      <alignment horizontal="center" wrapText="1"/>
    </xf>
    <xf numFmtId="0" fontId="2" fillId="25" borderId="16" xfId="0" applyFont="1" applyFill="1" applyBorder="1" applyAlignment="1">
      <alignment horizontal="center"/>
    </xf>
    <xf numFmtId="0" fontId="2" fillId="25" borderId="17" xfId="0" applyFont="1" applyFill="1" applyBorder="1" applyAlignment="1">
      <alignment horizontal="center"/>
    </xf>
    <xf numFmtId="0" fontId="2" fillId="25" borderId="18" xfId="0" applyFont="1" applyFill="1" applyBorder="1" applyAlignment="1">
      <alignment horizontal="center"/>
    </xf>
    <xf numFmtId="0" fontId="2" fillId="25" borderId="19" xfId="0" applyFont="1" applyFill="1" applyBorder="1" applyAlignment="1">
      <alignment horizontal="center"/>
    </xf>
    <xf numFmtId="0" fontId="3" fillId="24" borderId="10" xfId="0" applyFont="1" applyFill="1" applyBorder="1" applyAlignment="1">
      <alignment horizontal="center" vertical="distributed" wrapText="1"/>
    </xf>
    <xf numFmtId="0" fontId="2" fillId="0" borderId="10" xfId="0" applyFont="1" applyFill="1" applyBorder="1" applyAlignment="1">
      <alignment horizontal="center" vertical="distributed"/>
    </xf>
    <xf numFmtId="0" fontId="4" fillId="25" borderId="0" xfId="0" applyFont="1" applyFill="1"/>
    <xf numFmtId="0" fontId="3" fillId="24" borderId="9" xfId="0" applyFont="1" applyFill="1" applyBorder="1" applyAlignment="1">
      <alignment vertical="center" wrapText="1"/>
    </xf>
    <xf numFmtId="0" fontId="3" fillId="24" borderId="12" xfId="0" applyFont="1" applyFill="1" applyBorder="1" applyAlignment="1">
      <alignment vertical="center" wrapText="1"/>
    </xf>
    <xf numFmtId="0" fontId="0" fillId="0" borderId="0" xfId="0" applyFill="1"/>
    <xf numFmtId="0" fontId="0" fillId="25" borderId="0" xfId="0" applyFill="1" applyAlignment="1">
      <alignment wrapText="1"/>
    </xf>
    <xf numFmtId="0" fontId="3" fillId="24" borderId="10" xfId="0" applyFont="1" applyFill="1" applyBorder="1" applyAlignment="1">
      <alignment vertical="center" wrapText="1"/>
    </xf>
    <xf numFmtId="0" fontId="0" fillId="0" borderId="0" xfId="0" applyBorder="1" applyAlignment="1"/>
    <xf numFmtId="0" fontId="0" fillId="0" borderId="0" xfId="0" applyBorder="1" applyAlignment="1">
      <alignment horizontal="center" vertical="center"/>
    </xf>
    <xf numFmtId="0" fontId="26" fillId="0" borderId="0" xfId="0" applyFont="1" applyBorder="1" applyAlignment="1">
      <alignment horizontal="center"/>
    </xf>
    <xf numFmtId="0" fontId="0" fillId="0" borderId="0" xfId="0" applyBorder="1" applyAlignment="1">
      <alignment horizontal="left"/>
    </xf>
    <xf numFmtId="0" fontId="0" fillId="0" borderId="0" xfId="0" applyAlignment="1">
      <alignment horizontal="center" vertical="center"/>
    </xf>
    <xf numFmtId="0" fontId="0" fillId="0" borderId="10" xfId="0" applyBorder="1" applyAlignment="1" applyProtection="1">
      <alignment horizontal="left" vertical="center" wrapText="1"/>
    </xf>
    <xf numFmtId="0" fontId="0" fillId="0" borderId="20" xfId="0" applyBorder="1" applyAlignment="1" applyProtection="1">
      <alignment horizontal="center" vertical="center" wrapText="1"/>
    </xf>
    <xf numFmtId="0" fontId="2" fillId="0" borderId="10" xfId="0" applyFont="1" applyBorder="1" applyAlignment="1">
      <alignment horizontal="center" wrapText="1"/>
    </xf>
    <xf numFmtId="0" fontId="1" fillId="25" borderId="0" xfId="0" applyFont="1" applyFill="1"/>
    <xf numFmtId="0" fontId="1" fillId="25" borderId="10" xfId="0" applyFont="1" applyFill="1" applyBorder="1" applyAlignment="1">
      <alignment horizontal="center"/>
    </xf>
    <xf numFmtId="0" fontId="2" fillId="25" borderId="21" xfId="0" applyFont="1" applyFill="1" applyBorder="1" applyAlignment="1"/>
    <xf numFmtId="0" fontId="30" fillId="25" borderId="16" xfId="0" applyFont="1" applyFill="1" applyBorder="1" applyAlignment="1">
      <alignment horizontal="left" wrapText="1"/>
    </xf>
    <xf numFmtId="0" fontId="2" fillId="25" borderId="22" xfId="0" applyFont="1" applyFill="1" applyBorder="1" applyAlignment="1">
      <alignment horizontal="center"/>
    </xf>
    <xf numFmtId="0" fontId="60" fillId="25" borderId="0" xfId="0" applyFont="1" applyFill="1"/>
    <xf numFmtId="0" fontId="61" fillId="25" borderId="0" xfId="0" applyFont="1" applyFill="1"/>
    <xf numFmtId="0" fontId="62" fillId="25" borderId="0" xfId="0" applyFont="1" applyFill="1"/>
    <xf numFmtId="0" fontId="62" fillId="25" borderId="0" xfId="0" applyFont="1" applyFill="1" applyBorder="1"/>
    <xf numFmtId="0" fontId="61" fillId="25" borderId="0" xfId="0" applyFont="1" applyFill="1" applyAlignment="1">
      <alignment vertical="center" wrapText="1"/>
    </xf>
    <xf numFmtId="0" fontId="61" fillId="25" borderId="0" xfId="0" applyFont="1" applyFill="1" applyAlignment="1">
      <alignment horizontal="center" vertical="center" wrapText="1"/>
    </xf>
    <xf numFmtId="0" fontId="32" fillId="25" borderId="0" xfId="0" applyFont="1" applyFill="1" applyAlignment="1">
      <alignment vertical="center" wrapText="1"/>
    </xf>
    <xf numFmtId="0" fontId="0" fillId="25" borderId="0" xfId="0" applyFill="1" applyAlignment="1">
      <alignment horizontal="left"/>
    </xf>
    <xf numFmtId="9" fontId="2" fillId="25" borderId="22" xfId="0" applyNumberFormat="1" applyFont="1" applyFill="1" applyBorder="1" applyAlignment="1">
      <alignment horizontal="center"/>
    </xf>
    <xf numFmtId="9" fontId="0" fillId="0" borderId="0" xfId="0" applyNumberFormat="1"/>
    <xf numFmtId="17" fontId="2" fillId="25" borderId="23" xfId="0" applyNumberFormat="1" applyFont="1" applyFill="1" applyBorder="1" applyAlignment="1">
      <alignment horizontal="center"/>
    </xf>
    <xf numFmtId="17" fontId="35" fillId="25" borderId="23" xfId="0" applyNumberFormat="1" applyFont="1" applyFill="1" applyBorder="1" applyAlignment="1">
      <alignment horizontal="center"/>
    </xf>
    <xf numFmtId="0" fontId="0" fillId="25" borderId="0" xfId="0" applyFill="1" applyProtection="1">
      <protection locked="0"/>
    </xf>
    <xf numFmtId="0" fontId="61" fillId="25" borderId="0" xfId="0" applyFont="1" applyFill="1" applyProtection="1">
      <protection locked="0"/>
    </xf>
    <xf numFmtId="0" fontId="63" fillId="25" borderId="0" xfId="0" applyFont="1" applyFill="1" applyProtection="1">
      <protection locked="0"/>
    </xf>
    <xf numFmtId="0" fontId="1" fillId="25" borderId="0" xfId="0" applyFont="1" applyFill="1" applyProtection="1">
      <protection locked="0"/>
    </xf>
    <xf numFmtId="0" fontId="0" fillId="0" borderId="0" xfId="0" applyFill="1" applyProtection="1">
      <protection locked="0"/>
    </xf>
    <xf numFmtId="0" fontId="3" fillId="24" borderId="9" xfId="0" applyFont="1" applyFill="1" applyBorder="1" applyAlignment="1" applyProtection="1">
      <alignment vertical="center" wrapText="1"/>
      <protection locked="0"/>
    </xf>
    <xf numFmtId="0" fontId="0" fillId="25" borderId="0" xfId="0" applyFill="1" applyAlignment="1" applyProtection="1">
      <alignment wrapText="1"/>
      <protection locked="0"/>
    </xf>
    <xf numFmtId="0" fontId="62" fillId="25" borderId="0" xfId="0" applyFont="1" applyFill="1" applyProtection="1">
      <protection locked="0"/>
    </xf>
    <xf numFmtId="0" fontId="62" fillId="29" borderId="0" xfId="0" applyFont="1" applyFill="1" applyBorder="1" applyProtection="1">
      <protection locked="0"/>
    </xf>
    <xf numFmtId="0" fontId="61" fillId="25" borderId="0" xfId="0" applyFont="1" applyFill="1" applyAlignment="1" applyProtection="1">
      <alignment vertical="center" wrapText="1"/>
      <protection locked="0"/>
    </xf>
    <xf numFmtId="0" fontId="61" fillId="25" borderId="0" xfId="0" applyFont="1" applyFill="1" applyAlignment="1" applyProtection="1">
      <alignment horizontal="center" vertical="center" wrapText="1"/>
      <protection locked="0"/>
    </xf>
    <xf numFmtId="0" fontId="62" fillId="25" borderId="0" xfId="0" applyFont="1" applyFill="1" applyAlignment="1" applyProtection="1">
      <alignment horizontal="center" vertical="center" wrapText="1"/>
      <protection locked="0"/>
    </xf>
    <xf numFmtId="0" fontId="39" fillId="25" borderId="0" xfId="0" applyFont="1" applyFill="1" applyAlignment="1" applyProtection="1">
      <alignment vertical="center" wrapText="1"/>
      <protection locked="0"/>
    </xf>
    <xf numFmtId="0" fontId="3" fillId="24" borderId="10" xfId="33" applyFont="1" applyFill="1" applyBorder="1" applyAlignment="1" applyProtection="1">
      <alignment vertical="center" wrapText="1"/>
    </xf>
    <xf numFmtId="0" fontId="3" fillId="24" borderId="10" xfId="0" applyFont="1" applyFill="1" applyBorder="1" applyProtection="1"/>
    <xf numFmtId="0" fontId="2" fillId="26" borderId="9" xfId="0" applyFont="1" applyFill="1" applyBorder="1" applyAlignment="1" applyProtection="1">
      <alignment horizontal="center" wrapText="1"/>
    </xf>
    <xf numFmtId="0" fontId="2" fillId="25" borderId="10" xfId="0" applyFont="1" applyFill="1" applyBorder="1" applyAlignment="1" applyProtection="1">
      <alignment horizontal="center"/>
    </xf>
    <xf numFmtId="0" fontId="2" fillId="25" borderId="15" xfId="33" applyFont="1" applyFill="1" applyBorder="1" applyProtection="1"/>
    <xf numFmtId="0" fontId="2" fillId="25" borderId="23" xfId="33" applyFont="1" applyFill="1" applyBorder="1" applyAlignment="1" applyProtection="1">
      <alignment horizontal="center"/>
    </xf>
    <xf numFmtId="0" fontId="2" fillId="25" borderId="24" xfId="33" applyFont="1" applyFill="1" applyBorder="1" applyAlignment="1" applyProtection="1">
      <alignment horizontal="center"/>
    </xf>
    <xf numFmtId="0" fontId="2" fillId="25" borderId="19" xfId="33" applyFont="1" applyFill="1" applyBorder="1" applyAlignment="1" applyProtection="1">
      <alignment horizontal="center"/>
    </xf>
    <xf numFmtId="0" fontId="2" fillId="25" borderId="14" xfId="33" applyFont="1" applyFill="1" applyBorder="1" applyProtection="1"/>
    <xf numFmtId="0" fontId="2" fillId="25" borderId="17" xfId="33" applyFont="1" applyFill="1" applyBorder="1" applyAlignment="1" applyProtection="1">
      <alignment horizontal="center"/>
    </xf>
    <xf numFmtId="165" fontId="2" fillId="30" borderId="17" xfId="35" applyNumberFormat="1" applyFont="1" applyFill="1" applyBorder="1" applyAlignment="1" applyProtection="1">
      <alignment horizontal="center"/>
    </xf>
    <xf numFmtId="165" fontId="2" fillId="25" borderId="17" xfId="35" applyNumberFormat="1" applyFont="1" applyFill="1" applyBorder="1" applyAlignment="1" applyProtection="1">
      <alignment horizontal="center"/>
    </xf>
    <xf numFmtId="0" fontId="3" fillId="25" borderId="25" xfId="0" applyFont="1" applyFill="1" applyBorder="1" applyAlignment="1" applyProtection="1"/>
    <xf numFmtId="9" fontId="3" fillId="25" borderId="25" xfId="0" applyNumberFormat="1" applyFont="1" applyFill="1" applyBorder="1" applyAlignment="1" applyProtection="1"/>
    <xf numFmtId="0" fontId="25" fillId="0" borderId="0" xfId="0" applyFont="1" applyBorder="1" applyAlignment="1" applyProtection="1">
      <protection locked="0"/>
    </xf>
    <xf numFmtId="0" fontId="0" fillId="0" borderId="0" xfId="0" applyBorder="1" applyProtection="1">
      <protection locked="0"/>
    </xf>
    <xf numFmtId="0" fontId="0" fillId="0" borderId="0" xfId="0" applyBorder="1" applyAlignment="1" applyProtection="1">
      <protection locked="0"/>
    </xf>
    <xf numFmtId="0" fontId="0" fillId="0" borderId="0" xfId="0" applyProtection="1">
      <protection locked="0"/>
    </xf>
    <xf numFmtId="0" fontId="25" fillId="0" borderId="0" xfId="0" applyFont="1" applyFill="1" applyBorder="1" applyAlignment="1" applyProtection="1">
      <protection locked="0"/>
    </xf>
    <xf numFmtId="0" fontId="0" fillId="0" borderId="0" xfId="0" applyFill="1" applyBorder="1" applyProtection="1">
      <protection locked="0"/>
    </xf>
    <xf numFmtId="0" fontId="0" fillId="0" borderId="0" xfId="0" applyFill="1" applyBorder="1" applyAlignment="1" applyProtection="1">
      <protection locked="0"/>
    </xf>
    <xf numFmtId="0" fontId="26" fillId="0" borderId="0" xfId="0" applyFont="1" applyFill="1" applyBorder="1" applyAlignment="1" applyProtection="1">
      <protection locked="0"/>
    </xf>
    <xf numFmtId="0" fontId="2" fillId="0" borderId="0" xfId="0" applyFont="1" applyFill="1" applyAlignment="1" applyProtection="1">
      <alignment horizontal="center"/>
      <protection locked="0"/>
    </xf>
    <xf numFmtId="0" fontId="2" fillId="0" borderId="0" xfId="0" applyFont="1" applyFill="1" applyAlignment="1" applyProtection="1">
      <alignment horizontal="center" vertical="center"/>
      <protection locked="0"/>
    </xf>
    <xf numFmtId="0" fontId="0" fillId="0" borderId="0" xfId="0" applyAlignment="1" applyProtection="1">
      <alignment horizontal="center" vertical="center"/>
      <protection locked="0"/>
    </xf>
    <xf numFmtId="164" fontId="0" fillId="0" borderId="0" xfId="0" applyNumberFormat="1" applyFill="1" applyBorder="1" applyAlignment="1" applyProtection="1">
      <alignment horizontal="center" wrapText="1"/>
      <protection locked="0"/>
    </xf>
    <xf numFmtId="0" fontId="3" fillId="24" borderId="10" xfId="33" applyFont="1" applyFill="1" applyBorder="1" applyProtection="1"/>
    <xf numFmtId="0" fontId="0" fillId="25" borderId="0" xfId="0" applyFill="1" applyProtection="1"/>
    <xf numFmtId="0" fontId="3" fillId="24" borderId="10" xfId="33" applyFont="1" applyFill="1" applyBorder="1" applyAlignment="1" applyProtection="1">
      <alignment horizontal="center" vertical="distributed" wrapText="1"/>
    </xf>
    <xf numFmtId="0" fontId="3" fillId="25" borderId="11" xfId="0" applyFont="1" applyFill="1" applyBorder="1" applyAlignment="1" applyProtection="1">
      <alignment horizontal="center"/>
    </xf>
    <xf numFmtId="0" fontId="3" fillId="24" borderId="12" xfId="0" applyFont="1" applyFill="1" applyBorder="1" applyAlignment="1" applyProtection="1">
      <alignment horizontal="center"/>
    </xf>
    <xf numFmtId="0" fontId="2" fillId="25" borderId="16" xfId="0" applyFont="1" applyFill="1" applyBorder="1" applyAlignment="1" applyProtection="1">
      <alignment horizontal="center"/>
    </xf>
    <xf numFmtId="0" fontId="3" fillId="25" borderId="14" xfId="0" applyFont="1" applyFill="1" applyBorder="1" applyAlignment="1" applyProtection="1">
      <alignment horizontal="center"/>
    </xf>
    <xf numFmtId="0" fontId="3" fillId="25" borderId="0" xfId="0" applyFont="1" applyFill="1" applyBorder="1" applyAlignment="1" applyProtection="1">
      <alignment horizontal="center"/>
    </xf>
    <xf numFmtId="0" fontId="3" fillId="25" borderId="12" xfId="0" applyFont="1" applyFill="1" applyBorder="1" applyAlignment="1" applyProtection="1">
      <alignment horizontal="center"/>
    </xf>
    <xf numFmtId="0" fontId="3" fillId="25" borderId="13" xfId="0" applyFont="1" applyFill="1" applyBorder="1" applyAlignment="1" applyProtection="1">
      <alignment horizontal="center"/>
    </xf>
    <xf numFmtId="0" fontId="3" fillId="25" borderId="9" xfId="0" applyFont="1" applyFill="1" applyBorder="1" applyAlignment="1" applyProtection="1"/>
    <xf numFmtId="0" fontId="61" fillId="25" borderId="0" xfId="0" applyFont="1" applyFill="1" applyProtection="1"/>
    <xf numFmtId="0" fontId="63" fillId="25" borderId="0" xfId="0" applyFont="1" applyFill="1" applyProtection="1"/>
    <xf numFmtId="0" fontId="61" fillId="0" borderId="0" xfId="0" applyFont="1" applyFill="1" applyProtection="1"/>
    <xf numFmtId="0" fontId="1" fillId="25" borderId="0" xfId="0" applyFont="1" applyFill="1" applyProtection="1"/>
    <xf numFmtId="0" fontId="0" fillId="29" borderId="0" xfId="0" applyFill="1" applyBorder="1" applyAlignment="1" applyProtection="1">
      <alignment horizontal="center" vertical="center"/>
    </xf>
    <xf numFmtId="0" fontId="0" fillId="29" borderId="0" xfId="0" applyFill="1" applyBorder="1" applyAlignment="1" applyProtection="1"/>
    <xf numFmtId="0" fontId="26" fillId="29" borderId="0" xfId="0" applyFont="1" applyFill="1" applyBorder="1" applyAlignment="1" applyProtection="1">
      <alignment horizontal="center"/>
    </xf>
    <xf numFmtId="0" fontId="0" fillId="29" borderId="0" xfId="0" applyFill="1" applyBorder="1" applyAlignment="1" applyProtection="1">
      <alignment horizontal="left"/>
    </xf>
    <xf numFmtId="0" fontId="27" fillId="29" borderId="0" xfId="0" applyFont="1" applyFill="1" applyAlignment="1" applyProtection="1">
      <alignment horizontal="center" vertical="center"/>
    </xf>
    <xf numFmtId="0" fontId="0" fillId="29" borderId="0" xfId="0" applyFill="1" applyProtection="1"/>
    <xf numFmtId="0" fontId="0" fillId="29" borderId="0" xfId="0" applyFill="1" applyAlignment="1" applyProtection="1">
      <alignment horizontal="center" vertical="center"/>
    </xf>
    <xf numFmtId="0" fontId="25" fillId="0" borderId="0" xfId="0" applyFont="1" applyBorder="1" applyAlignment="1" applyProtection="1"/>
    <xf numFmtId="0" fontId="0" fillId="0" borderId="0" xfId="0" applyProtection="1"/>
    <xf numFmtId="0" fontId="25" fillId="0" borderId="0" xfId="0" applyFont="1" applyFill="1" applyBorder="1" applyAlignment="1" applyProtection="1"/>
    <xf numFmtId="0" fontId="0" fillId="0" borderId="0" xfId="0" applyFill="1" applyProtection="1"/>
    <xf numFmtId="0" fontId="26" fillId="0" borderId="0" xfId="0" applyFont="1" applyFill="1" applyBorder="1" applyAlignment="1" applyProtection="1"/>
    <xf numFmtId="0" fontId="2" fillId="0" borderId="0" xfId="0" applyFont="1" applyFill="1" applyAlignment="1" applyProtection="1">
      <alignment horizontal="center"/>
    </xf>
    <xf numFmtId="0" fontId="2" fillId="0" borderId="0" xfId="0" applyFont="1" applyFill="1" applyAlignment="1" applyProtection="1">
      <alignment horizontal="center" vertical="center"/>
    </xf>
    <xf numFmtId="0" fontId="1" fillId="0" borderId="26" xfId="33" applyFont="1" applyFill="1" applyBorder="1" applyAlignment="1" applyProtection="1">
      <alignment horizontal="center" vertical="center" wrapText="1"/>
    </xf>
    <xf numFmtId="0" fontId="1" fillId="0" borderId="26" xfId="0" applyFont="1" applyFill="1" applyBorder="1" applyAlignment="1" applyProtection="1">
      <alignment horizontal="center" vertical="center" wrapText="1"/>
    </xf>
    <xf numFmtId="0" fontId="60" fillId="25" borderId="0" xfId="0" applyFont="1" applyFill="1" applyProtection="1">
      <protection locked="0"/>
    </xf>
    <xf numFmtId="0" fontId="64" fillId="25" borderId="0" xfId="0" applyFont="1" applyFill="1" applyProtection="1">
      <protection locked="0"/>
    </xf>
    <xf numFmtId="0" fontId="62" fillId="25" borderId="0" xfId="0" applyFont="1" applyFill="1" applyAlignment="1" applyProtection="1">
      <alignment vertical="center" wrapText="1"/>
      <protection locked="0"/>
    </xf>
    <xf numFmtId="0" fontId="38" fillId="0" borderId="27" xfId="0" applyFont="1" applyFill="1" applyBorder="1" applyAlignment="1" applyProtection="1">
      <alignment vertical="center"/>
    </xf>
    <xf numFmtId="0" fontId="38" fillId="0" borderId="26" xfId="0" applyFont="1" applyFill="1" applyBorder="1" applyAlignment="1" applyProtection="1">
      <alignment vertical="center"/>
    </xf>
    <xf numFmtId="0" fontId="62" fillId="31" borderId="26" xfId="0" applyFont="1" applyFill="1" applyBorder="1" applyAlignment="1" applyProtection="1">
      <alignment horizontal="center" vertical="center" wrapText="1"/>
    </xf>
    <xf numFmtId="0" fontId="1" fillId="25" borderId="26" xfId="33" applyFill="1" applyBorder="1" applyAlignment="1" applyProtection="1">
      <alignment horizontal="center" vertical="center" wrapText="1"/>
      <protection locked="0"/>
    </xf>
    <xf numFmtId="0" fontId="1" fillId="25" borderId="21" xfId="33" applyFont="1" applyFill="1" applyBorder="1" applyAlignment="1">
      <alignment vertical="center" wrapText="1"/>
    </xf>
    <xf numFmtId="0" fontId="1" fillId="25" borderId="16" xfId="33" applyFont="1" applyFill="1" applyBorder="1" applyAlignment="1">
      <alignment vertical="center" wrapText="1"/>
    </xf>
    <xf numFmtId="0" fontId="1" fillId="25" borderId="28" xfId="33" applyFill="1" applyBorder="1" applyAlignment="1" applyProtection="1">
      <alignment horizontal="center" vertical="center" wrapText="1"/>
      <protection locked="0"/>
    </xf>
    <xf numFmtId="0" fontId="1" fillId="25" borderId="17" xfId="33" applyFill="1" applyBorder="1" applyAlignment="1" applyProtection="1">
      <alignment horizontal="center" vertical="center" wrapText="1"/>
      <protection locked="0"/>
    </xf>
    <xf numFmtId="0" fontId="1" fillId="25" borderId="21" xfId="33" applyFont="1" applyFill="1" applyBorder="1" applyAlignment="1">
      <alignment horizontal="center" vertical="center"/>
    </xf>
    <xf numFmtId="0" fontId="1" fillId="25" borderId="16" xfId="33" applyFont="1" applyFill="1" applyBorder="1" applyAlignment="1">
      <alignment horizontal="center" vertical="center"/>
    </xf>
    <xf numFmtId="0" fontId="1" fillId="25" borderId="21" xfId="0" applyFont="1" applyFill="1" applyBorder="1" applyAlignment="1">
      <alignment vertical="center" wrapText="1"/>
    </xf>
    <xf numFmtId="0" fontId="1" fillId="25" borderId="16" xfId="0" applyFont="1" applyFill="1" applyBorder="1" applyAlignment="1">
      <alignment horizontal="left" vertical="center" wrapText="1"/>
    </xf>
    <xf numFmtId="0" fontId="1" fillId="25" borderId="21" xfId="0" applyFont="1" applyFill="1" applyBorder="1" applyAlignment="1" applyProtection="1">
      <alignment horizontal="center" vertical="center" wrapText="1"/>
    </xf>
    <xf numFmtId="0" fontId="1" fillId="25" borderId="16" xfId="0" applyFont="1" applyFill="1" applyBorder="1" applyAlignment="1" applyProtection="1">
      <alignment horizontal="center" vertical="center" wrapText="1"/>
    </xf>
    <xf numFmtId="0" fontId="3" fillId="24" borderId="9" xfId="0" applyFont="1" applyFill="1" applyBorder="1" applyAlignment="1" applyProtection="1">
      <alignment vertical="center" wrapText="1"/>
    </xf>
    <xf numFmtId="0" fontId="1" fillId="0" borderId="26" xfId="33" applyFont="1" applyFill="1" applyBorder="1" applyAlignment="1" applyProtection="1">
      <alignment horizontal="center" vertical="center" wrapText="1"/>
      <protection locked="0"/>
    </xf>
    <xf numFmtId="0" fontId="1" fillId="0" borderId="26" xfId="33" applyFill="1" applyBorder="1" applyAlignment="1" applyProtection="1">
      <alignment horizontal="center" vertical="center" wrapText="1"/>
      <protection locked="0"/>
    </xf>
    <xf numFmtId="9" fontId="0" fillId="0" borderId="0" xfId="35" applyFont="1" applyProtection="1">
      <protection locked="0"/>
    </xf>
    <xf numFmtId="165" fontId="2" fillId="30" borderId="18" xfId="35" applyNumberFormat="1" applyFont="1" applyFill="1" applyBorder="1" applyAlignment="1" applyProtection="1">
      <alignment horizontal="center"/>
    </xf>
    <xf numFmtId="0" fontId="38" fillId="0" borderId="29" xfId="0" applyFont="1" applyFill="1" applyBorder="1" applyAlignment="1" applyProtection="1">
      <alignment vertical="center"/>
    </xf>
    <xf numFmtId="17" fontId="0" fillId="0" borderId="0" xfId="0" applyNumberFormat="1" applyProtection="1">
      <protection locked="0"/>
    </xf>
    <xf numFmtId="10" fontId="0" fillId="0" borderId="0" xfId="35" applyNumberFormat="1" applyFont="1" applyProtection="1">
      <protection locked="0"/>
    </xf>
    <xf numFmtId="10" fontId="0" fillId="0" borderId="0" xfId="35" applyNumberFormat="1" applyFont="1" applyFill="1" applyBorder="1" applyAlignment="1" applyProtection="1">
      <alignment horizontal="center" wrapText="1"/>
      <protection locked="0"/>
    </xf>
    <xf numFmtId="10" fontId="0" fillId="25" borderId="0" xfId="35" applyNumberFormat="1" applyFont="1" applyFill="1" applyProtection="1">
      <protection locked="0"/>
    </xf>
    <xf numFmtId="0" fontId="30" fillId="25" borderId="10" xfId="0" applyFont="1" applyFill="1" applyBorder="1" applyAlignment="1" applyProtection="1">
      <alignment horizontal="center"/>
    </xf>
    <xf numFmtId="0" fontId="1" fillId="0" borderId="17" xfId="33" applyFont="1" applyFill="1" applyBorder="1" applyAlignment="1" applyProtection="1">
      <alignment horizontal="center" vertical="center" wrapText="1"/>
    </xf>
    <xf numFmtId="0" fontId="1" fillId="0" borderId="17" xfId="0" applyFont="1" applyFill="1" applyBorder="1" applyAlignment="1" applyProtection="1">
      <alignment horizontal="center" vertical="center" wrapText="1"/>
    </xf>
    <xf numFmtId="0" fontId="1" fillId="0" borderId="28" xfId="33" applyFont="1" applyFill="1" applyBorder="1" applyAlignment="1" applyProtection="1">
      <alignment horizontal="center" vertical="center" wrapText="1"/>
    </xf>
    <xf numFmtId="0" fontId="1" fillId="0" borderId="28" xfId="0" applyFont="1" applyFill="1" applyBorder="1" applyAlignment="1" applyProtection="1">
      <alignment horizontal="center" vertical="center" wrapText="1"/>
    </xf>
    <xf numFmtId="0" fontId="62" fillId="31" borderId="17" xfId="0" applyFont="1" applyFill="1" applyBorder="1" applyAlignment="1" applyProtection="1">
      <alignment horizontal="center" vertical="center" wrapText="1"/>
    </xf>
    <xf numFmtId="0" fontId="1" fillId="0" borderId="26" xfId="33" applyFont="1" applyFill="1" applyBorder="1" applyAlignment="1" applyProtection="1">
      <alignment horizontal="center" vertical="center" shrinkToFit="1"/>
      <protection locked="0"/>
    </xf>
    <xf numFmtId="0" fontId="1" fillId="25" borderId="26" xfId="33" applyFill="1" applyBorder="1" applyAlignment="1" applyProtection="1">
      <alignment horizontal="center" vertical="center" shrinkToFit="1"/>
      <protection locked="0"/>
    </xf>
    <xf numFmtId="0" fontId="1" fillId="0" borderId="26" xfId="0" applyFont="1" applyFill="1" applyBorder="1" applyAlignment="1" applyProtection="1">
      <alignment horizontal="center" vertical="center" shrinkToFit="1"/>
    </xf>
    <xf numFmtId="0" fontId="1" fillId="0" borderId="26" xfId="33" applyFill="1" applyBorder="1" applyAlignment="1" applyProtection="1">
      <alignment horizontal="center" vertical="center" shrinkToFit="1"/>
      <protection locked="0"/>
    </xf>
    <xf numFmtId="0" fontId="0" fillId="0" borderId="0" xfId="0" applyFill="1" applyAlignment="1" applyProtection="1">
      <alignment shrinkToFit="1"/>
    </xf>
    <xf numFmtId="0" fontId="61" fillId="25" borderId="0" xfId="0" applyFont="1" applyFill="1" applyAlignment="1" applyProtection="1">
      <alignment shrinkToFit="1"/>
    </xf>
    <xf numFmtId="0" fontId="0" fillId="0" borderId="0" xfId="0" applyFill="1" applyAlignment="1" applyProtection="1">
      <alignment shrinkToFit="1"/>
      <protection locked="0"/>
    </xf>
    <xf numFmtId="0" fontId="1" fillId="0" borderId="0" xfId="0" applyFont="1" applyProtection="1">
      <protection locked="0"/>
    </xf>
    <xf numFmtId="0" fontId="62" fillId="29" borderId="0" xfId="0" applyFont="1" applyFill="1" applyAlignment="1" applyProtection="1">
      <alignment horizontal="left" vertical="center"/>
      <protection locked="0"/>
    </xf>
    <xf numFmtId="0" fontId="27" fillId="29" borderId="0" xfId="0" applyFont="1" applyFill="1" applyAlignment="1" applyProtection="1">
      <alignment horizontal="center" vertical="center"/>
    </xf>
    <xf numFmtId="0" fontId="3" fillId="25" borderId="12" xfId="33" applyFont="1" applyFill="1" applyBorder="1" applyAlignment="1" applyProtection="1">
      <alignment horizontal="center"/>
    </xf>
    <xf numFmtId="0" fontId="3" fillId="25" borderId="11" xfId="33" applyFont="1" applyFill="1" applyBorder="1" applyAlignment="1" applyProtection="1">
      <alignment horizontal="center"/>
    </xf>
    <xf numFmtId="0" fontId="3" fillId="25" borderId="13" xfId="33" applyFont="1" applyFill="1" applyBorder="1" applyAlignment="1" applyProtection="1">
      <alignment horizontal="center"/>
    </xf>
    <xf numFmtId="0" fontId="1" fillId="25" borderId="0" xfId="33" applyFill="1" applyProtection="1">
      <protection locked="0"/>
    </xf>
    <xf numFmtId="0" fontId="1" fillId="25" borderId="0" xfId="33" applyFill="1" applyProtection="1"/>
    <xf numFmtId="0" fontId="61" fillId="25" borderId="0" xfId="33" applyFont="1" applyFill="1" applyProtection="1"/>
    <xf numFmtId="0" fontId="63" fillId="25" borderId="0" xfId="33" applyFont="1" applyFill="1" applyProtection="1"/>
    <xf numFmtId="0" fontId="1" fillId="25" borderId="0" xfId="33" applyFont="1" applyFill="1" applyProtection="1">
      <protection locked="0"/>
    </xf>
    <xf numFmtId="0" fontId="1" fillId="25" borderId="0" xfId="33" applyFont="1" applyFill="1" applyProtection="1"/>
    <xf numFmtId="0" fontId="3" fillId="24" borderId="12" xfId="33" applyFont="1" applyFill="1" applyBorder="1" applyAlignment="1" applyProtection="1">
      <alignment horizontal="center"/>
    </xf>
    <xf numFmtId="0" fontId="1" fillId="32" borderId="16" xfId="33" applyFont="1" applyFill="1" applyBorder="1" applyAlignment="1" applyProtection="1">
      <alignment horizontal="center" vertical="center" wrapText="1"/>
    </xf>
    <xf numFmtId="0" fontId="3" fillId="25" borderId="0" xfId="33" applyFont="1" applyFill="1" applyBorder="1" applyAlignment="1" applyProtection="1">
      <alignment horizontal="center"/>
    </xf>
    <xf numFmtId="165" fontId="2" fillId="30" borderId="17" xfId="36" applyNumberFormat="1" applyFont="1" applyFill="1" applyBorder="1" applyAlignment="1" applyProtection="1">
      <alignment horizontal="center"/>
    </xf>
    <xf numFmtId="0" fontId="3" fillId="25" borderId="9" xfId="33" applyFont="1" applyFill="1" applyBorder="1" applyAlignment="1" applyProtection="1"/>
    <xf numFmtId="0" fontId="3" fillId="25" borderId="25" xfId="33" applyFont="1" applyFill="1" applyBorder="1" applyAlignment="1" applyProtection="1"/>
    <xf numFmtId="9" fontId="3" fillId="25" borderId="25" xfId="33" applyNumberFormat="1" applyFont="1" applyFill="1" applyBorder="1" applyAlignment="1" applyProtection="1"/>
    <xf numFmtId="0" fontId="1" fillId="0" borderId="0" xfId="33" applyFill="1" applyProtection="1">
      <protection locked="0"/>
    </xf>
    <xf numFmtId="0" fontId="61" fillId="0" borderId="0" xfId="33" applyFont="1" applyFill="1" applyProtection="1"/>
    <xf numFmtId="0" fontId="3" fillId="24" borderId="9" xfId="33" applyFont="1" applyFill="1" applyBorder="1" applyAlignment="1" applyProtection="1">
      <alignment vertical="center" wrapText="1"/>
      <protection locked="0"/>
    </xf>
    <xf numFmtId="0" fontId="1" fillId="25" borderId="0" xfId="33" applyFill="1" applyAlignment="1" applyProtection="1">
      <alignment wrapText="1"/>
      <protection locked="0"/>
    </xf>
    <xf numFmtId="0" fontId="61" fillId="25" borderId="0" xfId="33" applyFont="1" applyFill="1" applyProtection="1">
      <protection locked="0"/>
    </xf>
    <xf numFmtId="0" fontId="60" fillId="25" borderId="0" xfId="33" applyFont="1" applyFill="1" applyProtection="1">
      <protection locked="0"/>
    </xf>
    <xf numFmtId="0" fontId="62" fillId="25" borderId="0" xfId="33" applyFont="1" applyFill="1" applyProtection="1">
      <protection locked="0"/>
    </xf>
    <xf numFmtId="0" fontId="64" fillId="25" borderId="0" xfId="33" applyFont="1" applyFill="1" applyProtection="1">
      <protection locked="0"/>
    </xf>
    <xf numFmtId="0" fontId="61" fillId="25" borderId="0" xfId="33" applyFont="1" applyFill="1" applyAlignment="1" applyProtection="1">
      <alignment vertical="center" wrapText="1"/>
      <protection locked="0"/>
    </xf>
    <xf numFmtId="0" fontId="61" fillId="25" borderId="0" xfId="33" applyFont="1" applyFill="1" applyAlignment="1" applyProtection="1">
      <alignment horizontal="center" vertical="center" wrapText="1"/>
      <protection locked="0"/>
    </xf>
    <xf numFmtId="0" fontId="62" fillId="29" borderId="0" xfId="33" applyFont="1" applyFill="1" applyAlignment="1" applyProtection="1">
      <alignment horizontal="left" vertical="center"/>
      <protection locked="0"/>
    </xf>
    <xf numFmtId="0" fontId="63" fillId="25" borderId="0" xfId="33" applyFont="1" applyFill="1" applyProtection="1">
      <protection locked="0"/>
    </xf>
    <xf numFmtId="0" fontId="62" fillId="25" borderId="0" xfId="33" applyFont="1" applyFill="1" applyAlignment="1" applyProtection="1">
      <alignment horizontal="center" vertical="center" wrapText="1"/>
      <protection locked="0"/>
    </xf>
    <xf numFmtId="0" fontId="62" fillId="29" borderId="0" xfId="33" applyFont="1" applyFill="1" applyBorder="1" applyProtection="1">
      <protection locked="0"/>
    </xf>
    <xf numFmtId="0" fontId="62" fillId="25" borderId="0" xfId="33" applyFont="1" applyFill="1" applyAlignment="1" applyProtection="1">
      <alignment vertical="center" wrapText="1"/>
      <protection locked="0"/>
    </xf>
    <xf numFmtId="0" fontId="1" fillId="25" borderId="0" xfId="33" applyFont="1" applyFill="1" applyAlignment="1" applyProtection="1">
      <alignment vertical="center" wrapText="1"/>
      <protection locked="0"/>
    </xf>
    <xf numFmtId="0" fontId="25" fillId="0" borderId="0" xfId="33" applyFont="1" applyBorder="1" applyAlignment="1" applyProtection="1"/>
    <xf numFmtId="0" fontId="1" fillId="0" borderId="0" xfId="33" applyProtection="1"/>
    <xf numFmtId="0" fontId="25" fillId="0" borderId="0" xfId="33" applyFont="1" applyBorder="1" applyAlignment="1" applyProtection="1">
      <protection locked="0"/>
    </xf>
    <xf numFmtId="0" fontId="1" fillId="0" borderId="0" xfId="33" applyBorder="1" applyProtection="1">
      <protection locked="0"/>
    </xf>
    <xf numFmtId="0" fontId="1" fillId="0" borderId="0" xfId="33" applyBorder="1" applyAlignment="1" applyProtection="1">
      <protection locked="0"/>
    </xf>
    <xf numFmtId="0" fontId="1" fillId="0" borderId="0" xfId="33" applyProtection="1">
      <protection locked="0"/>
    </xf>
    <xf numFmtId="0" fontId="25" fillId="0" borderId="0" xfId="33" applyFont="1" applyFill="1" applyBorder="1" applyAlignment="1" applyProtection="1"/>
    <xf numFmtId="0" fontId="1" fillId="0" borderId="0" xfId="33" applyFill="1" applyProtection="1"/>
    <xf numFmtId="0" fontId="25" fillId="0" borderId="0" xfId="33" applyFont="1" applyFill="1" applyBorder="1" applyAlignment="1" applyProtection="1">
      <protection locked="0"/>
    </xf>
    <xf numFmtId="0" fontId="1" fillId="0" borderId="0" xfId="33" applyFill="1" applyBorder="1" applyProtection="1">
      <protection locked="0"/>
    </xf>
    <xf numFmtId="0" fontId="1" fillId="0" borderId="0" xfId="33" applyFill="1" applyBorder="1" applyAlignment="1" applyProtection="1">
      <protection locked="0"/>
    </xf>
    <xf numFmtId="0" fontId="26" fillId="0" borderId="0" xfId="33" applyFont="1" applyFill="1" applyBorder="1" applyAlignment="1" applyProtection="1"/>
    <xf numFmtId="0" fontId="26" fillId="0" borderId="0" xfId="33" applyFont="1" applyFill="1" applyBorder="1" applyAlignment="1" applyProtection="1">
      <protection locked="0"/>
    </xf>
    <xf numFmtId="0" fontId="1" fillId="29" borderId="0" xfId="33" applyFill="1" applyBorder="1" applyAlignment="1" applyProtection="1">
      <alignment horizontal="center" vertical="center"/>
    </xf>
    <xf numFmtId="0" fontId="1" fillId="29" borderId="0" xfId="33" applyFill="1" applyBorder="1" applyAlignment="1" applyProtection="1"/>
    <xf numFmtId="0" fontId="26" fillId="29" borderId="0" xfId="33" applyFont="1" applyFill="1" applyBorder="1" applyAlignment="1" applyProtection="1">
      <alignment horizontal="center"/>
    </xf>
    <xf numFmtId="0" fontId="1" fillId="29" borderId="0" xfId="33" applyFill="1" applyBorder="1" applyAlignment="1" applyProtection="1">
      <alignment horizontal="left"/>
    </xf>
    <xf numFmtId="0" fontId="27" fillId="29" borderId="0" xfId="33" applyFont="1" applyFill="1" applyAlignment="1" applyProtection="1">
      <alignment horizontal="center" vertical="center"/>
    </xf>
    <xf numFmtId="0" fontId="1" fillId="29" borderId="0" xfId="33" applyFill="1" applyProtection="1"/>
    <xf numFmtId="0" fontId="1" fillId="29" borderId="0" xfId="33" applyFill="1" applyAlignment="1" applyProtection="1">
      <alignment horizontal="center" vertical="center"/>
    </xf>
    <xf numFmtId="0" fontId="1" fillId="33" borderId="26" xfId="33" applyFont="1" applyFill="1" applyBorder="1" applyAlignment="1" applyProtection="1">
      <alignment horizontal="center" vertical="center" wrapText="1"/>
    </xf>
    <xf numFmtId="3" fontId="1" fillId="33" borderId="26" xfId="33" applyNumberFormat="1" applyFont="1" applyFill="1" applyBorder="1" applyAlignment="1" applyProtection="1">
      <alignment horizontal="center" vertical="center" wrapText="1"/>
    </xf>
    <xf numFmtId="0" fontId="1" fillId="0" borderId="26" xfId="33" applyFont="1" applyBorder="1" applyAlignment="1" applyProtection="1">
      <alignment horizontal="center" vertical="center" wrapText="1"/>
    </xf>
    <xf numFmtId="3" fontId="1" fillId="0" borderId="26" xfId="33" applyNumberFormat="1" applyFont="1" applyBorder="1" applyAlignment="1" applyProtection="1">
      <alignment horizontal="center" vertical="center" wrapText="1"/>
    </xf>
    <xf numFmtId="167" fontId="1" fillId="0" borderId="26" xfId="33" applyNumberFormat="1" applyFont="1" applyBorder="1" applyAlignment="1" applyProtection="1">
      <alignment horizontal="center" vertical="center" wrapText="1"/>
    </xf>
    <xf numFmtId="167" fontId="1" fillId="0" borderId="26" xfId="33" applyNumberFormat="1" applyFont="1" applyBorder="1" applyAlignment="1" applyProtection="1">
      <alignment horizontal="center" vertical="center" wrapText="1"/>
      <protection locked="0"/>
    </xf>
    <xf numFmtId="167" fontId="1" fillId="0" borderId="26" xfId="33" applyNumberFormat="1" applyFont="1" applyFill="1" applyBorder="1" applyAlignment="1" applyProtection="1">
      <alignment horizontal="center" vertical="center" wrapText="1"/>
    </xf>
    <xf numFmtId="3" fontId="1" fillId="0" borderId="26" xfId="33" applyNumberFormat="1" applyFont="1" applyFill="1" applyBorder="1" applyAlignment="1" applyProtection="1">
      <alignment horizontal="center" vertical="center" wrapText="1"/>
    </xf>
    <xf numFmtId="0" fontId="1" fillId="0" borderId="0" xfId="33" applyAlignment="1" applyProtection="1">
      <alignment horizontal="center" vertical="center"/>
      <protection locked="0"/>
    </xf>
    <xf numFmtId="0" fontId="1" fillId="25" borderId="16" xfId="33" applyFont="1" applyFill="1" applyBorder="1" applyAlignment="1">
      <alignment horizontal="left" vertical="center" wrapText="1"/>
    </xf>
    <xf numFmtId="0" fontId="2" fillId="0" borderId="0" xfId="33" applyFont="1" applyFill="1" applyAlignment="1" applyProtection="1">
      <alignment horizontal="center"/>
      <protection locked="0"/>
    </xf>
    <xf numFmtId="0" fontId="2" fillId="0" borderId="0" xfId="33" applyFont="1" applyFill="1" applyAlignment="1" applyProtection="1">
      <alignment horizontal="center" vertical="center"/>
      <protection locked="0"/>
    </xf>
    <xf numFmtId="0" fontId="1" fillId="25" borderId="14" xfId="33" applyFont="1" applyFill="1" applyBorder="1" applyAlignment="1">
      <alignment horizontal="left" vertical="center" wrapText="1"/>
    </xf>
    <xf numFmtId="0" fontId="2" fillId="25" borderId="30" xfId="33" applyFont="1" applyFill="1" applyBorder="1" applyProtection="1"/>
    <xf numFmtId="2" fontId="2" fillId="25" borderId="26" xfId="31" applyNumberFormat="1" applyFont="1" applyFill="1" applyBorder="1" applyAlignment="1" applyProtection="1">
      <alignment horizontal="center" vertical="center"/>
    </xf>
    <xf numFmtId="0" fontId="47" fillId="0" borderId="22" xfId="33" applyFont="1" applyFill="1" applyBorder="1" applyAlignment="1" applyProtection="1">
      <alignment horizontal="center" vertical="center" wrapText="1"/>
    </xf>
    <xf numFmtId="2" fontId="47" fillId="0" borderId="14" xfId="33" applyNumberFormat="1" applyFont="1" applyFill="1" applyBorder="1" applyAlignment="1" applyProtection="1">
      <alignment horizontal="center" vertical="center" wrapText="1"/>
      <protection locked="0"/>
    </xf>
    <xf numFmtId="2" fontId="47" fillId="0" borderId="17" xfId="33" applyNumberFormat="1" applyFont="1" applyFill="1" applyBorder="1" applyAlignment="1" applyProtection="1">
      <alignment horizontal="center" vertical="center" wrapText="1"/>
      <protection locked="0"/>
    </xf>
    <xf numFmtId="2" fontId="49" fillId="0" borderId="17" xfId="33" applyNumberFormat="1" applyFont="1" applyFill="1" applyBorder="1" applyAlignment="1" applyProtection="1">
      <alignment horizontal="center" vertical="center" wrapText="1"/>
      <protection locked="0"/>
    </xf>
    <xf numFmtId="2" fontId="47" fillId="0" borderId="17" xfId="33" applyNumberFormat="1" applyFont="1" applyFill="1" applyBorder="1" applyAlignment="1" applyProtection="1">
      <alignment horizontal="center" vertical="center" wrapText="1"/>
    </xf>
    <xf numFmtId="0" fontId="2" fillId="25" borderId="16" xfId="33" applyFont="1" applyFill="1" applyBorder="1" applyAlignment="1" applyProtection="1">
      <alignment horizontal="center"/>
    </xf>
    <xf numFmtId="0" fontId="3" fillId="25" borderId="14" xfId="33" applyFont="1" applyFill="1" applyBorder="1" applyAlignment="1" applyProtection="1">
      <alignment horizontal="center"/>
    </xf>
    <xf numFmtId="0" fontId="2" fillId="25" borderId="31" xfId="33" applyFont="1" applyFill="1" applyBorder="1" applyAlignment="1" applyProtection="1">
      <alignment horizontal="center"/>
    </xf>
    <xf numFmtId="9" fontId="50" fillId="34" borderId="17" xfId="36" applyNumberFormat="1" applyFont="1" applyFill="1" applyBorder="1" applyAlignment="1" applyProtection="1">
      <alignment horizontal="center" vertical="center" wrapText="1"/>
    </xf>
    <xf numFmtId="1" fontId="51" fillId="25" borderId="17" xfId="33" applyNumberFormat="1" applyFont="1" applyFill="1" applyBorder="1" applyAlignment="1" applyProtection="1">
      <alignment horizontal="center" vertical="center"/>
    </xf>
    <xf numFmtId="0" fontId="52" fillId="0" borderId="24" xfId="33" applyFont="1" applyFill="1" applyBorder="1" applyAlignment="1" applyProtection="1">
      <alignment horizontal="center" vertical="center" wrapText="1"/>
    </xf>
    <xf numFmtId="0" fontId="52" fillId="0" borderId="15" xfId="33" applyFont="1" applyFill="1" applyBorder="1" applyAlignment="1" applyProtection="1">
      <alignment horizontal="center" vertical="center" wrapText="1"/>
      <protection locked="0"/>
    </xf>
    <xf numFmtId="0" fontId="52" fillId="0" borderId="23" xfId="33" applyFont="1" applyFill="1" applyBorder="1" applyAlignment="1" applyProtection="1">
      <alignment horizontal="center" vertical="center" wrapText="1"/>
      <protection locked="0"/>
    </xf>
    <xf numFmtId="0" fontId="51" fillId="33" borderId="23" xfId="33" applyFont="1" applyFill="1" applyBorder="1" applyAlignment="1" applyProtection="1">
      <alignment horizontal="center" vertical="center" wrapText="1"/>
      <protection locked="0"/>
    </xf>
    <xf numFmtId="0" fontId="52" fillId="0" borderId="32" xfId="33" applyFont="1" applyFill="1" applyBorder="1" applyAlignment="1" applyProtection="1">
      <alignment horizontal="center" vertical="center" wrapText="1"/>
    </xf>
    <xf numFmtId="0" fontId="52" fillId="0" borderId="22" xfId="33" applyFont="1" applyFill="1" applyBorder="1" applyAlignment="1" applyProtection="1">
      <alignment horizontal="center" vertical="center" wrapText="1"/>
    </xf>
    <xf numFmtId="0" fontId="52" fillId="0" borderId="14" xfId="33" applyFont="1" applyFill="1" applyBorder="1" applyAlignment="1" applyProtection="1">
      <alignment horizontal="center" vertical="center" wrapText="1"/>
      <protection locked="0"/>
    </xf>
    <xf numFmtId="0" fontId="52" fillId="0" borderId="17" xfId="33" applyFont="1" applyFill="1" applyBorder="1" applyAlignment="1" applyProtection="1">
      <alignment horizontal="center" vertical="center" wrapText="1"/>
      <protection locked="0"/>
    </xf>
    <xf numFmtId="0" fontId="51" fillId="33" borderId="17" xfId="33" applyFont="1" applyFill="1" applyBorder="1" applyAlignment="1" applyProtection="1">
      <alignment horizontal="center" vertical="center" wrapText="1"/>
      <protection locked="0"/>
    </xf>
    <xf numFmtId="0" fontId="52" fillId="0" borderId="33" xfId="33" applyFont="1" applyFill="1" applyBorder="1" applyAlignment="1" applyProtection="1">
      <alignment horizontal="center" vertical="center" wrapText="1"/>
    </xf>
    <xf numFmtId="0" fontId="1" fillId="25" borderId="21" xfId="0" applyFont="1" applyFill="1" applyBorder="1" applyAlignment="1" applyProtection="1">
      <alignment vertical="center" wrapText="1"/>
    </xf>
    <xf numFmtId="0" fontId="1" fillId="25" borderId="14" xfId="0" applyFont="1" applyFill="1" applyBorder="1" applyAlignment="1" applyProtection="1">
      <alignment vertical="center" wrapText="1"/>
    </xf>
    <xf numFmtId="9" fontId="2" fillId="25" borderId="31" xfId="33" applyNumberFormat="1" applyFont="1" applyFill="1" applyBorder="1" applyAlignment="1" applyProtection="1">
      <alignment horizontal="center"/>
    </xf>
    <xf numFmtId="9" fontId="2" fillId="25" borderId="17" xfId="33" applyNumberFormat="1" applyFont="1" applyFill="1" applyBorder="1" applyAlignment="1" applyProtection="1">
      <alignment horizontal="center"/>
    </xf>
    <xf numFmtId="0" fontId="62" fillId="26" borderId="9" xfId="33" applyFont="1" applyFill="1" applyBorder="1" applyAlignment="1" applyProtection="1">
      <alignment horizontal="center" wrapText="1"/>
    </xf>
    <xf numFmtId="0" fontId="62" fillId="25" borderId="10" xfId="33" applyFont="1" applyFill="1" applyBorder="1" applyAlignment="1" applyProtection="1">
      <alignment horizontal="center"/>
    </xf>
    <xf numFmtId="0" fontId="1" fillId="0" borderId="26" xfId="33" applyFill="1" applyBorder="1" applyProtection="1">
      <protection locked="0"/>
    </xf>
    <xf numFmtId="3" fontId="1" fillId="0" borderId="14" xfId="33" applyNumberFormat="1" applyFont="1" applyBorder="1" applyAlignment="1" applyProtection="1">
      <alignment horizontal="center" vertical="center" wrapText="1"/>
    </xf>
    <xf numFmtId="0" fontId="1" fillId="33" borderId="34" xfId="33" applyFont="1" applyFill="1" applyBorder="1" applyAlignment="1" applyProtection="1">
      <alignment horizontal="center" vertical="center" wrapText="1"/>
    </xf>
    <xf numFmtId="3" fontId="1" fillId="33" borderId="15" xfId="33" applyNumberFormat="1" applyFont="1" applyFill="1" applyBorder="1" applyAlignment="1" applyProtection="1">
      <alignment horizontal="center" vertical="center" wrapText="1"/>
    </xf>
    <xf numFmtId="167" fontId="1" fillId="0" borderId="15" xfId="33" applyNumberFormat="1" applyFont="1" applyBorder="1" applyAlignment="1" applyProtection="1">
      <alignment horizontal="center" vertical="center" wrapText="1"/>
    </xf>
    <xf numFmtId="3" fontId="1" fillId="33" borderId="32" xfId="33" applyNumberFormat="1" applyFont="1" applyFill="1" applyBorder="1" applyAlignment="1" applyProtection="1">
      <alignment horizontal="center" vertical="center" wrapText="1"/>
    </xf>
    <xf numFmtId="3" fontId="1" fillId="33" borderId="23" xfId="33" applyNumberFormat="1" applyFont="1" applyFill="1" applyBorder="1" applyAlignment="1" applyProtection="1">
      <alignment horizontal="center" vertical="center" wrapText="1"/>
    </xf>
    <xf numFmtId="0" fontId="1" fillId="33" borderId="35" xfId="33" applyFont="1" applyFill="1" applyBorder="1" applyAlignment="1" applyProtection="1">
      <alignment horizontal="center" vertical="center" wrapText="1"/>
    </xf>
    <xf numFmtId="3" fontId="1" fillId="33" borderId="14" xfId="33" applyNumberFormat="1" applyFont="1" applyFill="1" applyBorder="1" applyAlignment="1" applyProtection="1">
      <alignment horizontal="center" vertical="center" wrapText="1"/>
    </xf>
    <xf numFmtId="3" fontId="1" fillId="33" borderId="36" xfId="33" applyNumberFormat="1" applyFont="1" applyFill="1" applyBorder="1" applyAlignment="1" applyProtection="1">
      <alignment horizontal="center" vertical="center" wrapText="1"/>
    </xf>
    <xf numFmtId="3" fontId="1" fillId="33" borderId="17" xfId="33" applyNumberFormat="1" applyFont="1" applyFill="1" applyBorder="1" applyAlignment="1" applyProtection="1">
      <alignment horizontal="center" vertical="center" wrapText="1"/>
    </xf>
    <xf numFmtId="0" fontId="1" fillId="0" borderId="34" xfId="33" applyFont="1" applyBorder="1" applyAlignment="1" applyProtection="1">
      <alignment horizontal="center" vertical="center" wrapText="1"/>
    </xf>
    <xf numFmtId="3" fontId="1" fillId="0" borderId="15" xfId="33" applyNumberFormat="1" applyFont="1" applyBorder="1" applyAlignment="1" applyProtection="1">
      <alignment horizontal="center" vertical="center" wrapText="1"/>
    </xf>
    <xf numFmtId="167" fontId="1" fillId="0" borderId="32" xfId="33" applyNumberFormat="1" applyFont="1" applyBorder="1" applyAlignment="1" applyProtection="1">
      <alignment horizontal="center" vertical="center" wrapText="1"/>
      <protection locked="0"/>
    </xf>
    <xf numFmtId="0" fontId="1" fillId="0" borderId="35" xfId="33" applyFont="1" applyBorder="1" applyAlignment="1" applyProtection="1">
      <alignment horizontal="center" vertical="center" wrapText="1"/>
    </xf>
    <xf numFmtId="3" fontId="1" fillId="0" borderId="36" xfId="33" applyNumberFormat="1" applyFont="1" applyBorder="1" applyAlignment="1" applyProtection="1">
      <alignment horizontal="center" vertical="center" wrapText="1"/>
    </xf>
    <xf numFmtId="167" fontId="1" fillId="0" borderId="17" xfId="33" applyNumberFormat="1" applyFont="1" applyBorder="1" applyAlignment="1" applyProtection="1">
      <alignment horizontal="center" vertical="center" wrapText="1"/>
      <protection locked="0"/>
    </xf>
    <xf numFmtId="3" fontId="1" fillId="35" borderId="14" xfId="33" applyNumberFormat="1" applyFont="1" applyFill="1" applyBorder="1" applyAlignment="1" applyProtection="1">
      <alignment horizontal="center" vertical="center" wrapText="1"/>
    </xf>
    <xf numFmtId="3" fontId="1" fillId="0" borderId="17" xfId="33" applyNumberFormat="1" applyFont="1" applyBorder="1" applyAlignment="1" applyProtection="1">
      <alignment horizontal="center" vertical="center" wrapText="1"/>
    </xf>
    <xf numFmtId="167" fontId="1" fillId="0" borderId="15" xfId="33" applyNumberFormat="1" applyFont="1" applyBorder="1" applyAlignment="1" applyProtection="1">
      <alignment horizontal="center" vertical="center" wrapText="1"/>
      <protection locked="0"/>
    </xf>
    <xf numFmtId="167" fontId="1" fillId="36" borderId="15" xfId="33" applyNumberFormat="1" applyFont="1" applyFill="1" applyBorder="1" applyAlignment="1" applyProtection="1">
      <alignment horizontal="center" vertical="center" wrapText="1"/>
    </xf>
    <xf numFmtId="167" fontId="1" fillId="37" borderId="15" xfId="33" applyNumberFormat="1" applyFont="1" applyFill="1" applyBorder="1" applyAlignment="1" applyProtection="1">
      <alignment horizontal="center" vertical="center" wrapText="1"/>
    </xf>
    <xf numFmtId="167" fontId="1" fillId="37" borderId="14" xfId="33" applyNumberFormat="1" applyFont="1" applyFill="1" applyBorder="1" applyAlignment="1" applyProtection="1">
      <alignment horizontal="center" vertical="center" wrapText="1"/>
    </xf>
    <xf numFmtId="3" fontId="1" fillId="37" borderId="15" xfId="33" applyNumberFormat="1" applyFont="1" applyFill="1" applyBorder="1" applyAlignment="1" applyProtection="1">
      <alignment horizontal="center" vertical="center" wrapText="1"/>
    </xf>
    <xf numFmtId="3" fontId="1" fillId="37" borderId="14" xfId="33" applyNumberFormat="1" applyFont="1" applyFill="1" applyBorder="1" applyAlignment="1" applyProtection="1">
      <alignment horizontal="center" vertical="center" wrapText="1"/>
    </xf>
    <xf numFmtId="3" fontId="1" fillId="37" borderId="23" xfId="33" applyNumberFormat="1" applyFont="1" applyFill="1" applyBorder="1" applyAlignment="1" applyProtection="1">
      <alignment horizontal="center" vertical="center" wrapText="1"/>
    </xf>
    <xf numFmtId="3" fontId="1" fillId="37" borderId="17" xfId="33" applyNumberFormat="1" applyFont="1" applyFill="1" applyBorder="1" applyAlignment="1" applyProtection="1">
      <alignment horizontal="center" vertical="center" wrapText="1"/>
    </xf>
    <xf numFmtId="167" fontId="1" fillId="37" borderId="23" xfId="33" applyNumberFormat="1" applyFont="1" applyFill="1" applyBorder="1" applyAlignment="1" applyProtection="1">
      <alignment horizontal="center" vertical="center" wrapText="1"/>
    </xf>
    <xf numFmtId="167" fontId="1" fillId="37" borderId="17" xfId="33" applyNumberFormat="1" applyFont="1" applyFill="1" applyBorder="1" applyAlignment="1" applyProtection="1">
      <alignment horizontal="center" vertical="center" wrapText="1"/>
    </xf>
    <xf numFmtId="0" fontId="1" fillId="0" borderId="0" xfId="33" applyFill="1" applyBorder="1" applyProtection="1"/>
    <xf numFmtId="0" fontId="61" fillId="0" borderId="0" xfId="33" applyFont="1" applyFill="1" applyBorder="1" applyProtection="1"/>
    <xf numFmtId="0" fontId="26" fillId="0" borderId="0" xfId="33" applyFont="1" applyFill="1" applyBorder="1" applyAlignment="1" applyProtection="1">
      <alignment horizontal="center"/>
    </xf>
    <xf numFmtId="0" fontId="63" fillId="0" borderId="0" xfId="33" applyFont="1" applyFill="1" applyBorder="1" applyProtection="1"/>
    <xf numFmtId="0" fontId="1" fillId="0" borderId="0" xfId="33" applyFill="1" applyBorder="1" applyAlignment="1" applyProtection="1">
      <alignment horizontal="center" vertical="center"/>
    </xf>
    <xf numFmtId="0" fontId="1" fillId="0" borderId="0" xfId="33" applyFill="1" applyBorder="1" applyAlignment="1" applyProtection="1"/>
    <xf numFmtId="0" fontId="1" fillId="0" borderId="0" xfId="33" applyFill="1" applyBorder="1" applyAlignment="1" applyProtection="1">
      <alignment horizontal="left"/>
    </xf>
    <xf numFmtId="0" fontId="27" fillId="0" borderId="0" xfId="33" applyFont="1" applyFill="1" applyAlignment="1" applyProtection="1">
      <alignment horizontal="center" vertical="center"/>
    </xf>
    <xf numFmtId="0" fontId="1" fillId="0" borderId="0" xfId="33" applyFill="1" applyAlignment="1" applyProtection="1">
      <alignment horizontal="center" vertical="center"/>
    </xf>
    <xf numFmtId="0" fontId="63" fillId="0" borderId="0" xfId="33" applyFont="1" applyFill="1" applyProtection="1"/>
    <xf numFmtId="0" fontId="1" fillId="0" borderId="19" xfId="33" applyFont="1" applyBorder="1" applyAlignment="1" applyProtection="1">
      <alignment horizontal="center" vertical="center" wrapText="1"/>
    </xf>
    <xf numFmtId="0" fontId="1" fillId="0" borderId="18" xfId="33" applyFont="1" applyBorder="1" applyAlignment="1" applyProtection="1">
      <alignment horizontal="center" vertical="center" wrapText="1"/>
    </xf>
    <xf numFmtId="3" fontId="1" fillId="0" borderId="15" xfId="33" applyNumberFormat="1" applyFont="1" applyFill="1" applyBorder="1" applyAlignment="1" applyProtection="1">
      <alignment horizontal="center" vertical="center" wrapText="1"/>
    </xf>
    <xf numFmtId="3" fontId="1" fillId="0" borderId="14" xfId="33" applyNumberFormat="1" applyFont="1" applyFill="1" applyBorder="1" applyAlignment="1" applyProtection="1">
      <alignment horizontal="center" vertical="center" wrapText="1"/>
    </xf>
    <xf numFmtId="3" fontId="1" fillId="36" borderId="15" xfId="33" applyNumberFormat="1" applyFont="1" applyFill="1" applyBorder="1" applyAlignment="1" applyProtection="1">
      <alignment horizontal="center" vertical="center" wrapText="1"/>
    </xf>
    <xf numFmtId="3" fontId="1" fillId="36" borderId="14" xfId="33" applyNumberFormat="1" applyFont="1" applyFill="1" applyBorder="1" applyAlignment="1" applyProtection="1">
      <alignment horizontal="center" vertical="center" wrapText="1"/>
    </xf>
    <xf numFmtId="3" fontId="1" fillId="38" borderId="15" xfId="33" applyNumberFormat="1" applyFont="1" applyFill="1" applyBorder="1" applyAlignment="1" applyProtection="1">
      <alignment horizontal="center" vertical="center" wrapText="1"/>
    </xf>
    <xf numFmtId="3" fontId="1" fillId="38" borderId="14" xfId="33" applyNumberFormat="1" applyFont="1" applyFill="1" applyBorder="1" applyAlignment="1" applyProtection="1">
      <alignment horizontal="center" vertical="center" wrapText="1"/>
    </xf>
    <xf numFmtId="3" fontId="1" fillId="38" borderId="32" xfId="33" applyNumberFormat="1" applyFont="1" applyFill="1" applyBorder="1" applyAlignment="1" applyProtection="1">
      <alignment horizontal="center" vertical="center" wrapText="1"/>
    </xf>
    <xf numFmtId="167" fontId="1" fillId="36" borderId="15" xfId="33" applyNumberFormat="1" applyFont="1" applyFill="1" applyBorder="1" applyAlignment="1" applyProtection="1">
      <alignment horizontal="center" vertical="center" wrapText="1"/>
      <protection locked="0"/>
    </xf>
    <xf numFmtId="167" fontId="1" fillId="36" borderId="32" xfId="33" applyNumberFormat="1" applyFont="1" applyFill="1" applyBorder="1" applyAlignment="1" applyProtection="1">
      <alignment horizontal="center" vertical="center" wrapText="1"/>
      <protection locked="0"/>
    </xf>
    <xf numFmtId="2" fontId="2" fillId="30" borderId="17" xfId="36" applyNumberFormat="1" applyFont="1" applyFill="1" applyBorder="1" applyAlignment="1" applyProtection="1">
      <alignment horizontal="center"/>
    </xf>
    <xf numFmtId="167" fontId="1" fillId="0" borderId="26" xfId="33" applyNumberFormat="1" applyFont="1" applyFill="1" applyBorder="1" applyAlignment="1" applyProtection="1">
      <alignment horizontal="center" vertical="center" wrapText="1"/>
      <protection locked="0"/>
    </xf>
    <xf numFmtId="167" fontId="1" fillId="35" borderId="36" xfId="33" applyNumberFormat="1" applyFont="1" applyFill="1" applyBorder="1" applyAlignment="1" applyProtection="1">
      <alignment horizontal="center" vertical="center" wrapText="1"/>
      <protection locked="0"/>
    </xf>
    <xf numFmtId="167" fontId="1" fillId="0" borderId="15" xfId="33" applyNumberFormat="1" applyFont="1" applyFill="1" applyBorder="1" applyAlignment="1" applyProtection="1">
      <alignment horizontal="center" vertical="center" wrapText="1"/>
      <protection locked="0"/>
    </xf>
    <xf numFmtId="167" fontId="1" fillId="35" borderId="32" xfId="33" applyNumberFormat="1" applyFont="1" applyFill="1" applyBorder="1" applyAlignment="1" applyProtection="1">
      <alignment horizontal="center" vertical="center" wrapText="1"/>
      <protection locked="0"/>
    </xf>
    <xf numFmtId="3" fontId="1" fillId="35" borderId="15" xfId="33" applyNumberFormat="1" applyFont="1" applyFill="1" applyBorder="1" applyAlignment="1" applyProtection="1">
      <alignment horizontal="center" vertical="center" wrapText="1"/>
    </xf>
    <xf numFmtId="0" fontId="1" fillId="36" borderId="19" xfId="33" applyFont="1" applyFill="1" applyBorder="1" applyAlignment="1" applyProtection="1">
      <alignment horizontal="center" vertical="center" wrapText="1"/>
    </xf>
    <xf numFmtId="3" fontId="1" fillId="36" borderId="32" xfId="33" applyNumberFormat="1" applyFont="1" applyFill="1" applyBorder="1" applyAlignment="1" applyProtection="1">
      <alignment horizontal="center" vertical="center" wrapText="1"/>
    </xf>
    <xf numFmtId="0" fontId="1" fillId="36" borderId="18" xfId="33" applyFont="1" applyFill="1" applyBorder="1" applyAlignment="1" applyProtection="1">
      <alignment horizontal="center" vertical="center" wrapText="1"/>
    </xf>
    <xf numFmtId="167" fontId="1" fillId="0" borderId="32" xfId="33" applyNumberFormat="1" applyFont="1" applyFill="1" applyBorder="1" applyAlignment="1" applyProtection="1">
      <alignment horizontal="center" vertical="center" wrapText="1"/>
      <protection locked="0"/>
    </xf>
    <xf numFmtId="0" fontId="1" fillId="36" borderId="34" xfId="33" applyFont="1" applyFill="1" applyBorder="1" applyAlignment="1" applyProtection="1">
      <alignment horizontal="center" vertical="center" wrapText="1"/>
    </xf>
    <xf numFmtId="167" fontId="1" fillId="36" borderId="23" xfId="33" applyNumberFormat="1" applyFont="1" applyFill="1" applyBorder="1" applyAlignment="1" applyProtection="1">
      <alignment horizontal="center" vertical="center" wrapText="1"/>
    </xf>
    <xf numFmtId="0" fontId="1" fillId="36" borderId="35" xfId="33" applyFont="1" applyFill="1" applyBorder="1" applyAlignment="1" applyProtection="1">
      <alignment horizontal="center" vertical="center" wrapText="1"/>
    </xf>
    <xf numFmtId="167" fontId="1" fillId="36" borderId="14" xfId="33" applyNumberFormat="1" applyFont="1" applyFill="1" applyBorder="1" applyAlignment="1" applyProtection="1">
      <alignment horizontal="center" vertical="center" wrapText="1"/>
    </xf>
    <xf numFmtId="3" fontId="1" fillId="36" borderId="36" xfId="33" applyNumberFormat="1" applyFont="1" applyFill="1" applyBorder="1" applyAlignment="1" applyProtection="1">
      <alignment horizontal="center" vertical="center" wrapText="1"/>
    </xf>
    <xf numFmtId="167" fontId="1" fillId="36" borderId="17" xfId="33" applyNumberFormat="1" applyFont="1" applyFill="1" applyBorder="1" applyAlignment="1" applyProtection="1">
      <alignment horizontal="center" vertical="center" wrapText="1"/>
    </xf>
    <xf numFmtId="3" fontId="1" fillId="36" borderId="17" xfId="33" applyNumberFormat="1" applyFont="1" applyFill="1" applyBorder="1" applyAlignment="1" applyProtection="1">
      <alignment horizontal="center" vertical="center" wrapText="1"/>
    </xf>
    <xf numFmtId="0" fontId="1" fillId="39" borderId="34" xfId="33" applyFill="1" applyBorder="1" applyAlignment="1">
      <alignment horizontal="center" vertical="center" wrapText="1"/>
    </xf>
    <xf numFmtId="3" fontId="1" fillId="39" borderId="15" xfId="33" applyNumberFormat="1" applyFill="1" applyBorder="1" applyAlignment="1">
      <alignment horizontal="center" vertical="center" wrapText="1"/>
    </xf>
    <xf numFmtId="167" fontId="1" fillId="40" borderId="15" xfId="33" applyNumberFormat="1" applyFill="1" applyBorder="1" applyAlignment="1">
      <alignment horizontal="center" vertical="center" wrapText="1"/>
    </xf>
    <xf numFmtId="3" fontId="1" fillId="40" borderId="15" xfId="33" applyNumberFormat="1" applyFill="1" applyBorder="1" applyAlignment="1">
      <alignment horizontal="center" vertical="center" wrapText="1"/>
    </xf>
    <xf numFmtId="3" fontId="1" fillId="39" borderId="32" xfId="33" applyNumberFormat="1" applyFill="1" applyBorder="1" applyAlignment="1">
      <alignment horizontal="center" vertical="center" wrapText="1"/>
    </xf>
    <xf numFmtId="3" fontId="1" fillId="39" borderId="23" xfId="33" applyNumberFormat="1" applyFill="1" applyBorder="1" applyAlignment="1">
      <alignment horizontal="center" vertical="center" wrapText="1"/>
    </xf>
    <xf numFmtId="0" fontId="1" fillId="39" borderId="35" xfId="33" applyFill="1" applyBorder="1" applyAlignment="1">
      <alignment horizontal="center" vertical="center" wrapText="1"/>
    </xf>
    <xf numFmtId="3" fontId="1" fillId="39" borderId="14" xfId="33" applyNumberFormat="1" applyFill="1" applyBorder="1" applyAlignment="1">
      <alignment horizontal="center" vertical="center" wrapText="1"/>
    </xf>
    <xf numFmtId="167" fontId="1" fillId="40" borderId="14" xfId="33" applyNumberFormat="1" applyFill="1" applyBorder="1" applyAlignment="1">
      <alignment horizontal="center" vertical="center" wrapText="1"/>
    </xf>
    <xf numFmtId="3" fontId="1" fillId="40" borderId="14" xfId="33" applyNumberFormat="1" applyFill="1" applyBorder="1" applyAlignment="1">
      <alignment horizontal="center" vertical="center" wrapText="1"/>
    </xf>
    <xf numFmtId="3" fontId="1" fillId="39" borderId="36" xfId="33" applyNumberFormat="1" applyFill="1" applyBorder="1" applyAlignment="1">
      <alignment horizontal="center" vertical="center" wrapText="1"/>
    </xf>
    <xf numFmtId="3" fontId="1" fillId="39" borderId="17" xfId="33" applyNumberFormat="1" applyFill="1" applyBorder="1" applyAlignment="1">
      <alignment horizontal="center" vertical="center" wrapText="1"/>
    </xf>
    <xf numFmtId="0" fontId="0" fillId="0" borderId="34" xfId="33" applyFont="1" applyBorder="1" applyAlignment="1">
      <alignment horizontal="center" vertical="center" wrapText="1"/>
    </xf>
    <xf numFmtId="3" fontId="0" fillId="0" borderId="15" xfId="33" applyNumberFormat="1" applyFont="1" applyBorder="1" applyAlignment="1">
      <alignment horizontal="center" vertical="center" wrapText="1"/>
    </xf>
    <xf numFmtId="0" fontId="0" fillId="0" borderId="35" xfId="33" applyFont="1" applyBorder="1" applyAlignment="1">
      <alignment horizontal="center" vertical="center" wrapText="1"/>
    </xf>
    <xf numFmtId="3" fontId="0" fillId="0" borderId="14" xfId="33" applyNumberFormat="1" applyFont="1" applyBorder="1" applyAlignment="1">
      <alignment horizontal="center" vertical="center" wrapText="1"/>
    </xf>
    <xf numFmtId="167" fontId="0" fillId="0" borderId="17" xfId="33" applyNumberFormat="1" applyFont="1" applyBorder="1" applyAlignment="1" applyProtection="1">
      <alignment horizontal="center" vertical="center" wrapText="1"/>
      <protection locked="0"/>
    </xf>
    <xf numFmtId="167" fontId="0" fillId="0" borderId="15" xfId="33" applyNumberFormat="1" applyFont="1" applyBorder="1" applyAlignment="1" applyProtection="1">
      <alignment horizontal="center" vertical="center" wrapText="1"/>
      <protection locked="0"/>
    </xf>
    <xf numFmtId="167" fontId="0" fillId="0" borderId="32" xfId="33" applyNumberFormat="1" applyFont="1" applyBorder="1" applyAlignment="1" applyProtection="1">
      <alignment horizontal="center" vertical="center" wrapText="1"/>
      <protection locked="0"/>
    </xf>
    <xf numFmtId="167" fontId="0" fillId="0" borderId="15" xfId="33" applyNumberFormat="1" applyFont="1" applyBorder="1" applyAlignment="1">
      <alignment horizontal="center" vertical="center" wrapText="1"/>
    </xf>
    <xf numFmtId="3" fontId="0" fillId="0" borderId="36" xfId="33" applyNumberFormat="1" applyFont="1" applyBorder="1" applyAlignment="1">
      <alignment horizontal="center" vertical="center" wrapText="1"/>
    </xf>
    <xf numFmtId="3" fontId="1" fillId="39" borderId="15" xfId="33" applyNumberFormat="1" applyFont="1" applyFill="1" applyBorder="1" applyAlignment="1">
      <alignment horizontal="center" vertical="center" wrapText="1"/>
    </xf>
    <xf numFmtId="3" fontId="1" fillId="39" borderId="14" xfId="33" applyNumberFormat="1" applyFont="1" applyFill="1" applyBorder="1" applyAlignment="1">
      <alignment horizontal="center" vertical="center" wrapText="1"/>
    </xf>
    <xf numFmtId="3" fontId="1" fillId="0" borderId="15" xfId="33" applyNumberFormat="1" applyFont="1" applyBorder="1" applyAlignment="1">
      <alignment horizontal="center" vertical="center" wrapText="1"/>
    </xf>
    <xf numFmtId="3" fontId="1" fillId="0" borderId="14" xfId="33" applyNumberFormat="1" applyFont="1" applyBorder="1" applyAlignment="1">
      <alignment horizontal="center" vertical="center" wrapText="1"/>
    </xf>
    <xf numFmtId="167" fontId="1" fillId="0" borderId="32" xfId="33" applyNumberFormat="1" applyFill="1" applyBorder="1" applyAlignment="1" applyProtection="1">
      <alignment horizontal="center" vertical="center" wrapText="1"/>
      <protection locked="0"/>
    </xf>
    <xf numFmtId="3" fontId="1" fillId="0" borderId="15" xfId="33" applyNumberFormat="1" applyFill="1" applyBorder="1" applyAlignment="1">
      <alignment horizontal="center" vertical="center" wrapText="1"/>
    </xf>
    <xf numFmtId="0" fontId="1" fillId="0" borderId="19" xfId="33" applyFont="1" applyBorder="1" applyAlignment="1">
      <alignment horizontal="center" vertical="center" wrapText="1"/>
    </xf>
    <xf numFmtId="3" fontId="1" fillId="41" borderId="32" xfId="33" applyNumberFormat="1" applyFont="1" applyFill="1" applyBorder="1" applyAlignment="1">
      <alignment horizontal="center" vertical="center" wrapText="1"/>
    </xf>
    <xf numFmtId="3" fontId="1" fillId="41" borderId="15" xfId="33" applyNumberFormat="1" applyFont="1" applyFill="1" applyBorder="1" applyAlignment="1">
      <alignment horizontal="center" vertical="center" wrapText="1"/>
    </xf>
    <xf numFmtId="0" fontId="1" fillId="0" borderId="18" xfId="33" applyFont="1" applyBorder="1" applyAlignment="1">
      <alignment horizontal="center" vertical="center" wrapText="1"/>
    </xf>
    <xf numFmtId="3" fontId="1" fillId="41" borderId="14" xfId="33" applyNumberFormat="1" applyFont="1" applyFill="1" applyBorder="1" applyAlignment="1">
      <alignment horizontal="center" vertical="center" wrapText="1"/>
    </xf>
    <xf numFmtId="3" fontId="1" fillId="0" borderId="15" xfId="33" applyNumberFormat="1" applyFont="1" applyFill="1" applyBorder="1" applyAlignment="1">
      <alignment horizontal="center" vertical="center" wrapText="1"/>
    </xf>
    <xf numFmtId="0" fontId="56" fillId="42" borderId="10" xfId="33" applyFont="1" applyFill="1" applyBorder="1" applyAlignment="1">
      <alignment horizontal="center" vertical="distributed" wrapText="1"/>
    </xf>
    <xf numFmtId="0" fontId="56" fillId="42" borderId="10" xfId="33" applyFont="1" applyFill="1" applyBorder="1" applyAlignment="1">
      <alignment horizontal="center" vertical="center" wrapText="1"/>
    </xf>
    <xf numFmtId="0" fontId="56" fillId="25" borderId="11" xfId="33" applyFont="1" applyFill="1" applyBorder="1" applyAlignment="1">
      <alignment horizontal="center"/>
    </xf>
    <xf numFmtId="0" fontId="56" fillId="42" borderId="10" xfId="33" applyFont="1" applyFill="1" applyBorder="1" applyAlignment="1">
      <alignment horizontal="center"/>
    </xf>
    <xf numFmtId="0" fontId="57" fillId="26" borderId="9" xfId="33" applyFont="1" applyFill="1" applyBorder="1" applyAlignment="1">
      <alignment horizontal="center" wrapText="1"/>
    </xf>
    <xf numFmtId="0" fontId="57" fillId="25" borderId="10" xfId="33" applyFont="1" applyFill="1" applyBorder="1" applyAlignment="1">
      <alignment horizontal="center"/>
    </xf>
    <xf numFmtId="0" fontId="56" fillId="42" borderId="10" xfId="33" applyFont="1" applyFill="1" applyBorder="1" applyAlignment="1">
      <alignment horizontal="center" vertical="center"/>
    </xf>
    <xf numFmtId="0" fontId="56" fillId="42" borderId="12" xfId="33" applyFont="1" applyFill="1" applyBorder="1" applyAlignment="1">
      <alignment horizontal="center"/>
    </xf>
    <xf numFmtId="0" fontId="56" fillId="42" borderId="9" xfId="0" applyFont="1" applyFill="1" applyBorder="1" applyAlignment="1">
      <alignment vertical="center" wrapText="1"/>
    </xf>
    <xf numFmtId="0" fontId="65" fillId="42" borderId="37" xfId="0" applyFont="1" applyFill="1" applyBorder="1" applyAlignment="1">
      <alignment horizontal="center" vertical="center" wrapText="1"/>
    </xf>
    <xf numFmtId="0" fontId="56" fillId="42" borderId="10" xfId="33" applyFont="1" applyFill="1" applyBorder="1" applyAlignment="1">
      <alignment vertical="center" wrapText="1"/>
    </xf>
    <xf numFmtId="0" fontId="56" fillId="42" borderId="10" xfId="33" applyFont="1" applyFill="1" applyBorder="1"/>
    <xf numFmtId="0" fontId="56" fillId="42" borderId="10" xfId="33" applyFont="1" applyFill="1" applyBorder="1" applyAlignment="1">
      <alignment vertical="center"/>
    </xf>
    <xf numFmtId="0" fontId="65" fillId="42" borderId="37" xfId="0" applyFont="1" applyFill="1" applyBorder="1" applyAlignment="1" applyProtection="1">
      <alignment horizontal="center" vertical="center" wrapText="1"/>
    </xf>
    <xf numFmtId="167" fontId="1" fillId="29" borderId="26" xfId="33" applyNumberFormat="1" applyFont="1" applyFill="1" applyBorder="1" applyAlignment="1" applyProtection="1">
      <alignment horizontal="center" vertical="center" wrapText="1"/>
      <protection locked="0"/>
    </xf>
    <xf numFmtId="0" fontId="47" fillId="0" borderId="24" xfId="33" applyFont="1" applyFill="1" applyBorder="1" applyAlignment="1" applyProtection="1">
      <alignment horizontal="center" vertical="center" wrapText="1"/>
    </xf>
    <xf numFmtId="2" fontId="47" fillId="0" borderId="15" xfId="33" applyNumberFormat="1" applyFont="1" applyFill="1" applyBorder="1" applyAlignment="1" applyProtection="1">
      <alignment horizontal="center" vertical="center" wrapText="1"/>
      <protection locked="0"/>
    </xf>
    <xf numFmtId="2" fontId="47" fillId="0" borderId="23" xfId="33" applyNumberFormat="1" applyFont="1" applyFill="1" applyBorder="1" applyAlignment="1" applyProtection="1">
      <alignment horizontal="center" vertical="center" wrapText="1"/>
      <protection locked="0"/>
    </xf>
    <xf numFmtId="2" fontId="49" fillId="0" borderId="23" xfId="33" applyNumberFormat="1" applyFont="1" applyFill="1" applyBorder="1" applyAlignment="1" applyProtection="1">
      <alignment horizontal="center" vertical="center" wrapText="1"/>
      <protection locked="0"/>
    </xf>
    <xf numFmtId="2" fontId="47" fillId="0" borderId="23" xfId="33" applyNumberFormat="1" applyFont="1" applyFill="1" applyBorder="1" applyAlignment="1" applyProtection="1">
      <alignment horizontal="center" vertical="center" wrapText="1"/>
    </xf>
    <xf numFmtId="0" fontId="1" fillId="43" borderId="26" xfId="33" applyFont="1" applyFill="1" applyBorder="1" applyAlignment="1" applyProtection="1">
      <alignment horizontal="center" vertical="center" wrapText="1"/>
    </xf>
    <xf numFmtId="3" fontId="1" fillId="43" borderId="26" xfId="33" applyNumberFormat="1" applyFont="1" applyFill="1" applyBorder="1" applyAlignment="1" applyProtection="1">
      <alignment horizontal="center" vertical="center" wrapText="1"/>
    </xf>
    <xf numFmtId="167" fontId="1" fillId="43" borderId="26" xfId="33" applyNumberFormat="1" applyFont="1" applyFill="1" applyBorder="1" applyAlignment="1" applyProtection="1">
      <alignment horizontal="center" vertical="center" wrapText="1"/>
    </xf>
    <xf numFmtId="3" fontId="1" fillId="44" borderId="14" xfId="33" applyNumberFormat="1" applyFont="1" applyFill="1" applyBorder="1" applyAlignment="1">
      <alignment horizontal="center" vertical="center" wrapText="1"/>
    </xf>
    <xf numFmtId="3" fontId="59" fillId="29" borderId="14" xfId="33" applyNumberFormat="1" applyFont="1" applyFill="1" applyBorder="1" applyAlignment="1">
      <alignment horizontal="center" vertical="center" wrapText="1"/>
    </xf>
    <xf numFmtId="3" fontId="1" fillId="35" borderId="15" xfId="33" applyNumberFormat="1" applyFont="1" applyFill="1" applyBorder="1" applyAlignment="1">
      <alignment horizontal="center" vertical="center" wrapText="1"/>
    </xf>
    <xf numFmtId="3" fontId="2" fillId="35" borderId="15" xfId="33" applyNumberFormat="1" applyFont="1" applyFill="1" applyBorder="1" applyAlignment="1">
      <alignment horizontal="center" vertical="center" wrapText="1"/>
    </xf>
    <xf numFmtId="3" fontId="2" fillId="35" borderId="14" xfId="33" applyNumberFormat="1" applyFont="1" applyFill="1" applyBorder="1" applyAlignment="1">
      <alignment horizontal="center" vertical="center" wrapText="1"/>
    </xf>
    <xf numFmtId="167" fontId="2" fillId="35" borderId="15" xfId="33" applyNumberFormat="1" applyFont="1" applyFill="1" applyBorder="1" applyAlignment="1">
      <alignment horizontal="center" vertical="center" wrapText="1"/>
    </xf>
    <xf numFmtId="167" fontId="2" fillId="40" borderId="15" xfId="33" applyNumberFormat="1" applyFont="1" applyFill="1" applyBorder="1" applyAlignment="1">
      <alignment horizontal="center" vertical="center" wrapText="1"/>
    </xf>
    <xf numFmtId="167" fontId="2" fillId="40" borderId="14" xfId="33" applyNumberFormat="1" applyFont="1" applyFill="1" applyBorder="1" applyAlignment="1">
      <alignment horizontal="center" vertical="center" wrapText="1"/>
    </xf>
    <xf numFmtId="9" fontId="50" fillId="34" borderId="17" xfId="36" applyNumberFormat="1" applyFont="1" applyFill="1" applyBorder="1" applyAlignment="1" applyProtection="1">
      <alignment horizontal="center" vertical="center" wrapText="1"/>
    </xf>
    <xf numFmtId="9" fontId="0" fillId="0" borderId="0" xfId="35" applyFont="1"/>
    <xf numFmtId="9" fontId="1" fillId="0" borderId="0" xfId="33" applyNumberFormat="1" applyProtection="1">
      <protection locked="0"/>
    </xf>
    <xf numFmtId="0" fontId="2" fillId="0" borderId="25" xfId="0" applyFont="1" applyFill="1" applyBorder="1" applyAlignment="1">
      <alignment horizontal="center" vertical="distributed"/>
    </xf>
    <xf numFmtId="0" fontId="2" fillId="0" borderId="38" xfId="0" applyFont="1" applyFill="1" applyBorder="1" applyAlignment="1">
      <alignment horizontal="center" vertical="distributed"/>
    </xf>
    <xf numFmtId="0" fontId="5" fillId="0" borderId="61" xfId="0" applyFont="1" applyFill="1" applyBorder="1" applyAlignment="1" applyProtection="1">
      <alignment horizontal="center" vertical="center"/>
    </xf>
    <xf numFmtId="0" fontId="5" fillId="0" borderId="62" xfId="0" applyFont="1" applyFill="1" applyBorder="1" applyAlignment="1" applyProtection="1">
      <alignment horizontal="center" vertical="center"/>
    </xf>
    <xf numFmtId="0" fontId="5" fillId="0" borderId="63" xfId="0" applyFont="1" applyFill="1" applyBorder="1" applyAlignment="1" applyProtection="1">
      <alignment horizontal="center" vertical="center"/>
    </xf>
    <xf numFmtId="0" fontId="6" fillId="0" borderId="15" xfId="0" applyFont="1" applyFill="1" applyBorder="1" applyAlignment="1" applyProtection="1">
      <alignment horizontal="center" vertical="center"/>
    </xf>
    <xf numFmtId="0" fontId="6" fillId="0" borderId="23" xfId="0" applyFont="1" applyFill="1" applyBorder="1" applyAlignment="1" applyProtection="1">
      <alignment horizontal="center" vertical="center"/>
    </xf>
    <xf numFmtId="0" fontId="6" fillId="0" borderId="19" xfId="0" applyFont="1" applyFill="1" applyBorder="1" applyAlignment="1" applyProtection="1">
      <alignment horizontal="center" vertical="center"/>
    </xf>
    <xf numFmtId="0" fontId="7" fillId="0" borderId="32" xfId="0" applyFont="1" applyFill="1" applyBorder="1" applyAlignment="1" applyProtection="1">
      <alignment vertical="center"/>
    </xf>
    <xf numFmtId="0" fontId="7" fillId="0" borderId="23" xfId="0" applyFont="1" applyFill="1" applyBorder="1" applyAlignment="1" applyProtection="1">
      <alignment vertical="center"/>
    </xf>
    <xf numFmtId="0" fontId="7" fillId="0" borderId="19" xfId="0" applyFont="1" applyFill="1" applyBorder="1" applyAlignment="1" applyProtection="1">
      <alignment vertical="center"/>
    </xf>
    <xf numFmtId="0" fontId="6" fillId="0" borderId="16" xfId="0" applyFont="1" applyFill="1" applyBorder="1" applyAlignment="1" applyProtection="1">
      <alignment horizontal="center" vertical="center"/>
    </xf>
    <xf numFmtId="0" fontId="6" fillId="0" borderId="26" xfId="0" applyFont="1" applyFill="1" applyBorder="1" applyAlignment="1" applyProtection="1">
      <alignment horizontal="center" vertical="center"/>
    </xf>
    <xf numFmtId="0" fontId="6" fillId="0" borderId="64" xfId="0" applyFont="1" applyFill="1" applyBorder="1" applyAlignment="1" applyProtection="1">
      <alignment horizontal="center" vertical="center"/>
    </xf>
    <xf numFmtId="0" fontId="7" fillId="0" borderId="27" xfId="0" applyFont="1" applyFill="1" applyBorder="1" applyAlignment="1" applyProtection="1">
      <alignment vertical="center"/>
    </xf>
    <xf numFmtId="0" fontId="7" fillId="0" borderId="26" xfId="0" applyFont="1" applyFill="1" applyBorder="1" applyAlignment="1" applyProtection="1">
      <alignment vertical="center"/>
    </xf>
    <xf numFmtId="0" fontId="7" fillId="0" borderId="64" xfId="0" applyFont="1" applyFill="1" applyBorder="1" applyAlignment="1" applyProtection="1">
      <alignment vertical="center"/>
    </xf>
    <xf numFmtId="0" fontId="6" fillId="0" borderId="14" xfId="0" applyFont="1" applyFill="1" applyBorder="1" applyAlignment="1" applyProtection="1">
      <alignment horizontal="center" vertical="center"/>
    </xf>
    <xf numFmtId="0" fontId="6" fillId="0" borderId="17" xfId="0" applyFont="1" applyFill="1" applyBorder="1" applyAlignment="1" applyProtection="1">
      <alignment horizontal="center" vertical="center"/>
    </xf>
    <xf numFmtId="0" fontId="6" fillId="0" borderId="18" xfId="0" applyFont="1" applyFill="1" applyBorder="1" applyAlignment="1" applyProtection="1">
      <alignment horizontal="center" vertical="center"/>
    </xf>
    <xf numFmtId="0" fontId="7" fillId="0" borderId="36" xfId="0" applyFont="1" applyFill="1" applyBorder="1" applyAlignment="1" applyProtection="1">
      <alignment vertical="center"/>
    </xf>
    <xf numFmtId="0" fontId="7" fillId="0" borderId="17" xfId="0" applyFont="1" applyFill="1" applyBorder="1" applyAlignment="1" applyProtection="1">
      <alignment vertical="center"/>
    </xf>
    <xf numFmtId="0" fontId="7" fillId="0" borderId="18" xfId="0" applyFont="1" applyFill="1" applyBorder="1" applyAlignment="1" applyProtection="1">
      <alignment vertical="center"/>
    </xf>
    <xf numFmtId="0" fontId="3" fillId="25" borderId="9" xfId="0" applyFont="1" applyFill="1" applyBorder="1" applyAlignment="1">
      <alignment horizontal="center"/>
    </xf>
    <xf numFmtId="0" fontId="3" fillId="25" borderId="25" xfId="0" applyFont="1" applyFill="1" applyBorder="1" applyAlignment="1">
      <alignment horizontal="center"/>
    </xf>
    <xf numFmtId="0" fontId="3" fillId="25" borderId="38" xfId="0" applyFont="1" applyFill="1" applyBorder="1" applyAlignment="1">
      <alignment horizontal="center"/>
    </xf>
    <xf numFmtId="0" fontId="2" fillId="25" borderId="9" xfId="0" applyFont="1" applyFill="1" applyBorder="1" applyAlignment="1">
      <alignment horizontal="justify" vertical="justify" wrapText="1"/>
    </xf>
    <xf numFmtId="0" fontId="2" fillId="25" borderId="25" xfId="0" applyFont="1" applyFill="1" applyBorder="1" applyAlignment="1">
      <alignment horizontal="justify" vertical="justify" wrapText="1"/>
    </xf>
    <xf numFmtId="0" fontId="2" fillId="25" borderId="38" xfId="0" applyFont="1" applyFill="1" applyBorder="1" applyAlignment="1">
      <alignment horizontal="justify" vertical="justify" wrapText="1"/>
    </xf>
    <xf numFmtId="0" fontId="3" fillId="0" borderId="11" xfId="0" applyFont="1" applyFill="1" applyBorder="1" applyAlignment="1">
      <alignment horizontal="center"/>
    </xf>
    <xf numFmtId="0" fontId="3" fillId="24" borderId="9" xfId="0" applyFont="1" applyFill="1" applyBorder="1" applyAlignment="1">
      <alignment horizontal="center"/>
    </xf>
    <xf numFmtId="0" fontId="3" fillId="24" borderId="25" xfId="0" applyFont="1" applyFill="1" applyBorder="1" applyAlignment="1">
      <alignment horizontal="center"/>
    </xf>
    <xf numFmtId="0" fontId="3" fillId="24" borderId="38" xfId="0" applyFont="1" applyFill="1" applyBorder="1" applyAlignment="1">
      <alignment horizontal="center"/>
    </xf>
    <xf numFmtId="0" fontId="3" fillId="0" borderId="9" xfId="0" applyFont="1" applyFill="1" applyBorder="1" applyAlignment="1">
      <alignment horizontal="center"/>
    </xf>
    <xf numFmtId="0" fontId="3" fillId="0" borderId="25" xfId="0" applyFont="1" applyFill="1" applyBorder="1" applyAlignment="1">
      <alignment horizontal="center"/>
    </xf>
    <xf numFmtId="0" fontId="3" fillId="0" borderId="38" xfId="0" applyFont="1" applyFill="1" applyBorder="1" applyAlignment="1">
      <alignment horizontal="center"/>
    </xf>
    <xf numFmtId="0" fontId="9" fillId="24" borderId="12" xfId="0" applyFont="1" applyFill="1" applyBorder="1" applyAlignment="1">
      <alignment horizontal="center" vertical="center" wrapText="1"/>
    </xf>
    <xf numFmtId="0" fontId="9" fillId="24" borderId="11" xfId="0" applyFont="1" applyFill="1" applyBorder="1" applyAlignment="1">
      <alignment horizontal="center" vertical="center" wrapText="1"/>
    </xf>
    <xf numFmtId="0" fontId="9" fillId="24" borderId="13" xfId="0" applyFont="1" applyFill="1" applyBorder="1" applyAlignment="1">
      <alignment horizontal="center" vertical="center" wrapText="1"/>
    </xf>
    <xf numFmtId="0" fontId="9" fillId="24" borderId="44" xfId="0" applyFont="1" applyFill="1" applyBorder="1" applyAlignment="1">
      <alignment horizontal="center" vertical="center" wrapText="1"/>
    </xf>
    <xf numFmtId="0" fontId="9" fillId="24" borderId="45" xfId="0" applyFont="1" applyFill="1" applyBorder="1" applyAlignment="1">
      <alignment horizontal="center" vertical="center" wrapText="1"/>
    </xf>
    <xf numFmtId="0" fontId="9" fillId="24" borderId="46" xfId="0" applyFont="1" applyFill="1" applyBorder="1" applyAlignment="1">
      <alignment horizontal="center" vertical="center" wrapText="1"/>
    </xf>
    <xf numFmtId="0" fontId="3" fillId="25" borderId="0" xfId="0" applyFont="1" applyFill="1" applyAlignment="1">
      <alignment horizontal="center" vertical="center" wrapText="1"/>
    </xf>
    <xf numFmtId="0" fontId="3" fillId="24" borderId="9" xfId="0" applyFont="1" applyFill="1" applyBorder="1" applyAlignment="1">
      <alignment horizontal="center" vertical="distributed"/>
    </xf>
    <xf numFmtId="0" fontId="3" fillId="24" borderId="25" xfId="0" applyFont="1" applyFill="1" applyBorder="1" applyAlignment="1">
      <alignment horizontal="center" vertical="distributed"/>
    </xf>
    <xf numFmtId="0" fontId="1" fillId="25" borderId="43" xfId="0" applyFont="1" applyFill="1" applyBorder="1" applyAlignment="1">
      <alignment horizontal="center"/>
    </xf>
    <xf numFmtId="0" fontId="1" fillId="25" borderId="0" xfId="0" applyFont="1" applyFill="1" applyBorder="1" applyAlignment="1">
      <alignment horizontal="center"/>
    </xf>
    <xf numFmtId="0" fontId="1" fillId="25" borderId="42" xfId="0" applyFont="1" applyFill="1" applyBorder="1" applyAlignment="1">
      <alignment horizontal="center"/>
    </xf>
    <xf numFmtId="0" fontId="2" fillId="25" borderId="25" xfId="0" applyFont="1" applyFill="1" applyBorder="1" applyAlignment="1">
      <alignment horizontal="center"/>
    </xf>
    <xf numFmtId="0" fontId="2" fillId="25" borderId="38" xfId="0" applyFont="1" applyFill="1" applyBorder="1" applyAlignment="1">
      <alignment horizontal="center"/>
    </xf>
    <xf numFmtId="0" fontId="3" fillId="25" borderId="12" xfId="0" applyFont="1" applyFill="1" applyBorder="1" applyAlignment="1">
      <alignment horizontal="center"/>
    </xf>
    <xf numFmtId="0" fontId="3" fillId="25" borderId="11" xfId="0" applyFont="1" applyFill="1" applyBorder="1" applyAlignment="1">
      <alignment horizontal="center"/>
    </xf>
    <xf numFmtId="0" fontId="3" fillId="25" borderId="13" xfId="0" applyFont="1" applyFill="1" applyBorder="1" applyAlignment="1">
      <alignment horizontal="center"/>
    </xf>
    <xf numFmtId="0" fontId="1" fillId="25" borderId="9" xfId="0" applyFont="1" applyFill="1" applyBorder="1" applyAlignment="1">
      <alignment horizontal="center"/>
    </xf>
    <xf numFmtId="0" fontId="1" fillId="25" borderId="25" xfId="0" applyFont="1" applyFill="1" applyBorder="1" applyAlignment="1">
      <alignment horizontal="center"/>
    </xf>
    <xf numFmtId="0" fontId="1" fillId="25" borderId="38" xfId="0" applyFont="1" applyFill="1" applyBorder="1" applyAlignment="1">
      <alignment horizontal="center"/>
    </xf>
    <xf numFmtId="0" fontId="1" fillId="25" borderId="9" xfId="0" applyFont="1" applyFill="1" applyBorder="1" applyAlignment="1">
      <alignment horizontal="left" vertical="center" wrapText="1"/>
    </xf>
    <xf numFmtId="0" fontId="1" fillId="25" borderId="25" xfId="0" applyFont="1" applyFill="1" applyBorder="1" applyAlignment="1">
      <alignment horizontal="left" vertical="center" wrapText="1"/>
    </xf>
    <xf numFmtId="0" fontId="1" fillId="25" borderId="38" xfId="0" applyFont="1" applyFill="1" applyBorder="1" applyAlignment="1">
      <alignment horizontal="left" vertical="center" wrapText="1"/>
    </xf>
    <xf numFmtId="0" fontId="3" fillId="0" borderId="12" xfId="0" applyFont="1" applyFill="1" applyBorder="1" applyAlignment="1">
      <alignment horizontal="center"/>
    </xf>
    <xf numFmtId="0" fontId="3" fillId="0" borderId="13" xfId="0" applyFont="1" applyFill="1" applyBorder="1" applyAlignment="1">
      <alignment horizontal="center"/>
    </xf>
    <xf numFmtId="0" fontId="2" fillId="25" borderId="9" xfId="0" applyFont="1" applyFill="1" applyBorder="1" applyAlignment="1">
      <alignment horizontal="center"/>
    </xf>
    <xf numFmtId="0" fontId="1" fillId="25" borderId="9" xfId="0" applyFont="1" applyFill="1" applyBorder="1" applyAlignment="1">
      <alignment horizontal="center" wrapText="1"/>
    </xf>
    <xf numFmtId="0" fontId="1" fillId="25" borderId="25" xfId="0" applyFont="1" applyFill="1" applyBorder="1" applyAlignment="1">
      <alignment horizontal="left" vertical="center"/>
    </xf>
    <xf numFmtId="0" fontId="1" fillId="25" borderId="38" xfId="0" applyFont="1" applyFill="1" applyBorder="1" applyAlignment="1">
      <alignment horizontal="left" vertical="center"/>
    </xf>
    <xf numFmtId="0" fontId="2" fillId="25" borderId="9" xfId="0" applyFont="1" applyFill="1" applyBorder="1" applyAlignment="1">
      <alignment horizontal="center" wrapText="1"/>
    </xf>
    <xf numFmtId="0" fontId="2" fillId="25" borderId="25" xfId="0" applyFont="1" applyFill="1" applyBorder="1" applyAlignment="1">
      <alignment horizontal="center" wrapText="1"/>
    </xf>
    <xf numFmtId="0" fontId="2" fillId="25" borderId="38" xfId="0" applyFont="1" applyFill="1" applyBorder="1" applyAlignment="1">
      <alignment horizontal="center" wrapText="1"/>
    </xf>
    <xf numFmtId="0" fontId="3" fillId="0" borderId="43" xfId="0" applyFont="1" applyFill="1" applyBorder="1" applyAlignment="1">
      <alignment horizontal="center"/>
    </xf>
    <xf numFmtId="0" fontId="3" fillId="0" borderId="0" xfId="0" applyFont="1" applyFill="1" applyBorder="1" applyAlignment="1">
      <alignment horizontal="center"/>
    </xf>
    <xf numFmtId="0" fontId="3" fillId="0" borderId="42" xfId="0" applyFont="1" applyFill="1" applyBorder="1" applyAlignment="1">
      <alignment horizontal="center"/>
    </xf>
    <xf numFmtId="0" fontId="1" fillId="25" borderId="25" xfId="0" applyFont="1" applyFill="1" applyBorder="1" applyAlignment="1">
      <alignment horizontal="center" wrapText="1"/>
    </xf>
    <xf numFmtId="0" fontId="1" fillId="25" borderId="38" xfId="0" applyFont="1" applyFill="1" applyBorder="1" applyAlignment="1">
      <alignment horizontal="center" wrapText="1"/>
    </xf>
    <xf numFmtId="0" fontId="2" fillId="28" borderId="25" xfId="0" applyFont="1" applyFill="1" applyBorder="1" applyAlignment="1">
      <alignment horizontal="center" wrapText="1"/>
    </xf>
    <xf numFmtId="0" fontId="2" fillId="27" borderId="9" xfId="0" applyFont="1" applyFill="1" applyBorder="1" applyAlignment="1">
      <alignment horizontal="center" vertical="center" wrapText="1"/>
    </xf>
    <xf numFmtId="0" fontId="2" fillId="27" borderId="38" xfId="0" applyFont="1" applyFill="1" applyBorder="1" applyAlignment="1">
      <alignment horizontal="center" vertical="center" wrapText="1"/>
    </xf>
    <xf numFmtId="0" fontId="3" fillId="24" borderId="54" xfId="0" applyFont="1" applyFill="1" applyBorder="1" applyAlignment="1">
      <alignment horizontal="center"/>
    </xf>
    <xf numFmtId="0" fontId="3" fillId="24" borderId="55" xfId="0" applyFont="1" applyFill="1" applyBorder="1" applyAlignment="1">
      <alignment horizontal="center"/>
    </xf>
    <xf numFmtId="0" fontId="3" fillId="24" borderId="56" xfId="0" applyFont="1" applyFill="1" applyBorder="1" applyAlignment="1">
      <alignment horizontal="center"/>
    </xf>
    <xf numFmtId="0" fontId="3" fillId="24" borderId="57" xfId="0" applyFont="1" applyFill="1" applyBorder="1" applyAlignment="1">
      <alignment horizontal="center"/>
    </xf>
    <xf numFmtId="0" fontId="3" fillId="24" borderId="58" xfId="0" applyFont="1" applyFill="1" applyBorder="1" applyAlignment="1">
      <alignment horizontal="center"/>
    </xf>
    <xf numFmtId="0" fontId="3" fillId="24" borderId="20" xfId="0" applyFont="1" applyFill="1" applyBorder="1" applyAlignment="1">
      <alignment horizontal="center"/>
    </xf>
    <xf numFmtId="0" fontId="3" fillId="24" borderId="59" xfId="0" applyFont="1" applyFill="1" applyBorder="1" applyAlignment="1">
      <alignment horizontal="center"/>
    </xf>
    <xf numFmtId="0" fontId="3" fillId="24" borderId="60" xfId="0" applyFont="1" applyFill="1" applyBorder="1" applyAlignment="1">
      <alignment horizontal="center"/>
    </xf>
    <xf numFmtId="0" fontId="2" fillId="25" borderId="50" xfId="0" applyFont="1" applyFill="1" applyBorder="1" applyAlignment="1">
      <alignment horizontal="center"/>
    </xf>
    <xf numFmtId="0" fontId="2" fillId="25" borderId="51" xfId="0" applyFont="1" applyFill="1" applyBorder="1" applyAlignment="1">
      <alignment horizontal="center"/>
    </xf>
    <xf numFmtId="0" fontId="2" fillId="25" borderId="52" xfId="0" applyFont="1" applyFill="1" applyBorder="1" applyAlignment="1">
      <alignment horizontal="center"/>
    </xf>
    <xf numFmtId="0" fontId="2" fillId="25" borderId="53" xfId="0" applyFont="1" applyFill="1" applyBorder="1" applyAlignment="1">
      <alignment horizontal="center"/>
    </xf>
    <xf numFmtId="0" fontId="1" fillId="25" borderId="9" xfId="0" applyFont="1" applyFill="1" applyBorder="1" applyAlignment="1">
      <alignment vertical="top" wrapText="1"/>
    </xf>
    <xf numFmtId="0" fontId="1" fillId="25" borderId="25" xfId="0" applyFont="1" applyFill="1" applyBorder="1" applyAlignment="1">
      <alignment vertical="top" wrapText="1"/>
    </xf>
    <xf numFmtId="0" fontId="1" fillId="25" borderId="38" xfId="0" applyFont="1" applyFill="1" applyBorder="1" applyAlignment="1">
      <alignment vertical="top" wrapText="1"/>
    </xf>
    <xf numFmtId="0" fontId="2" fillId="25" borderId="47" xfId="0" applyFont="1" applyFill="1" applyBorder="1" applyAlignment="1">
      <alignment horizontal="center"/>
    </xf>
    <xf numFmtId="0" fontId="2" fillId="25" borderId="48" xfId="0" applyFont="1" applyFill="1" applyBorder="1" applyAlignment="1">
      <alignment horizontal="center"/>
    </xf>
    <xf numFmtId="0" fontId="2" fillId="25" borderId="27" xfId="0" applyFont="1" applyFill="1" applyBorder="1" applyAlignment="1">
      <alignment horizontal="center"/>
    </xf>
    <xf numFmtId="0" fontId="2" fillId="25" borderId="49" xfId="0" applyFont="1" applyFill="1" applyBorder="1" applyAlignment="1">
      <alignment horizontal="center"/>
    </xf>
    <xf numFmtId="0" fontId="2" fillId="0" borderId="25" xfId="0" applyFont="1" applyFill="1" applyBorder="1" applyAlignment="1">
      <alignment horizontal="center" vertical="center" wrapText="1"/>
    </xf>
    <xf numFmtId="0" fontId="2" fillId="0" borderId="38" xfId="0" applyFont="1" applyFill="1" applyBorder="1" applyAlignment="1">
      <alignment horizontal="center" vertical="center" wrapText="1"/>
    </xf>
    <xf numFmtId="0" fontId="3" fillId="25" borderId="22" xfId="0" applyFont="1" applyFill="1" applyBorder="1" applyAlignment="1">
      <alignment horizontal="center"/>
    </xf>
    <xf numFmtId="0" fontId="3" fillId="25" borderId="35" xfId="0" applyFont="1" applyFill="1" applyBorder="1" applyAlignment="1">
      <alignment horizontal="center"/>
    </xf>
    <xf numFmtId="0" fontId="3" fillId="25" borderId="36" xfId="0" applyFont="1" applyFill="1" applyBorder="1" applyAlignment="1">
      <alignment horizontal="center"/>
    </xf>
    <xf numFmtId="0" fontId="3" fillId="25" borderId="39" xfId="0" applyFont="1" applyFill="1" applyBorder="1" applyAlignment="1">
      <alignment horizontal="center"/>
    </xf>
    <xf numFmtId="0" fontId="3" fillId="24" borderId="40" xfId="0" applyFont="1" applyFill="1" applyBorder="1" applyAlignment="1">
      <alignment horizontal="left" vertical="center" wrapText="1"/>
    </xf>
    <xf numFmtId="0" fontId="3" fillId="24" borderId="41" xfId="0" applyFont="1" applyFill="1" applyBorder="1" applyAlignment="1">
      <alignment horizontal="left" vertical="center" wrapText="1"/>
    </xf>
    <xf numFmtId="0" fontId="3" fillId="25" borderId="0" xfId="0" applyFont="1" applyFill="1" applyBorder="1" applyAlignment="1">
      <alignment horizontal="center"/>
    </xf>
    <xf numFmtId="0" fontId="3" fillId="25" borderId="42" xfId="0" applyFont="1" applyFill="1" applyBorder="1" applyAlignment="1">
      <alignment horizontal="center"/>
    </xf>
    <xf numFmtId="0" fontId="31" fillId="25" borderId="12" xfId="0" applyFont="1" applyFill="1" applyBorder="1" applyAlignment="1">
      <alignment horizontal="center" vertical="center"/>
    </xf>
    <xf numFmtId="0" fontId="31" fillId="25" borderId="11" xfId="0" applyFont="1" applyFill="1" applyBorder="1" applyAlignment="1">
      <alignment horizontal="center" vertical="center"/>
    </xf>
    <xf numFmtId="0" fontId="31" fillId="25" borderId="13" xfId="0" applyFont="1" applyFill="1" applyBorder="1" applyAlignment="1">
      <alignment horizontal="center" vertical="center"/>
    </xf>
    <xf numFmtId="0" fontId="31" fillId="25" borderId="43" xfId="0" applyFont="1" applyFill="1" applyBorder="1" applyAlignment="1">
      <alignment horizontal="center" vertical="center"/>
    </xf>
    <xf numFmtId="0" fontId="31" fillId="25" borderId="0" xfId="0" applyFont="1" applyFill="1" applyBorder="1" applyAlignment="1">
      <alignment horizontal="center" vertical="center"/>
    </xf>
    <xf numFmtId="0" fontId="31" fillId="25" borderId="42" xfId="0" applyFont="1" applyFill="1" applyBorder="1" applyAlignment="1">
      <alignment horizontal="center" vertical="center"/>
    </xf>
    <xf numFmtId="0" fontId="31" fillId="25" borderId="44" xfId="0" applyFont="1" applyFill="1" applyBorder="1" applyAlignment="1">
      <alignment horizontal="center" vertical="center"/>
    </xf>
    <xf numFmtId="0" fontId="31" fillId="25" borderId="45" xfId="0" applyFont="1" applyFill="1" applyBorder="1" applyAlignment="1">
      <alignment horizontal="center" vertical="center"/>
    </xf>
    <xf numFmtId="0" fontId="31" fillId="25" borderId="46" xfId="0" applyFont="1" applyFill="1" applyBorder="1" applyAlignment="1">
      <alignment horizontal="center" vertical="center"/>
    </xf>
    <xf numFmtId="0" fontId="1" fillId="0" borderId="0" xfId="0" applyFont="1" applyFill="1" applyAlignment="1">
      <alignment horizontal="center"/>
    </xf>
    <xf numFmtId="0" fontId="26" fillId="0" borderId="81" xfId="0" applyFont="1" applyBorder="1" applyAlignment="1">
      <alignment horizontal="center"/>
    </xf>
    <xf numFmtId="0" fontId="0" fillId="0" borderId="82" xfId="0" applyBorder="1" applyAlignment="1">
      <alignment horizontal="left"/>
    </xf>
    <xf numFmtId="0" fontId="0" fillId="0" borderId="83" xfId="0" applyBorder="1" applyAlignment="1">
      <alignment horizontal="left"/>
    </xf>
    <xf numFmtId="0" fontId="0" fillId="0" borderId="84" xfId="0" applyBorder="1" applyAlignment="1">
      <alignment horizontal="left"/>
    </xf>
    <xf numFmtId="0" fontId="27" fillId="0" borderId="0" xfId="0" applyFont="1" applyAlignment="1">
      <alignment horizontal="center"/>
    </xf>
    <xf numFmtId="0" fontId="2" fillId="0" borderId="85" xfId="0" applyFont="1" applyBorder="1" applyAlignment="1">
      <alignment horizontal="center" vertical="center" wrapText="1"/>
    </xf>
    <xf numFmtId="0" fontId="2" fillId="0" borderId="86" xfId="0" applyFont="1" applyBorder="1" applyAlignment="1">
      <alignment horizontal="center" vertical="center" wrapText="1"/>
    </xf>
    <xf numFmtId="0" fontId="2" fillId="0" borderId="87"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88" xfId="0" applyFont="1" applyBorder="1" applyAlignment="1">
      <alignment horizontal="center" wrapText="1"/>
    </xf>
    <xf numFmtId="0" fontId="2" fillId="0" borderId="89" xfId="0" applyFont="1" applyBorder="1" applyAlignment="1">
      <alignment horizontal="center" wrapText="1"/>
    </xf>
    <xf numFmtId="0" fontId="2" fillId="0" borderId="10" xfId="0" applyFont="1" applyBorder="1" applyAlignment="1">
      <alignment horizontal="center"/>
    </xf>
    <xf numFmtId="0" fontId="2" fillId="0" borderId="90" xfId="0" applyFont="1" applyBorder="1" applyAlignment="1">
      <alignment horizontal="center"/>
    </xf>
    <xf numFmtId="0" fontId="0" fillId="0" borderId="65" xfId="0" applyBorder="1" applyAlignment="1" applyProtection="1">
      <alignment horizontal="center" vertical="center" wrapText="1"/>
    </xf>
    <xf numFmtId="0" fontId="0" fillId="0" borderId="66" xfId="0" applyBorder="1" applyAlignment="1" applyProtection="1">
      <alignment horizontal="center" vertical="center" wrapText="1"/>
    </xf>
    <xf numFmtId="9" fontId="0" fillId="0" borderId="55" xfId="0" applyNumberFormat="1" applyBorder="1" applyAlignment="1" applyProtection="1">
      <alignment horizontal="center" vertical="center" wrapText="1"/>
      <protection locked="0"/>
    </xf>
    <xf numFmtId="9" fontId="0" fillId="0" borderId="67" xfId="0" applyNumberFormat="1" applyBorder="1" applyAlignment="1" applyProtection="1">
      <alignment horizontal="center" vertical="center" wrapText="1"/>
      <protection locked="0"/>
    </xf>
    <xf numFmtId="0" fontId="1" fillId="0" borderId="56" xfId="0" applyFont="1" applyBorder="1" applyAlignment="1" applyProtection="1">
      <alignment horizontal="justify" vertical="center" wrapText="1"/>
      <protection locked="0"/>
    </xf>
    <xf numFmtId="0" fontId="0" fillId="0" borderId="11" xfId="0" applyBorder="1" applyAlignment="1" applyProtection="1">
      <alignment horizontal="justify" vertical="center"/>
      <protection locked="0"/>
    </xf>
    <xf numFmtId="0" fontId="0" fillId="0" borderId="68" xfId="0" applyBorder="1" applyAlignment="1" applyProtection="1">
      <alignment horizontal="justify" vertical="center"/>
      <protection locked="0"/>
    </xf>
    <xf numFmtId="0" fontId="0" fillId="0" borderId="69" xfId="0" applyBorder="1" applyAlignment="1" applyProtection="1">
      <alignment horizontal="justify" vertical="center"/>
      <protection locked="0"/>
    </xf>
    <xf numFmtId="0" fontId="0" fillId="0" borderId="45" xfId="0" applyBorder="1" applyAlignment="1" applyProtection="1">
      <alignment horizontal="justify" vertical="center"/>
      <protection locked="0"/>
    </xf>
    <xf numFmtId="0" fontId="0" fillId="0" borderId="70" xfId="0" applyBorder="1" applyAlignment="1" applyProtection="1">
      <alignment horizontal="justify" vertical="center"/>
      <protection locked="0"/>
    </xf>
    <xf numFmtId="0" fontId="0" fillId="0" borderId="71"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25" fillId="0" borderId="74" xfId="0" applyFont="1" applyBorder="1" applyAlignment="1">
      <alignment horizontal="center"/>
    </xf>
    <xf numFmtId="0" fontId="0" fillId="0" borderId="75" xfId="0" applyBorder="1" applyAlignment="1">
      <alignment horizontal="left"/>
    </xf>
    <xf numFmtId="0" fontId="0" fillId="0" borderId="76" xfId="0" applyBorder="1" applyAlignment="1">
      <alignment horizontal="left"/>
    </xf>
    <xf numFmtId="0" fontId="0" fillId="0" borderId="77" xfId="0" applyBorder="1" applyAlignment="1">
      <alignment horizontal="left"/>
    </xf>
    <xf numFmtId="0" fontId="25" fillId="0" borderId="78" xfId="0" applyFont="1" applyBorder="1" applyAlignment="1">
      <alignment horizontal="center"/>
    </xf>
    <xf numFmtId="0" fontId="0" fillId="0" borderId="79" xfId="0" applyBorder="1" applyAlignment="1">
      <alignment horizontal="left"/>
    </xf>
    <xf numFmtId="0" fontId="0" fillId="0" borderId="48" xfId="0" applyBorder="1" applyAlignment="1">
      <alignment horizontal="left"/>
    </xf>
    <xf numFmtId="0" fontId="0" fillId="0" borderId="80" xfId="0" applyBorder="1" applyAlignment="1">
      <alignment horizontal="left"/>
    </xf>
    <xf numFmtId="0" fontId="1" fillId="25" borderId="9" xfId="0" applyFont="1" applyFill="1" applyBorder="1" applyAlignment="1">
      <alignment horizontal="center" vertical="center"/>
    </xf>
    <xf numFmtId="0" fontId="1" fillId="25" borderId="25" xfId="0" applyFont="1" applyFill="1" applyBorder="1" applyAlignment="1">
      <alignment horizontal="center" vertical="center"/>
    </xf>
    <xf numFmtId="0" fontId="1" fillId="25" borderId="38" xfId="0" applyFont="1" applyFill="1" applyBorder="1" applyAlignment="1">
      <alignment horizontal="center" vertical="center"/>
    </xf>
    <xf numFmtId="0" fontId="1" fillId="25" borderId="9" xfId="0" applyFont="1" applyFill="1" applyBorder="1" applyAlignment="1">
      <alignment horizontal="center" vertical="center" wrapText="1"/>
    </xf>
    <xf numFmtId="9" fontId="2" fillId="25" borderId="9" xfId="0" applyNumberFormat="1" applyFont="1" applyFill="1" applyBorder="1" applyAlignment="1">
      <alignment horizontal="center" wrapText="1"/>
    </xf>
    <xf numFmtId="0" fontId="2" fillId="25" borderId="9" xfId="33" applyFont="1" applyFill="1" applyBorder="1" applyAlignment="1" applyProtection="1">
      <alignment horizontal="center" vertical="center"/>
    </xf>
    <xf numFmtId="0" fontId="2" fillId="25" borderId="25" xfId="33" applyFont="1" applyFill="1" applyBorder="1" applyAlignment="1" applyProtection="1">
      <alignment horizontal="center" vertical="center"/>
    </xf>
    <xf numFmtId="0" fontId="2" fillId="25" borderId="38" xfId="33" applyFont="1" applyFill="1" applyBorder="1" applyAlignment="1" applyProtection="1">
      <alignment horizontal="center" vertical="center"/>
    </xf>
    <xf numFmtId="0" fontId="2" fillId="0" borderId="25" xfId="33" applyFont="1" applyFill="1" applyBorder="1" applyAlignment="1" applyProtection="1">
      <alignment horizontal="center" vertical="center" wrapText="1"/>
    </xf>
    <xf numFmtId="0" fontId="2" fillId="0" borderId="38" xfId="33" applyFont="1" applyFill="1" applyBorder="1" applyAlignment="1" applyProtection="1">
      <alignment horizontal="center" vertical="center" wrapText="1"/>
    </xf>
    <xf numFmtId="0" fontId="1" fillId="0" borderId="43" xfId="33" applyFont="1" applyFill="1" applyBorder="1" applyAlignment="1" applyProtection="1">
      <alignment horizontal="justify" vertical="top" wrapText="1"/>
      <protection locked="0"/>
    </xf>
    <xf numFmtId="0" fontId="2" fillId="0" borderId="0" xfId="33" applyFont="1" applyFill="1" applyBorder="1" applyAlignment="1" applyProtection="1">
      <alignment horizontal="justify" vertical="top" wrapText="1"/>
      <protection locked="0"/>
    </xf>
    <xf numFmtId="0" fontId="2" fillId="0" borderId="42" xfId="33" applyFont="1" applyFill="1" applyBorder="1" applyAlignment="1" applyProtection="1">
      <alignment horizontal="justify" vertical="top" wrapText="1"/>
      <protection locked="0"/>
    </xf>
    <xf numFmtId="0" fontId="2" fillId="29" borderId="92" xfId="33" applyFont="1" applyFill="1" applyBorder="1" applyAlignment="1" applyProtection="1">
      <alignment horizontal="left" vertical="top" wrapText="1"/>
    </xf>
    <xf numFmtId="0" fontId="2" fillId="29" borderId="93" xfId="33" applyFont="1" applyFill="1" applyBorder="1" applyAlignment="1" applyProtection="1">
      <alignment horizontal="left" vertical="top" wrapText="1"/>
    </xf>
    <xf numFmtId="0" fontId="2" fillId="29" borderId="94" xfId="33" applyFont="1" applyFill="1" applyBorder="1" applyAlignment="1" applyProtection="1">
      <alignment horizontal="left" vertical="top" wrapText="1"/>
    </xf>
    <xf numFmtId="0" fontId="1" fillId="0" borderId="43" xfId="33" applyFont="1" applyFill="1" applyBorder="1" applyAlignment="1" applyProtection="1">
      <alignment horizontal="justify" vertical="center" wrapText="1"/>
      <protection locked="0"/>
    </xf>
    <xf numFmtId="0" fontId="2" fillId="0" borderId="0" xfId="33" applyFont="1" applyFill="1" applyBorder="1" applyAlignment="1" applyProtection="1">
      <alignment horizontal="justify" vertical="center" wrapText="1"/>
      <protection locked="0"/>
    </xf>
    <xf numFmtId="0" fontId="2" fillId="0" borderId="42" xfId="33" applyFont="1" applyFill="1" applyBorder="1" applyAlignment="1" applyProtection="1">
      <alignment horizontal="justify" vertical="center" wrapText="1"/>
      <protection locked="0"/>
    </xf>
    <xf numFmtId="0" fontId="2" fillId="29" borderId="12" xfId="33" applyFont="1" applyFill="1" applyBorder="1" applyAlignment="1" applyProtection="1">
      <alignment horizontal="left" vertical="top" wrapText="1"/>
    </xf>
    <xf numFmtId="0" fontId="2" fillId="29" borderId="11" xfId="33" applyFont="1" applyFill="1" applyBorder="1" applyAlignment="1" applyProtection="1">
      <alignment horizontal="left" vertical="top" wrapText="1"/>
    </xf>
    <xf numFmtId="0" fontId="2" fillId="29" borderId="13" xfId="33" applyFont="1" applyFill="1" applyBorder="1" applyAlignment="1" applyProtection="1">
      <alignment horizontal="left" vertical="top" wrapText="1"/>
    </xf>
    <xf numFmtId="0" fontId="3" fillId="24" borderId="40" xfId="0" applyFont="1" applyFill="1" applyBorder="1" applyAlignment="1" applyProtection="1">
      <alignment horizontal="left" vertical="center" wrapText="1"/>
    </xf>
    <xf numFmtId="0" fontId="3" fillId="24" borderId="91" xfId="0" applyFont="1" applyFill="1" applyBorder="1" applyAlignment="1" applyProtection="1">
      <alignment horizontal="left" vertical="center" wrapText="1"/>
    </xf>
    <xf numFmtId="0" fontId="3" fillId="24" borderId="41" xfId="0" applyFont="1" applyFill="1" applyBorder="1" applyAlignment="1" applyProtection="1">
      <alignment horizontal="left" vertical="center" wrapText="1"/>
    </xf>
    <xf numFmtId="0" fontId="31" fillId="25" borderId="12" xfId="0" applyFont="1" applyFill="1" applyBorder="1" applyAlignment="1" applyProtection="1">
      <alignment horizontal="center" vertical="center"/>
    </xf>
    <xf numFmtId="0" fontId="31" fillId="25" borderId="11" xfId="0" applyFont="1" applyFill="1" applyBorder="1" applyAlignment="1" applyProtection="1">
      <alignment horizontal="center" vertical="center"/>
    </xf>
    <xf numFmtId="0" fontId="31" fillId="25" borderId="13" xfId="0" applyFont="1" applyFill="1" applyBorder="1" applyAlignment="1" applyProtection="1">
      <alignment horizontal="center" vertical="center"/>
    </xf>
    <xf numFmtId="0" fontId="31" fillId="25" borderId="43" xfId="0" applyFont="1" applyFill="1" applyBorder="1" applyAlignment="1" applyProtection="1">
      <alignment horizontal="center" vertical="center"/>
    </xf>
    <xf numFmtId="0" fontId="31" fillId="25" borderId="0" xfId="0" applyFont="1" applyFill="1" applyBorder="1" applyAlignment="1" applyProtection="1">
      <alignment horizontal="center" vertical="center"/>
    </xf>
    <xf numFmtId="0" fontId="31" fillId="25" borderId="42" xfId="0" applyFont="1" applyFill="1" applyBorder="1" applyAlignment="1" applyProtection="1">
      <alignment horizontal="center" vertical="center"/>
    </xf>
    <xf numFmtId="0" fontId="31" fillId="25" borderId="44" xfId="0" applyFont="1" applyFill="1" applyBorder="1" applyAlignment="1" applyProtection="1">
      <alignment horizontal="center" vertical="center"/>
    </xf>
    <xf numFmtId="0" fontId="31" fillId="25" borderId="45" xfId="0" applyFont="1" applyFill="1" applyBorder="1" applyAlignment="1" applyProtection="1">
      <alignment horizontal="center" vertical="center"/>
    </xf>
    <xf numFmtId="0" fontId="31" fillId="25" borderId="46" xfId="0" applyFont="1" applyFill="1" applyBorder="1" applyAlignment="1" applyProtection="1">
      <alignment horizontal="center" vertical="center"/>
    </xf>
    <xf numFmtId="0" fontId="1" fillId="0" borderId="0" xfId="0" applyFont="1" applyFill="1" applyAlignment="1" applyProtection="1">
      <alignment horizontal="center"/>
    </xf>
    <xf numFmtId="0" fontId="3" fillId="25" borderId="17" xfId="0" applyFont="1" applyFill="1" applyBorder="1" applyAlignment="1" applyProtection="1">
      <alignment horizontal="center"/>
    </xf>
    <xf numFmtId="0" fontId="3" fillId="25" borderId="18" xfId="0" applyFont="1" applyFill="1" applyBorder="1" applyAlignment="1" applyProtection="1">
      <alignment horizontal="center"/>
    </xf>
    <xf numFmtId="0" fontId="3" fillId="24" borderId="9" xfId="0" applyFont="1" applyFill="1" applyBorder="1" applyAlignment="1" applyProtection="1">
      <alignment horizontal="center"/>
    </xf>
    <xf numFmtId="0" fontId="3" fillId="24" borderId="25" xfId="0" applyFont="1" applyFill="1" applyBorder="1" applyAlignment="1" applyProtection="1">
      <alignment horizontal="center"/>
    </xf>
    <xf numFmtId="0" fontId="3" fillId="24" borderId="38" xfId="0" applyFont="1" applyFill="1" applyBorder="1" applyAlignment="1" applyProtection="1">
      <alignment horizontal="center"/>
    </xf>
    <xf numFmtId="0" fontId="3" fillId="24" borderId="40" xfId="33" applyFont="1" applyFill="1" applyBorder="1" applyAlignment="1" applyProtection="1">
      <alignment horizontal="left" vertical="center" wrapText="1"/>
    </xf>
    <xf numFmtId="0" fontId="3" fillId="24" borderId="41" xfId="33" applyFont="1" applyFill="1" applyBorder="1" applyAlignment="1" applyProtection="1">
      <alignment horizontal="left" vertical="center" wrapText="1"/>
    </xf>
    <xf numFmtId="0" fontId="2" fillId="25" borderId="26" xfId="0" applyFont="1" applyFill="1" applyBorder="1" applyAlignment="1" applyProtection="1">
      <alignment horizontal="center"/>
    </xf>
    <xf numFmtId="0" fontId="2" fillId="25" borderId="64" xfId="0" applyFont="1" applyFill="1" applyBorder="1" applyAlignment="1" applyProtection="1">
      <alignment horizontal="center"/>
    </xf>
    <xf numFmtId="0" fontId="1" fillId="25" borderId="50" xfId="0" applyFont="1" applyFill="1" applyBorder="1" applyAlignment="1" applyProtection="1">
      <alignment horizontal="center" vertical="center"/>
    </xf>
    <xf numFmtId="0" fontId="1" fillId="25" borderId="51" xfId="0" applyFont="1" applyFill="1" applyBorder="1" applyAlignment="1" applyProtection="1">
      <alignment horizontal="center" vertical="center"/>
    </xf>
    <xf numFmtId="0" fontId="1" fillId="25" borderId="52" xfId="0" applyFont="1" applyFill="1" applyBorder="1" applyAlignment="1" applyProtection="1">
      <alignment horizontal="center" vertical="center"/>
    </xf>
    <xf numFmtId="0" fontId="1" fillId="25" borderId="26" xfId="0" applyFont="1" applyFill="1" applyBorder="1" applyAlignment="1" applyProtection="1">
      <alignment horizontal="center" vertical="center"/>
    </xf>
    <xf numFmtId="0" fontId="1" fillId="25" borderId="26" xfId="0" applyFont="1" applyFill="1" applyBorder="1" applyAlignment="1" applyProtection="1">
      <alignment horizontal="center" vertical="center" wrapText="1"/>
    </xf>
    <xf numFmtId="0" fontId="1" fillId="25" borderId="64" xfId="0" applyFont="1" applyFill="1" applyBorder="1" applyAlignment="1" applyProtection="1">
      <alignment horizontal="center" vertical="center" wrapText="1"/>
    </xf>
    <xf numFmtId="0" fontId="3" fillId="25" borderId="12" xfId="33" applyFont="1" applyFill="1" applyBorder="1" applyAlignment="1" applyProtection="1">
      <alignment horizontal="center"/>
    </xf>
    <xf numFmtId="0" fontId="3" fillId="25" borderId="11" xfId="33" applyFont="1" applyFill="1" applyBorder="1" applyAlignment="1" applyProtection="1">
      <alignment horizontal="center"/>
    </xf>
    <xf numFmtId="0" fontId="3" fillId="25" borderId="13" xfId="33" applyFont="1" applyFill="1" applyBorder="1" applyAlignment="1" applyProtection="1">
      <alignment horizontal="center"/>
    </xf>
    <xf numFmtId="0" fontId="2" fillId="25" borderId="9" xfId="33" applyFont="1" applyFill="1" applyBorder="1" applyAlignment="1" applyProtection="1">
      <alignment horizontal="center"/>
    </xf>
    <xf numFmtId="0" fontId="2" fillId="25" borderId="25" xfId="33" applyFont="1" applyFill="1" applyBorder="1" applyAlignment="1" applyProtection="1">
      <alignment horizontal="center"/>
    </xf>
    <xf numFmtId="0" fontId="2" fillId="25" borderId="38" xfId="33" applyFont="1" applyFill="1" applyBorder="1" applyAlignment="1" applyProtection="1">
      <alignment horizontal="center"/>
    </xf>
    <xf numFmtId="0" fontId="3" fillId="24" borderId="54" xfId="0" applyFont="1" applyFill="1" applyBorder="1" applyAlignment="1" applyProtection="1">
      <alignment horizontal="center"/>
    </xf>
    <xf numFmtId="0" fontId="3" fillId="24" borderId="55" xfId="0" applyFont="1" applyFill="1" applyBorder="1" applyAlignment="1" applyProtection="1">
      <alignment horizontal="center"/>
    </xf>
    <xf numFmtId="0" fontId="3" fillId="24" borderId="56" xfId="0" applyFont="1" applyFill="1" applyBorder="1" applyAlignment="1" applyProtection="1">
      <alignment horizontal="center"/>
    </xf>
    <xf numFmtId="0" fontId="3" fillId="24" borderId="57" xfId="0" applyFont="1" applyFill="1" applyBorder="1" applyAlignment="1" applyProtection="1">
      <alignment horizontal="center"/>
    </xf>
    <xf numFmtId="0" fontId="3" fillId="0" borderId="12" xfId="33" applyFont="1" applyFill="1" applyBorder="1" applyAlignment="1" applyProtection="1">
      <alignment horizontal="center"/>
    </xf>
    <xf numFmtId="0" fontId="3" fillId="0" borderId="11" xfId="33" applyFont="1" applyFill="1" applyBorder="1" applyAlignment="1" applyProtection="1">
      <alignment horizontal="center"/>
    </xf>
    <xf numFmtId="0" fontId="3" fillId="0" borderId="13" xfId="33" applyFont="1" applyFill="1" applyBorder="1" applyAlignment="1" applyProtection="1">
      <alignment horizontal="center"/>
    </xf>
    <xf numFmtId="0" fontId="3" fillId="25" borderId="9" xfId="33" applyFont="1" applyFill="1" applyBorder="1" applyAlignment="1" applyProtection="1">
      <alignment horizontal="center"/>
    </xf>
    <xf numFmtId="0" fontId="3" fillId="25" borderId="25" xfId="33" applyFont="1" applyFill="1" applyBorder="1" applyAlignment="1" applyProtection="1">
      <alignment horizontal="center"/>
    </xf>
    <xf numFmtId="0" fontId="3" fillId="25" borderId="38" xfId="33" applyFont="1" applyFill="1" applyBorder="1" applyAlignment="1" applyProtection="1">
      <alignment horizontal="center"/>
    </xf>
    <xf numFmtId="0" fontId="2" fillId="25" borderId="9" xfId="33" applyFont="1" applyFill="1" applyBorder="1" applyAlignment="1" applyProtection="1">
      <alignment horizontal="center" wrapText="1"/>
    </xf>
    <xf numFmtId="0" fontId="2" fillId="25" borderId="25" xfId="33" applyFont="1" applyFill="1" applyBorder="1" applyAlignment="1" applyProtection="1">
      <alignment horizontal="center" wrapText="1"/>
    </xf>
    <xf numFmtId="0" fontId="2" fillId="25" borderId="38" xfId="33" applyFont="1" applyFill="1" applyBorder="1" applyAlignment="1" applyProtection="1">
      <alignment horizontal="center" wrapText="1"/>
    </xf>
    <xf numFmtId="0" fontId="2" fillId="0" borderId="9" xfId="33" applyFont="1" applyFill="1" applyBorder="1" applyAlignment="1" applyProtection="1">
      <alignment horizontal="justify" vertical="center" wrapText="1"/>
    </xf>
    <xf numFmtId="0" fontId="1" fillId="0" borderId="25" xfId="33" applyFont="1" applyFill="1" applyBorder="1" applyAlignment="1" applyProtection="1">
      <alignment horizontal="justify" vertical="center"/>
    </xf>
    <xf numFmtId="0" fontId="1" fillId="0" borderId="38" xfId="33" applyFont="1" applyFill="1" applyBorder="1" applyAlignment="1" applyProtection="1">
      <alignment horizontal="justify" vertical="center"/>
    </xf>
    <xf numFmtId="0" fontId="3" fillId="25" borderId="9" xfId="0" applyFont="1" applyFill="1" applyBorder="1" applyAlignment="1" applyProtection="1">
      <alignment horizontal="center"/>
    </xf>
    <xf numFmtId="0" fontId="3" fillId="25" borderId="25" xfId="0" applyFont="1" applyFill="1" applyBorder="1" applyAlignment="1" applyProtection="1">
      <alignment horizontal="center"/>
    </xf>
    <xf numFmtId="0" fontId="3" fillId="25" borderId="38" xfId="0" applyFont="1" applyFill="1" applyBorder="1" applyAlignment="1" applyProtection="1">
      <alignment horizontal="center"/>
    </xf>
    <xf numFmtId="9" fontId="2" fillId="25" borderId="9" xfId="0" applyNumberFormat="1" applyFont="1" applyFill="1" applyBorder="1" applyAlignment="1" applyProtection="1">
      <alignment horizontal="center" wrapText="1"/>
    </xf>
    <xf numFmtId="0" fontId="2" fillId="25" borderId="25" xfId="0" applyFont="1" applyFill="1" applyBorder="1" applyAlignment="1" applyProtection="1">
      <alignment horizontal="center" wrapText="1"/>
    </xf>
    <xf numFmtId="0" fontId="2" fillId="25" borderId="38" xfId="0" applyFont="1" applyFill="1" applyBorder="1" applyAlignment="1" applyProtection="1">
      <alignment horizontal="center" wrapText="1"/>
    </xf>
    <xf numFmtId="0" fontId="3" fillId="0" borderId="43" xfId="0" applyFont="1" applyFill="1" applyBorder="1" applyAlignment="1" applyProtection="1">
      <alignment horizontal="center"/>
    </xf>
    <xf numFmtId="0" fontId="3" fillId="0" borderId="0" xfId="0" applyFont="1" applyFill="1" applyBorder="1" applyAlignment="1" applyProtection="1">
      <alignment horizontal="center"/>
    </xf>
    <xf numFmtId="0" fontId="3" fillId="0" borderId="42" xfId="0" applyFont="1" applyFill="1" applyBorder="1" applyAlignment="1" applyProtection="1">
      <alignment horizontal="center"/>
    </xf>
    <xf numFmtId="0" fontId="2" fillId="25" borderId="9" xfId="0" applyFont="1" applyFill="1" applyBorder="1" applyAlignment="1" applyProtection="1">
      <alignment horizontal="center" wrapText="1"/>
    </xf>
    <xf numFmtId="0" fontId="2" fillId="28" borderId="25" xfId="0" applyFont="1" applyFill="1" applyBorder="1" applyAlignment="1" applyProtection="1">
      <alignment horizontal="center" wrapText="1"/>
    </xf>
    <xf numFmtId="0" fontId="2" fillId="27" borderId="9" xfId="0" applyFont="1" applyFill="1" applyBorder="1" applyAlignment="1" applyProtection="1">
      <alignment horizontal="center" vertical="center" wrapText="1"/>
    </xf>
    <xf numFmtId="0" fontId="2" fillId="27" borderId="38" xfId="0" applyFont="1" applyFill="1" applyBorder="1" applyAlignment="1" applyProtection="1">
      <alignment horizontal="center" vertical="center" wrapText="1"/>
    </xf>
    <xf numFmtId="0" fontId="2" fillId="0" borderId="9" xfId="0" applyFont="1" applyFill="1" applyBorder="1" applyAlignment="1" applyProtection="1">
      <alignment horizontal="center" vertical="center" wrapText="1"/>
      <protection locked="0"/>
    </xf>
    <xf numFmtId="0" fontId="2" fillId="0" borderId="25" xfId="0" applyFont="1" applyFill="1" applyBorder="1" applyAlignment="1" applyProtection="1">
      <alignment horizontal="center" vertical="center" wrapText="1"/>
      <protection locked="0"/>
    </xf>
    <xf numFmtId="0" fontId="2" fillId="0" borderId="38" xfId="0" applyFont="1" applyFill="1" applyBorder="1" applyAlignment="1" applyProtection="1">
      <alignment horizontal="center" vertical="center" wrapText="1"/>
      <protection locked="0"/>
    </xf>
    <xf numFmtId="0" fontId="3" fillId="0" borderId="11" xfId="0" applyFont="1" applyFill="1" applyBorder="1" applyAlignment="1" applyProtection="1">
      <alignment horizontal="center"/>
    </xf>
    <xf numFmtId="0" fontId="3" fillId="0" borderId="9" xfId="0" applyFont="1" applyFill="1" applyBorder="1" applyAlignment="1" applyProtection="1">
      <alignment horizontal="center"/>
    </xf>
    <xf numFmtId="0" fontId="3" fillId="0" borderId="25" xfId="0" applyFont="1" applyFill="1" applyBorder="1" applyAlignment="1" applyProtection="1">
      <alignment horizontal="center"/>
    </xf>
    <xf numFmtId="0" fontId="3" fillId="0" borderId="38" xfId="0" applyFont="1" applyFill="1" applyBorder="1" applyAlignment="1" applyProtection="1">
      <alignment horizontal="center"/>
    </xf>
    <xf numFmtId="0" fontId="1" fillId="25" borderId="9" xfId="33" applyFont="1" applyFill="1" applyBorder="1" applyAlignment="1" applyProtection="1">
      <alignment horizontal="center" vertical="center" wrapText="1"/>
    </xf>
    <xf numFmtId="0" fontId="1" fillId="25" borderId="25" xfId="33" applyFont="1" applyFill="1" applyBorder="1" applyAlignment="1" applyProtection="1">
      <alignment horizontal="center" vertical="center"/>
    </xf>
    <xf numFmtId="0" fontId="1" fillId="25" borderId="38" xfId="33" applyFont="1" applyFill="1" applyBorder="1" applyAlignment="1" applyProtection="1">
      <alignment horizontal="center" vertical="center"/>
    </xf>
    <xf numFmtId="0" fontId="2" fillId="25" borderId="25" xfId="33" applyFont="1" applyFill="1" applyBorder="1" applyAlignment="1" applyProtection="1">
      <alignment horizontal="center"/>
      <protection locked="0"/>
    </xf>
    <xf numFmtId="0" fontId="2" fillId="25" borderId="38" xfId="33" applyFont="1" applyFill="1" applyBorder="1" applyAlignment="1" applyProtection="1">
      <alignment horizontal="center"/>
      <protection locked="0"/>
    </xf>
    <xf numFmtId="0" fontId="1" fillId="0" borderId="9" xfId="33" applyFont="1" applyFill="1" applyBorder="1" applyAlignment="1" applyProtection="1">
      <alignment horizontal="center" vertical="center"/>
    </xf>
    <xf numFmtId="0" fontId="1" fillId="0" borderId="25" xfId="33" applyFont="1" applyFill="1" applyBorder="1" applyAlignment="1" applyProtection="1">
      <alignment horizontal="center" vertical="center"/>
    </xf>
    <xf numFmtId="0" fontId="1" fillId="0" borderId="38" xfId="33" applyFont="1" applyFill="1" applyBorder="1" applyAlignment="1" applyProtection="1">
      <alignment horizontal="center" vertical="center"/>
    </xf>
    <xf numFmtId="0" fontId="1" fillId="0" borderId="9" xfId="0" applyFont="1" applyFill="1" applyBorder="1" applyAlignment="1" applyProtection="1">
      <alignment horizontal="center" vertical="center"/>
    </xf>
    <xf numFmtId="0" fontId="1" fillId="0" borderId="25" xfId="0" applyFont="1" applyFill="1" applyBorder="1" applyAlignment="1" applyProtection="1">
      <alignment horizontal="center" vertical="center"/>
    </xf>
    <xf numFmtId="0" fontId="1" fillId="0" borderId="38" xfId="0" applyFont="1" applyFill="1" applyBorder="1" applyAlignment="1" applyProtection="1">
      <alignment horizontal="center" vertical="center"/>
    </xf>
    <xf numFmtId="0" fontId="9" fillId="24" borderId="12" xfId="0" applyFont="1" applyFill="1" applyBorder="1" applyAlignment="1" applyProtection="1">
      <alignment horizontal="center" vertical="center" wrapText="1"/>
    </xf>
    <xf numFmtId="0" fontId="9" fillId="24" borderId="11" xfId="0" applyFont="1" applyFill="1" applyBorder="1" applyAlignment="1" applyProtection="1">
      <alignment horizontal="center" vertical="center" wrapText="1"/>
    </xf>
    <xf numFmtId="0" fontId="9" fillId="24" borderId="13" xfId="0" applyFont="1" applyFill="1" applyBorder="1" applyAlignment="1" applyProtection="1">
      <alignment horizontal="center" vertical="center" wrapText="1"/>
    </xf>
    <xf numFmtId="0" fontId="9" fillId="24" borderId="44" xfId="0" applyFont="1" applyFill="1" applyBorder="1" applyAlignment="1" applyProtection="1">
      <alignment horizontal="center" vertical="center" wrapText="1"/>
    </xf>
    <xf numFmtId="0" fontId="9" fillId="24" borderId="45" xfId="0" applyFont="1" applyFill="1" applyBorder="1" applyAlignment="1" applyProtection="1">
      <alignment horizontal="center" vertical="center" wrapText="1"/>
    </xf>
    <xf numFmtId="0" fontId="9" fillId="24" borderId="46" xfId="0" applyFont="1" applyFill="1" applyBorder="1" applyAlignment="1" applyProtection="1">
      <alignment horizontal="center" vertical="center" wrapText="1"/>
    </xf>
    <xf numFmtId="0" fontId="3" fillId="25" borderId="0" xfId="0" applyFont="1" applyFill="1" applyAlignment="1" applyProtection="1">
      <alignment horizontal="center" vertical="center" wrapText="1"/>
    </xf>
    <xf numFmtId="0" fontId="3" fillId="24" borderId="9" xfId="33" applyFont="1" applyFill="1" applyBorder="1" applyAlignment="1" applyProtection="1">
      <alignment horizontal="center" vertical="distributed"/>
    </xf>
    <xf numFmtId="0" fontId="3" fillId="24" borderId="25" xfId="33" applyFont="1" applyFill="1" applyBorder="1" applyAlignment="1" applyProtection="1">
      <alignment horizontal="center" vertical="distributed"/>
    </xf>
    <xf numFmtId="0" fontId="2" fillId="0" borderId="9" xfId="33" applyFont="1" applyFill="1" applyBorder="1" applyAlignment="1" applyProtection="1">
      <alignment horizontal="center" vertical="distributed"/>
      <protection locked="0"/>
    </xf>
    <xf numFmtId="0" fontId="2" fillId="0" borderId="25" xfId="33" applyFont="1" applyFill="1" applyBorder="1" applyAlignment="1" applyProtection="1">
      <alignment horizontal="center" vertical="distributed"/>
      <protection locked="0"/>
    </xf>
    <xf numFmtId="0" fontId="2" fillId="0" borderId="38" xfId="33" applyFont="1" applyFill="1" applyBorder="1" applyAlignment="1" applyProtection="1">
      <alignment horizontal="center" vertical="distributed"/>
      <protection locked="0"/>
    </xf>
    <xf numFmtId="0" fontId="1" fillId="25" borderId="43" xfId="33" applyFont="1" applyFill="1" applyBorder="1" applyAlignment="1" applyProtection="1">
      <alignment horizontal="center"/>
    </xf>
    <xf numFmtId="0" fontId="1" fillId="25" borderId="0" xfId="33" applyFont="1" applyFill="1" applyBorder="1" applyAlignment="1" applyProtection="1">
      <alignment horizontal="center"/>
    </xf>
    <xf numFmtId="0" fontId="1" fillId="25" borderId="42" xfId="33" applyFont="1" applyFill="1" applyBorder="1" applyAlignment="1" applyProtection="1">
      <alignment horizontal="center"/>
    </xf>
    <xf numFmtId="0" fontId="36" fillId="0" borderId="61" xfId="0" applyFont="1" applyFill="1" applyBorder="1" applyAlignment="1" applyProtection="1">
      <alignment horizontal="center" vertical="center"/>
    </xf>
    <xf numFmtId="0" fontId="36" fillId="0" borderId="62" xfId="0" applyFont="1" applyFill="1" applyBorder="1" applyAlignment="1" applyProtection="1">
      <alignment horizontal="center" vertical="center"/>
    </xf>
    <xf numFmtId="0" fontId="36" fillId="0" borderId="63" xfId="0" applyFont="1" applyFill="1" applyBorder="1" applyAlignment="1" applyProtection="1">
      <alignment horizontal="center" vertical="center"/>
    </xf>
    <xf numFmtId="0" fontId="37" fillId="0" borderId="15" xfId="0" applyFont="1" applyFill="1" applyBorder="1" applyAlignment="1" applyProtection="1">
      <alignment horizontal="center" vertical="center"/>
    </xf>
    <xf numFmtId="0" fontId="37" fillId="0" borderId="23" xfId="0" applyFont="1" applyFill="1" applyBorder="1" applyAlignment="1" applyProtection="1">
      <alignment horizontal="center" vertical="center"/>
    </xf>
    <xf numFmtId="0" fontId="37" fillId="0" borderId="19" xfId="0" applyFont="1" applyFill="1" applyBorder="1" applyAlignment="1" applyProtection="1">
      <alignment horizontal="center" vertical="center"/>
    </xf>
    <xf numFmtId="0" fontId="38" fillId="0" borderId="32" xfId="0" applyFont="1" applyFill="1" applyBorder="1" applyAlignment="1" applyProtection="1">
      <alignment vertical="center"/>
    </xf>
    <xf numFmtId="0" fontId="38" fillId="0" borderId="23" xfId="0" applyFont="1" applyFill="1" applyBorder="1" applyAlignment="1" applyProtection="1">
      <alignment vertical="center"/>
    </xf>
    <xf numFmtId="0" fontId="38" fillId="0" borderId="19" xfId="0" applyFont="1" applyFill="1" applyBorder="1" applyAlignment="1" applyProtection="1">
      <alignment vertical="center"/>
    </xf>
    <xf numFmtId="0" fontId="37" fillId="0" borderId="16" xfId="0" applyFont="1" applyFill="1" applyBorder="1" applyAlignment="1" applyProtection="1">
      <alignment horizontal="center" vertical="center"/>
    </xf>
    <xf numFmtId="0" fontId="37" fillId="0" borderId="26" xfId="0" applyFont="1" applyFill="1" applyBorder="1" applyAlignment="1" applyProtection="1">
      <alignment horizontal="center" vertical="center"/>
    </xf>
    <xf numFmtId="0" fontId="37" fillId="0" borderId="64" xfId="0" applyFont="1" applyFill="1" applyBorder="1" applyAlignment="1" applyProtection="1">
      <alignment horizontal="center" vertical="center"/>
    </xf>
    <xf numFmtId="0" fontId="38" fillId="0" borderId="27" xfId="0" applyFont="1" applyFill="1" applyBorder="1" applyAlignment="1" applyProtection="1">
      <alignment vertical="center"/>
    </xf>
    <xf numFmtId="0" fontId="38" fillId="0" borderId="26" xfId="0" applyFont="1" applyFill="1" applyBorder="1" applyAlignment="1" applyProtection="1">
      <alignment vertical="center"/>
    </xf>
    <xf numFmtId="0" fontId="38" fillId="0" borderId="64" xfId="0" applyFont="1" applyFill="1" applyBorder="1" applyAlignment="1" applyProtection="1">
      <alignment vertical="center"/>
    </xf>
    <xf numFmtId="0" fontId="37" fillId="0" borderId="14" xfId="0" applyFont="1" applyFill="1" applyBorder="1" applyAlignment="1" applyProtection="1">
      <alignment horizontal="center" vertical="center"/>
    </xf>
    <xf numFmtId="0" fontId="37" fillId="0" borderId="17" xfId="0" applyFont="1" applyFill="1" applyBorder="1" applyAlignment="1" applyProtection="1">
      <alignment horizontal="center" vertical="center"/>
    </xf>
    <xf numFmtId="0" fontId="37" fillId="0" borderId="18" xfId="0" applyFont="1" applyFill="1" applyBorder="1" applyAlignment="1" applyProtection="1">
      <alignment horizontal="center" vertical="center"/>
    </xf>
    <xf numFmtId="0" fontId="38" fillId="0" borderId="36" xfId="0" applyFont="1" applyFill="1" applyBorder="1" applyAlignment="1" applyProtection="1">
      <alignment vertical="center"/>
    </xf>
    <xf numFmtId="0" fontId="38" fillId="0" borderId="17" xfId="0" applyFont="1" applyFill="1" applyBorder="1" applyAlignment="1" applyProtection="1">
      <alignment vertical="center"/>
    </xf>
    <xf numFmtId="0" fontId="38" fillId="0" borderId="18" xfId="0" applyFont="1" applyFill="1" applyBorder="1" applyAlignment="1" applyProtection="1">
      <alignment vertical="center"/>
    </xf>
    <xf numFmtId="0" fontId="1" fillId="0" borderId="26" xfId="0" applyFont="1" applyFill="1" applyBorder="1" applyAlignment="1" applyProtection="1">
      <alignment horizontal="center" vertical="center" wrapText="1"/>
    </xf>
    <xf numFmtId="10" fontId="2" fillId="0" borderId="26" xfId="0" applyNumberFormat="1" applyFont="1" applyFill="1" applyBorder="1" applyAlignment="1" applyProtection="1">
      <alignment horizontal="center" vertical="center" wrapText="1"/>
    </xf>
    <xf numFmtId="165" fontId="2" fillId="0" borderId="26" xfId="35" applyNumberFormat="1" applyFont="1" applyFill="1" applyBorder="1" applyAlignment="1" applyProtection="1">
      <alignment horizontal="center" vertical="center"/>
    </xf>
    <xf numFmtId="9" fontId="1" fillId="25" borderId="26" xfId="35" applyFont="1" applyFill="1" applyBorder="1" applyAlignment="1" applyProtection="1">
      <alignment horizontal="center" vertical="center" wrapText="1"/>
    </xf>
    <xf numFmtId="9" fontId="1" fillId="0" borderId="26" xfId="35" applyFont="1" applyFill="1" applyBorder="1" applyAlignment="1" applyProtection="1">
      <alignment horizontal="center" vertical="center" wrapText="1"/>
    </xf>
    <xf numFmtId="0" fontId="67" fillId="31" borderId="26" xfId="0" applyFont="1" applyFill="1" applyBorder="1" applyAlignment="1" applyProtection="1">
      <alignment horizontal="center" vertical="center" wrapText="1"/>
    </xf>
    <xf numFmtId="0" fontId="25" fillId="0" borderId="47" xfId="0" applyFont="1" applyBorder="1" applyAlignment="1" applyProtection="1">
      <alignment horizontal="center" vertical="center"/>
    </xf>
    <xf numFmtId="0" fontId="25" fillId="0" borderId="48" xfId="0" applyFont="1" applyBorder="1" applyAlignment="1" applyProtection="1">
      <alignment horizontal="center" vertical="center"/>
    </xf>
    <xf numFmtId="0" fontId="25" fillId="0" borderId="27" xfId="0" applyFont="1" applyBorder="1" applyAlignment="1" applyProtection="1">
      <alignment horizontal="center" vertical="center"/>
    </xf>
    <xf numFmtId="0" fontId="0" fillId="0" borderId="26" xfId="0" applyBorder="1" applyAlignment="1" applyProtection="1">
      <alignment horizontal="left" vertical="center"/>
    </xf>
    <xf numFmtId="0" fontId="66" fillId="31" borderId="26" xfId="0" applyFont="1" applyFill="1" applyBorder="1" applyAlignment="1" applyProtection="1">
      <alignment horizontal="center" vertical="center" wrapText="1"/>
    </xf>
    <xf numFmtId="0" fontId="62" fillId="31" borderId="26" xfId="0" applyFont="1" applyFill="1" applyBorder="1" applyAlignment="1" applyProtection="1">
      <alignment horizontal="center" vertical="center" wrapText="1"/>
    </xf>
    <xf numFmtId="0" fontId="0" fillId="0" borderId="26" xfId="0" applyBorder="1" applyAlignment="1" applyProtection="1">
      <alignment horizontal="center" vertical="center"/>
    </xf>
    <xf numFmtId="0" fontId="1" fillId="0" borderId="26" xfId="0" applyFont="1" applyBorder="1" applyAlignment="1" applyProtection="1">
      <alignment horizontal="left" vertical="center"/>
    </xf>
    <xf numFmtId="0" fontId="27" fillId="29" borderId="0" xfId="0" applyFont="1" applyFill="1" applyAlignment="1" applyProtection="1">
      <alignment horizontal="center" vertical="center"/>
    </xf>
    <xf numFmtId="0" fontId="41" fillId="0" borderId="26" xfId="0" applyFont="1" applyFill="1" applyBorder="1" applyAlignment="1" applyProtection="1">
      <alignment horizontal="left" vertical="top" wrapText="1"/>
      <protection locked="0"/>
    </xf>
    <xf numFmtId="0" fontId="55" fillId="42" borderId="12" xfId="33" applyFont="1" applyFill="1" applyBorder="1" applyAlignment="1">
      <alignment horizontal="center" vertical="center" wrapText="1"/>
    </xf>
    <xf numFmtId="0" fontId="55" fillId="42" borderId="11" xfId="33" applyFont="1" applyFill="1" applyBorder="1" applyAlignment="1">
      <alignment horizontal="center" vertical="center" wrapText="1"/>
    </xf>
    <xf numFmtId="0" fontId="55" fillId="42" borderId="13" xfId="33" applyFont="1" applyFill="1" applyBorder="1" applyAlignment="1">
      <alignment horizontal="center" vertical="center" wrapText="1"/>
    </xf>
    <xf numFmtId="0" fontId="55" fillId="42" borderId="44" xfId="33" applyFont="1" applyFill="1" applyBorder="1" applyAlignment="1">
      <alignment horizontal="center" vertical="center" wrapText="1"/>
    </xf>
    <xf numFmtId="0" fontId="55" fillId="42" borderId="45" xfId="33" applyFont="1" applyFill="1" applyBorder="1" applyAlignment="1">
      <alignment horizontal="center" vertical="center" wrapText="1"/>
    </xf>
    <xf numFmtId="0" fontId="55" fillId="42" borderId="46" xfId="33" applyFont="1" applyFill="1" applyBorder="1" applyAlignment="1">
      <alignment horizontal="center" vertical="center" wrapText="1"/>
    </xf>
    <xf numFmtId="0" fontId="57" fillId="0" borderId="9" xfId="33" applyFont="1" applyBorder="1" applyAlignment="1">
      <alignment horizontal="center" vertical="distributed"/>
    </xf>
    <xf numFmtId="0" fontId="57" fillId="0" borderId="25" xfId="33" applyFont="1" applyBorder="1" applyAlignment="1">
      <alignment horizontal="center" vertical="distributed"/>
    </xf>
    <xf numFmtId="0" fontId="57" fillId="0" borderId="38" xfId="33" applyFont="1" applyBorder="1" applyAlignment="1">
      <alignment horizontal="center" vertical="distributed"/>
    </xf>
    <xf numFmtId="0" fontId="56" fillId="42" borderId="9" xfId="33" applyFont="1" applyFill="1" applyBorder="1" applyAlignment="1">
      <alignment horizontal="center" vertical="distributed"/>
    </xf>
    <xf numFmtId="0" fontId="56" fillId="42" borderId="25" xfId="33" applyFont="1" applyFill="1" applyBorder="1" applyAlignment="1">
      <alignment horizontal="center" vertical="distributed"/>
    </xf>
    <xf numFmtId="0" fontId="58" fillId="0" borderId="9" xfId="33" applyFont="1" applyBorder="1" applyAlignment="1">
      <alignment horizontal="center" vertical="center"/>
    </xf>
    <xf numFmtId="0" fontId="58" fillId="0" borderId="25" xfId="33" applyFont="1" applyBorder="1" applyAlignment="1">
      <alignment horizontal="center" vertical="center"/>
    </xf>
    <xf numFmtId="0" fontId="58" fillId="0" borderId="38" xfId="33" applyFont="1" applyBorder="1" applyAlignment="1">
      <alignment horizontal="center" vertical="center"/>
    </xf>
    <xf numFmtId="0" fontId="58" fillId="25" borderId="43" xfId="33" applyFont="1" applyFill="1" applyBorder="1" applyAlignment="1">
      <alignment horizontal="center"/>
    </xf>
    <xf numFmtId="0" fontId="58" fillId="25" borderId="0" xfId="33" applyFont="1" applyFill="1" applyAlignment="1">
      <alignment horizontal="center"/>
    </xf>
    <xf numFmtId="0" fontId="58" fillId="25" borderId="42" xfId="33" applyFont="1" applyFill="1" applyBorder="1" applyAlignment="1">
      <alignment horizontal="center"/>
    </xf>
    <xf numFmtId="0" fontId="56" fillId="25" borderId="9" xfId="33" applyFont="1" applyFill="1" applyBorder="1" applyAlignment="1">
      <alignment horizontal="center"/>
    </xf>
    <xf numFmtId="0" fontId="56" fillId="25" borderId="25" xfId="33" applyFont="1" applyFill="1" applyBorder="1" applyAlignment="1">
      <alignment horizontal="center"/>
    </xf>
    <xf numFmtId="0" fontId="56" fillId="25" borderId="38" xfId="33" applyFont="1" applyFill="1" applyBorder="1" applyAlignment="1">
      <alignment horizontal="center"/>
    </xf>
    <xf numFmtId="0" fontId="57" fillId="0" borderId="9" xfId="33" applyFont="1" applyBorder="1" applyAlignment="1">
      <alignment horizontal="center" vertical="center" wrapText="1"/>
    </xf>
    <xf numFmtId="0" fontId="57" fillId="0" borderId="25" xfId="33" applyFont="1" applyBorder="1" applyAlignment="1">
      <alignment horizontal="center" vertical="center" wrapText="1"/>
    </xf>
    <xf numFmtId="0" fontId="57" fillId="0" borderId="38" xfId="33" applyFont="1" applyBorder="1" applyAlignment="1">
      <alignment horizontal="center" vertical="center" wrapText="1"/>
    </xf>
    <xf numFmtId="0" fontId="56" fillId="0" borderId="11" xfId="33" applyFont="1" applyBorder="1" applyAlignment="1">
      <alignment horizontal="center"/>
    </xf>
    <xf numFmtId="0" fontId="56" fillId="42" borderId="9" xfId="33" applyFont="1" applyFill="1" applyBorder="1" applyAlignment="1">
      <alignment vertical="center"/>
    </xf>
    <xf numFmtId="0" fontId="56" fillId="42" borderId="25" xfId="33" applyFont="1" applyFill="1" applyBorder="1" applyAlignment="1">
      <alignment vertical="center"/>
    </xf>
    <xf numFmtId="0" fontId="56" fillId="42" borderId="38" xfId="33" applyFont="1" applyFill="1" applyBorder="1" applyAlignment="1">
      <alignment vertical="center"/>
    </xf>
    <xf numFmtId="0" fontId="56" fillId="0" borderId="9" xfId="33" applyFont="1" applyBorder="1" applyAlignment="1">
      <alignment horizontal="center"/>
    </xf>
    <xf numFmtId="0" fontId="56" fillId="0" borderId="25" xfId="33" applyFont="1" applyBorder="1" applyAlignment="1">
      <alignment horizontal="center"/>
    </xf>
    <xf numFmtId="0" fontId="56" fillId="0" borderId="38" xfId="33" applyFont="1" applyBorder="1" applyAlignment="1">
      <alignment horizontal="center"/>
    </xf>
    <xf numFmtId="0" fontId="58" fillId="25" borderId="9" xfId="33" applyFont="1" applyFill="1" applyBorder="1" applyAlignment="1">
      <alignment horizontal="center" vertical="center" wrapText="1"/>
    </xf>
    <xf numFmtId="0" fontId="58" fillId="25" borderId="25" xfId="33" applyFont="1" applyFill="1" applyBorder="1" applyAlignment="1">
      <alignment horizontal="center" vertical="center"/>
    </xf>
    <xf numFmtId="0" fontId="58" fillId="25" borderId="38" xfId="33" applyFont="1" applyFill="1" applyBorder="1" applyAlignment="1">
      <alignment horizontal="center" vertical="center"/>
    </xf>
    <xf numFmtId="0" fontId="57" fillId="25" borderId="9" xfId="33" applyFont="1" applyFill="1" applyBorder="1" applyAlignment="1">
      <alignment horizontal="center"/>
    </xf>
    <xf numFmtId="0" fontId="57" fillId="25" borderId="25" xfId="33" applyFont="1" applyFill="1" applyBorder="1" applyAlignment="1">
      <alignment horizontal="center"/>
    </xf>
    <xf numFmtId="0" fontId="57" fillId="25" borderId="38" xfId="33" applyFont="1" applyFill="1" applyBorder="1" applyAlignment="1">
      <alignment horizontal="center"/>
    </xf>
    <xf numFmtId="0" fontId="57" fillId="25" borderId="9" xfId="33" applyFont="1" applyFill="1" applyBorder="1" applyAlignment="1">
      <alignment horizontal="center" wrapText="1"/>
    </xf>
    <xf numFmtId="0" fontId="56" fillId="25" borderId="12" xfId="33" applyFont="1" applyFill="1" applyBorder="1" applyAlignment="1">
      <alignment horizontal="center"/>
    </xf>
    <xf numFmtId="0" fontId="56" fillId="25" borderId="11" xfId="33" applyFont="1" applyFill="1" applyBorder="1" applyAlignment="1">
      <alignment horizontal="center"/>
    </xf>
    <xf numFmtId="0" fontId="56" fillId="25" borderId="13" xfId="33" applyFont="1" applyFill="1" applyBorder="1" applyAlignment="1">
      <alignment horizontal="center"/>
    </xf>
    <xf numFmtId="0" fontId="58" fillId="0" borderId="9" xfId="33" applyFont="1" applyBorder="1" applyAlignment="1">
      <alignment horizontal="center" vertical="center" wrapText="1"/>
    </xf>
    <xf numFmtId="0" fontId="58" fillId="0" borderId="25" xfId="33" applyFont="1" applyBorder="1" applyAlignment="1">
      <alignment horizontal="center" vertical="center" wrapText="1"/>
    </xf>
    <xf numFmtId="0" fontId="58" fillId="0" borderId="38" xfId="33" applyFont="1" applyBorder="1" applyAlignment="1">
      <alignment horizontal="center" vertical="center" wrapText="1"/>
    </xf>
    <xf numFmtId="0" fontId="57" fillId="0" borderId="9" xfId="33" applyFont="1" applyBorder="1" applyAlignment="1">
      <alignment horizontal="justify" vertical="center" wrapText="1"/>
    </xf>
    <xf numFmtId="0" fontId="58" fillId="0" borderId="25" xfId="33" applyFont="1" applyBorder="1" applyAlignment="1">
      <alignment horizontal="justify" vertical="center"/>
    </xf>
    <xf numFmtId="0" fontId="58" fillId="0" borderId="38" xfId="33" applyFont="1" applyBorder="1" applyAlignment="1">
      <alignment horizontal="justify" vertical="center"/>
    </xf>
    <xf numFmtId="9" fontId="57" fillId="25" borderId="9" xfId="33" applyNumberFormat="1" applyFont="1" applyFill="1" applyBorder="1" applyAlignment="1">
      <alignment horizontal="center" wrapText="1"/>
    </xf>
    <xf numFmtId="0" fontId="57" fillId="25" borderId="25" xfId="33" applyFont="1" applyFill="1" applyBorder="1" applyAlignment="1">
      <alignment horizontal="center" wrapText="1"/>
    </xf>
    <xf numFmtId="0" fontId="57" fillId="25" borderId="38" xfId="33" applyFont="1" applyFill="1" applyBorder="1" applyAlignment="1">
      <alignment horizontal="center" wrapText="1"/>
    </xf>
    <xf numFmtId="0" fontId="56" fillId="0" borderId="43" xfId="33" applyFont="1" applyBorder="1" applyAlignment="1">
      <alignment horizontal="center"/>
    </xf>
    <xf numFmtId="0" fontId="56" fillId="0" borderId="0" xfId="33" applyFont="1" applyAlignment="1">
      <alignment horizontal="center"/>
    </xf>
    <xf numFmtId="0" fontId="56" fillId="0" borderId="42" xfId="33" applyFont="1" applyBorder="1" applyAlignment="1">
      <alignment horizontal="center"/>
    </xf>
    <xf numFmtId="0" fontId="57" fillId="28" borderId="25" xfId="33" applyFont="1" applyFill="1" applyBorder="1" applyAlignment="1">
      <alignment horizontal="center" wrapText="1"/>
    </xf>
    <xf numFmtId="0" fontId="57" fillId="27" borderId="9" xfId="33" applyFont="1" applyFill="1" applyBorder="1" applyAlignment="1">
      <alignment horizontal="center" vertical="center" wrapText="1"/>
    </xf>
    <xf numFmtId="0" fontId="57" fillId="27" borderId="38" xfId="33" applyFont="1" applyFill="1" applyBorder="1" applyAlignment="1">
      <alignment horizontal="center" vertical="center" wrapText="1"/>
    </xf>
    <xf numFmtId="0" fontId="56" fillId="0" borderId="12" xfId="33" applyFont="1" applyBorder="1" applyAlignment="1">
      <alignment horizontal="center"/>
    </xf>
    <xf numFmtId="0" fontId="56" fillId="0" borderId="13" xfId="33" applyFont="1" applyBorder="1" applyAlignment="1">
      <alignment horizontal="center"/>
    </xf>
    <xf numFmtId="0" fontId="1" fillId="25" borderId="47" xfId="0" applyFont="1" applyFill="1" applyBorder="1" applyAlignment="1">
      <alignment horizontal="center" vertical="center" wrapText="1"/>
    </xf>
    <xf numFmtId="0" fontId="1" fillId="25" borderId="48" xfId="0" applyFont="1" applyFill="1" applyBorder="1" applyAlignment="1">
      <alignment horizontal="center" vertical="center" wrapText="1"/>
    </xf>
    <xf numFmtId="0" fontId="1" fillId="25" borderId="49" xfId="0" applyFont="1" applyFill="1" applyBorder="1" applyAlignment="1">
      <alignment horizontal="center" vertical="center" wrapText="1"/>
    </xf>
    <xf numFmtId="0" fontId="56" fillId="42" borderId="54" xfId="33" applyFont="1" applyFill="1" applyBorder="1" applyAlignment="1">
      <alignment horizontal="center"/>
    </xf>
    <xf numFmtId="0" fontId="56" fillId="42" borderId="55" xfId="33" applyFont="1" applyFill="1" applyBorder="1" applyAlignment="1">
      <alignment horizontal="center"/>
    </xf>
    <xf numFmtId="0" fontId="56" fillId="42" borderId="56" xfId="33" applyFont="1" applyFill="1" applyBorder="1" applyAlignment="1">
      <alignment horizontal="center"/>
    </xf>
    <xf numFmtId="0" fontId="56" fillId="42" borderId="57" xfId="33" applyFont="1" applyFill="1" applyBorder="1" applyAlignment="1">
      <alignment horizontal="center"/>
    </xf>
    <xf numFmtId="0" fontId="56" fillId="42" borderId="9" xfId="33" applyFont="1" applyFill="1" applyBorder="1" applyAlignment="1">
      <alignment horizontal="center"/>
    </xf>
    <xf numFmtId="0" fontId="56" fillId="42" borderId="25" xfId="33" applyFont="1" applyFill="1" applyBorder="1" applyAlignment="1">
      <alignment horizontal="center"/>
    </xf>
    <xf numFmtId="0" fontId="56" fillId="42" borderId="38" xfId="33" applyFont="1" applyFill="1" applyBorder="1" applyAlignment="1">
      <alignment horizontal="center"/>
    </xf>
    <xf numFmtId="0" fontId="56" fillId="42" borderId="40" xfId="33" applyFont="1" applyFill="1" applyBorder="1" applyAlignment="1">
      <alignment horizontal="left" vertical="center" wrapText="1"/>
    </xf>
    <xf numFmtId="0" fontId="56" fillId="42" borderId="41" xfId="33" applyFont="1" applyFill="1" applyBorder="1" applyAlignment="1">
      <alignment horizontal="left" vertical="center" wrapText="1"/>
    </xf>
    <xf numFmtId="0" fontId="1" fillId="25" borderId="24" xfId="0" applyFont="1" applyFill="1" applyBorder="1" applyAlignment="1">
      <alignment horizontal="center" vertical="center" wrapText="1"/>
    </xf>
    <xf numFmtId="0" fontId="1" fillId="25" borderId="34" xfId="0" applyFont="1" applyFill="1" applyBorder="1" applyAlignment="1">
      <alignment horizontal="center" vertical="center" wrapText="1"/>
    </xf>
    <xf numFmtId="0" fontId="1" fillId="25" borderId="32" xfId="0" applyFont="1" applyFill="1" applyBorder="1" applyAlignment="1">
      <alignment horizontal="center" vertical="center" wrapText="1"/>
    </xf>
    <xf numFmtId="0" fontId="1" fillId="25" borderId="24" xfId="0" applyFont="1" applyFill="1" applyBorder="1" applyAlignment="1">
      <alignment horizontal="center" vertical="center"/>
    </xf>
    <xf numFmtId="0" fontId="1" fillId="25" borderId="34" xfId="0" applyFont="1" applyFill="1" applyBorder="1" applyAlignment="1">
      <alignment horizontal="center" vertical="center"/>
    </xf>
    <xf numFmtId="0" fontId="1" fillId="25" borderId="32" xfId="0" applyFont="1" applyFill="1" applyBorder="1" applyAlignment="1">
      <alignment horizontal="center" vertical="center"/>
    </xf>
    <xf numFmtId="0" fontId="1" fillId="25" borderId="95" xfId="0" applyFont="1" applyFill="1" applyBorder="1" applyAlignment="1">
      <alignment horizontal="center" vertical="center" wrapText="1"/>
    </xf>
    <xf numFmtId="0" fontId="1" fillId="25" borderId="27" xfId="0" applyFont="1" applyFill="1" applyBorder="1" applyAlignment="1">
      <alignment horizontal="center" vertical="center" wrapText="1"/>
    </xf>
    <xf numFmtId="0" fontId="1" fillId="25" borderId="47" xfId="0" applyFont="1" applyFill="1" applyBorder="1" applyAlignment="1">
      <alignment horizontal="center" vertical="center"/>
    </xf>
    <xf numFmtId="0" fontId="1" fillId="25" borderId="48" xfId="0" applyFont="1" applyFill="1" applyBorder="1" applyAlignment="1">
      <alignment horizontal="center" vertical="center"/>
    </xf>
    <xf numFmtId="0" fontId="1" fillId="25" borderId="27" xfId="0" applyFont="1" applyFill="1" applyBorder="1" applyAlignment="1">
      <alignment horizontal="center" vertical="center"/>
    </xf>
    <xf numFmtId="0" fontId="2" fillId="29" borderId="92" xfId="33" applyFont="1" applyFill="1" applyBorder="1" applyAlignment="1" applyProtection="1">
      <alignment horizontal="left" vertical="top" wrapText="1"/>
      <protection locked="0"/>
    </xf>
    <xf numFmtId="0" fontId="2" fillId="29" borderId="93" xfId="33" applyFont="1" applyFill="1" applyBorder="1" applyAlignment="1" applyProtection="1">
      <alignment horizontal="left" vertical="top" wrapText="1"/>
      <protection locked="0"/>
    </xf>
    <xf numFmtId="0" fontId="2" fillId="29" borderId="94" xfId="33" applyFont="1" applyFill="1" applyBorder="1" applyAlignment="1" applyProtection="1">
      <alignment horizontal="left" vertical="top" wrapText="1"/>
      <protection locked="0"/>
    </xf>
    <xf numFmtId="0" fontId="1" fillId="0" borderId="44" xfId="33" applyFont="1" applyFill="1" applyBorder="1" applyAlignment="1" applyProtection="1">
      <alignment horizontal="justify" vertical="center" wrapText="1"/>
      <protection locked="0"/>
    </xf>
    <xf numFmtId="0" fontId="2" fillId="0" borderId="45" xfId="33" applyFont="1" applyFill="1" applyBorder="1" applyAlignment="1" applyProtection="1">
      <alignment horizontal="justify" vertical="center" wrapText="1"/>
      <protection locked="0"/>
    </xf>
    <xf numFmtId="0" fontId="2" fillId="0" borderId="46" xfId="33" applyFont="1" applyFill="1" applyBorder="1" applyAlignment="1" applyProtection="1">
      <alignment horizontal="justify" vertical="center" wrapText="1"/>
      <protection locked="0"/>
    </xf>
    <xf numFmtId="0" fontId="2" fillId="0" borderId="25" xfId="33" applyFont="1" applyFill="1" applyBorder="1" applyAlignment="1" applyProtection="1">
      <alignment horizontal="center" vertical="center" wrapText="1"/>
      <protection locked="0"/>
    </xf>
    <xf numFmtId="0" fontId="2" fillId="0" borderId="38" xfId="33" applyFont="1" applyFill="1" applyBorder="1" applyAlignment="1" applyProtection="1">
      <alignment horizontal="center" vertical="center" wrapText="1"/>
      <protection locked="0"/>
    </xf>
    <xf numFmtId="0" fontId="1" fillId="0" borderId="0" xfId="0" applyFont="1" applyFill="1" applyAlignment="1" applyProtection="1">
      <alignment horizontal="center"/>
      <protection locked="0"/>
    </xf>
    <xf numFmtId="0" fontId="56" fillId="42" borderId="40" xfId="0" applyFont="1" applyFill="1" applyBorder="1" applyAlignment="1">
      <alignment horizontal="left" vertical="center" wrapText="1"/>
    </xf>
    <xf numFmtId="0" fontId="56" fillId="42" borderId="91" xfId="0" applyFont="1" applyFill="1" applyBorder="1" applyAlignment="1">
      <alignment horizontal="left" vertical="center" wrapText="1"/>
    </xf>
    <xf numFmtId="0" fontId="56" fillId="42" borderId="41" xfId="0" applyFont="1" applyFill="1" applyBorder="1" applyAlignment="1">
      <alignment horizontal="left" vertical="center" wrapText="1"/>
    </xf>
    <xf numFmtId="0" fontId="2" fillId="29" borderId="12" xfId="33" applyFont="1" applyFill="1" applyBorder="1" applyAlignment="1" applyProtection="1">
      <alignment horizontal="left" vertical="top" wrapText="1"/>
      <protection locked="0"/>
    </xf>
    <xf numFmtId="0" fontId="2" fillId="29" borderId="11" xfId="33" applyFont="1" applyFill="1" applyBorder="1" applyAlignment="1" applyProtection="1">
      <alignment horizontal="left" vertical="top" wrapText="1"/>
      <protection locked="0"/>
    </xf>
    <xf numFmtId="0" fontId="2" fillId="29" borderId="13" xfId="33" applyFont="1" applyFill="1" applyBorder="1" applyAlignment="1" applyProtection="1">
      <alignment horizontal="left" vertical="top" wrapText="1"/>
      <protection locked="0"/>
    </xf>
    <xf numFmtId="0" fontId="1" fillId="0" borderId="96" xfId="0" applyFont="1" applyFill="1" applyBorder="1" applyAlignment="1" applyProtection="1">
      <alignment horizontal="left" vertical="top" wrapText="1"/>
      <protection locked="0"/>
    </xf>
    <xf numFmtId="0" fontId="1" fillId="0" borderId="93" xfId="0" applyFont="1" applyFill="1" applyBorder="1" applyAlignment="1" applyProtection="1">
      <alignment horizontal="left" vertical="top" wrapText="1"/>
      <protection locked="0"/>
    </xf>
    <xf numFmtId="0" fontId="1" fillId="0" borderId="97" xfId="0" applyFont="1" applyFill="1" applyBorder="1" applyAlignment="1" applyProtection="1">
      <alignment horizontal="left" vertical="top" wrapText="1"/>
      <protection locked="0"/>
    </xf>
    <xf numFmtId="0" fontId="1" fillId="0" borderId="50" xfId="0" applyFont="1" applyFill="1" applyBorder="1" applyAlignment="1" applyProtection="1">
      <alignment horizontal="left" vertical="top" wrapText="1"/>
      <protection locked="0"/>
    </xf>
    <xf numFmtId="0" fontId="1" fillId="0" borderId="51" xfId="0" applyFont="1" applyFill="1" applyBorder="1" applyAlignment="1" applyProtection="1">
      <alignment horizontal="left" vertical="top" wrapText="1"/>
      <protection locked="0"/>
    </xf>
    <xf numFmtId="0" fontId="1" fillId="0" borderId="52" xfId="0" applyFont="1" applyFill="1" applyBorder="1" applyAlignment="1" applyProtection="1">
      <alignment horizontal="left" vertical="top" wrapText="1"/>
      <protection locked="0"/>
    </xf>
    <xf numFmtId="10" fontId="2" fillId="29" borderId="26" xfId="0" applyNumberFormat="1" applyFont="1" applyFill="1" applyBorder="1" applyAlignment="1" applyProtection="1">
      <alignment horizontal="center" vertical="center" wrapText="1"/>
    </xf>
    <xf numFmtId="0" fontId="27" fillId="29" borderId="0" xfId="0" applyFont="1" applyFill="1" applyAlignment="1" applyProtection="1">
      <alignment horizontal="center"/>
    </xf>
    <xf numFmtId="0" fontId="68" fillId="42" borderId="37" xfId="0" applyFont="1" applyFill="1" applyBorder="1" applyAlignment="1">
      <alignment horizontal="center" vertical="center" wrapText="1"/>
    </xf>
    <xf numFmtId="0" fontId="68" fillId="42" borderId="31" xfId="0" applyFont="1" applyFill="1" applyBorder="1" applyAlignment="1">
      <alignment horizontal="center" vertical="center" wrapText="1"/>
    </xf>
    <xf numFmtId="0" fontId="68" fillId="42" borderId="26" xfId="0" applyFont="1" applyFill="1" applyBorder="1" applyAlignment="1">
      <alignment horizontal="center" vertical="center" wrapText="1"/>
    </xf>
    <xf numFmtId="0" fontId="68" fillId="42" borderId="96" xfId="0" applyFont="1" applyFill="1" applyBorder="1" applyAlignment="1">
      <alignment horizontal="center" vertical="center" wrapText="1"/>
    </xf>
    <xf numFmtId="0" fontId="68" fillId="42" borderId="93" xfId="0" applyFont="1" applyFill="1" applyBorder="1" applyAlignment="1">
      <alignment horizontal="center" vertical="center" wrapText="1"/>
    </xf>
    <xf numFmtId="0" fontId="68" fillId="42" borderId="97" xfId="0" applyFont="1" applyFill="1" applyBorder="1" applyAlignment="1">
      <alignment horizontal="center" vertical="center" wrapText="1"/>
    </xf>
    <xf numFmtId="0" fontId="68" fillId="42" borderId="50" xfId="0" applyFont="1" applyFill="1" applyBorder="1" applyAlignment="1">
      <alignment horizontal="center" vertical="center" wrapText="1"/>
    </xf>
    <xf numFmtId="0" fontId="68" fillId="42" borderId="51" xfId="0" applyFont="1" applyFill="1" applyBorder="1" applyAlignment="1">
      <alignment horizontal="center" vertical="center" wrapText="1"/>
    </xf>
    <xf numFmtId="0" fontId="68" fillId="42" borderId="52" xfId="0" applyFont="1" applyFill="1" applyBorder="1" applyAlignment="1">
      <alignment horizontal="center" vertical="center" wrapText="1"/>
    </xf>
    <xf numFmtId="0" fontId="56" fillId="42" borderId="9" xfId="33" applyFont="1" applyFill="1" applyBorder="1" applyAlignment="1">
      <alignment horizontal="center" vertical="center"/>
    </xf>
    <xf numFmtId="0" fontId="56" fillId="42" borderId="25" xfId="33" applyFont="1" applyFill="1" applyBorder="1" applyAlignment="1">
      <alignment horizontal="center" vertical="center"/>
    </xf>
    <xf numFmtId="0" fontId="56" fillId="42" borderId="38" xfId="33" applyFont="1" applyFill="1" applyBorder="1" applyAlignment="1">
      <alignment horizontal="center" vertical="center"/>
    </xf>
    <xf numFmtId="0" fontId="1" fillId="25" borderId="50" xfId="33" applyFont="1" applyFill="1" applyBorder="1" applyAlignment="1">
      <alignment horizontal="center" vertical="center"/>
    </xf>
    <xf numFmtId="0" fontId="1" fillId="25" borderId="51" xfId="33" applyFont="1" applyFill="1" applyBorder="1" applyAlignment="1">
      <alignment horizontal="center" vertical="center"/>
    </xf>
    <xf numFmtId="0" fontId="1" fillId="25" borderId="53" xfId="33" applyFont="1" applyFill="1" applyBorder="1" applyAlignment="1">
      <alignment horizontal="center" vertical="center"/>
    </xf>
    <xf numFmtId="0" fontId="1" fillId="25" borderId="50" xfId="0" applyFont="1" applyFill="1" applyBorder="1" applyAlignment="1">
      <alignment horizontal="center" vertical="center"/>
    </xf>
    <xf numFmtId="0" fontId="1" fillId="25" borderId="51" xfId="0" applyFont="1" applyFill="1" applyBorder="1" applyAlignment="1">
      <alignment horizontal="center" vertical="center"/>
    </xf>
    <xf numFmtId="0" fontId="1" fillId="25" borderId="52" xfId="0" applyFont="1" applyFill="1" applyBorder="1" applyAlignment="1">
      <alignment horizontal="center" vertical="center"/>
    </xf>
    <xf numFmtId="0" fontId="1" fillId="0" borderId="43" xfId="33" applyFont="1" applyFill="1" applyBorder="1" applyAlignment="1" applyProtection="1">
      <alignment horizontal="left" vertical="top" wrapText="1"/>
      <protection locked="0"/>
    </xf>
    <xf numFmtId="0" fontId="2" fillId="0" borderId="0" xfId="33" applyFont="1" applyFill="1" applyBorder="1" applyAlignment="1" applyProtection="1">
      <alignment horizontal="left" vertical="top" wrapText="1"/>
      <protection locked="0"/>
    </xf>
    <xf numFmtId="0" fontId="2" fillId="0" borderId="42" xfId="33" applyFont="1" applyFill="1" applyBorder="1" applyAlignment="1" applyProtection="1">
      <alignment horizontal="left" vertical="top" wrapText="1"/>
      <protection locked="0"/>
    </xf>
    <xf numFmtId="0" fontId="38" fillId="0" borderId="47" xfId="0" applyFont="1" applyFill="1" applyBorder="1" applyAlignment="1" applyProtection="1">
      <alignment horizontal="left" vertical="center"/>
    </xf>
    <xf numFmtId="0" fontId="38" fillId="0" borderId="27" xfId="0" applyFont="1" applyFill="1" applyBorder="1" applyAlignment="1" applyProtection="1">
      <alignment horizontal="left" vertical="center"/>
    </xf>
    <xf numFmtId="0" fontId="1" fillId="0" borderId="15" xfId="0" applyFont="1" applyFill="1" applyBorder="1" applyAlignment="1" applyProtection="1">
      <alignment horizontal="center" vertical="center" wrapText="1"/>
    </xf>
    <xf numFmtId="0" fontId="1" fillId="0" borderId="16" xfId="0" applyFont="1" applyFill="1" applyBorder="1" applyAlignment="1" applyProtection="1">
      <alignment horizontal="center" vertical="center" wrapText="1"/>
    </xf>
    <xf numFmtId="0" fontId="1" fillId="0" borderId="26" xfId="0" applyFont="1" applyFill="1" applyBorder="1" applyAlignment="1" applyProtection="1">
      <alignment horizontal="justify" vertical="center" wrapText="1"/>
      <protection locked="0"/>
    </xf>
    <xf numFmtId="0" fontId="40" fillId="0" borderId="26" xfId="0" applyFont="1" applyFill="1" applyBorder="1" applyAlignment="1" applyProtection="1">
      <alignment horizontal="left" vertical="top" wrapText="1"/>
      <protection locked="0"/>
    </xf>
    <xf numFmtId="0" fontId="1" fillId="25" borderId="50" xfId="0" applyFont="1" applyFill="1" applyBorder="1" applyAlignment="1">
      <alignment horizontal="center" vertical="center" wrapText="1"/>
    </xf>
    <xf numFmtId="0" fontId="1" fillId="25" borderId="51" xfId="0" applyFont="1" applyFill="1" applyBorder="1" applyAlignment="1">
      <alignment horizontal="center" vertical="center" wrapText="1"/>
    </xf>
    <xf numFmtId="0" fontId="1" fillId="25" borderId="53" xfId="0" applyFont="1" applyFill="1" applyBorder="1" applyAlignment="1">
      <alignment horizontal="center" vertical="center" wrapText="1"/>
    </xf>
    <xf numFmtId="0" fontId="2" fillId="25" borderId="9" xfId="33" applyFont="1" applyFill="1" applyBorder="1" applyAlignment="1" applyProtection="1">
      <alignment horizontal="center" vertical="center"/>
      <protection locked="0"/>
    </xf>
    <xf numFmtId="0" fontId="2" fillId="25" borderId="25" xfId="33" applyFont="1" applyFill="1" applyBorder="1" applyAlignment="1" applyProtection="1">
      <alignment horizontal="center" vertical="center"/>
      <protection locked="0"/>
    </xf>
    <xf numFmtId="0" fontId="2" fillId="25" borderId="38" xfId="33" applyFont="1" applyFill="1" applyBorder="1" applyAlignment="1" applyProtection="1">
      <alignment horizontal="center" vertical="center"/>
      <protection locked="0"/>
    </xf>
    <xf numFmtId="0" fontId="68" fillId="42" borderId="26" xfId="0" applyFont="1" applyFill="1" applyBorder="1" applyAlignment="1" applyProtection="1">
      <alignment horizontal="center" vertical="center" wrapText="1"/>
    </xf>
    <xf numFmtId="0" fontId="68" fillId="42" borderId="37" xfId="0" applyFont="1" applyFill="1" applyBorder="1" applyAlignment="1" applyProtection="1">
      <alignment horizontal="center" vertical="center" wrapText="1"/>
    </xf>
    <xf numFmtId="0" fontId="68" fillId="42" borderId="31" xfId="0" applyFont="1" applyFill="1" applyBorder="1" applyAlignment="1" applyProtection="1">
      <alignment horizontal="center" vertical="center" wrapText="1"/>
    </xf>
    <xf numFmtId="10" fontId="2" fillId="29" borderId="28" xfId="0" applyNumberFormat="1" applyFont="1" applyFill="1" applyBorder="1" applyAlignment="1" applyProtection="1">
      <alignment horizontal="center" vertical="center" wrapText="1"/>
    </xf>
    <xf numFmtId="10" fontId="2" fillId="29" borderId="17" xfId="0" applyNumberFormat="1" applyFont="1" applyFill="1" applyBorder="1" applyAlignment="1" applyProtection="1">
      <alignment horizontal="center" vertical="center" wrapText="1"/>
    </xf>
    <xf numFmtId="0" fontId="1" fillId="0" borderId="21" xfId="0" applyFont="1" applyFill="1" applyBorder="1" applyAlignment="1" applyProtection="1">
      <alignment horizontal="center" vertical="center" wrapText="1"/>
    </xf>
    <xf numFmtId="0" fontId="1" fillId="0" borderId="14" xfId="0" applyFont="1" applyFill="1" applyBorder="1" applyAlignment="1" applyProtection="1">
      <alignment horizontal="center" vertical="center" wrapText="1"/>
    </xf>
    <xf numFmtId="0" fontId="1" fillId="0" borderId="28" xfId="0" applyFont="1" applyFill="1" applyBorder="1" applyAlignment="1" applyProtection="1">
      <alignment horizontal="justify" vertical="top" wrapText="1"/>
      <protection locked="0"/>
    </xf>
    <xf numFmtId="0" fontId="1" fillId="0" borderId="98" xfId="0" applyFont="1" applyFill="1" applyBorder="1" applyAlignment="1" applyProtection="1">
      <alignment horizontal="justify" vertical="top" wrapText="1"/>
      <protection locked="0"/>
    </xf>
    <xf numFmtId="0" fontId="1" fillId="0" borderId="17" xfId="0" applyFont="1" applyFill="1" applyBorder="1" applyAlignment="1" applyProtection="1">
      <alignment horizontal="justify" vertical="top" wrapText="1"/>
      <protection locked="0"/>
    </xf>
    <xf numFmtId="0" fontId="1" fillId="0" borderId="18" xfId="0" applyFont="1" applyFill="1" applyBorder="1" applyAlignment="1" applyProtection="1">
      <alignment horizontal="justify" vertical="top" wrapText="1"/>
      <protection locked="0"/>
    </xf>
    <xf numFmtId="10" fontId="2" fillId="29" borderId="31" xfId="0" applyNumberFormat="1" applyFont="1" applyFill="1" applyBorder="1" applyAlignment="1" applyProtection="1">
      <alignment horizontal="center" vertical="center" wrapText="1"/>
    </xf>
    <xf numFmtId="10" fontId="2" fillId="29" borderId="67" xfId="0" applyNumberFormat="1" applyFont="1" applyFill="1" applyBorder="1" applyAlignment="1" applyProtection="1">
      <alignment horizontal="center" vertical="center" wrapText="1"/>
    </xf>
    <xf numFmtId="0" fontId="31" fillId="25" borderId="12" xfId="33" applyFont="1" applyFill="1" applyBorder="1" applyAlignment="1" applyProtection="1">
      <alignment horizontal="center" vertical="center"/>
    </xf>
    <xf numFmtId="0" fontId="31" fillId="25" borderId="11" xfId="33" applyFont="1" applyFill="1" applyBorder="1" applyAlignment="1" applyProtection="1">
      <alignment horizontal="center" vertical="center"/>
    </xf>
    <xf numFmtId="0" fontId="31" fillId="25" borderId="13" xfId="33" applyFont="1" applyFill="1" applyBorder="1" applyAlignment="1" applyProtection="1">
      <alignment horizontal="center" vertical="center"/>
    </xf>
    <xf numFmtId="0" fontId="31" fillId="25" borderId="43" xfId="33" applyFont="1" applyFill="1" applyBorder="1" applyAlignment="1" applyProtection="1">
      <alignment horizontal="center" vertical="center"/>
    </xf>
    <xf numFmtId="0" fontId="31" fillId="25" borderId="0" xfId="33" applyFont="1" applyFill="1" applyBorder="1" applyAlignment="1" applyProtection="1">
      <alignment horizontal="center" vertical="center"/>
    </xf>
    <xf numFmtId="0" fontId="31" fillId="25" borderId="42" xfId="33" applyFont="1" applyFill="1" applyBorder="1" applyAlignment="1" applyProtection="1">
      <alignment horizontal="center" vertical="center"/>
    </xf>
    <xf numFmtId="0" fontId="31" fillId="25" borderId="44" xfId="33" applyFont="1" applyFill="1" applyBorder="1" applyAlignment="1" applyProtection="1">
      <alignment horizontal="center" vertical="center"/>
    </xf>
    <xf numFmtId="0" fontId="31" fillId="25" borderId="45" xfId="33" applyFont="1" applyFill="1" applyBorder="1" applyAlignment="1" applyProtection="1">
      <alignment horizontal="center" vertical="center"/>
    </xf>
    <xf numFmtId="0" fontId="31" fillId="25" borderId="46" xfId="33" applyFont="1" applyFill="1" applyBorder="1" applyAlignment="1" applyProtection="1">
      <alignment horizontal="center" vertical="center"/>
    </xf>
    <xf numFmtId="0" fontId="1" fillId="0" borderId="0" xfId="33" applyFont="1" applyFill="1" applyAlignment="1" applyProtection="1">
      <alignment horizontal="center"/>
      <protection locked="0"/>
    </xf>
    <xf numFmtId="0" fontId="1" fillId="0" borderId="43" xfId="33" applyFont="1" applyFill="1" applyBorder="1" applyAlignment="1" applyProtection="1">
      <alignment horizontal="left" vertical="center" wrapText="1"/>
      <protection locked="0"/>
    </xf>
    <xf numFmtId="0" fontId="2" fillId="0" borderId="0" xfId="33" applyFont="1" applyFill="1" applyBorder="1" applyAlignment="1" applyProtection="1">
      <alignment horizontal="left" vertical="center" wrapText="1"/>
      <protection locked="0"/>
    </xf>
    <xf numFmtId="0" fontId="2" fillId="0" borderId="42" xfId="33" applyFont="1" applyFill="1" applyBorder="1" applyAlignment="1" applyProtection="1">
      <alignment horizontal="left" vertical="center" wrapText="1"/>
      <protection locked="0"/>
    </xf>
    <xf numFmtId="0" fontId="1" fillId="32" borderId="26" xfId="33" applyFont="1" applyFill="1" applyBorder="1" applyAlignment="1" applyProtection="1">
      <alignment horizontal="center" vertical="center" wrapText="1"/>
    </xf>
    <xf numFmtId="0" fontId="1" fillId="32" borderId="26" xfId="33" applyFont="1" applyFill="1" applyBorder="1" applyAlignment="1" applyProtection="1">
      <alignment horizontal="center" vertical="center"/>
    </xf>
    <xf numFmtId="0" fontId="1" fillId="32" borderId="64" xfId="33" applyFont="1" applyFill="1" applyBorder="1" applyAlignment="1" applyProtection="1">
      <alignment horizontal="center" vertical="center" wrapText="1"/>
    </xf>
    <xf numFmtId="0" fontId="2" fillId="0" borderId="9" xfId="33" applyFont="1" applyBorder="1" applyAlignment="1">
      <alignment horizontal="justify" vertical="center" wrapText="1"/>
    </xf>
    <xf numFmtId="0" fontId="3" fillId="25" borderId="0" xfId="33" applyFont="1" applyFill="1" applyAlignment="1" applyProtection="1">
      <alignment horizontal="center" vertical="center" wrapText="1"/>
    </xf>
    <xf numFmtId="0" fontId="36" fillId="0" borderId="61" xfId="33" applyFont="1" applyFill="1" applyBorder="1" applyAlignment="1" applyProtection="1">
      <alignment horizontal="center" vertical="center"/>
    </xf>
    <xf numFmtId="0" fontId="36" fillId="0" borderId="62" xfId="33" applyFont="1" applyFill="1" applyBorder="1" applyAlignment="1" applyProtection="1">
      <alignment horizontal="center" vertical="center"/>
    </xf>
    <xf numFmtId="0" fontId="36" fillId="0" borderId="63" xfId="33" applyFont="1" applyFill="1" applyBorder="1" applyAlignment="1" applyProtection="1">
      <alignment horizontal="center" vertical="center"/>
    </xf>
    <xf numFmtId="0" fontId="37" fillId="0" borderId="15" xfId="33" applyFont="1" applyFill="1" applyBorder="1" applyAlignment="1" applyProtection="1">
      <alignment horizontal="center" vertical="center"/>
    </xf>
    <xf numFmtId="0" fontId="37" fillId="0" borderId="23" xfId="33" applyFont="1" applyFill="1" applyBorder="1" applyAlignment="1" applyProtection="1">
      <alignment horizontal="center" vertical="center"/>
    </xf>
    <xf numFmtId="0" fontId="37" fillId="0" borderId="19" xfId="33" applyFont="1" applyFill="1" applyBorder="1" applyAlignment="1" applyProtection="1">
      <alignment horizontal="center" vertical="center"/>
    </xf>
    <xf numFmtId="0" fontId="38" fillId="0" borderId="32" xfId="33" applyFont="1" applyFill="1" applyBorder="1" applyAlignment="1" applyProtection="1">
      <alignment vertical="center"/>
    </xf>
    <xf numFmtId="0" fontId="38" fillId="0" borderId="23" xfId="33" applyFont="1" applyFill="1" applyBorder="1" applyAlignment="1" applyProtection="1">
      <alignment vertical="center"/>
    </xf>
    <xf numFmtId="0" fontId="38" fillId="0" borderId="19" xfId="33" applyFont="1" applyFill="1" applyBorder="1" applyAlignment="1" applyProtection="1">
      <alignment vertical="center"/>
    </xf>
    <xf numFmtId="0" fontId="37" fillId="0" borderId="16" xfId="33" applyFont="1" applyFill="1" applyBorder="1" applyAlignment="1" applyProtection="1">
      <alignment horizontal="center" vertical="center"/>
    </xf>
    <xf numFmtId="0" fontId="37" fillId="0" borderId="26" xfId="33" applyFont="1" applyFill="1" applyBorder="1" applyAlignment="1" applyProtection="1">
      <alignment horizontal="center" vertical="center"/>
    </xf>
    <xf numFmtId="0" fontId="37" fillId="0" borderId="64" xfId="33" applyFont="1" applyFill="1" applyBorder="1" applyAlignment="1" applyProtection="1">
      <alignment horizontal="center" vertical="center"/>
    </xf>
    <xf numFmtId="0" fontId="38" fillId="0" borderId="27" xfId="33" applyFont="1" applyFill="1" applyBorder="1" applyAlignment="1" applyProtection="1">
      <alignment vertical="center"/>
    </xf>
    <xf numFmtId="0" fontId="38" fillId="0" borderId="26" xfId="33" applyFont="1" applyFill="1" applyBorder="1" applyAlignment="1" applyProtection="1">
      <alignment vertical="center"/>
    </xf>
    <xf numFmtId="0" fontId="38" fillId="0" borderId="64" xfId="33" applyFont="1" applyFill="1" applyBorder="1" applyAlignment="1" applyProtection="1">
      <alignment vertical="center"/>
    </xf>
    <xf numFmtId="0" fontId="37" fillId="0" borderId="14" xfId="33" applyFont="1" applyFill="1" applyBorder="1" applyAlignment="1" applyProtection="1">
      <alignment horizontal="center" vertical="center"/>
    </xf>
    <xf numFmtId="0" fontId="37" fillId="0" borderId="17" xfId="33" applyFont="1" applyFill="1" applyBorder="1" applyAlignment="1" applyProtection="1">
      <alignment horizontal="center" vertical="center"/>
    </xf>
    <xf numFmtId="0" fontId="37" fillId="0" borderId="18" xfId="33" applyFont="1" applyFill="1" applyBorder="1" applyAlignment="1" applyProtection="1">
      <alignment horizontal="center" vertical="center"/>
    </xf>
    <xf numFmtId="0" fontId="38" fillId="0" borderId="36" xfId="33" applyFont="1" applyFill="1" applyBorder="1" applyAlignment="1" applyProtection="1">
      <alignment vertical="center"/>
    </xf>
    <xf numFmtId="0" fontId="38" fillId="0" borderId="17" xfId="33" applyFont="1" applyFill="1" applyBorder="1" applyAlignment="1" applyProtection="1">
      <alignment vertical="center"/>
    </xf>
    <xf numFmtId="0" fontId="38" fillId="0" borderId="18" xfId="33" applyFont="1" applyFill="1" applyBorder="1" applyAlignment="1" applyProtection="1">
      <alignment vertical="center"/>
    </xf>
    <xf numFmtId="1" fontId="2" fillId="33" borderId="37" xfId="33" applyNumberFormat="1" applyFont="1" applyFill="1" applyBorder="1" applyAlignment="1" applyProtection="1">
      <alignment horizontal="center" vertical="center" wrapText="1"/>
    </xf>
    <xf numFmtId="1" fontId="2" fillId="33" borderId="31" xfId="33" applyNumberFormat="1" applyFont="1" applyFill="1" applyBorder="1" applyAlignment="1" applyProtection="1">
      <alignment horizontal="center" vertical="center" wrapText="1"/>
    </xf>
    <xf numFmtId="1" fontId="2" fillId="33" borderId="28" xfId="33" applyNumberFormat="1" applyFont="1" applyFill="1" applyBorder="1" applyAlignment="1" applyProtection="1">
      <alignment horizontal="center" vertical="center" wrapText="1"/>
    </xf>
    <xf numFmtId="1" fontId="2" fillId="33" borderId="26" xfId="33" applyNumberFormat="1" applyFont="1" applyFill="1" applyBorder="1" applyAlignment="1" applyProtection="1">
      <alignment horizontal="center" vertical="center" wrapText="1"/>
    </xf>
    <xf numFmtId="0" fontId="2" fillId="0" borderId="37" xfId="33" applyFont="1" applyBorder="1" applyAlignment="1" applyProtection="1">
      <alignment horizontal="center" vertical="center" wrapText="1"/>
    </xf>
    <xf numFmtId="0" fontId="2" fillId="0" borderId="31" xfId="33" applyFont="1" applyBorder="1" applyAlignment="1" applyProtection="1">
      <alignment horizontal="center" vertical="center" wrapText="1"/>
    </xf>
    <xf numFmtId="0" fontId="2" fillId="0" borderId="28" xfId="33" applyFont="1" applyBorder="1" applyAlignment="1" applyProtection="1">
      <alignment horizontal="center" vertical="center" wrapText="1"/>
    </xf>
    <xf numFmtId="0" fontId="30" fillId="0" borderId="96" xfId="33" applyFont="1" applyFill="1" applyBorder="1" applyAlignment="1" applyProtection="1">
      <alignment horizontal="center" vertical="center" wrapText="1"/>
    </xf>
    <xf numFmtId="0" fontId="30" fillId="0" borderId="97" xfId="33" applyFont="1" applyFill="1" applyBorder="1" applyAlignment="1" applyProtection="1">
      <alignment horizontal="center" vertical="center" wrapText="1"/>
    </xf>
    <xf numFmtId="0" fontId="30" fillId="0" borderId="50" xfId="33" applyFont="1" applyFill="1" applyBorder="1" applyAlignment="1" applyProtection="1">
      <alignment horizontal="center" vertical="center" wrapText="1"/>
    </xf>
    <xf numFmtId="0" fontId="30" fillId="0" borderId="52" xfId="33" applyFont="1" applyFill="1" applyBorder="1" applyAlignment="1" applyProtection="1">
      <alignment horizontal="center" vertical="center" wrapText="1"/>
    </xf>
    <xf numFmtId="165" fontId="2" fillId="33" borderId="26" xfId="33" applyNumberFormat="1" applyFont="1" applyFill="1" applyBorder="1" applyAlignment="1" applyProtection="1">
      <alignment horizontal="center" vertical="center" wrapText="1"/>
    </xf>
    <xf numFmtId="0" fontId="2" fillId="33" borderId="26" xfId="33" applyFont="1" applyFill="1" applyBorder="1" applyAlignment="1" applyProtection="1">
      <alignment horizontal="center" vertical="center" wrapText="1"/>
    </xf>
    <xf numFmtId="0" fontId="65" fillId="42" borderId="47" xfId="0" applyFont="1" applyFill="1" applyBorder="1" applyAlignment="1">
      <alignment horizontal="center" vertical="center" wrapText="1"/>
    </xf>
    <xf numFmtId="0" fontId="65" fillId="42" borderId="27" xfId="0" applyFont="1" applyFill="1" applyBorder="1" applyAlignment="1">
      <alignment horizontal="center" vertical="center" wrapText="1"/>
    </xf>
    <xf numFmtId="0" fontId="27" fillId="29" borderId="0" xfId="33" applyFont="1" applyFill="1" applyAlignment="1" applyProtection="1">
      <alignment horizontal="center"/>
    </xf>
    <xf numFmtId="0" fontId="1" fillId="0" borderId="26" xfId="33" applyBorder="1" applyAlignment="1" applyProtection="1">
      <alignment horizontal="center" vertical="center"/>
    </xf>
    <xf numFmtId="0" fontId="25" fillId="0" borderId="47" xfId="33" applyFont="1" applyBorder="1" applyAlignment="1" applyProtection="1">
      <alignment horizontal="center" vertical="center"/>
    </xf>
    <xf numFmtId="0" fontId="25" fillId="0" borderId="48" xfId="33" applyFont="1" applyBorder="1" applyAlignment="1" applyProtection="1">
      <alignment horizontal="center" vertical="center"/>
    </xf>
    <xf numFmtId="0" fontId="25" fillId="0" borderId="27" xfId="33" applyFont="1" applyBorder="1" applyAlignment="1" applyProtection="1">
      <alignment horizontal="center" vertical="center"/>
    </xf>
    <xf numFmtId="0" fontId="1" fillId="0" borderId="26" xfId="33" applyFont="1" applyBorder="1" applyAlignment="1" applyProtection="1">
      <alignment horizontal="left" vertical="center"/>
    </xf>
    <xf numFmtId="0" fontId="1" fillId="0" borderId="26" xfId="33" applyBorder="1" applyAlignment="1" applyProtection="1">
      <alignment horizontal="left" vertical="center"/>
    </xf>
    <xf numFmtId="0" fontId="1" fillId="0" borderId="26" xfId="33" applyBorder="1" applyAlignment="1">
      <alignment horizontal="left" vertical="center" wrapText="1"/>
    </xf>
    <xf numFmtId="0" fontId="30" fillId="0" borderId="26" xfId="33" applyFont="1" applyBorder="1" applyAlignment="1">
      <alignment horizontal="left" vertical="center" wrapText="1"/>
    </xf>
    <xf numFmtId="0" fontId="1" fillId="0" borderId="26" xfId="33" applyFont="1" applyFill="1" applyBorder="1" applyAlignment="1" applyProtection="1">
      <alignment horizontal="left" vertical="center" wrapText="1"/>
    </xf>
    <xf numFmtId="0" fontId="30" fillId="0" borderId="26" xfId="33" applyFont="1" applyFill="1" applyBorder="1" applyAlignment="1" applyProtection="1">
      <alignment horizontal="left" vertical="center" wrapText="1"/>
    </xf>
    <xf numFmtId="0" fontId="9" fillId="24" borderId="12" xfId="33" applyFont="1" applyFill="1" applyBorder="1" applyAlignment="1" applyProtection="1">
      <alignment horizontal="center" vertical="center" wrapText="1"/>
    </xf>
    <xf numFmtId="0" fontId="9" fillId="24" borderId="11" xfId="33" applyFont="1" applyFill="1" applyBorder="1" applyAlignment="1" applyProtection="1">
      <alignment horizontal="center" vertical="center" wrapText="1"/>
    </xf>
    <xf numFmtId="0" fontId="9" fillId="24" borderId="13" xfId="33" applyFont="1" applyFill="1" applyBorder="1" applyAlignment="1" applyProtection="1">
      <alignment horizontal="center" vertical="center" wrapText="1"/>
    </xf>
    <xf numFmtId="0" fontId="9" fillId="24" borderId="44" xfId="33" applyFont="1" applyFill="1" applyBorder="1" applyAlignment="1" applyProtection="1">
      <alignment horizontal="center" vertical="center" wrapText="1"/>
    </xf>
    <xf numFmtId="0" fontId="9" fillId="24" borderId="45" xfId="33" applyFont="1" applyFill="1" applyBorder="1" applyAlignment="1" applyProtection="1">
      <alignment horizontal="center" vertical="center" wrapText="1"/>
    </xf>
    <xf numFmtId="0" fontId="9" fillId="24" borderId="46" xfId="33" applyFont="1" applyFill="1" applyBorder="1" applyAlignment="1" applyProtection="1">
      <alignment horizontal="center" vertical="center" wrapText="1"/>
    </xf>
    <xf numFmtId="0" fontId="2" fillId="0" borderId="9" xfId="33" applyFont="1" applyFill="1" applyBorder="1" applyAlignment="1" applyProtection="1">
      <alignment horizontal="center" vertical="center" wrapText="1"/>
    </xf>
    <xf numFmtId="0" fontId="3" fillId="24" borderId="9" xfId="33" applyFont="1" applyFill="1" applyBorder="1" applyAlignment="1" applyProtection="1">
      <alignment horizontal="center"/>
    </xf>
    <xf numFmtId="0" fontId="3" fillId="24" borderId="25" xfId="33" applyFont="1" applyFill="1" applyBorder="1" applyAlignment="1" applyProtection="1">
      <alignment horizontal="center"/>
    </xf>
    <xf numFmtId="0" fontId="3" fillId="24" borderId="38" xfId="33" applyFont="1" applyFill="1" applyBorder="1" applyAlignment="1" applyProtection="1">
      <alignment horizontal="center"/>
    </xf>
    <xf numFmtId="0" fontId="3" fillId="0" borderId="9" xfId="33" applyFont="1" applyFill="1" applyBorder="1" applyAlignment="1" applyProtection="1">
      <alignment horizontal="center"/>
    </xf>
    <xf numFmtId="0" fontId="3" fillId="0" borderId="25" xfId="33" applyFont="1" applyFill="1" applyBorder="1" applyAlignment="1" applyProtection="1">
      <alignment horizontal="center"/>
    </xf>
    <xf numFmtId="0" fontId="3" fillId="0" borderId="38" xfId="33" applyFont="1" applyFill="1" applyBorder="1" applyAlignment="1" applyProtection="1">
      <alignment horizontal="center"/>
    </xf>
    <xf numFmtId="0" fontId="1" fillId="0" borderId="9" xfId="33" applyFont="1" applyFill="1" applyBorder="1" applyAlignment="1" applyProtection="1">
      <alignment horizontal="justify" vertical="center" wrapText="1"/>
    </xf>
    <xf numFmtId="9" fontId="2" fillId="25" borderId="9" xfId="33" applyNumberFormat="1" applyFont="1" applyFill="1" applyBorder="1" applyAlignment="1" applyProtection="1">
      <alignment horizontal="center" wrapText="1"/>
    </xf>
    <xf numFmtId="0" fontId="3" fillId="0" borderId="43" xfId="33" applyFont="1" applyFill="1" applyBorder="1" applyAlignment="1" applyProtection="1">
      <alignment horizontal="center"/>
    </xf>
    <xf numFmtId="0" fontId="3" fillId="0" borderId="0" xfId="33" applyFont="1" applyFill="1" applyBorder="1" applyAlignment="1" applyProtection="1">
      <alignment horizontal="center"/>
    </xf>
    <xf numFmtId="0" fontId="3" fillId="0" borderId="42" xfId="33" applyFont="1" applyFill="1" applyBorder="1" applyAlignment="1" applyProtection="1">
      <alignment horizontal="center"/>
    </xf>
    <xf numFmtId="9" fontId="62" fillId="25" borderId="9" xfId="33" applyNumberFormat="1" applyFont="1" applyFill="1" applyBorder="1" applyAlignment="1" applyProtection="1">
      <alignment horizontal="center" wrapText="1"/>
    </xf>
    <xf numFmtId="0" fontId="62" fillId="25" borderId="25" xfId="33" applyFont="1" applyFill="1" applyBorder="1" applyAlignment="1" applyProtection="1">
      <alignment horizontal="center" wrapText="1"/>
    </xf>
    <xf numFmtId="0" fontId="62" fillId="25" borderId="38" xfId="33" applyFont="1" applyFill="1" applyBorder="1" applyAlignment="1" applyProtection="1">
      <alignment horizontal="center" wrapText="1"/>
    </xf>
    <xf numFmtId="0" fontId="62" fillId="28" borderId="25" xfId="33" applyFont="1" applyFill="1" applyBorder="1" applyAlignment="1" applyProtection="1">
      <alignment horizontal="center" wrapText="1"/>
    </xf>
    <xf numFmtId="0" fontId="62" fillId="25" borderId="9" xfId="33" applyFont="1" applyFill="1" applyBorder="1" applyAlignment="1" applyProtection="1">
      <alignment horizontal="center" wrapText="1"/>
    </xf>
    <xf numFmtId="0" fontId="62" fillId="27" borderId="9" xfId="33" applyFont="1" applyFill="1" applyBorder="1" applyAlignment="1" applyProtection="1">
      <alignment horizontal="center" vertical="center" wrapText="1"/>
    </xf>
    <xf numFmtId="0" fontId="62" fillId="27" borderId="38" xfId="33" applyFont="1" applyFill="1" applyBorder="1" applyAlignment="1" applyProtection="1">
      <alignment horizontal="center" vertical="center" wrapText="1"/>
    </xf>
    <xf numFmtId="0" fontId="3" fillId="24" borderId="54" xfId="33" applyFont="1" applyFill="1" applyBorder="1" applyAlignment="1" applyProtection="1">
      <alignment horizontal="center"/>
    </xf>
    <xf numFmtId="0" fontId="3" fillId="24" borderId="55" xfId="33" applyFont="1" applyFill="1" applyBorder="1" applyAlignment="1" applyProtection="1">
      <alignment horizontal="center"/>
    </xf>
    <xf numFmtId="0" fontId="3" fillId="24" borderId="56" xfId="33" applyFont="1" applyFill="1" applyBorder="1" applyAlignment="1" applyProtection="1">
      <alignment horizontal="center"/>
    </xf>
    <xf numFmtId="0" fontId="3" fillId="24" borderId="57" xfId="33" applyFont="1" applyFill="1" applyBorder="1" applyAlignment="1" applyProtection="1">
      <alignment horizontal="center"/>
    </xf>
    <xf numFmtId="0" fontId="3" fillId="24" borderId="40" xfId="33" applyFont="1" applyFill="1" applyBorder="1" applyAlignment="1" applyProtection="1">
      <alignment horizontal="left" vertical="center" wrapText="1"/>
      <protection locked="0"/>
    </xf>
    <xf numFmtId="0" fontId="3" fillId="24" borderId="91" xfId="33" applyFont="1" applyFill="1" applyBorder="1" applyAlignment="1" applyProtection="1">
      <alignment horizontal="left" vertical="center" wrapText="1"/>
      <protection locked="0"/>
    </xf>
    <xf numFmtId="0" fontId="3" fillId="24" borderId="41" xfId="33" applyFont="1" applyFill="1" applyBorder="1" applyAlignment="1" applyProtection="1">
      <alignment horizontal="left" vertical="center" wrapText="1"/>
      <protection locked="0"/>
    </xf>
    <xf numFmtId="0" fontId="30" fillId="0" borderId="56" xfId="33" applyFont="1" applyFill="1" applyBorder="1" applyAlignment="1" applyProtection="1">
      <alignment horizontal="center" vertical="center" wrapText="1"/>
    </xf>
    <xf numFmtId="0" fontId="30" fillId="0" borderId="13" xfId="33" applyFont="1" applyFill="1" applyBorder="1" applyAlignment="1" applyProtection="1">
      <alignment horizontal="center" vertical="center" wrapText="1"/>
    </xf>
    <xf numFmtId="0" fontId="30" fillId="0" borderId="69" xfId="33" applyFont="1" applyFill="1" applyBorder="1" applyAlignment="1" applyProtection="1">
      <alignment horizontal="center" vertical="center" wrapText="1"/>
    </xf>
    <xf numFmtId="0" fontId="30" fillId="0" borderId="46" xfId="33" applyFont="1" applyFill="1" applyBorder="1" applyAlignment="1" applyProtection="1">
      <alignment horizontal="center" vertical="center" wrapText="1"/>
    </xf>
    <xf numFmtId="0" fontId="1" fillId="0" borderId="47" xfId="33" applyBorder="1" applyAlignment="1" applyProtection="1">
      <alignment horizontal="left" vertical="center"/>
    </xf>
    <xf numFmtId="0" fontId="38" fillId="0" borderId="47" xfId="33" applyFont="1" applyFill="1" applyBorder="1" applyAlignment="1" applyProtection="1">
      <alignment vertical="center"/>
    </xf>
    <xf numFmtId="0" fontId="27" fillId="0" borderId="0" xfId="33" applyFont="1" applyFill="1" applyAlignment="1" applyProtection="1">
      <alignment horizontal="center"/>
    </xf>
    <xf numFmtId="0" fontId="66" fillId="31" borderId="15" xfId="33" applyFont="1" applyFill="1" applyBorder="1" applyAlignment="1" applyProtection="1">
      <alignment horizontal="center" vertical="center" wrapText="1"/>
    </xf>
    <xf numFmtId="0" fontId="66" fillId="31" borderId="102" xfId="33" applyFont="1" applyFill="1" applyBorder="1" applyAlignment="1" applyProtection="1">
      <alignment horizontal="center" vertical="center" wrapText="1"/>
    </xf>
    <xf numFmtId="0" fontId="66" fillId="31" borderId="23" xfId="33" applyFont="1" applyFill="1" applyBorder="1" applyAlignment="1" applyProtection="1">
      <alignment horizontal="center" vertical="center" wrapText="1"/>
    </xf>
    <xf numFmtId="0" fontId="66" fillId="31" borderId="96" xfId="33" applyFont="1" applyFill="1" applyBorder="1" applyAlignment="1" applyProtection="1">
      <alignment horizontal="center" vertical="center" wrapText="1"/>
    </xf>
    <xf numFmtId="0" fontId="67" fillId="31" borderId="29" xfId="33" applyFont="1" applyFill="1" applyBorder="1" applyAlignment="1" applyProtection="1">
      <alignment horizontal="center" vertical="center" wrapText="1"/>
    </xf>
    <xf numFmtId="0" fontId="67" fillId="31" borderId="0" xfId="33" applyFont="1" applyFill="1" applyBorder="1" applyAlignment="1" applyProtection="1">
      <alignment horizontal="center" vertical="center" wrapText="1"/>
    </xf>
    <xf numFmtId="0" fontId="62" fillId="31" borderId="54" xfId="33" applyFont="1" applyFill="1" applyBorder="1" applyAlignment="1" applyProtection="1">
      <alignment horizontal="center" vertical="center" wrapText="1"/>
    </xf>
    <xf numFmtId="0" fontId="62" fillId="31" borderId="57" xfId="33" applyFont="1" applyFill="1" applyBorder="1" applyAlignment="1" applyProtection="1">
      <alignment horizontal="center" vertical="center" wrapText="1"/>
    </xf>
    <xf numFmtId="0" fontId="62" fillId="37" borderId="12" xfId="33" applyFont="1" applyFill="1" applyBorder="1" applyAlignment="1" applyProtection="1">
      <alignment horizontal="center" vertical="center" wrapText="1"/>
    </xf>
    <xf numFmtId="0" fontId="62" fillId="37" borderId="13" xfId="33" applyFont="1" applyFill="1" applyBorder="1" applyAlignment="1" applyProtection="1">
      <alignment horizontal="center" vertical="center" wrapText="1"/>
    </xf>
    <xf numFmtId="0" fontId="62" fillId="37" borderId="54" xfId="33" applyFont="1" applyFill="1" applyBorder="1" applyAlignment="1" applyProtection="1">
      <alignment horizontal="center" vertical="center" wrapText="1"/>
    </xf>
    <xf numFmtId="0" fontId="62" fillId="37" borderId="57" xfId="33" applyFont="1" applyFill="1" applyBorder="1" applyAlignment="1" applyProtection="1">
      <alignment horizontal="center" vertical="center" wrapText="1"/>
    </xf>
    <xf numFmtId="0" fontId="62" fillId="31" borderId="97" xfId="33" applyFont="1" applyFill="1" applyBorder="1" applyAlignment="1" applyProtection="1">
      <alignment horizontal="center" vertical="center" wrapText="1"/>
    </xf>
    <xf numFmtId="0" fontId="62" fillId="31" borderId="37" xfId="33" applyFont="1" applyFill="1" applyBorder="1" applyAlignment="1" applyProtection="1">
      <alignment horizontal="center" vertical="center" wrapText="1"/>
    </xf>
    <xf numFmtId="0" fontId="62" fillId="37" borderId="37" xfId="33" applyFont="1" applyFill="1" applyBorder="1" applyAlignment="1" applyProtection="1">
      <alignment horizontal="center" vertical="center" wrapText="1"/>
    </xf>
    <xf numFmtId="0" fontId="62" fillId="31" borderId="29" xfId="33" applyFont="1" applyFill="1" applyBorder="1" applyAlignment="1" applyProtection="1">
      <alignment horizontal="center" vertical="center" wrapText="1"/>
    </xf>
    <xf numFmtId="0" fontId="62" fillId="31" borderId="0" xfId="33" applyFont="1" applyFill="1" applyBorder="1" applyAlignment="1" applyProtection="1">
      <alignment horizontal="center" vertical="center" wrapText="1"/>
    </xf>
    <xf numFmtId="0" fontId="2" fillId="45" borderId="100" xfId="33" applyFont="1" applyFill="1" applyBorder="1" applyAlignment="1" applyProtection="1">
      <alignment horizontal="center" vertical="center" wrapText="1"/>
    </xf>
    <xf numFmtId="0" fontId="2" fillId="45" borderId="101" xfId="33" applyFont="1" applyFill="1" applyBorder="1" applyAlignment="1" applyProtection="1">
      <alignment horizontal="center" vertical="center" wrapText="1"/>
    </xf>
    <xf numFmtId="2" fontId="2" fillId="33" borderId="19" xfId="33" applyNumberFormat="1" applyFont="1" applyFill="1" applyBorder="1" applyAlignment="1" applyProtection="1">
      <alignment horizontal="center" vertical="center" wrapText="1"/>
    </xf>
    <xf numFmtId="2" fontId="2" fillId="33" borderId="18" xfId="33" applyNumberFormat="1" applyFont="1" applyFill="1" applyBorder="1" applyAlignment="1" applyProtection="1">
      <alignment horizontal="center" vertical="center" wrapText="1"/>
    </xf>
    <xf numFmtId="2" fontId="2" fillId="37" borderId="19" xfId="33" applyNumberFormat="1" applyFont="1" applyFill="1" applyBorder="1" applyAlignment="1" applyProtection="1">
      <alignment horizontal="center" vertical="center" wrapText="1"/>
    </xf>
    <xf numFmtId="2" fontId="2" fillId="37" borderId="18" xfId="33" applyNumberFormat="1" applyFont="1" applyFill="1" applyBorder="1" applyAlignment="1" applyProtection="1">
      <alignment horizontal="center" vertical="center" wrapText="1"/>
    </xf>
    <xf numFmtId="0" fontId="2" fillId="37" borderId="23" xfId="33" applyNumberFormat="1" applyFont="1" applyFill="1" applyBorder="1" applyAlignment="1" applyProtection="1">
      <alignment horizontal="center" vertical="center" wrapText="1"/>
    </xf>
    <xf numFmtId="0" fontId="2" fillId="37" borderId="17" xfId="33" applyNumberFormat="1" applyFont="1" applyFill="1" applyBorder="1" applyAlignment="1" applyProtection="1">
      <alignment horizontal="center" vertical="center" wrapText="1"/>
    </xf>
    <xf numFmtId="2" fontId="2" fillId="37" borderId="23" xfId="33" applyNumberFormat="1" applyFont="1" applyFill="1" applyBorder="1" applyAlignment="1" applyProtection="1">
      <alignment horizontal="center" vertical="center" wrapText="1"/>
    </xf>
    <xf numFmtId="2" fontId="2" fillId="37" borderId="17" xfId="33" applyNumberFormat="1" applyFont="1" applyFill="1" applyBorder="1" applyAlignment="1" applyProtection="1">
      <alignment horizontal="center" vertical="center" wrapText="1"/>
    </xf>
    <xf numFmtId="0" fontId="2" fillId="45" borderId="40" xfId="33" applyFont="1" applyFill="1" applyBorder="1" applyAlignment="1" applyProtection="1">
      <alignment horizontal="center" vertical="center" wrapText="1"/>
    </xf>
    <xf numFmtId="0" fontId="2" fillId="45" borderId="41" xfId="33" applyFont="1" applyFill="1" applyBorder="1" applyAlignment="1" applyProtection="1">
      <alignment horizontal="center" vertical="center" wrapText="1"/>
    </xf>
    <xf numFmtId="1" fontId="2" fillId="33" borderId="57" xfId="33" applyNumberFormat="1" applyFont="1" applyFill="1" applyBorder="1" applyAlignment="1" applyProtection="1">
      <alignment horizontal="center" vertical="center" wrapText="1"/>
    </xf>
    <xf numFmtId="1" fontId="2" fillId="33" borderId="99" xfId="33" applyNumberFormat="1" applyFont="1" applyFill="1" applyBorder="1" applyAlignment="1" applyProtection="1">
      <alignment horizontal="center" vertical="center" wrapText="1"/>
    </xf>
    <xf numFmtId="2" fontId="2" fillId="37" borderId="57" xfId="33" applyNumberFormat="1" applyFont="1" applyFill="1" applyBorder="1" applyAlignment="1" applyProtection="1">
      <alignment horizontal="center" vertical="center" wrapText="1"/>
    </xf>
    <xf numFmtId="2" fontId="2" fillId="37" borderId="99" xfId="33" applyNumberFormat="1" applyFont="1" applyFill="1" applyBorder="1" applyAlignment="1" applyProtection="1">
      <alignment horizontal="center" vertical="center" wrapText="1"/>
    </xf>
    <xf numFmtId="1" fontId="2" fillId="33" borderId="55" xfId="33" applyNumberFormat="1" applyFont="1" applyFill="1" applyBorder="1" applyAlignment="1" applyProtection="1">
      <alignment horizontal="center" vertical="center" wrapText="1"/>
    </xf>
    <xf numFmtId="1" fontId="2" fillId="33" borderId="67" xfId="33" applyNumberFormat="1" applyFont="1" applyFill="1" applyBorder="1" applyAlignment="1" applyProtection="1">
      <alignment horizontal="center" vertical="center" wrapText="1"/>
    </xf>
    <xf numFmtId="2" fontId="2" fillId="37" borderId="55" xfId="33" applyNumberFormat="1" applyFont="1" applyFill="1" applyBorder="1" applyAlignment="1" applyProtection="1">
      <alignment horizontal="center" vertical="center" wrapText="1"/>
    </xf>
    <xf numFmtId="2" fontId="2" fillId="37" borderId="67" xfId="33" applyNumberFormat="1" applyFont="1" applyFill="1" applyBorder="1" applyAlignment="1" applyProtection="1">
      <alignment horizontal="center" vertical="center" wrapText="1"/>
    </xf>
    <xf numFmtId="0" fontId="2" fillId="37" borderId="55" xfId="33" applyNumberFormat="1" applyFont="1" applyFill="1" applyBorder="1" applyAlignment="1" applyProtection="1">
      <alignment horizontal="center" vertical="center" wrapText="1"/>
    </xf>
    <xf numFmtId="0" fontId="2" fillId="37" borderId="67" xfId="33" applyNumberFormat="1" applyFont="1" applyFill="1" applyBorder="1" applyAlignment="1" applyProtection="1">
      <alignment horizontal="center" vertical="center" wrapText="1"/>
    </xf>
    <xf numFmtId="168" fontId="2" fillId="37" borderId="57" xfId="33" applyNumberFormat="1" applyFont="1" applyFill="1" applyBorder="1" applyAlignment="1" applyProtection="1">
      <alignment horizontal="center" vertical="center" wrapText="1"/>
    </xf>
    <xf numFmtId="168" fontId="2" fillId="37" borderId="99" xfId="33" applyNumberFormat="1" applyFont="1" applyFill="1" applyBorder="1" applyAlignment="1" applyProtection="1">
      <alignment horizontal="center" vertical="center" wrapText="1"/>
    </xf>
    <xf numFmtId="168" fontId="2" fillId="37" borderId="55" xfId="33" applyNumberFormat="1" applyFont="1" applyFill="1" applyBorder="1" applyAlignment="1" applyProtection="1">
      <alignment horizontal="center" vertical="center" wrapText="1"/>
    </xf>
    <xf numFmtId="168" fontId="2" fillId="37" borderId="67" xfId="33" applyNumberFormat="1" applyFont="1" applyFill="1" applyBorder="1" applyAlignment="1" applyProtection="1">
      <alignment horizontal="center" vertical="center" wrapText="1"/>
    </xf>
    <xf numFmtId="1" fontId="2" fillId="33" borderId="23" xfId="33" applyNumberFormat="1" applyFont="1" applyFill="1" applyBorder="1" applyAlignment="1" applyProtection="1">
      <alignment horizontal="center" vertical="center" wrapText="1"/>
    </xf>
    <xf numFmtId="1" fontId="2" fillId="33" borderId="17" xfId="33" applyNumberFormat="1" applyFont="1" applyFill="1" applyBorder="1" applyAlignment="1" applyProtection="1">
      <alignment horizontal="center" vertical="center" wrapText="1"/>
    </xf>
    <xf numFmtId="0" fontId="1" fillId="0" borderId="23" xfId="33" applyFont="1" applyFill="1" applyBorder="1" applyAlignment="1" applyProtection="1">
      <alignment horizontal="left" vertical="center" wrapText="1"/>
    </xf>
    <xf numFmtId="0" fontId="30" fillId="0" borderId="19" xfId="33" applyFont="1" applyFill="1" applyBorder="1" applyAlignment="1" applyProtection="1">
      <alignment horizontal="left" vertical="center" wrapText="1"/>
    </xf>
    <xf numFmtId="0" fontId="30" fillId="0" borderId="17" xfId="33" applyFont="1" applyFill="1" applyBorder="1" applyAlignment="1" applyProtection="1">
      <alignment horizontal="left" vertical="center" wrapText="1"/>
    </xf>
    <xf numFmtId="0" fontId="30" fillId="0" borderId="18" xfId="33" applyFont="1" applyFill="1" applyBorder="1" applyAlignment="1" applyProtection="1">
      <alignment horizontal="left" vertical="center" wrapText="1"/>
    </xf>
    <xf numFmtId="0" fontId="2" fillId="36" borderId="40" xfId="33" applyFont="1" applyFill="1" applyBorder="1" applyAlignment="1" applyProtection="1">
      <alignment horizontal="center" vertical="center" wrapText="1"/>
    </xf>
    <xf numFmtId="0" fontId="2" fillId="36" borderId="41" xfId="33" applyFont="1" applyFill="1" applyBorder="1" applyAlignment="1" applyProtection="1">
      <alignment horizontal="center" vertical="center" wrapText="1"/>
    </xf>
    <xf numFmtId="1" fontId="2" fillId="36" borderId="19" xfId="33" applyNumberFormat="1" applyFont="1" applyFill="1" applyBorder="1" applyAlignment="1" applyProtection="1">
      <alignment horizontal="center" vertical="center" wrapText="1"/>
    </xf>
    <xf numFmtId="1" fontId="2" fillId="36" borderId="18" xfId="33" applyNumberFormat="1" applyFont="1" applyFill="1" applyBorder="1" applyAlignment="1" applyProtection="1">
      <alignment horizontal="center" vertical="center" wrapText="1"/>
    </xf>
    <xf numFmtId="2" fontId="2" fillId="36" borderId="19" xfId="33" applyNumberFormat="1" applyFont="1" applyFill="1" applyBorder="1" applyAlignment="1" applyProtection="1">
      <alignment horizontal="center" vertical="center" wrapText="1"/>
    </xf>
    <xf numFmtId="2" fontId="2" fillId="36" borderId="18" xfId="33" applyNumberFormat="1" applyFont="1" applyFill="1" applyBorder="1" applyAlignment="1" applyProtection="1">
      <alignment horizontal="center" vertical="center" wrapText="1"/>
    </xf>
    <xf numFmtId="1" fontId="2" fillId="36" borderId="23" xfId="33" applyNumberFormat="1" applyFont="1" applyFill="1" applyBorder="1" applyAlignment="1" applyProtection="1">
      <alignment horizontal="center" vertical="center" wrapText="1"/>
    </xf>
    <xf numFmtId="1" fontId="2" fillId="36" borderId="17" xfId="33" applyNumberFormat="1" applyFont="1" applyFill="1" applyBorder="1" applyAlignment="1" applyProtection="1">
      <alignment horizontal="center" vertical="center" wrapText="1"/>
    </xf>
    <xf numFmtId="0" fontId="1" fillId="36" borderId="23" xfId="33" applyFont="1" applyFill="1" applyBorder="1" applyAlignment="1" applyProtection="1">
      <alignment horizontal="left" vertical="center" wrapText="1"/>
    </xf>
    <xf numFmtId="0" fontId="30" fillId="36" borderId="19" xfId="33" applyFont="1" applyFill="1" applyBorder="1" applyAlignment="1" applyProtection="1">
      <alignment horizontal="left" vertical="center" wrapText="1"/>
    </xf>
    <xf numFmtId="0" fontId="30" fillId="36" borderId="17" xfId="33" applyFont="1" applyFill="1" applyBorder="1" applyAlignment="1" applyProtection="1">
      <alignment horizontal="left" vertical="center" wrapText="1"/>
    </xf>
    <xf numFmtId="0" fontId="30" fillId="36" borderId="18" xfId="33" applyFont="1" applyFill="1" applyBorder="1" applyAlignment="1" applyProtection="1">
      <alignment horizontal="left" vertical="center" wrapText="1"/>
    </xf>
    <xf numFmtId="0" fontId="2" fillId="36" borderId="23" xfId="33" applyNumberFormat="1" applyFont="1" applyFill="1" applyBorder="1" applyAlignment="1" applyProtection="1">
      <alignment horizontal="center" vertical="center" wrapText="1"/>
    </xf>
    <xf numFmtId="0" fontId="2" fillId="36" borderId="17" xfId="33" applyNumberFormat="1" applyFont="1" applyFill="1" applyBorder="1" applyAlignment="1" applyProtection="1">
      <alignment horizontal="center" vertical="center" wrapText="1"/>
    </xf>
    <xf numFmtId="2" fontId="2" fillId="36" borderId="23" xfId="33" applyNumberFormat="1" applyFont="1" applyFill="1" applyBorder="1" applyAlignment="1" applyProtection="1">
      <alignment horizontal="center" vertical="center" wrapText="1"/>
    </xf>
    <xf numFmtId="2" fontId="2" fillId="36" borderId="17" xfId="33" applyNumberFormat="1" applyFont="1" applyFill="1" applyBorder="1" applyAlignment="1" applyProtection="1">
      <alignment horizontal="center" vertical="center" wrapText="1"/>
    </xf>
    <xf numFmtId="2" fontId="2" fillId="40" borderId="57" xfId="33" applyNumberFormat="1" applyFont="1" applyFill="1" applyBorder="1" applyAlignment="1">
      <alignment horizontal="center" vertical="center" wrapText="1"/>
    </xf>
    <xf numFmtId="2" fontId="2" fillId="40" borderId="99" xfId="33" applyNumberFormat="1" applyFont="1" applyFill="1" applyBorder="1" applyAlignment="1">
      <alignment horizontal="center" vertical="center" wrapText="1"/>
    </xf>
    <xf numFmtId="0" fontId="0" fillId="0" borderId="23" xfId="33" applyFont="1" applyBorder="1" applyAlignment="1">
      <alignment horizontal="left" vertical="center" wrapText="1"/>
    </xf>
    <xf numFmtId="0" fontId="30" fillId="0" borderId="19" xfId="33" applyFont="1" applyBorder="1" applyAlignment="1">
      <alignment horizontal="left" vertical="center" wrapText="1"/>
    </xf>
    <xf numFmtId="0" fontId="30" fillId="0" borderId="17" xfId="33" applyFont="1" applyBorder="1" applyAlignment="1">
      <alignment horizontal="left" vertical="center" wrapText="1"/>
    </xf>
    <xf numFmtId="0" fontId="30" fillId="0" borderId="18" xfId="33" applyFont="1" applyBorder="1" applyAlignment="1">
      <alignment horizontal="left" vertical="center" wrapText="1"/>
    </xf>
    <xf numFmtId="1" fontId="2" fillId="39" borderId="57" xfId="33" applyNumberFormat="1" applyFont="1" applyFill="1" applyBorder="1" applyAlignment="1">
      <alignment horizontal="center" vertical="center" wrapText="1"/>
    </xf>
    <xf numFmtId="1" fontId="2" fillId="39" borderId="99" xfId="33" applyNumberFormat="1" applyFont="1" applyFill="1" applyBorder="1" applyAlignment="1">
      <alignment horizontal="center" vertical="center" wrapText="1"/>
    </xf>
    <xf numFmtId="2" fontId="2" fillId="40" borderId="19" xfId="33" applyNumberFormat="1" applyFont="1" applyFill="1" applyBorder="1" applyAlignment="1">
      <alignment horizontal="center" vertical="center" wrapText="1"/>
    </xf>
    <xf numFmtId="2" fontId="2" fillId="40" borderId="18" xfId="33" applyNumberFormat="1" applyFont="1" applyFill="1" applyBorder="1" applyAlignment="1">
      <alignment horizontal="center" vertical="center" wrapText="1"/>
    </xf>
    <xf numFmtId="0" fontId="2" fillId="35" borderId="26" xfId="33" applyFont="1" applyFill="1" applyBorder="1" applyAlignment="1" applyProtection="1">
      <alignment horizontal="center" vertical="center" wrapText="1"/>
    </xf>
    <xf numFmtId="2" fontId="2" fillId="39" borderId="57" xfId="33" applyNumberFormat="1" applyFont="1" applyFill="1" applyBorder="1" applyAlignment="1">
      <alignment horizontal="center" vertical="center" wrapText="1"/>
    </xf>
    <xf numFmtId="2" fontId="2" fillId="39" borderId="99" xfId="33" applyNumberFormat="1" applyFont="1" applyFill="1" applyBorder="1" applyAlignment="1">
      <alignment horizontal="center" vertical="center" wrapText="1"/>
    </xf>
    <xf numFmtId="1" fontId="2" fillId="39" borderId="23" xfId="33" applyNumberFormat="1" applyFont="1" applyFill="1" applyBorder="1" applyAlignment="1">
      <alignment horizontal="center" vertical="center" wrapText="1"/>
    </xf>
    <xf numFmtId="1" fontId="2" fillId="39" borderId="17" xfId="33" applyNumberFormat="1" applyFont="1" applyFill="1" applyBorder="1" applyAlignment="1">
      <alignment horizontal="center" vertical="center" wrapText="1"/>
    </xf>
    <xf numFmtId="0" fontId="30" fillId="0" borderId="56" xfId="33" applyFont="1" applyBorder="1" applyAlignment="1">
      <alignment horizontal="center" vertical="center" wrapText="1"/>
    </xf>
    <xf numFmtId="0" fontId="30" fillId="0" borderId="13" xfId="33" applyFont="1" applyBorder="1" applyAlignment="1">
      <alignment horizontal="center" vertical="center" wrapText="1"/>
    </xf>
    <xf numFmtId="0" fontId="30" fillId="0" borderId="69" xfId="33" applyFont="1" applyBorder="1" applyAlignment="1">
      <alignment horizontal="center" vertical="center" wrapText="1"/>
    </xf>
    <xf numFmtId="0" fontId="30" fillId="0" borderId="46" xfId="33" applyFont="1" applyBorder="1" applyAlignment="1">
      <alignment horizontal="center" vertical="center" wrapText="1"/>
    </xf>
    <xf numFmtId="1" fontId="2" fillId="39" borderId="55" xfId="33" applyNumberFormat="1" applyFont="1" applyFill="1" applyBorder="1" applyAlignment="1">
      <alignment horizontal="center" vertical="center" wrapText="1"/>
    </xf>
    <xf numFmtId="1" fontId="2" fillId="39" borderId="67" xfId="33" applyNumberFormat="1" applyFont="1" applyFill="1" applyBorder="1" applyAlignment="1">
      <alignment horizontal="center" vertical="center" wrapText="1"/>
    </xf>
    <xf numFmtId="1" fontId="2" fillId="0" borderId="55" xfId="33" applyNumberFormat="1" applyFont="1" applyFill="1" applyBorder="1" applyAlignment="1">
      <alignment horizontal="center" vertical="center" wrapText="1"/>
    </xf>
    <xf numFmtId="1" fontId="2" fillId="0" borderId="67" xfId="33" applyNumberFormat="1" applyFont="1" applyFill="1" applyBorder="1" applyAlignment="1">
      <alignment horizontal="center" vertical="center" wrapText="1"/>
    </xf>
    <xf numFmtId="168" fontId="2" fillId="40" borderId="57" xfId="33" applyNumberFormat="1" applyFont="1" applyFill="1" applyBorder="1" applyAlignment="1">
      <alignment horizontal="center" vertical="center" wrapText="1"/>
    </xf>
    <xf numFmtId="168" fontId="2" fillId="40" borderId="99" xfId="33" applyNumberFormat="1" applyFont="1" applyFill="1" applyBorder="1" applyAlignment="1">
      <alignment horizontal="center" vertical="center" wrapText="1"/>
    </xf>
    <xf numFmtId="2" fontId="2" fillId="39" borderId="19" xfId="33" applyNumberFormat="1" applyFont="1" applyFill="1" applyBorder="1" applyAlignment="1">
      <alignment horizontal="center" vertical="center" wrapText="1"/>
    </xf>
    <xf numFmtId="2" fontId="2" fillId="39" borderId="18" xfId="33" applyNumberFormat="1" applyFont="1" applyFill="1" applyBorder="1" applyAlignment="1">
      <alignment horizontal="center" vertical="center" wrapText="1"/>
    </xf>
    <xf numFmtId="0" fontId="65" fillId="42" borderId="22" xfId="0" applyFont="1" applyFill="1" applyBorder="1" applyAlignment="1">
      <alignment horizontal="center" vertical="center" wrapText="1"/>
    </xf>
    <xf numFmtId="0" fontId="65" fillId="42" borderId="39" xfId="0" applyFont="1" applyFill="1" applyBorder="1" applyAlignment="1">
      <alignment horizontal="center" vertical="center" wrapText="1"/>
    </xf>
    <xf numFmtId="0" fontId="68" fillId="42" borderId="47" xfId="0" applyFont="1" applyFill="1" applyBorder="1" applyAlignment="1">
      <alignment horizontal="center" vertical="center" wrapText="1"/>
    </xf>
    <xf numFmtId="0" fontId="68" fillId="42" borderId="48" xfId="0" applyFont="1" applyFill="1" applyBorder="1" applyAlignment="1">
      <alignment horizontal="center" vertical="center" wrapText="1"/>
    </xf>
    <xf numFmtId="0" fontId="68" fillId="42" borderId="27" xfId="0" applyFont="1" applyFill="1" applyBorder="1" applyAlignment="1">
      <alignment horizontal="center" vertical="center" wrapText="1"/>
    </xf>
    <xf numFmtId="0" fontId="1" fillId="25" borderId="47" xfId="33" applyFont="1" applyFill="1" applyBorder="1" applyAlignment="1">
      <alignment horizontal="center" vertical="center"/>
    </xf>
    <xf numFmtId="0" fontId="1" fillId="25" borderId="48" xfId="33" applyFont="1" applyFill="1" applyBorder="1" applyAlignment="1">
      <alignment horizontal="center" vertical="center"/>
    </xf>
    <xf numFmtId="0" fontId="1" fillId="25" borderId="27" xfId="33" applyFont="1" applyFill="1" applyBorder="1" applyAlignment="1">
      <alignment horizontal="center" vertical="center"/>
    </xf>
    <xf numFmtId="0" fontId="1" fillId="25" borderId="47" xfId="33" applyFont="1" applyFill="1" applyBorder="1" applyAlignment="1">
      <alignment horizontal="center" vertical="center" wrapText="1"/>
    </xf>
    <xf numFmtId="0" fontId="1" fillId="25" borderId="48" xfId="33" applyFont="1" applyFill="1" applyBorder="1" applyAlignment="1">
      <alignment horizontal="center" vertical="center" wrapText="1"/>
    </xf>
    <xf numFmtId="0" fontId="1" fillId="25" borderId="27" xfId="33" applyFont="1" applyFill="1" applyBorder="1" applyAlignment="1">
      <alignment horizontal="center" vertical="center" wrapText="1"/>
    </xf>
    <xf numFmtId="0" fontId="1" fillId="25" borderId="49" xfId="33" applyFont="1" applyFill="1" applyBorder="1" applyAlignment="1">
      <alignment horizontal="center" vertical="center" wrapText="1"/>
    </xf>
    <xf numFmtId="0" fontId="1" fillId="25" borderId="52" xfId="33" applyFont="1" applyFill="1" applyBorder="1" applyAlignment="1">
      <alignment horizontal="center" vertical="center"/>
    </xf>
    <xf numFmtId="0" fontId="1" fillId="25" borderId="50" xfId="33" applyFont="1" applyFill="1" applyBorder="1" applyAlignment="1">
      <alignment horizontal="center" vertical="center" wrapText="1"/>
    </xf>
    <xf numFmtId="0" fontId="1" fillId="25" borderId="51" xfId="33" applyFont="1" applyFill="1" applyBorder="1" applyAlignment="1">
      <alignment horizontal="center" vertical="center" wrapText="1"/>
    </xf>
    <xf numFmtId="0" fontId="1" fillId="25" borderId="53" xfId="33" applyFont="1" applyFill="1" applyBorder="1" applyAlignment="1">
      <alignment horizontal="center" vertical="center" wrapText="1"/>
    </xf>
    <xf numFmtId="0" fontId="54" fillId="0" borderId="96" xfId="33" applyFont="1" applyFill="1" applyBorder="1" applyAlignment="1" applyProtection="1">
      <alignment horizontal="center" vertical="top" wrapText="1"/>
      <protection locked="0"/>
    </xf>
    <xf numFmtId="0" fontId="46" fillId="0" borderId="97" xfId="33" applyFont="1" applyFill="1" applyBorder="1" applyAlignment="1" applyProtection="1">
      <alignment horizontal="center" vertical="top" wrapText="1"/>
      <protection locked="0"/>
    </xf>
    <xf numFmtId="0" fontId="46" fillId="0" borderId="29" xfId="33" applyFont="1" applyFill="1" applyBorder="1" applyAlignment="1" applyProtection="1">
      <alignment horizontal="center" vertical="top" wrapText="1"/>
      <protection locked="0"/>
    </xf>
    <xf numFmtId="0" fontId="46" fillId="0" borderId="103" xfId="33" applyFont="1" applyFill="1" applyBorder="1" applyAlignment="1" applyProtection="1">
      <alignment horizontal="center" vertical="top" wrapText="1"/>
      <protection locked="0"/>
    </xf>
    <xf numFmtId="0" fontId="46" fillId="0" borderId="50" xfId="33" applyFont="1" applyFill="1" applyBorder="1" applyAlignment="1" applyProtection="1">
      <alignment horizontal="center" vertical="top" wrapText="1"/>
      <protection locked="0"/>
    </xf>
    <xf numFmtId="0" fontId="46" fillId="0" borderId="52" xfId="33" applyFont="1" applyFill="1" applyBorder="1" applyAlignment="1" applyProtection="1">
      <alignment horizontal="center" vertical="top" wrapText="1"/>
      <protection locked="0"/>
    </xf>
    <xf numFmtId="1" fontId="2" fillId="0" borderId="26" xfId="33" applyNumberFormat="1" applyFont="1" applyFill="1" applyBorder="1" applyAlignment="1" applyProtection="1">
      <alignment horizontal="center" vertical="center" wrapText="1"/>
    </xf>
    <xf numFmtId="0" fontId="2" fillId="43" borderId="37" xfId="33" applyFont="1" applyFill="1" applyBorder="1" applyAlignment="1" applyProtection="1">
      <alignment horizontal="center" vertical="center" wrapText="1"/>
    </xf>
    <xf numFmtId="0" fontId="2" fillId="43" borderId="31" xfId="33" applyFont="1" applyFill="1" applyBorder="1" applyAlignment="1" applyProtection="1">
      <alignment horizontal="center" vertical="center" wrapText="1"/>
    </xf>
    <xf numFmtId="0" fontId="2" fillId="43" borderId="28" xfId="33" applyFont="1" applyFill="1" applyBorder="1" applyAlignment="1" applyProtection="1">
      <alignment horizontal="center" vertical="center" wrapText="1"/>
    </xf>
    <xf numFmtId="1" fontId="2" fillId="43" borderId="26" xfId="33" applyNumberFormat="1" applyFont="1" applyFill="1" applyBorder="1" applyAlignment="1" applyProtection="1">
      <alignment horizontal="center" vertical="center" wrapText="1"/>
    </xf>
    <xf numFmtId="0" fontId="46" fillId="0" borderId="96" xfId="33" applyFont="1" applyFill="1" applyBorder="1" applyAlignment="1" applyProtection="1">
      <alignment horizontal="center" vertical="top" wrapText="1"/>
      <protection locked="0"/>
    </xf>
    <xf numFmtId="0" fontId="1" fillId="0" borderId="96" xfId="33" applyFont="1" applyFill="1" applyBorder="1" applyAlignment="1" applyProtection="1">
      <alignment horizontal="left" vertical="top" wrapText="1"/>
      <protection locked="0"/>
    </xf>
    <xf numFmtId="0" fontId="53" fillId="0" borderId="97" xfId="33" applyFont="1" applyFill="1" applyBorder="1" applyAlignment="1" applyProtection="1">
      <alignment horizontal="left" vertical="top" wrapText="1"/>
      <protection locked="0"/>
    </xf>
    <xf numFmtId="0" fontId="53" fillId="0" borderId="29" xfId="33" applyFont="1" applyFill="1" applyBorder="1" applyAlignment="1" applyProtection="1">
      <alignment horizontal="left" vertical="top" wrapText="1"/>
      <protection locked="0"/>
    </xf>
    <xf numFmtId="0" fontId="53" fillId="0" borderId="103" xfId="33" applyFont="1" applyFill="1" applyBorder="1" applyAlignment="1" applyProtection="1">
      <alignment horizontal="left" vertical="top" wrapText="1"/>
      <protection locked="0"/>
    </xf>
    <xf numFmtId="0" fontId="53" fillId="0" borderId="50" xfId="33" applyFont="1" applyFill="1" applyBorder="1" applyAlignment="1" applyProtection="1">
      <alignment horizontal="left" vertical="top" wrapText="1"/>
      <protection locked="0"/>
    </xf>
    <xf numFmtId="0" fontId="53" fillId="0" borderId="52" xfId="33" applyFont="1" applyFill="1" applyBorder="1" applyAlignment="1" applyProtection="1">
      <alignment horizontal="left" vertical="top" wrapText="1"/>
      <protection locked="0"/>
    </xf>
    <xf numFmtId="2" fontId="2" fillId="41" borderId="56" xfId="36" applyNumberFormat="1" applyFont="1" applyFill="1" applyBorder="1" applyAlignment="1" applyProtection="1">
      <alignment horizontal="center" vertical="center" wrapText="1"/>
    </xf>
    <xf numFmtId="2" fontId="2" fillId="41" borderId="69" xfId="36" applyNumberFormat="1" applyFont="1" applyFill="1" applyBorder="1" applyAlignment="1" applyProtection="1">
      <alignment horizontal="center" vertical="center" wrapText="1"/>
    </xf>
    <xf numFmtId="1" fontId="2" fillId="0" borderId="19" xfId="33" applyNumberFormat="1" applyFont="1" applyBorder="1" applyAlignment="1">
      <alignment horizontal="center" vertical="center" wrapText="1"/>
    </xf>
    <xf numFmtId="1" fontId="2" fillId="0" borderId="18" xfId="33" applyNumberFormat="1" applyFont="1" applyBorder="1" applyAlignment="1">
      <alignment horizontal="center" vertical="center" wrapText="1"/>
    </xf>
    <xf numFmtId="0" fontId="53" fillId="0" borderId="32" xfId="33" applyFont="1" applyBorder="1" applyAlignment="1" applyProtection="1">
      <alignment horizontal="center" vertical="top" wrapText="1"/>
      <protection locked="0"/>
    </xf>
    <xf numFmtId="0" fontId="53" fillId="0" borderId="19" xfId="33" applyFont="1" applyBorder="1" applyAlignment="1" applyProtection="1">
      <alignment horizontal="center" vertical="top" wrapText="1"/>
      <protection locked="0"/>
    </xf>
    <xf numFmtId="0" fontId="53" fillId="0" borderId="36" xfId="33" applyFont="1" applyBorder="1" applyAlignment="1" applyProtection="1">
      <alignment horizontal="center" vertical="top" wrapText="1"/>
      <protection locked="0"/>
    </xf>
    <xf numFmtId="0" fontId="53" fillId="0" borderId="18" xfId="33" applyFont="1" applyBorder="1" applyAlignment="1" applyProtection="1">
      <alignment horizontal="center" vertical="top" wrapText="1"/>
      <protection locked="0"/>
    </xf>
    <xf numFmtId="2" fontId="2" fillId="39" borderId="57" xfId="36" applyNumberFormat="1" applyFont="1" applyFill="1" applyBorder="1" applyAlignment="1" applyProtection="1">
      <alignment horizontal="center" vertical="center" wrapText="1"/>
    </xf>
    <xf numFmtId="2" fontId="2" fillId="39" borderId="99" xfId="36" applyNumberFormat="1" applyFont="1" applyFill="1" applyBorder="1" applyAlignment="1" applyProtection="1">
      <alignment horizontal="center" vertical="center" wrapText="1"/>
    </xf>
    <xf numFmtId="0" fontId="1" fillId="0" borderId="11" xfId="33" applyFont="1" applyBorder="1" applyAlignment="1" applyProtection="1">
      <alignment horizontal="left" vertical="top" wrapText="1"/>
      <protection locked="0"/>
    </xf>
    <xf numFmtId="0" fontId="53" fillId="0" borderId="13" xfId="33" applyFont="1" applyBorder="1" applyAlignment="1" applyProtection="1">
      <alignment horizontal="left" vertical="top" wrapText="1"/>
      <protection locked="0"/>
    </xf>
    <xf numFmtId="0" fontId="53" fillId="0" borderId="45" xfId="33" applyFont="1" applyBorder="1" applyAlignment="1" applyProtection="1">
      <alignment horizontal="left" vertical="top" wrapText="1"/>
      <protection locked="0"/>
    </xf>
    <xf numFmtId="0" fontId="53" fillId="0" borderId="46" xfId="33" applyFont="1" applyBorder="1" applyAlignment="1" applyProtection="1">
      <alignment horizontal="left" vertical="top" wrapText="1"/>
      <protection locked="0"/>
    </xf>
    <xf numFmtId="0" fontId="2" fillId="46" borderId="15" xfId="33" applyFont="1" applyFill="1" applyBorder="1" applyAlignment="1">
      <alignment horizontal="center" vertical="center" wrapText="1"/>
    </xf>
    <xf numFmtId="0" fontId="2" fillId="46" borderId="14" xfId="33" applyFont="1" applyFill="1" applyBorder="1" applyAlignment="1">
      <alignment horizontal="center" vertical="center" wrapText="1"/>
    </xf>
    <xf numFmtId="0" fontId="2" fillId="46" borderId="54" xfId="33" applyFont="1" applyFill="1" applyBorder="1" applyAlignment="1">
      <alignment horizontal="center" vertical="center" wrapText="1"/>
    </xf>
    <xf numFmtId="0" fontId="2" fillId="46" borderId="105" xfId="33" applyFont="1" applyFill="1" applyBorder="1" applyAlignment="1">
      <alignment horizontal="center" vertical="center" wrapText="1"/>
    </xf>
    <xf numFmtId="0" fontId="53" fillId="0" borderId="11" xfId="33" applyFont="1" applyBorder="1" applyAlignment="1" applyProtection="1">
      <alignment horizontal="center" vertical="top" wrapText="1"/>
      <protection locked="0"/>
    </xf>
    <xf numFmtId="0" fontId="53" fillId="0" borderId="13" xfId="33" applyFont="1" applyBorder="1" applyAlignment="1" applyProtection="1">
      <alignment horizontal="center" vertical="top" wrapText="1"/>
      <protection locked="0"/>
    </xf>
    <xf numFmtId="0" fontId="53" fillId="0" borderId="45" xfId="33" applyFont="1" applyBorder="1" applyAlignment="1" applyProtection="1">
      <alignment horizontal="center" vertical="top" wrapText="1"/>
      <protection locked="0"/>
    </xf>
    <xf numFmtId="0" fontId="53" fillId="0" borderId="46" xfId="33" applyFont="1" applyBorder="1" applyAlignment="1" applyProtection="1">
      <alignment horizontal="center" vertical="top" wrapText="1"/>
      <protection locked="0"/>
    </xf>
    <xf numFmtId="0" fontId="2" fillId="0" borderId="11" xfId="33" applyFont="1" applyBorder="1" applyAlignment="1" applyProtection="1">
      <alignment horizontal="center" vertical="top" wrapText="1"/>
      <protection locked="0"/>
    </xf>
    <xf numFmtId="0" fontId="2" fillId="0" borderId="11" xfId="33" applyFont="1" applyBorder="1" applyAlignment="1">
      <alignment horizontal="center" vertical="center" wrapText="1"/>
    </xf>
    <xf numFmtId="0" fontId="2" fillId="0" borderId="13" xfId="33" applyFont="1" applyBorder="1" applyAlignment="1">
      <alignment horizontal="center" vertical="center" wrapText="1"/>
    </xf>
    <xf numFmtId="0" fontId="2" fillId="0" borderId="45" xfId="33" applyFont="1" applyBorder="1" applyAlignment="1">
      <alignment horizontal="center" vertical="center" wrapText="1"/>
    </xf>
    <xf numFmtId="0" fontId="2" fillId="0" borderId="46" xfId="33" applyFont="1" applyBorder="1" applyAlignment="1">
      <alignment horizontal="center" vertical="center" wrapText="1"/>
    </xf>
    <xf numFmtId="0" fontId="62" fillId="24" borderId="54" xfId="33" applyFont="1" applyFill="1" applyBorder="1" applyAlignment="1">
      <alignment horizontal="center" vertical="center" wrapText="1"/>
    </xf>
    <xf numFmtId="0" fontId="62" fillId="24" borderId="57" xfId="33" applyFont="1" applyFill="1" applyBorder="1" applyAlignment="1">
      <alignment horizontal="center" vertical="center" wrapText="1"/>
    </xf>
    <xf numFmtId="0" fontId="62" fillId="41" borderId="54" xfId="33" applyFont="1" applyFill="1" applyBorder="1" applyAlignment="1">
      <alignment horizontal="center" vertical="center" wrapText="1"/>
    </xf>
    <xf numFmtId="0" fontId="62" fillId="41" borderId="57" xfId="33" applyFont="1" applyFill="1" applyBorder="1" applyAlignment="1">
      <alignment horizontal="center" vertical="center" wrapText="1"/>
    </xf>
    <xf numFmtId="0" fontId="62" fillId="24" borderId="0" xfId="33" applyFont="1" applyFill="1" applyAlignment="1">
      <alignment horizontal="center" vertical="center" wrapText="1"/>
    </xf>
    <xf numFmtId="0" fontId="62" fillId="24" borderId="15" xfId="33" applyFont="1" applyFill="1" applyBorder="1" applyAlignment="1">
      <alignment horizontal="center" vertical="center" wrapText="1"/>
    </xf>
    <xf numFmtId="0" fontId="62" fillId="24" borderId="102" xfId="33" applyFont="1" applyFill="1" applyBorder="1" applyAlignment="1">
      <alignment horizontal="center" vertical="center" wrapText="1"/>
    </xf>
    <xf numFmtId="0" fontId="62" fillId="24" borderId="19" xfId="33" applyFont="1" applyFill="1" applyBorder="1" applyAlignment="1">
      <alignment horizontal="center" vertical="center" wrapText="1"/>
    </xf>
    <xf numFmtId="0" fontId="62" fillId="24" borderId="104" xfId="33" applyFont="1" applyFill="1" applyBorder="1" applyAlignment="1">
      <alignment horizontal="center" vertical="center" wrapText="1"/>
    </xf>
    <xf numFmtId="0" fontId="62" fillId="41" borderId="97" xfId="33" applyFont="1" applyFill="1" applyBorder="1" applyAlignment="1">
      <alignment horizontal="center" vertical="center" wrapText="1"/>
    </xf>
    <xf numFmtId="0" fontId="62" fillId="41" borderId="96" xfId="33" applyFont="1" applyFill="1" applyBorder="1" applyAlignment="1">
      <alignment horizontal="center" vertical="center" wrapText="1"/>
    </xf>
    <xf numFmtId="0" fontId="46" fillId="0" borderId="11" xfId="33" applyFont="1" applyFill="1" applyBorder="1" applyAlignment="1" applyProtection="1">
      <alignment horizontal="center" vertical="top" wrapText="1"/>
      <protection locked="0"/>
    </xf>
    <xf numFmtId="0" fontId="46" fillId="0" borderId="13" xfId="33" applyFont="1" applyFill="1" applyBorder="1" applyAlignment="1" applyProtection="1">
      <alignment horizontal="center" vertical="top" wrapText="1"/>
      <protection locked="0"/>
    </xf>
    <xf numFmtId="0" fontId="46" fillId="0" borderId="45" xfId="33" applyFont="1" applyFill="1" applyBorder="1" applyAlignment="1" applyProtection="1">
      <alignment horizontal="center" vertical="top" wrapText="1"/>
      <protection locked="0"/>
    </xf>
    <xf numFmtId="0" fontId="46" fillId="0" borderId="46" xfId="33" applyFont="1" applyFill="1" applyBorder="1" applyAlignment="1" applyProtection="1">
      <alignment horizontal="center" vertical="top" wrapText="1"/>
      <protection locked="0"/>
    </xf>
    <xf numFmtId="0" fontId="46" fillId="36" borderId="11" xfId="33" applyFont="1" applyFill="1" applyBorder="1" applyAlignment="1" applyProtection="1">
      <alignment horizontal="center" vertical="top" wrapText="1"/>
      <protection locked="0"/>
    </xf>
    <xf numFmtId="0" fontId="46" fillId="36" borderId="13" xfId="33" applyFont="1" applyFill="1" applyBorder="1" applyAlignment="1" applyProtection="1">
      <alignment horizontal="center" vertical="top" wrapText="1"/>
      <protection locked="0"/>
    </xf>
    <xf numFmtId="0" fontId="46" fillId="36" borderId="45" xfId="33" applyFont="1" applyFill="1" applyBorder="1" applyAlignment="1" applyProtection="1">
      <alignment horizontal="center" vertical="top" wrapText="1"/>
      <protection locked="0"/>
    </xf>
    <xf numFmtId="0" fontId="46" fillId="36" borderId="46" xfId="33" applyFont="1" applyFill="1" applyBorder="1" applyAlignment="1" applyProtection="1">
      <alignment horizontal="center" vertical="top" wrapText="1"/>
      <protection locked="0"/>
    </xf>
    <xf numFmtId="0" fontId="46" fillId="0" borderId="32" xfId="33" applyFont="1" applyFill="1" applyBorder="1" applyAlignment="1" applyProtection="1">
      <alignment horizontal="center" vertical="top" wrapText="1"/>
      <protection locked="0"/>
    </xf>
    <xf numFmtId="0" fontId="46" fillId="0" borderId="19" xfId="33" applyFont="1" applyFill="1" applyBorder="1" applyAlignment="1" applyProtection="1">
      <alignment horizontal="center" vertical="top" wrapText="1"/>
      <protection locked="0"/>
    </xf>
    <xf numFmtId="0" fontId="46" fillId="0" borderId="36" xfId="33" applyFont="1" applyFill="1" applyBorder="1" applyAlignment="1" applyProtection="1">
      <alignment horizontal="center" vertical="top" wrapText="1"/>
      <protection locked="0"/>
    </xf>
    <xf numFmtId="0" fontId="46" fillId="0" borderId="18" xfId="33" applyFont="1" applyFill="1" applyBorder="1" applyAlignment="1" applyProtection="1">
      <alignment horizontal="center" vertical="top" wrapText="1"/>
      <protection locked="0"/>
    </xf>
    <xf numFmtId="2" fontId="2" fillId="33" borderId="57" xfId="35" applyNumberFormat="1" applyFont="1" applyFill="1" applyBorder="1" applyAlignment="1" applyProtection="1">
      <alignment horizontal="center" vertical="center" wrapText="1"/>
    </xf>
    <xf numFmtId="2" fontId="2" fillId="33" borderId="99" xfId="35" applyNumberFormat="1" applyFont="1" applyFill="1" applyBorder="1" applyAlignment="1" applyProtection="1">
      <alignment horizontal="center" vertical="center" wrapText="1"/>
    </xf>
    <xf numFmtId="2" fontId="2" fillId="38" borderId="56" xfId="35" applyNumberFormat="1" applyFont="1" applyFill="1" applyBorder="1" applyAlignment="1" applyProtection="1">
      <alignment horizontal="center" vertical="center" wrapText="1"/>
    </xf>
    <xf numFmtId="2" fontId="2" fillId="38" borderId="69" xfId="35" applyNumberFormat="1" applyFont="1" applyFill="1" applyBorder="1" applyAlignment="1" applyProtection="1">
      <alignment horizontal="center" vertical="center" wrapText="1"/>
    </xf>
    <xf numFmtId="1" fontId="2" fillId="0" borderId="19" xfId="33" applyNumberFormat="1" applyFont="1" applyFill="1" applyBorder="1" applyAlignment="1" applyProtection="1">
      <alignment horizontal="center" vertical="center" wrapText="1"/>
    </xf>
    <xf numFmtId="1" fontId="2" fillId="0" borderId="18" xfId="33" applyNumberFormat="1" applyFont="1" applyFill="1" applyBorder="1" applyAlignment="1" applyProtection="1">
      <alignment horizontal="center" vertical="center" wrapText="1"/>
    </xf>
    <xf numFmtId="1" fontId="2" fillId="36" borderId="57" xfId="33" applyNumberFormat="1" applyFont="1" applyFill="1" applyBorder="1" applyAlignment="1" applyProtection="1">
      <alignment horizontal="center" vertical="center" wrapText="1"/>
    </xf>
    <xf numFmtId="1" fontId="2" fillId="36" borderId="99" xfId="33" applyNumberFormat="1" applyFont="1" applyFill="1" applyBorder="1" applyAlignment="1" applyProtection="1">
      <alignment horizontal="center" vertical="center" wrapText="1"/>
    </xf>
    <xf numFmtId="0" fontId="2" fillId="45" borderId="15" xfId="33" applyFont="1" applyFill="1" applyBorder="1" applyAlignment="1" applyProtection="1">
      <alignment horizontal="center" vertical="center" wrapText="1"/>
    </xf>
    <xf numFmtId="0" fontId="2" fillId="45" borderId="14" xfId="33" applyFont="1" applyFill="1" applyBorder="1" applyAlignment="1" applyProtection="1">
      <alignment horizontal="center" vertical="center" wrapText="1"/>
    </xf>
    <xf numFmtId="2" fontId="2" fillId="36" borderId="57" xfId="35" applyNumberFormat="1" applyFont="1" applyFill="1" applyBorder="1" applyAlignment="1" applyProtection="1">
      <alignment horizontal="center" vertical="center" wrapText="1"/>
    </xf>
    <xf numFmtId="2" fontId="2" fillId="36" borderId="99" xfId="35" applyNumberFormat="1" applyFont="1" applyFill="1" applyBorder="1" applyAlignment="1" applyProtection="1">
      <alignment horizontal="center" vertical="center" wrapText="1"/>
    </xf>
    <xf numFmtId="2" fontId="2" fillId="36" borderId="56" xfId="35" applyNumberFormat="1" applyFont="1" applyFill="1" applyBorder="1" applyAlignment="1" applyProtection="1">
      <alignment horizontal="center" vertical="center" wrapText="1"/>
    </xf>
    <xf numFmtId="2" fontId="2" fillId="36" borderId="69" xfId="35" applyNumberFormat="1" applyFont="1" applyFill="1" applyBorder="1" applyAlignment="1" applyProtection="1">
      <alignment horizontal="center" vertical="center" wrapText="1"/>
    </xf>
    <xf numFmtId="0" fontId="1" fillId="0" borderId="11" xfId="33" applyFont="1" applyFill="1" applyBorder="1" applyAlignment="1" applyProtection="1">
      <alignment horizontal="left" vertical="top" wrapText="1"/>
      <protection locked="0"/>
    </xf>
    <xf numFmtId="0" fontId="53" fillId="0" borderId="13" xfId="33" applyFont="1" applyFill="1" applyBorder="1" applyAlignment="1" applyProtection="1">
      <alignment horizontal="left" vertical="top" wrapText="1"/>
      <protection locked="0"/>
    </xf>
    <xf numFmtId="0" fontId="53" fillId="0" borderId="45" xfId="33" applyFont="1" applyFill="1" applyBorder="1" applyAlignment="1" applyProtection="1">
      <alignment horizontal="left" vertical="top" wrapText="1"/>
      <protection locked="0"/>
    </xf>
    <xf numFmtId="0" fontId="53" fillId="0" borderId="46" xfId="33" applyFont="1" applyFill="1" applyBorder="1" applyAlignment="1" applyProtection="1">
      <alignment horizontal="left" vertical="top" wrapText="1"/>
      <protection locked="0"/>
    </xf>
    <xf numFmtId="0" fontId="2" fillId="36" borderId="54" xfId="33" applyFont="1" applyFill="1" applyBorder="1" applyAlignment="1" applyProtection="1">
      <alignment horizontal="center" vertical="center" wrapText="1"/>
    </xf>
    <xf numFmtId="0" fontId="2" fillId="36" borderId="105" xfId="33" applyFont="1" applyFill="1" applyBorder="1" applyAlignment="1" applyProtection="1">
      <alignment horizontal="center" vertical="center" wrapText="1"/>
    </xf>
    <xf numFmtId="0" fontId="2" fillId="45" borderId="54" xfId="33" applyFont="1" applyFill="1" applyBorder="1" applyAlignment="1" applyProtection="1">
      <alignment horizontal="center" vertical="center" wrapText="1"/>
    </xf>
    <xf numFmtId="0" fontId="2" fillId="45" borderId="105" xfId="33" applyFont="1" applyFill="1" applyBorder="1" applyAlignment="1" applyProtection="1">
      <alignment horizontal="center" vertical="center" wrapText="1"/>
    </xf>
    <xf numFmtId="0" fontId="54" fillId="0" borderId="11" xfId="33" applyFont="1" applyFill="1" applyBorder="1" applyAlignment="1" applyProtection="1">
      <alignment horizontal="center" vertical="top" wrapText="1"/>
      <protection locked="0"/>
    </xf>
    <xf numFmtId="0" fontId="30" fillId="0" borderId="11" xfId="33" applyFont="1" applyFill="1" applyBorder="1" applyAlignment="1" applyProtection="1">
      <alignment horizontal="center" vertical="center" wrapText="1"/>
    </xf>
    <xf numFmtId="0" fontId="30" fillId="0" borderId="45" xfId="33" applyFont="1" applyFill="1" applyBorder="1" applyAlignment="1" applyProtection="1">
      <alignment horizontal="center" vertical="center" wrapText="1"/>
    </xf>
    <xf numFmtId="0" fontId="62" fillId="38" borderId="54" xfId="33" applyFont="1" applyFill="1" applyBorder="1" applyAlignment="1" applyProtection="1">
      <alignment horizontal="center" vertical="center" wrapText="1"/>
    </xf>
    <xf numFmtId="0" fontId="62" fillId="38" borderId="57" xfId="33" applyFont="1" applyFill="1" applyBorder="1" applyAlignment="1" applyProtection="1">
      <alignment horizontal="center" vertical="center" wrapText="1"/>
    </xf>
    <xf numFmtId="0" fontId="66" fillId="31" borderId="19" xfId="33" applyFont="1" applyFill="1" applyBorder="1" applyAlignment="1" applyProtection="1">
      <alignment horizontal="center" vertical="center" wrapText="1"/>
    </xf>
    <xf numFmtId="0" fontId="66" fillId="31" borderId="104" xfId="33" applyFont="1" applyFill="1" applyBorder="1" applyAlignment="1" applyProtection="1">
      <alignment horizontal="center" vertical="center" wrapText="1"/>
    </xf>
    <xf numFmtId="0" fontId="62" fillId="38" borderId="97" xfId="33" applyFont="1" applyFill="1" applyBorder="1" applyAlignment="1" applyProtection="1">
      <alignment horizontal="center" vertical="center" wrapText="1"/>
    </xf>
    <xf numFmtId="0" fontId="62" fillId="38" borderId="96" xfId="33" applyFont="1" applyFill="1" applyBorder="1" applyAlignment="1" applyProtection="1">
      <alignment horizontal="center" vertical="center" wrapText="1"/>
    </xf>
    <xf numFmtId="0" fontId="56" fillId="42" borderId="40" xfId="33" applyFont="1" applyFill="1" applyBorder="1" applyAlignment="1">
      <alignment horizontal="center" vertical="center" wrapText="1"/>
    </xf>
    <xf numFmtId="0" fontId="56" fillId="42" borderId="91" xfId="33" applyFont="1" applyFill="1" applyBorder="1" applyAlignment="1">
      <alignment horizontal="center" vertical="center" wrapText="1"/>
    </xf>
    <xf numFmtId="0" fontId="56" fillId="42" borderId="41" xfId="33" applyFont="1" applyFill="1" applyBorder="1" applyAlignment="1">
      <alignment horizontal="center" vertical="center" wrapText="1"/>
    </xf>
    <xf numFmtId="0" fontId="1" fillId="25" borderId="52" xfId="33" applyFont="1" applyFill="1" applyBorder="1" applyAlignment="1">
      <alignment horizontal="center" vertical="center" wrapText="1"/>
    </xf>
    <xf numFmtId="0" fontId="1" fillId="25" borderId="22" xfId="33" applyFont="1" applyFill="1" applyBorder="1" applyAlignment="1">
      <alignment horizontal="center" vertical="center"/>
    </xf>
    <xf numFmtId="0" fontId="1" fillId="25" borderId="35" xfId="33" applyFont="1" applyFill="1" applyBorder="1" applyAlignment="1">
      <alignment horizontal="center" vertical="center"/>
    </xf>
    <xf numFmtId="0" fontId="1" fillId="25" borderId="36" xfId="33" applyFont="1" applyFill="1" applyBorder="1" applyAlignment="1">
      <alignment horizontal="center" vertical="center"/>
    </xf>
    <xf numFmtId="0" fontId="1" fillId="25" borderId="69" xfId="33" applyFont="1" applyFill="1" applyBorder="1" applyAlignment="1">
      <alignment horizontal="center" vertical="center"/>
    </xf>
    <xf numFmtId="0" fontId="1" fillId="25" borderId="45" xfId="33" applyFont="1" applyFill="1" applyBorder="1" applyAlignment="1">
      <alignment horizontal="center" vertical="center"/>
    </xf>
    <xf numFmtId="0" fontId="1" fillId="25" borderId="33" xfId="33" applyFont="1" applyFill="1" applyBorder="1" applyAlignment="1">
      <alignment horizontal="center" vertical="center"/>
    </xf>
    <xf numFmtId="0" fontId="1" fillId="25" borderId="69" xfId="33" applyFont="1" applyFill="1" applyBorder="1" applyAlignment="1">
      <alignment horizontal="center" vertical="center" wrapText="1"/>
    </xf>
    <xf numFmtId="0" fontId="1" fillId="25" borderId="45" xfId="33" applyFont="1" applyFill="1" applyBorder="1" applyAlignment="1">
      <alignment horizontal="center" vertical="center" wrapText="1"/>
    </xf>
    <xf numFmtId="0" fontId="1" fillId="25" borderId="46" xfId="33" applyFont="1" applyFill="1" applyBorder="1" applyAlignment="1">
      <alignment horizontal="center" vertical="center" wrapText="1"/>
    </xf>
    <xf numFmtId="2" fontId="49" fillId="0" borderId="55" xfId="33" applyNumberFormat="1" applyFont="1" applyFill="1" applyBorder="1" applyAlignment="1" applyProtection="1">
      <alignment horizontal="center" vertical="center" wrapText="1"/>
      <protection locked="0"/>
    </xf>
    <xf numFmtId="2" fontId="49" fillId="0" borderId="67" xfId="33" applyNumberFormat="1" applyFont="1" applyFill="1" applyBorder="1" applyAlignment="1" applyProtection="1">
      <alignment horizontal="center" vertical="center" wrapText="1"/>
      <protection locked="0"/>
    </xf>
    <xf numFmtId="2" fontId="49" fillId="25" borderId="23" xfId="31" applyNumberFormat="1" applyFont="1" applyFill="1" applyBorder="1" applyAlignment="1" applyProtection="1">
      <alignment horizontal="center" vertical="center"/>
    </xf>
    <xf numFmtId="2" fontId="49" fillId="25" borderId="17" xfId="31" applyNumberFormat="1" applyFont="1" applyFill="1" applyBorder="1" applyAlignment="1" applyProtection="1">
      <alignment horizontal="center" vertical="center"/>
    </xf>
    <xf numFmtId="0" fontId="47" fillId="0" borderId="32" xfId="33" applyFont="1" applyFill="1" applyBorder="1" applyAlignment="1" applyProtection="1">
      <alignment horizontal="justify" vertical="center" wrapText="1"/>
      <protection locked="0"/>
    </xf>
    <xf numFmtId="0" fontId="47" fillId="0" borderId="23" xfId="33" applyFont="1" applyFill="1" applyBorder="1" applyAlignment="1" applyProtection="1">
      <alignment horizontal="justify" vertical="center" wrapText="1"/>
      <protection locked="0"/>
    </xf>
    <xf numFmtId="0" fontId="47" fillId="0" borderId="19" xfId="33" applyFont="1" applyFill="1" applyBorder="1" applyAlignment="1" applyProtection="1">
      <alignment horizontal="justify" vertical="center" wrapText="1"/>
      <protection locked="0"/>
    </xf>
    <xf numFmtId="0" fontId="47" fillId="0" borderId="36" xfId="33" applyFont="1" applyFill="1" applyBorder="1" applyAlignment="1" applyProtection="1">
      <alignment horizontal="justify" vertical="center" wrapText="1"/>
      <protection locked="0"/>
    </xf>
    <xf numFmtId="0" fontId="47" fillId="0" borderId="17" xfId="33" applyFont="1" applyFill="1" applyBorder="1" applyAlignment="1" applyProtection="1">
      <alignment horizontal="justify" vertical="center" wrapText="1"/>
      <protection locked="0"/>
    </xf>
    <xf numFmtId="0" fontId="47" fillId="0" borderId="18" xfId="33" applyFont="1" applyFill="1" applyBorder="1" applyAlignment="1" applyProtection="1">
      <alignment horizontal="justify" vertical="center" wrapText="1"/>
      <protection locked="0"/>
    </xf>
    <xf numFmtId="0" fontId="68" fillId="42" borderId="22" xfId="0" applyFont="1" applyFill="1" applyBorder="1" applyAlignment="1">
      <alignment horizontal="center" vertical="center" wrapText="1"/>
    </xf>
    <xf numFmtId="0" fontId="68" fillId="42" borderId="35" xfId="0" applyFont="1" applyFill="1" applyBorder="1" applyAlignment="1">
      <alignment horizontal="center" vertical="center" wrapText="1"/>
    </xf>
    <xf numFmtId="0" fontId="68" fillId="42" borderId="36" xfId="0" applyFont="1" applyFill="1" applyBorder="1" applyAlignment="1">
      <alignment horizontal="center" vertical="center" wrapText="1"/>
    </xf>
    <xf numFmtId="0" fontId="68" fillId="42" borderId="69" xfId="0" applyFont="1" applyFill="1" applyBorder="1" applyAlignment="1">
      <alignment horizontal="center" vertical="center" wrapText="1"/>
    </xf>
    <xf numFmtId="0" fontId="68" fillId="42" borderId="45" xfId="0" applyFont="1" applyFill="1" applyBorder="1" applyAlignment="1">
      <alignment horizontal="center" vertical="center" wrapText="1"/>
    </xf>
    <xf numFmtId="0" fontId="68" fillId="42" borderId="33" xfId="0" applyFont="1" applyFill="1" applyBorder="1" applyAlignment="1">
      <alignment horizontal="center" vertical="center" wrapText="1"/>
    </xf>
    <xf numFmtId="0" fontId="49" fillId="0" borderId="15" xfId="33" applyFont="1" applyFill="1" applyBorder="1" applyAlignment="1" applyProtection="1">
      <alignment vertical="center" wrapText="1"/>
    </xf>
    <xf numFmtId="0" fontId="49" fillId="0" borderId="14" xfId="33" applyFont="1" applyFill="1" applyBorder="1" applyAlignment="1" applyProtection="1">
      <alignment vertical="center" wrapText="1"/>
    </xf>
    <xf numFmtId="0" fontId="3" fillId="25" borderId="17" xfId="33" applyFont="1" applyFill="1" applyBorder="1" applyAlignment="1" applyProtection="1">
      <alignment horizontal="center"/>
    </xf>
    <xf numFmtId="0" fontId="3" fillId="25" borderId="18" xfId="33" applyFont="1" applyFill="1" applyBorder="1" applyAlignment="1" applyProtection="1">
      <alignment horizontal="center"/>
    </xf>
    <xf numFmtId="0" fontId="2" fillId="25" borderId="26" xfId="33" applyFont="1" applyFill="1" applyBorder="1" applyAlignment="1" applyProtection="1">
      <alignment horizontal="center"/>
    </xf>
    <xf numFmtId="0" fontId="2" fillId="25" borderId="64" xfId="33" applyFont="1" applyFill="1" applyBorder="1" applyAlignment="1" applyProtection="1">
      <alignment horizontal="center"/>
    </xf>
    <xf numFmtId="9" fontId="2" fillId="25" borderId="48" xfId="33" applyNumberFormat="1" applyFont="1" applyFill="1" applyBorder="1" applyAlignment="1" applyProtection="1">
      <alignment horizontal="center"/>
    </xf>
    <xf numFmtId="9" fontId="2" fillId="25" borderId="27" xfId="33" applyNumberFormat="1" applyFont="1" applyFill="1" applyBorder="1" applyAlignment="1" applyProtection="1">
      <alignment horizontal="center"/>
    </xf>
    <xf numFmtId="0" fontId="1" fillId="25" borderId="37" xfId="33" applyFont="1" applyFill="1" applyBorder="1" applyAlignment="1" applyProtection="1">
      <alignment horizontal="center"/>
    </xf>
    <xf numFmtId="9" fontId="50" fillId="34" borderId="23" xfId="36" applyNumberFormat="1" applyFont="1" applyFill="1" applyBorder="1" applyAlignment="1" applyProtection="1">
      <alignment horizontal="center" vertical="center" wrapText="1"/>
    </xf>
    <xf numFmtId="9" fontId="50" fillId="34" borderId="17" xfId="36" applyNumberFormat="1" applyFont="1" applyFill="1" applyBorder="1" applyAlignment="1" applyProtection="1">
      <alignment horizontal="center" vertical="center" wrapText="1"/>
    </xf>
    <xf numFmtId="0" fontId="52" fillId="0" borderId="93" xfId="33" applyFont="1" applyFill="1" applyBorder="1" applyAlignment="1" applyProtection="1">
      <alignment horizontal="justify" vertical="center" wrapText="1"/>
      <protection locked="0"/>
    </xf>
    <xf numFmtId="0" fontId="52" fillId="0" borderId="94" xfId="33" applyFont="1" applyFill="1" applyBorder="1" applyAlignment="1" applyProtection="1">
      <alignment horizontal="justify" vertical="center" wrapText="1"/>
      <protection locked="0"/>
    </xf>
    <xf numFmtId="0" fontId="52" fillId="0" borderId="51" xfId="33" applyFont="1" applyFill="1" applyBorder="1" applyAlignment="1" applyProtection="1">
      <alignment horizontal="justify" vertical="center" wrapText="1"/>
      <protection locked="0"/>
    </xf>
    <xf numFmtId="0" fontId="52" fillId="0" borderId="53" xfId="33" applyFont="1" applyFill="1" applyBorder="1" applyAlignment="1" applyProtection="1">
      <alignment horizontal="justify" vertical="center" wrapText="1"/>
      <protection locked="0"/>
    </xf>
    <xf numFmtId="9" fontId="50" fillId="34" borderId="19" xfId="36" applyNumberFormat="1" applyFont="1" applyFill="1" applyBorder="1" applyAlignment="1" applyProtection="1">
      <alignment horizontal="center" vertical="center" wrapText="1"/>
    </xf>
    <xf numFmtId="9" fontId="50" fillId="34" borderId="18" xfId="36" applyNumberFormat="1" applyFont="1" applyFill="1" applyBorder="1" applyAlignment="1" applyProtection="1">
      <alignment horizontal="center" vertical="center" wrapText="1"/>
    </xf>
    <xf numFmtId="0" fontId="65" fillId="42" borderId="96" xfId="0" applyFont="1" applyFill="1" applyBorder="1" applyAlignment="1">
      <alignment horizontal="center" vertical="center" wrapText="1"/>
    </xf>
    <xf numFmtId="0" fontId="65" fillId="42" borderId="93" xfId="0" applyFont="1" applyFill="1" applyBorder="1" applyAlignment="1">
      <alignment horizontal="center" vertical="center" wrapText="1"/>
    </xf>
    <xf numFmtId="0" fontId="65" fillId="42" borderId="97" xfId="0" applyFont="1" applyFill="1" applyBorder="1" applyAlignment="1">
      <alignment horizontal="center" vertical="center" wrapText="1"/>
    </xf>
    <xf numFmtId="0" fontId="65" fillId="42" borderId="50" xfId="0" applyFont="1" applyFill="1" applyBorder="1" applyAlignment="1">
      <alignment horizontal="center" vertical="center" wrapText="1"/>
    </xf>
    <xf numFmtId="0" fontId="65" fillId="42" borderId="51" xfId="0" applyFont="1" applyFill="1" applyBorder="1" applyAlignment="1">
      <alignment horizontal="center" vertical="center" wrapText="1"/>
    </xf>
    <xf numFmtId="0" fontId="65" fillId="42" borderId="52" xfId="0" applyFont="1" applyFill="1" applyBorder="1" applyAlignment="1">
      <alignment horizontal="center" vertical="center" wrapText="1"/>
    </xf>
    <xf numFmtId="0" fontId="51" fillId="0" borderId="15" xfId="33" applyFont="1" applyFill="1" applyBorder="1" applyAlignment="1" applyProtection="1">
      <alignment horizontal="center" vertical="center" wrapText="1"/>
    </xf>
    <xf numFmtId="0" fontId="51" fillId="0" borderId="14" xfId="33" applyFont="1" applyFill="1" applyBorder="1" applyAlignment="1" applyProtection="1">
      <alignment horizontal="center" vertical="center" wrapText="1"/>
    </xf>
    <xf numFmtId="0" fontId="3" fillId="24" borderId="40" xfId="0" applyFont="1" applyFill="1" applyBorder="1" applyAlignment="1" applyProtection="1">
      <alignment horizontal="left" vertical="center" wrapText="1"/>
      <protection locked="0"/>
    </xf>
    <xf numFmtId="0" fontId="3" fillId="24" borderId="91" xfId="0" applyFont="1" applyFill="1" applyBorder="1" applyAlignment="1" applyProtection="1">
      <alignment horizontal="left" vertical="center" wrapText="1"/>
      <protection locked="0"/>
    </xf>
    <xf numFmtId="0" fontId="3" fillId="24" borderId="41" xfId="0" applyFont="1" applyFill="1" applyBorder="1" applyAlignment="1" applyProtection="1">
      <alignment horizontal="left" vertical="center" wrapText="1"/>
      <protection locked="0"/>
    </xf>
    <xf numFmtId="0" fontId="66" fillId="31" borderId="23" xfId="0" applyFont="1" applyFill="1" applyBorder="1" applyAlignment="1" applyProtection="1">
      <alignment horizontal="center" vertical="center" wrapText="1"/>
    </xf>
    <xf numFmtId="0" fontId="66" fillId="31" borderId="17" xfId="0" applyFont="1" applyFill="1" applyBorder="1" applyAlignment="1" applyProtection="1">
      <alignment horizontal="center" vertical="center" wrapText="1"/>
    </xf>
    <xf numFmtId="0" fontId="66" fillId="31" borderId="54" xfId="0" applyFont="1" applyFill="1" applyBorder="1" applyAlignment="1" applyProtection="1">
      <alignment horizontal="center" vertical="center" wrapText="1"/>
    </xf>
    <xf numFmtId="0" fontId="66" fillId="31" borderId="105" xfId="0" applyFont="1" applyFill="1" applyBorder="1" applyAlignment="1" applyProtection="1">
      <alignment horizontal="center" vertical="center" wrapText="1"/>
    </xf>
    <xf numFmtId="0" fontId="66" fillId="31" borderId="19" xfId="0" applyFont="1" applyFill="1" applyBorder="1" applyAlignment="1" applyProtection="1">
      <alignment horizontal="center" vertical="center" wrapText="1"/>
    </xf>
    <xf numFmtId="0" fontId="66" fillId="31" borderId="18" xfId="0" applyFont="1" applyFill="1" applyBorder="1" applyAlignment="1" applyProtection="1">
      <alignment horizontal="center" vertical="center" wrapText="1"/>
    </xf>
  </cellXfs>
  <cellStyles count="44">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Millares [0] 2" xfId="31" xr:uid="{C1C3F29C-E9C0-4C41-A3C5-1DD7A7A8DDCB}"/>
    <cellStyle name="Neutral" xfId="32" builtinId="28" customBuiltin="1"/>
    <cellStyle name="Normal" xfId="0" builtinId="0"/>
    <cellStyle name="Normal 2" xfId="33" xr:uid="{7EA57BBB-1623-417C-A188-669D6C5F528D}"/>
    <cellStyle name="Notas" xfId="34" builtinId="10" customBuiltin="1"/>
    <cellStyle name="Porcentaje" xfId="35" builtinId="5"/>
    <cellStyle name="Porcentaje 2" xfId="36" xr:uid="{7D085445-3400-400B-B42C-9FA5ECA30CFA}"/>
    <cellStyle name="Salida" xfId="37" builtinId="21" customBuiltin="1"/>
    <cellStyle name="Texto de advertencia" xfId="38" builtinId="11" customBuiltin="1"/>
    <cellStyle name="Texto explicativo" xfId="39" builtinId="53" customBuiltin="1"/>
    <cellStyle name="Título" xfId="40" builtinId="15" customBuiltin="1"/>
    <cellStyle name="Título 2" xfId="41" builtinId="17" customBuiltin="1"/>
    <cellStyle name="Título 3" xfId="42" builtinId="18" customBuiltin="1"/>
    <cellStyle name="Total" xfId="43" builtinId="25" customBuiltin="1"/>
  </cellStyles>
  <dxfs count="235">
    <dxf>
      <font>
        <color rgb="FFFF0000"/>
      </font>
    </dxf>
    <dxf>
      <font>
        <color rgb="FFFF0000"/>
      </font>
    </dxf>
    <dxf>
      <font>
        <color rgb="FFFF0000"/>
      </font>
    </dxf>
    <dxf>
      <font>
        <color rgb="FFFF000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theme="0" tint="-0.14996795556505021"/>
        </patternFill>
      </fill>
    </dxf>
    <dxf>
      <fill>
        <patternFill>
          <bgColor rgb="FFFFFF00"/>
        </patternFill>
      </fill>
    </dxf>
    <dxf>
      <fill>
        <patternFill>
          <bgColor rgb="FFFF0000"/>
        </patternFill>
      </fill>
    </dxf>
    <dxf>
      <fill>
        <patternFill>
          <bgColor theme="0" tint="-0.14996795556505021"/>
        </patternFill>
      </fill>
    </dxf>
    <dxf>
      <fill>
        <patternFill>
          <bgColor rgb="FFFFFF00"/>
        </patternFill>
      </fill>
    </dxf>
    <dxf>
      <fill>
        <patternFill>
          <bgColor rgb="FFFF0000"/>
        </patternFill>
      </fill>
    </dxf>
    <dxf>
      <fill>
        <patternFill>
          <bgColor theme="0" tint="-0.14996795556505021"/>
        </patternFill>
      </fill>
    </dxf>
    <dxf>
      <fill>
        <patternFill>
          <bgColor rgb="FFFFFF00"/>
        </patternFill>
      </fill>
    </dxf>
    <dxf>
      <fill>
        <patternFill>
          <bgColor rgb="FFFF0000"/>
        </patternFill>
      </fill>
    </dxf>
    <dxf>
      <fill>
        <patternFill>
          <bgColor theme="0" tint="-0.14996795556505021"/>
        </patternFill>
      </fill>
    </dxf>
    <dxf>
      <fill>
        <patternFill>
          <bgColor rgb="FF00B050"/>
        </patternFill>
      </fill>
    </dxf>
    <dxf>
      <fill>
        <patternFill>
          <bgColor rgb="FFFFFF00"/>
        </patternFill>
      </fill>
    </dxf>
    <dxf>
      <fill>
        <patternFill>
          <bgColor rgb="FFFF0000"/>
        </patternFill>
      </fill>
    </dxf>
    <dxf>
      <fill>
        <patternFill>
          <bgColor theme="0" tint="-0.14996795556505021"/>
        </patternFill>
      </fill>
    </dxf>
    <dxf>
      <font>
        <color rgb="FFFF0000"/>
      </font>
    </dxf>
    <dxf>
      <font>
        <color rgb="FFFF0000"/>
      </font>
    </dxf>
    <dxf>
      <font>
        <color rgb="FFFF0000"/>
      </font>
    </dxf>
    <dxf>
      <font>
        <color rgb="FFFF000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rgb="FFFF0000"/>
      </font>
    </dxf>
    <dxf>
      <font>
        <color rgb="FFFF0000"/>
      </font>
    </dxf>
    <dxf>
      <font>
        <color rgb="FFFF0000"/>
      </font>
    </dxf>
    <dxf>
      <font>
        <color rgb="FFFF0000"/>
      </font>
    </dxf>
    <dxf>
      <fill>
        <patternFill>
          <bgColor rgb="FF00FF00"/>
        </patternFill>
      </fill>
    </dxf>
    <dxf>
      <fill>
        <patternFill>
          <bgColor rgb="FFFF00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FF00"/>
        </patternFill>
      </fill>
    </dxf>
    <dxf>
      <fill>
        <patternFill>
          <bgColor rgb="FFFF0000"/>
        </patternFill>
      </fill>
    </dxf>
    <dxf>
      <fill>
        <patternFill>
          <bgColor theme="0" tint="-4.9989318521683403E-2"/>
        </patternFill>
      </fill>
    </dxf>
    <dxf>
      <fill>
        <patternFill>
          <bgColor rgb="FF00FF00"/>
        </patternFill>
      </fill>
    </dxf>
    <dxf>
      <fill>
        <patternFill>
          <bgColor rgb="FFFF0000"/>
        </patternFill>
      </fill>
    </dxf>
    <dxf>
      <fill>
        <patternFill>
          <bgColor theme="0" tint="-4.9989318521683403E-2"/>
        </patternFill>
      </fill>
    </dxf>
    <dxf>
      <fill>
        <patternFill>
          <bgColor rgb="FF00FF00"/>
        </patternFill>
      </fill>
    </dxf>
    <dxf>
      <fill>
        <patternFill>
          <bgColor rgb="FFFF0000"/>
        </patternFill>
      </fill>
    </dxf>
    <dxf>
      <fill>
        <patternFill>
          <bgColor theme="0" tint="-4.9989318521683403E-2"/>
        </patternFill>
      </fill>
    </dxf>
    <dxf>
      <fill>
        <patternFill>
          <bgColor rgb="FF00FF00"/>
        </patternFill>
      </fill>
    </dxf>
    <dxf>
      <fill>
        <patternFill>
          <bgColor rgb="FFFF0000"/>
        </patternFill>
      </fill>
    </dxf>
    <dxf>
      <fill>
        <patternFill>
          <bgColor theme="0" tint="-4.9989318521683403E-2"/>
        </patternFill>
      </fill>
    </dxf>
    <dxf>
      <fill>
        <patternFill>
          <bgColor rgb="FF00FF00"/>
        </patternFill>
      </fill>
    </dxf>
    <dxf>
      <fill>
        <patternFill>
          <bgColor rgb="FFFF0000"/>
        </patternFill>
      </fill>
    </dxf>
    <dxf>
      <fill>
        <patternFill>
          <bgColor theme="0" tint="-4.9989318521683403E-2"/>
        </patternFill>
      </fill>
    </dxf>
    <dxf>
      <font>
        <color rgb="FFFF0000"/>
      </font>
    </dxf>
    <dxf>
      <font>
        <color rgb="FFFF0000"/>
      </font>
    </dxf>
    <dxf>
      <font>
        <color rgb="FFFF0000"/>
      </font>
    </dxf>
    <dxf>
      <font>
        <color rgb="FFFF0000"/>
      </font>
    </dxf>
    <dxf>
      <fill>
        <patternFill>
          <bgColor rgb="FFFFFF00"/>
        </patternFill>
      </fill>
    </dxf>
    <dxf>
      <fill>
        <patternFill>
          <bgColor rgb="FF00FF00"/>
        </patternFill>
      </fill>
    </dxf>
    <dxf>
      <fill>
        <patternFill>
          <bgColor rgb="FFFF0000"/>
        </patternFill>
      </fill>
    </dxf>
    <dxf>
      <fill>
        <patternFill>
          <bgColor theme="0" tint="-4.9989318521683403E-2"/>
        </patternFill>
      </fill>
    </dxf>
    <dxf>
      <fill>
        <patternFill>
          <bgColor rgb="FFFFFF00"/>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rgb="FF00FF00"/>
        </patternFill>
      </fill>
    </dxf>
    <dxf>
      <fill>
        <patternFill>
          <bgColor rgb="FFFF0000"/>
        </patternFill>
      </fill>
    </dxf>
    <dxf>
      <fill>
        <patternFill>
          <bgColor theme="0" tint="-4.9989318521683403E-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rgb="FF00FF00"/>
        </patternFill>
      </fill>
    </dxf>
    <dxf>
      <fill>
        <patternFill>
          <bgColor rgb="FFFF0000"/>
        </patternFill>
      </fill>
    </dxf>
    <dxf>
      <fill>
        <patternFill>
          <bgColor theme="0" tint="-0.14996795556505021"/>
        </patternFill>
      </fill>
    </dxf>
    <dxf>
      <fill>
        <patternFill>
          <bgColor rgb="FF00FF00"/>
        </patternFill>
      </fill>
    </dxf>
    <dxf>
      <fill>
        <patternFill>
          <bgColor rgb="FFFF0000"/>
        </patternFill>
      </fill>
    </dxf>
    <dxf>
      <fill>
        <patternFill>
          <bgColor theme="0" tint="-0.14996795556505021"/>
        </patternFill>
      </fill>
    </dxf>
    <dxf>
      <fill>
        <patternFill>
          <bgColor rgb="FF00FF00"/>
        </patternFill>
      </fill>
    </dxf>
    <dxf>
      <fill>
        <patternFill>
          <bgColor rgb="FFFF0000"/>
        </patternFill>
      </fill>
    </dxf>
    <dxf>
      <fill>
        <patternFill>
          <bgColor theme="0" tint="-0.14996795556505021"/>
        </patternFill>
      </fill>
    </dxf>
    <dxf>
      <fill>
        <patternFill>
          <bgColor rgb="FF00FF00"/>
        </patternFill>
      </fill>
    </dxf>
    <dxf>
      <fill>
        <patternFill>
          <bgColor rgb="FFFF0000"/>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4.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41"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40"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3.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Encuesta!$C$49</c:f>
              <c:strCache>
                <c:ptCount val="1"/>
                <c:pt idx="0">
                  <c:v>RESULTADO</c:v>
                </c:pt>
              </c:strCache>
            </c:strRef>
          </c:tx>
          <c:invertIfNegative val="0"/>
          <c:cat>
            <c:strRef>
              <c:f>(Encuesta!$F$48,Encuesta!$I$48,Encuesta!$L$48,Encuesta!$O$48,Encuesta!$P$48)</c:f>
              <c:strCache>
                <c:ptCount val="5"/>
                <c:pt idx="0">
                  <c:v>MAR</c:v>
                </c:pt>
                <c:pt idx="1">
                  <c:v>JUN</c:v>
                </c:pt>
                <c:pt idx="2">
                  <c:v>SEP</c:v>
                </c:pt>
                <c:pt idx="3">
                  <c:v>DIC</c:v>
                </c:pt>
                <c:pt idx="4">
                  <c:v>PROMEDIO</c:v>
                </c:pt>
              </c:strCache>
            </c:strRef>
          </c:cat>
          <c:val>
            <c:numRef>
              <c:f>(Encuesta!$F$49,Encuesta!$I$49,Encuesta!$L$49,Encuesta!$O$49,Encuesta!$P$49)</c:f>
              <c:numCache>
                <c:formatCode>0.0%</c:formatCode>
                <c:ptCount val="5"/>
                <c:pt idx="0">
                  <c:v>0.99122807017543857</c:v>
                </c:pt>
                <c:pt idx="1">
                  <c:v>0.96296296296296291</c:v>
                </c:pt>
                <c:pt idx="2">
                  <c:v>0.96747967479674801</c:v>
                </c:pt>
                <c:pt idx="3">
                  <c:v>0</c:v>
                </c:pt>
                <c:pt idx="4">
                  <c:v>0.97391304347826091</c:v>
                </c:pt>
              </c:numCache>
            </c:numRef>
          </c:val>
          <c:extLst>
            <c:ext xmlns:c16="http://schemas.microsoft.com/office/drawing/2014/chart" uri="{C3380CC4-5D6E-409C-BE32-E72D297353CC}">
              <c16:uniqueId val="{00000000-9C9A-4991-B0F2-61CC066A2A26}"/>
            </c:ext>
          </c:extLst>
        </c:ser>
        <c:dLbls>
          <c:showLegendKey val="0"/>
          <c:showVal val="0"/>
          <c:showCatName val="0"/>
          <c:showSerName val="0"/>
          <c:showPercent val="0"/>
          <c:showBubbleSize val="0"/>
        </c:dLbls>
        <c:gapWidth val="75"/>
        <c:axId val="15355407"/>
        <c:axId val="1"/>
      </c:barChart>
      <c:lineChart>
        <c:grouping val="standard"/>
        <c:varyColors val="0"/>
        <c:ser>
          <c:idx val="1"/>
          <c:order val="1"/>
          <c:tx>
            <c:v>META</c:v>
          </c:tx>
          <c:marker>
            <c:symbol val="none"/>
          </c:marker>
          <c:cat>
            <c:strRef>
              <c:f>(Encuesta!$F$48,Encuesta!$I$48,Encuesta!$L$48,Encuesta!$O$48,Encuesta!$P$48)</c:f>
              <c:strCache>
                <c:ptCount val="5"/>
                <c:pt idx="0">
                  <c:v>MAR</c:v>
                </c:pt>
                <c:pt idx="1">
                  <c:v>JUN</c:v>
                </c:pt>
                <c:pt idx="2">
                  <c:v>SEP</c:v>
                </c:pt>
                <c:pt idx="3">
                  <c:v>DIC</c:v>
                </c:pt>
                <c:pt idx="4">
                  <c:v>PROMEDIO</c:v>
                </c:pt>
              </c:strCache>
            </c:strRef>
          </c:cat>
          <c:val>
            <c:numRef>
              <c:f>(Encuesta!$F$50,Encuesta!$I$50,Encuesta!$L$50,Encuesta!$O$50,Encuesta!$P$50)</c:f>
              <c:numCache>
                <c:formatCode>0%</c:formatCode>
                <c:ptCount val="5"/>
                <c:pt idx="0">
                  <c:v>0.95</c:v>
                </c:pt>
                <c:pt idx="1">
                  <c:v>0.95</c:v>
                </c:pt>
                <c:pt idx="2">
                  <c:v>0.95</c:v>
                </c:pt>
                <c:pt idx="3">
                  <c:v>0.95</c:v>
                </c:pt>
                <c:pt idx="4">
                  <c:v>0.95</c:v>
                </c:pt>
              </c:numCache>
            </c:numRef>
          </c:val>
          <c:smooth val="0"/>
          <c:extLst>
            <c:ext xmlns:c16="http://schemas.microsoft.com/office/drawing/2014/chart" uri="{C3380CC4-5D6E-409C-BE32-E72D297353CC}">
              <c16:uniqueId val="{00000001-9C9A-4991-B0F2-61CC066A2A26}"/>
            </c:ext>
          </c:extLst>
        </c:ser>
        <c:dLbls>
          <c:showLegendKey val="0"/>
          <c:showVal val="0"/>
          <c:showCatName val="0"/>
          <c:showSerName val="0"/>
          <c:showPercent val="0"/>
          <c:showBubbleSize val="0"/>
        </c:dLbls>
        <c:marker val="1"/>
        <c:smooth val="0"/>
        <c:axId val="15355407"/>
        <c:axId val="1"/>
      </c:lineChart>
      <c:catAx>
        <c:axId val="15355407"/>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15355407"/>
        <c:crosses val="autoZero"/>
        <c:crossBetween val="between"/>
      </c:valAx>
    </c:plotArea>
    <c:legend>
      <c:legendPos val="r"/>
      <c:layout>
        <c:manualLayout>
          <c:xMode val="edge"/>
          <c:yMode val="edge"/>
          <c:wMode val="edge"/>
          <c:hMode val="edge"/>
          <c:x val="0.32292684412128297"/>
          <c:y val="0.79677290338707663"/>
          <c:w val="0.66437278866823779"/>
          <c:h val="0.91059742532183474"/>
        </c:manualLayout>
      </c:layout>
      <c:overlay val="0"/>
      <c:txPr>
        <a:bodyPr/>
        <a:lstStyle/>
        <a:p>
          <a:pPr>
            <a:defRPr sz="11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Mantenimiento!$C$49</c:f>
              <c:strCache>
                <c:ptCount val="1"/>
                <c:pt idx="0">
                  <c:v>RESULTADO</c:v>
                </c:pt>
              </c:strCache>
            </c:strRef>
          </c:tx>
          <c:invertIfNegative val="0"/>
          <c:cat>
            <c:strRef>
              <c:f>(Mantenimiento!$F$48,Mantenimiento!$I$48,Mantenimiento!$L$48,Mantenimiento!$O$48,Mantenimiento!$P$48)</c:f>
              <c:strCache>
                <c:ptCount val="5"/>
                <c:pt idx="0">
                  <c:v>MAR</c:v>
                </c:pt>
                <c:pt idx="1">
                  <c:v>JUN</c:v>
                </c:pt>
                <c:pt idx="2">
                  <c:v>SEP</c:v>
                </c:pt>
                <c:pt idx="3">
                  <c:v>DIC</c:v>
                </c:pt>
                <c:pt idx="4">
                  <c:v>PROMEDIO</c:v>
                </c:pt>
              </c:strCache>
            </c:strRef>
          </c:cat>
          <c:val>
            <c:numRef>
              <c:f>(Mantenimiento!$F$49,Mantenimiento!$I$49,Mantenimiento!$L$49,Mantenimiento!$O$49,Mantenimiento!$P$49)</c:f>
              <c:numCache>
                <c:formatCode>0.0%</c:formatCode>
                <c:ptCount val="5"/>
                <c:pt idx="0">
                  <c:v>1</c:v>
                </c:pt>
                <c:pt idx="1">
                  <c:v>0</c:v>
                </c:pt>
                <c:pt idx="2">
                  <c:v>0</c:v>
                </c:pt>
                <c:pt idx="3">
                  <c:v>0</c:v>
                </c:pt>
                <c:pt idx="4">
                  <c:v>1</c:v>
                </c:pt>
              </c:numCache>
            </c:numRef>
          </c:val>
          <c:extLst>
            <c:ext xmlns:c16="http://schemas.microsoft.com/office/drawing/2014/chart" uri="{C3380CC4-5D6E-409C-BE32-E72D297353CC}">
              <c16:uniqueId val="{00000000-95A1-40C7-BA61-FF787AEEC99D}"/>
            </c:ext>
          </c:extLst>
        </c:ser>
        <c:dLbls>
          <c:showLegendKey val="0"/>
          <c:showVal val="0"/>
          <c:showCatName val="0"/>
          <c:showSerName val="0"/>
          <c:showPercent val="0"/>
          <c:showBubbleSize val="0"/>
        </c:dLbls>
        <c:gapWidth val="150"/>
        <c:axId val="1556223"/>
        <c:axId val="1"/>
      </c:barChart>
      <c:lineChart>
        <c:grouping val="standard"/>
        <c:varyColors val="0"/>
        <c:ser>
          <c:idx val="1"/>
          <c:order val="1"/>
          <c:tx>
            <c:v>META</c:v>
          </c:tx>
          <c:marker>
            <c:symbol val="none"/>
          </c:marker>
          <c:cat>
            <c:strRef>
              <c:f>(Mantenimiento!$F$48,Mantenimiento!$I$48,Mantenimiento!$L$48,Mantenimiento!$O$48,Mantenimiento!$P$48)</c:f>
              <c:strCache>
                <c:ptCount val="5"/>
                <c:pt idx="0">
                  <c:v>MAR</c:v>
                </c:pt>
                <c:pt idx="1">
                  <c:v>JUN</c:v>
                </c:pt>
                <c:pt idx="2">
                  <c:v>SEP</c:v>
                </c:pt>
                <c:pt idx="3">
                  <c:v>DIC</c:v>
                </c:pt>
                <c:pt idx="4">
                  <c:v>PROMEDIO</c:v>
                </c:pt>
              </c:strCache>
            </c:strRef>
          </c:cat>
          <c:val>
            <c:numRef>
              <c:f>(Mantenimiento!$F$50,Mantenimiento!$I$50,Mantenimiento!$L$50,Mantenimiento!$O$50,Mantenimiento!$P$50)</c:f>
              <c:numCache>
                <c:formatCode>0%</c:formatCode>
                <c:ptCount val="5"/>
                <c:pt idx="0">
                  <c:v>0.95</c:v>
                </c:pt>
                <c:pt idx="1">
                  <c:v>0.95</c:v>
                </c:pt>
                <c:pt idx="2">
                  <c:v>0.95</c:v>
                </c:pt>
                <c:pt idx="3">
                  <c:v>0.95</c:v>
                </c:pt>
                <c:pt idx="4">
                  <c:v>0.95</c:v>
                </c:pt>
              </c:numCache>
            </c:numRef>
          </c:val>
          <c:smooth val="0"/>
          <c:extLst>
            <c:ext xmlns:c16="http://schemas.microsoft.com/office/drawing/2014/chart" uri="{C3380CC4-5D6E-409C-BE32-E72D297353CC}">
              <c16:uniqueId val="{00000001-95A1-40C7-BA61-FF787AEEC99D}"/>
            </c:ext>
          </c:extLst>
        </c:ser>
        <c:dLbls>
          <c:showLegendKey val="0"/>
          <c:showVal val="0"/>
          <c:showCatName val="0"/>
          <c:showSerName val="0"/>
          <c:showPercent val="0"/>
          <c:showBubbleSize val="0"/>
        </c:dLbls>
        <c:marker val="1"/>
        <c:smooth val="0"/>
        <c:axId val="1556223"/>
        <c:axId val="1"/>
      </c:lineChart>
      <c:catAx>
        <c:axId val="1556223"/>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556223"/>
        <c:crosses val="autoZero"/>
        <c:crossBetween val="between"/>
      </c:valAx>
    </c:plotArea>
    <c:legend>
      <c:legendPos val="r"/>
      <c:layout>
        <c:manualLayout>
          <c:xMode val="edge"/>
          <c:yMode val="edge"/>
          <c:wMode val="edge"/>
          <c:hMode val="edge"/>
          <c:x val="0.83117623340560687"/>
          <c:y val="0.35773473880281093"/>
          <c:w val="0.95781779451481608"/>
          <c:h val="0.50408094149521632"/>
        </c:manualLayout>
      </c:layout>
      <c:overlay val="0"/>
      <c:txPr>
        <a:bodyPr/>
        <a:lstStyle/>
        <a:p>
          <a:pPr>
            <a:defRPr sz="11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Requerimiento!$C$49</c:f>
              <c:strCache>
                <c:ptCount val="1"/>
                <c:pt idx="0">
                  <c:v>RESULTADO</c:v>
                </c:pt>
              </c:strCache>
            </c:strRef>
          </c:tx>
          <c:invertIfNegative val="0"/>
          <c:cat>
            <c:strRef>
              <c:f>(Requerimiento!$F$48,Requerimiento!$I$48,Requerimiento!$L$48,Requerimiento!$O$48,Requerimiento!$P$48)</c:f>
              <c:strCache>
                <c:ptCount val="5"/>
                <c:pt idx="0">
                  <c:v>MAR</c:v>
                </c:pt>
                <c:pt idx="1">
                  <c:v>JUN</c:v>
                </c:pt>
                <c:pt idx="2">
                  <c:v>SEP</c:v>
                </c:pt>
                <c:pt idx="3">
                  <c:v>DIC</c:v>
                </c:pt>
                <c:pt idx="4">
                  <c:v>PROMEDIO</c:v>
                </c:pt>
              </c:strCache>
            </c:strRef>
          </c:cat>
          <c:val>
            <c:numRef>
              <c:f>(Requerimiento!$F$49,Requerimiento!$I$49,Requerimiento!$L$49,Requerimiento!$O$49,Requerimiento!$P$49)</c:f>
              <c:numCache>
                <c:formatCode>0.0%</c:formatCode>
                <c:ptCount val="5"/>
                <c:pt idx="0">
                  <c:v>1</c:v>
                </c:pt>
                <c:pt idx="1">
                  <c:v>0</c:v>
                </c:pt>
                <c:pt idx="2">
                  <c:v>0</c:v>
                </c:pt>
                <c:pt idx="3">
                  <c:v>0</c:v>
                </c:pt>
                <c:pt idx="4">
                  <c:v>1</c:v>
                </c:pt>
              </c:numCache>
            </c:numRef>
          </c:val>
          <c:extLst>
            <c:ext xmlns:c16="http://schemas.microsoft.com/office/drawing/2014/chart" uri="{C3380CC4-5D6E-409C-BE32-E72D297353CC}">
              <c16:uniqueId val="{00000000-4714-43FB-91D6-03C219F02CB9}"/>
            </c:ext>
          </c:extLst>
        </c:ser>
        <c:dLbls>
          <c:showLegendKey val="0"/>
          <c:showVal val="0"/>
          <c:showCatName val="0"/>
          <c:showSerName val="0"/>
          <c:showPercent val="0"/>
          <c:showBubbleSize val="0"/>
        </c:dLbls>
        <c:gapWidth val="150"/>
        <c:axId val="10230383"/>
        <c:axId val="1"/>
      </c:barChart>
      <c:lineChart>
        <c:grouping val="standard"/>
        <c:varyColors val="0"/>
        <c:ser>
          <c:idx val="1"/>
          <c:order val="1"/>
          <c:tx>
            <c:v>META</c:v>
          </c:tx>
          <c:marker>
            <c:symbol val="none"/>
          </c:marker>
          <c:cat>
            <c:strRef>
              <c:f>(Requerimiento!$F$48,Requerimiento!$I$48,Requerimiento!$L$48,Requerimiento!$O$48,Requerimiento!$P$48)</c:f>
              <c:strCache>
                <c:ptCount val="5"/>
                <c:pt idx="0">
                  <c:v>MAR</c:v>
                </c:pt>
                <c:pt idx="1">
                  <c:v>JUN</c:v>
                </c:pt>
                <c:pt idx="2">
                  <c:v>SEP</c:v>
                </c:pt>
                <c:pt idx="3">
                  <c:v>DIC</c:v>
                </c:pt>
                <c:pt idx="4">
                  <c:v>PROMEDIO</c:v>
                </c:pt>
              </c:strCache>
            </c:strRef>
          </c:cat>
          <c:val>
            <c:numRef>
              <c:f>(Requerimiento!$F$50,Requerimiento!$I$50,Requerimiento!$L$50,Requerimiento!$O$50,Requerimiento!$P$50)</c:f>
              <c:numCache>
                <c:formatCode>0%</c:formatCode>
                <c:ptCount val="5"/>
                <c:pt idx="0">
                  <c:v>0.95</c:v>
                </c:pt>
                <c:pt idx="1">
                  <c:v>0.95</c:v>
                </c:pt>
                <c:pt idx="2">
                  <c:v>0.95</c:v>
                </c:pt>
                <c:pt idx="3">
                  <c:v>0.95</c:v>
                </c:pt>
                <c:pt idx="4">
                  <c:v>0.95</c:v>
                </c:pt>
              </c:numCache>
            </c:numRef>
          </c:val>
          <c:smooth val="0"/>
          <c:extLst>
            <c:ext xmlns:c16="http://schemas.microsoft.com/office/drawing/2014/chart" uri="{C3380CC4-5D6E-409C-BE32-E72D297353CC}">
              <c16:uniqueId val="{00000001-4714-43FB-91D6-03C219F02CB9}"/>
            </c:ext>
          </c:extLst>
        </c:ser>
        <c:dLbls>
          <c:showLegendKey val="0"/>
          <c:showVal val="0"/>
          <c:showCatName val="0"/>
          <c:showSerName val="0"/>
          <c:showPercent val="0"/>
          <c:showBubbleSize val="0"/>
        </c:dLbls>
        <c:marker val="1"/>
        <c:smooth val="0"/>
        <c:axId val="10230383"/>
        <c:axId val="1"/>
      </c:lineChart>
      <c:catAx>
        <c:axId val="10230383"/>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0230383"/>
        <c:crosses val="autoZero"/>
        <c:crossBetween val="between"/>
      </c:valAx>
    </c:plotArea>
    <c:legend>
      <c:legendPos val="r"/>
      <c:layout>
        <c:manualLayout>
          <c:xMode val="edge"/>
          <c:yMode val="edge"/>
          <c:wMode val="edge"/>
          <c:hMode val="edge"/>
          <c:x val="0.84838137722055129"/>
          <c:y val="0.41464699265532984"/>
          <c:w val="0.96426481024635868"/>
          <c:h val="0.5366020423917599"/>
        </c:manualLayout>
      </c:layout>
      <c:overlay val="0"/>
      <c:txPr>
        <a:bodyPr/>
        <a:lstStyle/>
        <a:p>
          <a:pPr>
            <a:defRPr sz="11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ICA!$C$47</c:f>
              <c:strCache>
                <c:ptCount val="1"/>
                <c:pt idx="0">
                  <c:v>RESULTADO</c:v>
                </c:pt>
              </c:strCache>
            </c:strRef>
          </c:tx>
          <c:invertIfNegative val="0"/>
          <c:cat>
            <c:strRef>
              <c:f>(ICA!$F$46,ICA!$I$46,ICA!$L$46,ICA!$O$46,ICA!$P$46)</c:f>
              <c:strCache>
                <c:ptCount val="5"/>
                <c:pt idx="0">
                  <c:v>MAR</c:v>
                </c:pt>
                <c:pt idx="1">
                  <c:v>JUN</c:v>
                </c:pt>
                <c:pt idx="2">
                  <c:v>SEP</c:v>
                </c:pt>
                <c:pt idx="3">
                  <c:v>DIC</c:v>
                </c:pt>
                <c:pt idx="4">
                  <c:v>PROMEDIO</c:v>
                </c:pt>
              </c:strCache>
            </c:strRef>
          </c:cat>
          <c:val>
            <c:numRef>
              <c:f>(ICA!$F$47,ICA!$I$47,ICA!$L$47,ICA!$O$47,ICA!$P$47)</c:f>
              <c:numCache>
                <c:formatCode>0.0%</c:formatCode>
                <c:ptCount val="5"/>
                <c:pt idx="0">
                  <c:v>0.46300000000000002</c:v>
                </c:pt>
                <c:pt idx="4">
                  <c:v>0.46300000000000002</c:v>
                </c:pt>
              </c:numCache>
            </c:numRef>
          </c:val>
          <c:extLst>
            <c:ext xmlns:c16="http://schemas.microsoft.com/office/drawing/2014/chart" uri="{C3380CC4-5D6E-409C-BE32-E72D297353CC}">
              <c16:uniqueId val="{00000000-9B80-411C-BAB5-5E94D62E1FC3}"/>
            </c:ext>
          </c:extLst>
        </c:ser>
        <c:dLbls>
          <c:showLegendKey val="0"/>
          <c:showVal val="0"/>
          <c:showCatName val="0"/>
          <c:showSerName val="0"/>
          <c:showPercent val="0"/>
          <c:showBubbleSize val="0"/>
        </c:dLbls>
        <c:gapWidth val="150"/>
        <c:axId val="15360959"/>
        <c:axId val="1"/>
      </c:barChart>
      <c:lineChart>
        <c:grouping val="standard"/>
        <c:varyColors val="0"/>
        <c:ser>
          <c:idx val="1"/>
          <c:order val="1"/>
          <c:tx>
            <c:v>META</c:v>
          </c:tx>
          <c:marker>
            <c:symbol val="none"/>
          </c:marker>
          <c:cat>
            <c:strRef>
              <c:f>(ICA!$F$46,ICA!$I$46,ICA!$L$46,ICA!$O$46,ICA!$P$46)</c:f>
              <c:strCache>
                <c:ptCount val="5"/>
                <c:pt idx="0">
                  <c:v>MAR</c:v>
                </c:pt>
                <c:pt idx="1">
                  <c:v>JUN</c:v>
                </c:pt>
                <c:pt idx="2">
                  <c:v>SEP</c:v>
                </c:pt>
                <c:pt idx="3">
                  <c:v>DIC</c:v>
                </c:pt>
                <c:pt idx="4">
                  <c:v>PROMEDIO</c:v>
                </c:pt>
              </c:strCache>
            </c:strRef>
          </c:cat>
          <c:val>
            <c:numRef>
              <c:f>(ICA!$F$48,ICA!$I$48,ICA!$L$48,ICA!$O$48,ICA!$P$48)</c:f>
              <c:numCache>
                <c:formatCode>0%</c:formatCode>
                <c:ptCount val="5"/>
                <c:pt idx="0">
                  <c:v>0.8</c:v>
                </c:pt>
                <c:pt idx="1">
                  <c:v>0.8</c:v>
                </c:pt>
                <c:pt idx="2">
                  <c:v>0.8</c:v>
                </c:pt>
                <c:pt idx="3">
                  <c:v>0.8</c:v>
                </c:pt>
                <c:pt idx="4">
                  <c:v>0.8</c:v>
                </c:pt>
              </c:numCache>
            </c:numRef>
          </c:val>
          <c:smooth val="0"/>
          <c:extLst>
            <c:ext xmlns:c16="http://schemas.microsoft.com/office/drawing/2014/chart" uri="{C3380CC4-5D6E-409C-BE32-E72D297353CC}">
              <c16:uniqueId val="{00000001-9B80-411C-BAB5-5E94D62E1FC3}"/>
            </c:ext>
          </c:extLst>
        </c:ser>
        <c:dLbls>
          <c:showLegendKey val="0"/>
          <c:showVal val="0"/>
          <c:showCatName val="0"/>
          <c:showSerName val="0"/>
          <c:showPercent val="0"/>
          <c:showBubbleSize val="0"/>
        </c:dLbls>
        <c:marker val="1"/>
        <c:smooth val="0"/>
        <c:axId val="15360959"/>
        <c:axId val="1"/>
      </c:lineChart>
      <c:catAx>
        <c:axId val="15360959"/>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5360959"/>
        <c:crosses val="autoZero"/>
        <c:crossBetween val="between"/>
      </c:valAx>
    </c:plotArea>
    <c:legend>
      <c:legendPos val="r"/>
      <c:layout>
        <c:manualLayout>
          <c:xMode val="edge"/>
          <c:yMode val="edge"/>
          <c:wMode val="edge"/>
          <c:hMode val="edge"/>
          <c:x val="0.84771673252983548"/>
          <c:y val="0.3821257636913033"/>
          <c:w val="0.95633439437091639"/>
          <c:h val="0.51221112066873997"/>
        </c:manualLayout>
      </c:layout>
      <c:overlay val="0"/>
      <c:txPr>
        <a:bodyPr/>
        <a:lstStyle/>
        <a:p>
          <a:pPr>
            <a:defRPr sz="11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a:lstStyle/>
        <a:p>
          <a:pPr>
            <a:defRPr sz="1400" b="0" i="0" u="none" strike="noStrike" baseline="0">
              <a:solidFill>
                <a:srgbClr val="333333"/>
              </a:solidFill>
              <a:latin typeface="Calibri"/>
              <a:ea typeface="Calibri"/>
              <a:cs typeface="Calibri"/>
            </a:defRPr>
          </a:pPr>
          <a:endParaRPr lang="es-CO"/>
        </a:p>
      </c:txPr>
    </c:title>
    <c:autoTitleDeleted val="0"/>
    <c:plotArea>
      <c:layout/>
      <c:lineChart>
        <c:grouping val="standard"/>
        <c:varyColors val="0"/>
        <c:ser>
          <c:idx val="0"/>
          <c:order val="0"/>
          <c:tx>
            <c:strRef>
              <c:f>'ICA (2)'!$C$46</c:f>
              <c:strCache>
                <c:ptCount val="1"/>
                <c:pt idx="0">
                  <c:v>RESULTADO</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'ICA (2)'!$D$45:$O$45</c:f>
              <c:strCache>
                <c:ptCount val="12"/>
                <c:pt idx="0">
                  <c:v>ENE</c:v>
                </c:pt>
                <c:pt idx="1">
                  <c:v>FEB</c:v>
                </c:pt>
                <c:pt idx="2">
                  <c:v>MAR</c:v>
                </c:pt>
                <c:pt idx="3">
                  <c:v>ABR</c:v>
                </c:pt>
                <c:pt idx="4">
                  <c:v>MAY</c:v>
                </c:pt>
                <c:pt idx="5">
                  <c:v>JUN</c:v>
                </c:pt>
                <c:pt idx="6">
                  <c:v>JUL</c:v>
                </c:pt>
                <c:pt idx="7">
                  <c:v>AGOS</c:v>
                </c:pt>
                <c:pt idx="8">
                  <c:v>SEP</c:v>
                </c:pt>
                <c:pt idx="9">
                  <c:v>OCT</c:v>
                </c:pt>
                <c:pt idx="10">
                  <c:v>NOV</c:v>
                </c:pt>
                <c:pt idx="11">
                  <c:v>DIC</c:v>
                </c:pt>
              </c:strCache>
            </c:strRef>
          </c:cat>
          <c:val>
            <c:numRef>
              <c:f>'ICA (2)'!$D$46:$O$46</c:f>
              <c:numCache>
                <c:formatCode>0.00</c:formatCode>
                <c:ptCount val="12"/>
                <c:pt idx="0">
                  <c:v>0.41049382716049382</c:v>
                </c:pt>
                <c:pt idx="1">
                  <c:v>0.58618784530386736</c:v>
                </c:pt>
                <c:pt idx="2">
                  <c:v>0.58618784530386736</c:v>
                </c:pt>
                <c:pt idx="3">
                  <c:v>0.44546436285097191</c:v>
                </c:pt>
                <c:pt idx="4">
                  <c:v>0.39947089947089948</c:v>
                </c:pt>
                <c:pt idx="5">
                  <c:v>0.40961945031712471</c:v>
                </c:pt>
                <c:pt idx="6">
                  <c:v>0.3725</c:v>
                </c:pt>
                <c:pt idx="7">
                  <c:v>0.37583892617449666</c:v>
                </c:pt>
                <c:pt idx="8" formatCode="0.0%">
                  <c:v>0.42315175097276264</c:v>
                </c:pt>
                <c:pt idx="9" formatCode="0.0%">
                  <c:v>0</c:v>
                </c:pt>
                <c:pt idx="10" formatCode="0.0%">
                  <c:v>0</c:v>
                </c:pt>
                <c:pt idx="11" formatCode="0.0%">
                  <c:v>0</c:v>
                </c:pt>
              </c:numCache>
            </c:numRef>
          </c:val>
          <c:smooth val="0"/>
          <c:extLst>
            <c:ext xmlns:c16="http://schemas.microsoft.com/office/drawing/2014/chart" uri="{C3380CC4-5D6E-409C-BE32-E72D297353CC}">
              <c16:uniqueId val="{00000000-5F72-4158-A7D8-9EBDDCC954C2}"/>
            </c:ext>
          </c:extLst>
        </c:ser>
        <c:dLbls>
          <c:showLegendKey val="0"/>
          <c:showVal val="0"/>
          <c:showCatName val="0"/>
          <c:showSerName val="0"/>
          <c:showPercent val="0"/>
          <c:showBubbleSize val="0"/>
        </c:dLbls>
        <c:marker val="1"/>
        <c:smooth val="0"/>
        <c:axId val="14340959"/>
        <c:axId val="1"/>
      </c:lineChart>
      <c:catAx>
        <c:axId val="143409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s-CO"/>
          </a:p>
        </c:txPr>
        <c:crossAx val="14340959"/>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ICE!$C$47</c:f>
              <c:strCache>
                <c:ptCount val="1"/>
                <c:pt idx="0">
                  <c:v>RESULTADO</c:v>
                </c:pt>
              </c:strCache>
            </c:strRef>
          </c:tx>
          <c:invertIfNegative val="0"/>
          <c:cat>
            <c:strRef>
              <c:f>(ICE!$F$46,ICE!$I$46,ICE!$L$46,ICE!$O$46,ICE!$P$46)</c:f>
              <c:strCache>
                <c:ptCount val="5"/>
                <c:pt idx="0">
                  <c:v>MAR</c:v>
                </c:pt>
                <c:pt idx="1">
                  <c:v>JUN</c:v>
                </c:pt>
                <c:pt idx="2">
                  <c:v>SEP</c:v>
                </c:pt>
                <c:pt idx="3">
                  <c:v>DIC</c:v>
                </c:pt>
                <c:pt idx="4">
                  <c:v>PROMEDIO</c:v>
                </c:pt>
              </c:strCache>
            </c:strRef>
          </c:cat>
          <c:val>
            <c:numRef>
              <c:f>(ICE!$F$47,ICE!$I$47,ICE!$L$47,ICE!$O$47,ICE!$P$47)</c:f>
              <c:numCache>
                <c:formatCode>0.0%</c:formatCode>
                <c:ptCount val="5"/>
                <c:pt idx="0">
                  <c:v>0.31509999999999999</c:v>
                </c:pt>
                <c:pt idx="4">
                  <c:v>0.30556666666666671</c:v>
                </c:pt>
              </c:numCache>
            </c:numRef>
          </c:val>
          <c:extLst>
            <c:ext xmlns:c16="http://schemas.microsoft.com/office/drawing/2014/chart" uri="{C3380CC4-5D6E-409C-BE32-E72D297353CC}">
              <c16:uniqueId val="{00000000-08E6-47AF-9035-2829BB59230D}"/>
            </c:ext>
          </c:extLst>
        </c:ser>
        <c:dLbls>
          <c:showLegendKey val="0"/>
          <c:showVal val="0"/>
          <c:showCatName val="0"/>
          <c:showSerName val="0"/>
          <c:showPercent val="0"/>
          <c:showBubbleSize val="0"/>
        </c:dLbls>
        <c:gapWidth val="150"/>
        <c:axId val="12837263"/>
        <c:axId val="1"/>
      </c:barChart>
      <c:lineChart>
        <c:grouping val="standard"/>
        <c:varyColors val="0"/>
        <c:ser>
          <c:idx val="1"/>
          <c:order val="1"/>
          <c:tx>
            <c:v>META</c:v>
          </c:tx>
          <c:marker>
            <c:symbol val="none"/>
          </c:marker>
          <c:cat>
            <c:strRef>
              <c:f>(ICE!$F$46,ICE!$I$46,ICE!$L$46,ICE!$O$46,ICE!$P$46)</c:f>
              <c:strCache>
                <c:ptCount val="5"/>
                <c:pt idx="0">
                  <c:v>MAR</c:v>
                </c:pt>
                <c:pt idx="1">
                  <c:v>JUN</c:v>
                </c:pt>
                <c:pt idx="2">
                  <c:v>SEP</c:v>
                </c:pt>
                <c:pt idx="3">
                  <c:v>DIC</c:v>
                </c:pt>
                <c:pt idx="4">
                  <c:v>PROMEDIO</c:v>
                </c:pt>
              </c:strCache>
            </c:strRef>
          </c:cat>
          <c:val>
            <c:numRef>
              <c:f>(ICE!$F$48,ICE!$I$48,ICE!$L$48,ICE!$O$48,ICE!$P$48)</c:f>
              <c:numCache>
                <c:formatCode>0%</c:formatCode>
                <c:ptCount val="5"/>
                <c:pt idx="0">
                  <c:v>0.8</c:v>
                </c:pt>
                <c:pt idx="1">
                  <c:v>0.8</c:v>
                </c:pt>
                <c:pt idx="2">
                  <c:v>0.8</c:v>
                </c:pt>
                <c:pt idx="3">
                  <c:v>0.8</c:v>
                </c:pt>
                <c:pt idx="4">
                  <c:v>0.8</c:v>
                </c:pt>
              </c:numCache>
            </c:numRef>
          </c:val>
          <c:smooth val="0"/>
          <c:extLst>
            <c:ext xmlns:c16="http://schemas.microsoft.com/office/drawing/2014/chart" uri="{C3380CC4-5D6E-409C-BE32-E72D297353CC}">
              <c16:uniqueId val="{00000001-08E6-47AF-9035-2829BB59230D}"/>
            </c:ext>
          </c:extLst>
        </c:ser>
        <c:dLbls>
          <c:showLegendKey val="0"/>
          <c:showVal val="0"/>
          <c:showCatName val="0"/>
          <c:showSerName val="0"/>
          <c:showPercent val="0"/>
          <c:showBubbleSize val="0"/>
        </c:dLbls>
        <c:marker val="1"/>
        <c:smooth val="0"/>
        <c:axId val="12837263"/>
        <c:axId val="1"/>
      </c:lineChart>
      <c:catAx>
        <c:axId val="12837263"/>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2837263"/>
        <c:crosses val="autoZero"/>
        <c:crossBetween val="between"/>
      </c:valAx>
    </c:plotArea>
    <c:legend>
      <c:legendPos val="r"/>
      <c:layout>
        <c:manualLayout>
          <c:xMode val="edge"/>
          <c:yMode val="edge"/>
          <c:wMode val="edge"/>
          <c:hMode val="edge"/>
          <c:x val="0.8709106230142285"/>
          <c:y val="0.4227772998963365"/>
          <c:w val="0.98290371598287063"/>
          <c:h val="0.52440636096958471"/>
        </c:manualLayout>
      </c:layout>
      <c:overlay val="0"/>
      <c:txPr>
        <a:bodyPr/>
        <a:lstStyle/>
        <a:p>
          <a:pPr>
            <a:defRPr sz="11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RESPEL!$C$47</c:f>
              <c:strCache>
                <c:ptCount val="1"/>
                <c:pt idx="0">
                  <c:v>META</c:v>
                </c:pt>
              </c:strCache>
            </c:strRef>
          </c:tx>
          <c:invertIfNegative val="0"/>
          <c:cat>
            <c:strRef>
              <c:f>(RESPEL!$F$45,RESPEL!$I$45,RESPEL!$L$45,RESPEL!$O$45,RESPEL!$P$45)</c:f>
              <c:strCache>
                <c:ptCount val="5"/>
                <c:pt idx="0">
                  <c:v>MAR</c:v>
                </c:pt>
                <c:pt idx="1">
                  <c:v>JUN</c:v>
                </c:pt>
                <c:pt idx="2">
                  <c:v>SEP</c:v>
                </c:pt>
                <c:pt idx="3">
                  <c:v>DIC</c:v>
                </c:pt>
                <c:pt idx="4">
                  <c:v>PROMEDIO</c:v>
                </c:pt>
              </c:strCache>
            </c:strRef>
          </c:cat>
          <c:val>
            <c:numRef>
              <c:f>(RESPEL!$F$47,RESPEL!$I$47,RESPEL!$L$47,RESPEL!$O$47,RESPEL!$P$47)</c:f>
              <c:numCache>
                <c:formatCode>0.00</c:formatCode>
                <c:ptCount val="5"/>
                <c:pt idx="0">
                  <c:v>0.95</c:v>
                </c:pt>
                <c:pt idx="1">
                  <c:v>0.95</c:v>
                </c:pt>
                <c:pt idx="2">
                  <c:v>0.95</c:v>
                </c:pt>
                <c:pt idx="3">
                  <c:v>0.95</c:v>
                </c:pt>
                <c:pt idx="4">
                  <c:v>0.94999999999999984</c:v>
                </c:pt>
              </c:numCache>
            </c:numRef>
          </c:val>
          <c:extLst>
            <c:ext xmlns:c16="http://schemas.microsoft.com/office/drawing/2014/chart" uri="{C3380CC4-5D6E-409C-BE32-E72D297353CC}">
              <c16:uniqueId val="{00000000-CC71-4FA4-97AC-4874AAE7B123}"/>
            </c:ext>
          </c:extLst>
        </c:ser>
        <c:dLbls>
          <c:showLegendKey val="0"/>
          <c:showVal val="0"/>
          <c:showCatName val="0"/>
          <c:showSerName val="0"/>
          <c:showPercent val="0"/>
          <c:showBubbleSize val="0"/>
        </c:dLbls>
        <c:gapWidth val="150"/>
        <c:axId val="14768639"/>
        <c:axId val="1"/>
      </c:barChart>
      <c:lineChart>
        <c:grouping val="standard"/>
        <c:varyColors val="0"/>
        <c:ser>
          <c:idx val="1"/>
          <c:order val="1"/>
          <c:tx>
            <c:v>META</c:v>
          </c:tx>
          <c:marker>
            <c:symbol val="none"/>
          </c:marker>
          <c:cat>
            <c:strRef>
              <c:f>(RESPEL!$F$45,RESPEL!$I$45,RESPEL!$L$45,RESPEL!$O$45,RESPEL!$P$45)</c:f>
              <c:strCache>
                <c:ptCount val="5"/>
                <c:pt idx="0">
                  <c:v>MAR</c:v>
                </c:pt>
                <c:pt idx="1">
                  <c:v>JUN</c:v>
                </c:pt>
                <c:pt idx="2">
                  <c:v>SEP</c:v>
                </c:pt>
                <c:pt idx="3">
                  <c:v>DIC</c:v>
                </c:pt>
                <c:pt idx="4">
                  <c:v>PROMEDIO</c:v>
                </c:pt>
              </c:strCache>
            </c:strRef>
          </c:cat>
          <c:val>
            <c:numRef>
              <c:f>(RESPEL!$F$48,RESPEL!$I$48,RESPEL!$L$48,RESPEL!$O$48,RESPEL!$P$48)</c:f>
              <c:numCache>
                <c:formatCode>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CC71-4FA4-97AC-4874AAE7B123}"/>
            </c:ext>
          </c:extLst>
        </c:ser>
        <c:dLbls>
          <c:showLegendKey val="0"/>
          <c:showVal val="0"/>
          <c:showCatName val="0"/>
          <c:showSerName val="0"/>
          <c:showPercent val="0"/>
          <c:showBubbleSize val="0"/>
        </c:dLbls>
        <c:marker val="1"/>
        <c:smooth val="0"/>
        <c:axId val="14768639"/>
        <c:axId val="1"/>
      </c:lineChart>
      <c:catAx>
        <c:axId val="14768639"/>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4768639"/>
        <c:crosses val="autoZero"/>
        <c:crossBetween val="between"/>
      </c:valAx>
    </c:plotArea>
    <c:legend>
      <c:legendPos val="r"/>
      <c:layout>
        <c:manualLayout>
          <c:xMode val="edge"/>
          <c:yMode val="edge"/>
          <c:wMode val="edge"/>
          <c:hMode val="edge"/>
          <c:x val="0.84438077727593697"/>
          <c:y val="0.37399545645029664"/>
          <c:w val="0.96137324966358906"/>
          <c:h val="0.52034142790974658"/>
        </c:manualLayout>
      </c:layout>
      <c:overlay val="0"/>
      <c:txPr>
        <a:bodyPr/>
        <a:lstStyle/>
        <a:p>
          <a:pPr>
            <a:defRPr sz="11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[4]IRA!$C$46</c:f>
              <c:strCache>
                <c:ptCount val="1"/>
                <c:pt idx="0">
                  <c:v>RESULTADO</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([4]IRA!$F$45,[4]IRA!$I$45,[4]IRA!$L$45,[4]IRA!$O$45,[4]IRA!$P$45)</c:f>
              <c:strCache>
                <c:ptCount val="5"/>
                <c:pt idx="0">
                  <c:v>MAR</c:v>
                </c:pt>
                <c:pt idx="1">
                  <c:v>JUN</c:v>
                </c:pt>
                <c:pt idx="2">
                  <c:v>SEP</c:v>
                </c:pt>
                <c:pt idx="3">
                  <c:v>DIC</c:v>
                </c:pt>
                <c:pt idx="4">
                  <c:v>PROMEDIO</c:v>
                </c:pt>
              </c:strCache>
            </c:strRef>
          </c:cat>
          <c:val>
            <c:numRef>
              <c:f>([4]IRA!$F$46,[4]IRA!$I$46,[4]IRA!$L$46,[4]IRA!$O$46,[4]IRA!$P$46)</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3662-4C69-B5F2-6A46053C8CEC}"/>
            </c:ext>
          </c:extLst>
        </c:ser>
        <c:dLbls>
          <c:showLegendKey val="0"/>
          <c:showVal val="0"/>
          <c:showCatName val="0"/>
          <c:showSerName val="0"/>
          <c:showPercent val="0"/>
          <c:showBubbleSize val="0"/>
        </c:dLbls>
        <c:gapWidth val="75"/>
        <c:axId val="14368783"/>
        <c:axId val="1"/>
      </c:barChart>
      <c:lineChart>
        <c:grouping val="standard"/>
        <c:varyColors val="0"/>
        <c:ser>
          <c:idx val="1"/>
          <c:order val="1"/>
          <c:tx>
            <c:v>META</c:v>
          </c:tx>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1-3662-4C69-B5F2-6A46053C8CEC}"/>
                </c:ext>
              </c:extLst>
            </c:dLbl>
            <c:dLbl>
              <c:idx val="1"/>
              <c:delete val="1"/>
              <c:extLst>
                <c:ext xmlns:c15="http://schemas.microsoft.com/office/drawing/2012/chart" uri="{CE6537A1-D6FC-4f65-9D91-7224C49458BB}"/>
                <c:ext xmlns:c16="http://schemas.microsoft.com/office/drawing/2014/chart" uri="{C3380CC4-5D6E-409C-BE32-E72D297353CC}">
                  <c16:uniqueId val="{00000002-3662-4C69-B5F2-6A46053C8CEC}"/>
                </c:ext>
              </c:extLst>
            </c:dLbl>
            <c:dLbl>
              <c:idx val="2"/>
              <c:delete val="1"/>
              <c:extLst>
                <c:ext xmlns:c15="http://schemas.microsoft.com/office/drawing/2012/chart" uri="{CE6537A1-D6FC-4f65-9D91-7224C49458BB}"/>
                <c:ext xmlns:c16="http://schemas.microsoft.com/office/drawing/2014/chart" uri="{C3380CC4-5D6E-409C-BE32-E72D297353CC}">
                  <c16:uniqueId val="{00000003-3662-4C69-B5F2-6A46053C8CEC}"/>
                </c:ext>
              </c:extLst>
            </c:dLbl>
            <c:dLbl>
              <c:idx val="3"/>
              <c:delete val="1"/>
              <c:extLst>
                <c:ext xmlns:c15="http://schemas.microsoft.com/office/drawing/2012/chart" uri="{CE6537A1-D6FC-4f65-9D91-7224C49458BB}"/>
                <c:ext xmlns:c16="http://schemas.microsoft.com/office/drawing/2014/chart" uri="{C3380CC4-5D6E-409C-BE32-E72D297353CC}">
                  <c16:uniqueId val="{00000004-3662-4C69-B5F2-6A46053C8CEC}"/>
                </c:ext>
              </c:extLst>
            </c:dLbl>
            <c:dLbl>
              <c:idx val="4"/>
              <c:spPr>
                <a:noFill/>
                <a:ln w="25400">
                  <a:noFill/>
                </a:ln>
              </c:spPr>
              <c:txPr>
                <a:bodyPr/>
                <a:lstStyle/>
                <a:p>
                  <a:pPr>
                    <a:defRPr sz="1000" b="1" i="0" u="none" strike="noStrike" baseline="0">
                      <a:solidFill>
                        <a:srgbClr val="000000"/>
                      </a:solidFill>
                      <a:latin typeface="Calibri Light"/>
                      <a:ea typeface="Calibri Light"/>
                      <a:cs typeface="Calibri Light"/>
                    </a:defRPr>
                  </a:pPr>
                  <a:endParaRPr lang="es-CO"/>
                </a:p>
              </c:txPr>
              <c:showLegendKey val="0"/>
              <c:showVal val="1"/>
              <c:showCatName val="0"/>
              <c:showSerName val="0"/>
              <c:showPercent val="0"/>
              <c:showBubbleSize val="0"/>
              <c:extLst>
                <c:ext xmlns:c16="http://schemas.microsoft.com/office/drawing/2014/chart" uri="{C3380CC4-5D6E-409C-BE32-E72D297353CC}">
                  <c16:uniqueId val="{00000005-3662-4C69-B5F2-6A46053C8CEC}"/>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Light"/>
                    <a:ea typeface="Calibri Light"/>
                    <a:cs typeface="Calibri Light"/>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([4]IRA!$F$45,[4]IRA!$I$45,[4]IRA!$L$45,[4]IRA!$O$45,[4]IRA!$P$45)</c:f>
              <c:strCache>
                <c:ptCount val="5"/>
                <c:pt idx="0">
                  <c:v>MAR</c:v>
                </c:pt>
                <c:pt idx="1">
                  <c:v>JUN</c:v>
                </c:pt>
                <c:pt idx="2">
                  <c:v>SEP</c:v>
                </c:pt>
                <c:pt idx="3">
                  <c:v>DIC</c:v>
                </c:pt>
                <c:pt idx="4">
                  <c:v>PROMEDIO</c:v>
                </c:pt>
              </c:strCache>
            </c:strRef>
          </c:cat>
          <c:val>
            <c:numRef>
              <c:f>([4]IRA!$F$47,[4]IRA!$I$47,[4]IRA!$L$47,[4]IRA!$O$47,[4]IRA!$P$47)</c:f>
              <c:numCache>
                <c:formatCode>General</c:formatCode>
                <c:ptCount val="5"/>
                <c:pt idx="0">
                  <c:v>0.2</c:v>
                </c:pt>
                <c:pt idx="1">
                  <c:v>0.2</c:v>
                </c:pt>
                <c:pt idx="2">
                  <c:v>0.2</c:v>
                </c:pt>
                <c:pt idx="3">
                  <c:v>0.2</c:v>
                </c:pt>
                <c:pt idx="4">
                  <c:v>0.2</c:v>
                </c:pt>
              </c:numCache>
            </c:numRef>
          </c:val>
          <c:smooth val="0"/>
          <c:extLst>
            <c:ext xmlns:c16="http://schemas.microsoft.com/office/drawing/2014/chart" uri="{C3380CC4-5D6E-409C-BE32-E72D297353CC}">
              <c16:uniqueId val="{00000006-3662-4C69-B5F2-6A46053C8CEC}"/>
            </c:ext>
          </c:extLst>
        </c:ser>
        <c:dLbls>
          <c:showLegendKey val="0"/>
          <c:showVal val="0"/>
          <c:showCatName val="0"/>
          <c:showSerName val="0"/>
          <c:showPercent val="0"/>
          <c:showBubbleSize val="0"/>
        </c:dLbls>
        <c:marker val="1"/>
        <c:smooth val="0"/>
        <c:axId val="14368783"/>
        <c:axId val="1"/>
      </c:lineChart>
      <c:catAx>
        <c:axId val="14368783"/>
        <c:scaling>
          <c:orientation val="minMax"/>
        </c:scaling>
        <c:delete val="0"/>
        <c:axPos val="b"/>
        <c:numFmt formatCode="General" sourceLinked="1"/>
        <c:majorTickMark val="none"/>
        <c:minorTickMark val="none"/>
        <c:tickLblPos val="nextTo"/>
        <c:txPr>
          <a:bodyPr rot="0" vert="horz"/>
          <a:lstStyle/>
          <a:p>
            <a:pPr>
              <a:defRPr sz="1000" b="1" i="0" u="none" strike="noStrike" baseline="0">
                <a:solidFill>
                  <a:srgbClr val="000000"/>
                </a:solidFill>
                <a:latin typeface="Calibri Light"/>
                <a:ea typeface="Calibri Light"/>
                <a:cs typeface="Calibri Light"/>
              </a:defRPr>
            </a:pPr>
            <a:endParaRPr lang="es-CO"/>
          </a:p>
        </c:txPr>
        <c:crossAx val="1"/>
        <c:crosses val="autoZero"/>
        <c:auto val="1"/>
        <c:lblAlgn val="ctr"/>
        <c:lblOffset val="100"/>
        <c:noMultiLvlLbl val="0"/>
      </c:catAx>
      <c:valAx>
        <c:axId val="1"/>
        <c:scaling>
          <c:orientation val="minMax"/>
        </c:scaling>
        <c:delete val="0"/>
        <c:axPos val="l"/>
        <c:numFmt formatCode="General" sourceLinked="1"/>
        <c:majorTickMark val="none"/>
        <c:minorTickMark val="none"/>
        <c:tickLblPos val="nextTo"/>
        <c:txPr>
          <a:bodyPr rot="0" vert="horz"/>
          <a:lstStyle/>
          <a:p>
            <a:pPr>
              <a:defRPr sz="900" b="0" i="0" u="none" strike="noStrike" baseline="0">
                <a:solidFill>
                  <a:srgbClr val="000000"/>
                </a:solidFill>
                <a:latin typeface="Calibri Light"/>
                <a:ea typeface="Calibri Light"/>
                <a:cs typeface="Calibri Light"/>
              </a:defRPr>
            </a:pPr>
            <a:endParaRPr lang="es-CO"/>
          </a:p>
        </c:txPr>
        <c:crossAx val="14368783"/>
        <c:crosses val="autoZero"/>
        <c:crossBetween val="between"/>
      </c:valAx>
    </c:plotArea>
    <c:legend>
      <c:legendPos val="r"/>
      <c:layout>
        <c:manualLayout>
          <c:xMode val="edge"/>
          <c:yMode val="edge"/>
          <c:wMode val="edge"/>
          <c:hMode val="edge"/>
          <c:x val="0.32620443037701014"/>
          <c:y val="0.82402897637795269"/>
          <c:w val="0.66229371246221902"/>
          <c:h val="0.9120319160104986"/>
        </c:manualLayout>
      </c:layout>
      <c:overlay val="0"/>
      <c:txPr>
        <a:bodyPr/>
        <a:lstStyle/>
        <a:p>
          <a:pPr>
            <a:defRPr sz="240" b="0" i="0" u="none" strike="noStrike" baseline="0">
              <a:solidFill>
                <a:srgbClr val="000000"/>
              </a:solidFill>
              <a:latin typeface="Calibri Light"/>
              <a:ea typeface="Calibri Light"/>
              <a:cs typeface="Calibri Light"/>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NN!$C$49</c:f>
              <c:strCache>
                <c:ptCount val="1"/>
                <c:pt idx="0">
                  <c:v>RESULTADO</c:v>
                </c:pt>
              </c:strCache>
            </c:strRef>
          </c:tx>
          <c:invertIfNegative val="0"/>
          <c:cat>
            <c:strRef>
              <c:f>(NN!$F$48,NN!$I$48,NN!$L$48,NN!$O$48,NN!$P$48)</c:f>
              <c:strCache>
                <c:ptCount val="5"/>
                <c:pt idx="0">
                  <c:v>MAR</c:v>
                </c:pt>
                <c:pt idx="1">
                  <c:v>JUN</c:v>
                </c:pt>
                <c:pt idx="2">
                  <c:v>SEP</c:v>
                </c:pt>
                <c:pt idx="3">
                  <c:v>DIC</c:v>
                </c:pt>
                <c:pt idx="4">
                  <c:v>PROMEDIO</c:v>
                </c:pt>
              </c:strCache>
            </c:strRef>
          </c:cat>
          <c:val>
            <c:numRef>
              <c:f>(NN!$F$49,NN!$I$49,NN!$L$49,NN!$O$49,NN!$P$49)</c:f>
              <c:numCache>
                <c:formatCode>0.0%</c:formatCode>
                <c:ptCount val="5"/>
                <c:pt idx="0">
                  <c:v>1</c:v>
                </c:pt>
                <c:pt idx="1">
                  <c:v>0</c:v>
                </c:pt>
                <c:pt idx="2">
                  <c:v>0</c:v>
                </c:pt>
                <c:pt idx="3">
                  <c:v>0</c:v>
                </c:pt>
                <c:pt idx="4">
                  <c:v>1</c:v>
                </c:pt>
              </c:numCache>
            </c:numRef>
          </c:val>
          <c:extLst>
            <c:ext xmlns:c16="http://schemas.microsoft.com/office/drawing/2014/chart" uri="{C3380CC4-5D6E-409C-BE32-E72D297353CC}">
              <c16:uniqueId val="{00000000-4D68-4B03-BB2A-C71F86187E6B}"/>
            </c:ext>
          </c:extLst>
        </c:ser>
        <c:dLbls>
          <c:showLegendKey val="0"/>
          <c:showVal val="0"/>
          <c:showCatName val="0"/>
          <c:showSerName val="0"/>
          <c:showPercent val="0"/>
          <c:showBubbleSize val="0"/>
        </c:dLbls>
        <c:gapWidth val="150"/>
        <c:axId val="10229903"/>
        <c:axId val="1"/>
      </c:barChart>
      <c:lineChart>
        <c:grouping val="standard"/>
        <c:varyColors val="0"/>
        <c:ser>
          <c:idx val="1"/>
          <c:order val="1"/>
          <c:tx>
            <c:v>META</c:v>
          </c:tx>
          <c:marker>
            <c:symbol val="none"/>
          </c:marker>
          <c:cat>
            <c:strRef>
              <c:f>(NN!$F$48,NN!$I$48,NN!$L$48,NN!$O$48,NN!$P$48)</c:f>
              <c:strCache>
                <c:ptCount val="5"/>
                <c:pt idx="0">
                  <c:v>MAR</c:v>
                </c:pt>
                <c:pt idx="1">
                  <c:v>JUN</c:v>
                </c:pt>
                <c:pt idx="2">
                  <c:v>SEP</c:v>
                </c:pt>
                <c:pt idx="3">
                  <c:v>DIC</c:v>
                </c:pt>
                <c:pt idx="4">
                  <c:v>PROMEDIO</c:v>
                </c:pt>
              </c:strCache>
            </c:strRef>
          </c:cat>
          <c:val>
            <c:numRef>
              <c:f>(NN!$F$50,NN!$I$50,NN!$L$50,NN!$O$50,NN!$P$50)</c:f>
              <c:numCache>
                <c:formatCode>0%</c:formatCode>
                <c:ptCount val="5"/>
                <c:pt idx="0">
                  <c:v>0.95</c:v>
                </c:pt>
                <c:pt idx="1">
                  <c:v>0.95</c:v>
                </c:pt>
                <c:pt idx="2">
                  <c:v>0.95</c:v>
                </c:pt>
                <c:pt idx="3">
                  <c:v>0.95</c:v>
                </c:pt>
                <c:pt idx="4">
                  <c:v>0.95</c:v>
                </c:pt>
              </c:numCache>
            </c:numRef>
          </c:val>
          <c:smooth val="0"/>
          <c:extLst>
            <c:ext xmlns:c16="http://schemas.microsoft.com/office/drawing/2014/chart" uri="{C3380CC4-5D6E-409C-BE32-E72D297353CC}">
              <c16:uniqueId val="{00000001-4D68-4B03-BB2A-C71F86187E6B}"/>
            </c:ext>
          </c:extLst>
        </c:ser>
        <c:dLbls>
          <c:showLegendKey val="0"/>
          <c:showVal val="0"/>
          <c:showCatName val="0"/>
          <c:showSerName val="0"/>
          <c:showPercent val="0"/>
          <c:showBubbleSize val="0"/>
        </c:dLbls>
        <c:marker val="1"/>
        <c:smooth val="0"/>
        <c:axId val="10229903"/>
        <c:axId val="1"/>
      </c:lineChart>
      <c:catAx>
        <c:axId val="10229903"/>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0229903"/>
        <c:crosses val="autoZero"/>
        <c:crossBetween val="between"/>
      </c:valAx>
    </c:plotArea>
    <c:legend>
      <c:legendPos val="r"/>
      <c:layout>
        <c:manualLayout>
          <c:xMode val="edge"/>
          <c:yMode val="edge"/>
          <c:wMode val="edge"/>
          <c:hMode val="edge"/>
          <c:x val="0.84981206145793375"/>
          <c:y val="0.36993007874015749"/>
          <c:w val="0.9685568816791883"/>
          <c:h val="0.51627632545931756"/>
        </c:manualLayout>
      </c:layout>
      <c:overlay val="0"/>
      <c:txPr>
        <a:bodyPr/>
        <a:lstStyle/>
        <a:p>
          <a:pPr>
            <a:defRPr sz="11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3.xml"/></Relationships>
</file>

<file path=xl/drawings/_rels/drawing12.xml.rels><?xml version="1.0" encoding="UTF-8" standalone="yes"?>
<Relationships xmlns="http://schemas.openxmlformats.org/package/2006/relationships"><Relationship Id="rId1" Type="http://schemas.openxmlformats.org/officeDocument/2006/relationships/image" Target="../media/image4.png"/></Relationships>
</file>

<file path=xl/drawings/_rels/drawing1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4.xml"/></Relationships>
</file>

<file path=xl/drawings/_rels/drawing14.xml.rels><?xml version="1.0" encoding="UTF-8" standalone="yes"?>
<Relationships xmlns="http://schemas.openxmlformats.org/package/2006/relationships"><Relationship Id="rId1" Type="http://schemas.openxmlformats.org/officeDocument/2006/relationships/image" Target="../media/image4.png"/></Relationships>
</file>

<file path=xl/drawings/_rels/drawing1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4.png"/></Relationships>
</file>

<file path=xl/drawings/_rels/drawing1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6.xml"/></Relationships>
</file>

<file path=xl/drawings/_rels/drawing18.xml.rels><?xml version="1.0" encoding="UTF-8" standalone="yes"?>
<Relationships xmlns="http://schemas.openxmlformats.org/package/2006/relationships"><Relationship Id="rId1" Type="http://schemas.openxmlformats.org/officeDocument/2006/relationships/image" Target="../media/image3.png"/></Relationships>
</file>

<file path=xl/drawings/_rels/drawing19.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7.xml"/></Relationships>
</file>

<file path=xl/drawings/_rels/drawing21.xml.rels><?xml version="1.0" encoding="UTF-8" standalone="yes"?>
<Relationships xmlns="http://schemas.openxmlformats.org/package/2006/relationships"><Relationship Id="rId1" Type="http://schemas.openxmlformats.org/officeDocument/2006/relationships/image" Target="../media/image4.png"/></Relationships>
</file>

<file path=xl/drawings/_rels/drawing2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8.xml"/></Relationships>
</file>

<file path=xl/drawings/_rels/drawing23.xml.rels><?xml version="1.0" encoding="UTF-8" standalone="yes"?>
<Relationships xmlns="http://schemas.openxmlformats.org/package/2006/relationships"><Relationship Id="rId1" Type="http://schemas.openxmlformats.org/officeDocument/2006/relationships/image" Target="../media/image4.png"/></Relationships>
</file>

<file path=xl/drawings/_rels/drawing24.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447675</xdr:colOff>
      <xdr:row>1</xdr:row>
      <xdr:rowOff>76200</xdr:rowOff>
    </xdr:from>
    <xdr:to>
      <xdr:col>1</xdr:col>
      <xdr:colOff>1181100</xdr:colOff>
      <xdr:row>4</xdr:row>
      <xdr:rowOff>104775</xdr:rowOff>
    </xdr:to>
    <xdr:pic>
      <xdr:nvPicPr>
        <xdr:cNvPr id="17995" name="2 Imagen">
          <a:extLst>
            <a:ext uri="{FF2B5EF4-FFF2-40B4-BE49-F238E27FC236}">
              <a16:creationId xmlns:a16="http://schemas.microsoft.com/office/drawing/2014/main" id="{2A02D2E7-E3CA-BC46-17D3-ED16BEC522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247650"/>
          <a:ext cx="7334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6221421" name="Group 1">
          <a:extLst>
            <a:ext uri="{FF2B5EF4-FFF2-40B4-BE49-F238E27FC236}">
              <a16:creationId xmlns:a16="http://schemas.microsoft.com/office/drawing/2014/main" id="{BD595800-1396-FE4E-D944-B4FC4F618CC0}"/>
            </a:ext>
          </a:extLst>
        </xdr:cNvPr>
        <xdr:cNvGrpSpPr>
          <a:grpSpLocks/>
        </xdr:cNvGrpSpPr>
      </xdr:nvGrpSpPr>
      <xdr:grpSpPr bwMode="auto">
        <a:xfrm>
          <a:off x="3701143" y="104775"/>
          <a:ext cx="0" cy="428625"/>
          <a:chOff x="5362575" y="104775"/>
          <a:chExt cx="0" cy="314325"/>
        </a:xfrm>
      </xdr:grpSpPr>
      <xdr:sp macro="" textlink="">
        <xdr:nvSpPr>
          <xdr:cNvPr id="6221465" name="Rectangle 2">
            <a:extLst>
              <a:ext uri="{FF2B5EF4-FFF2-40B4-BE49-F238E27FC236}">
                <a16:creationId xmlns:a16="http://schemas.microsoft.com/office/drawing/2014/main" id="{982E7BEB-5ECB-AE21-EDA4-3DECC9CF8085}"/>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41F44D12-E60A-C99A-D27C-386E34F5AB6D}"/>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21422" name="Group 15">
          <a:extLst>
            <a:ext uri="{FF2B5EF4-FFF2-40B4-BE49-F238E27FC236}">
              <a16:creationId xmlns:a16="http://schemas.microsoft.com/office/drawing/2014/main" id="{6EA94479-EED6-2760-48DE-D593FDD27622}"/>
            </a:ext>
          </a:extLst>
        </xdr:cNvPr>
        <xdr:cNvGrpSpPr>
          <a:grpSpLocks/>
        </xdr:cNvGrpSpPr>
      </xdr:nvGrpSpPr>
      <xdr:grpSpPr bwMode="auto">
        <a:xfrm>
          <a:off x="3701143" y="104775"/>
          <a:ext cx="0" cy="428625"/>
          <a:chOff x="5362575" y="104775"/>
          <a:chExt cx="0" cy="314325"/>
        </a:xfrm>
      </xdr:grpSpPr>
      <xdr:sp macro="" textlink="">
        <xdr:nvSpPr>
          <xdr:cNvPr id="6221463" name="Rectangle 16">
            <a:extLst>
              <a:ext uri="{FF2B5EF4-FFF2-40B4-BE49-F238E27FC236}">
                <a16:creationId xmlns:a16="http://schemas.microsoft.com/office/drawing/2014/main" id="{3EC0C886-6730-B73B-C584-4090AB357213}"/>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933D4B99-6195-DAE8-D775-7489FD096385}"/>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21423" name="Group 1">
          <a:extLst>
            <a:ext uri="{FF2B5EF4-FFF2-40B4-BE49-F238E27FC236}">
              <a16:creationId xmlns:a16="http://schemas.microsoft.com/office/drawing/2014/main" id="{18724792-73A3-EBC1-8E9D-09B3EA99A796}"/>
            </a:ext>
          </a:extLst>
        </xdr:cNvPr>
        <xdr:cNvGrpSpPr>
          <a:grpSpLocks/>
        </xdr:cNvGrpSpPr>
      </xdr:nvGrpSpPr>
      <xdr:grpSpPr bwMode="auto">
        <a:xfrm>
          <a:off x="3701143" y="104775"/>
          <a:ext cx="0" cy="428625"/>
          <a:chOff x="5362575" y="104775"/>
          <a:chExt cx="0" cy="314325"/>
        </a:xfrm>
      </xdr:grpSpPr>
      <xdr:sp macro="" textlink="">
        <xdr:nvSpPr>
          <xdr:cNvPr id="6221461" name="Rectangle 2">
            <a:extLst>
              <a:ext uri="{FF2B5EF4-FFF2-40B4-BE49-F238E27FC236}">
                <a16:creationId xmlns:a16="http://schemas.microsoft.com/office/drawing/2014/main" id="{9FC0AE3E-C540-1F39-093A-38D0BF41F9CD}"/>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56C795B0-0AB7-05F3-46D0-2BF74B81A53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21424" name="Group 15">
          <a:extLst>
            <a:ext uri="{FF2B5EF4-FFF2-40B4-BE49-F238E27FC236}">
              <a16:creationId xmlns:a16="http://schemas.microsoft.com/office/drawing/2014/main" id="{9BC1225E-7607-6634-68E2-653FC8BC02FD}"/>
            </a:ext>
          </a:extLst>
        </xdr:cNvPr>
        <xdr:cNvGrpSpPr>
          <a:grpSpLocks/>
        </xdr:cNvGrpSpPr>
      </xdr:nvGrpSpPr>
      <xdr:grpSpPr bwMode="auto">
        <a:xfrm>
          <a:off x="3701143" y="104775"/>
          <a:ext cx="0" cy="428625"/>
          <a:chOff x="5362575" y="104775"/>
          <a:chExt cx="0" cy="314325"/>
        </a:xfrm>
      </xdr:grpSpPr>
      <xdr:sp macro="" textlink="">
        <xdr:nvSpPr>
          <xdr:cNvPr id="6221459" name="Rectangle 16">
            <a:extLst>
              <a:ext uri="{FF2B5EF4-FFF2-40B4-BE49-F238E27FC236}">
                <a16:creationId xmlns:a16="http://schemas.microsoft.com/office/drawing/2014/main" id="{3854AE92-5F0F-B9E8-BFD0-066715DF4B34}"/>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2C8C1EF4-2EEB-3979-3D1D-83912AD14AE9}"/>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21425" name="Group 1">
          <a:extLst>
            <a:ext uri="{FF2B5EF4-FFF2-40B4-BE49-F238E27FC236}">
              <a16:creationId xmlns:a16="http://schemas.microsoft.com/office/drawing/2014/main" id="{155522E3-5124-1CA1-CE1E-D23CC9E09D1B}"/>
            </a:ext>
          </a:extLst>
        </xdr:cNvPr>
        <xdr:cNvGrpSpPr>
          <a:grpSpLocks/>
        </xdr:cNvGrpSpPr>
      </xdr:nvGrpSpPr>
      <xdr:grpSpPr bwMode="auto">
        <a:xfrm>
          <a:off x="3701143" y="104775"/>
          <a:ext cx="0" cy="428625"/>
          <a:chOff x="7950200" y="104775"/>
          <a:chExt cx="0" cy="314325"/>
        </a:xfrm>
      </xdr:grpSpPr>
      <xdr:sp macro="" textlink="">
        <xdr:nvSpPr>
          <xdr:cNvPr id="6221457" name="Rectangle 2">
            <a:extLst>
              <a:ext uri="{FF2B5EF4-FFF2-40B4-BE49-F238E27FC236}">
                <a16:creationId xmlns:a16="http://schemas.microsoft.com/office/drawing/2014/main" id="{839A5BAC-A6BB-4917-3F9A-C43A5F018E1F}"/>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393D3D12-6975-E9FB-5C26-1C823CA3F027}"/>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21426" name="Group 1">
          <a:extLst>
            <a:ext uri="{FF2B5EF4-FFF2-40B4-BE49-F238E27FC236}">
              <a16:creationId xmlns:a16="http://schemas.microsoft.com/office/drawing/2014/main" id="{340F7722-AC7D-DB29-E475-355EE5E40C2D}"/>
            </a:ext>
          </a:extLst>
        </xdr:cNvPr>
        <xdr:cNvGrpSpPr>
          <a:grpSpLocks/>
        </xdr:cNvGrpSpPr>
      </xdr:nvGrpSpPr>
      <xdr:grpSpPr bwMode="auto">
        <a:xfrm>
          <a:off x="3701143" y="104775"/>
          <a:ext cx="0" cy="428625"/>
          <a:chOff x="5362575" y="104775"/>
          <a:chExt cx="0" cy="314325"/>
        </a:xfrm>
      </xdr:grpSpPr>
      <xdr:sp macro="" textlink="">
        <xdr:nvSpPr>
          <xdr:cNvPr id="6221455" name="Rectangle 2">
            <a:extLst>
              <a:ext uri="{FF2B5EF4-FFF2-40B4-BE49-F238E27FC236}">
                <a16:creationId xmlns:a16="http://schemas.microsoft.com/office/drawing/2014/main" id="{48D37FC2-666F-E956-1D9D-43E3025EB32B}"/>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77B64C9F-E74A-FB0D-0994-D4B1C5DE8D87}"/>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21427" name="Group 15">
          <a:extLst>
            <a:ext uri="{FF2B5EF4-FFF2-40B4-BE49-F238E27FC236}">
              <a16:creationId xmlns:a16="http://schemas.microsoft.com/office/drawing/2014/main" id="{3CD070D1-24BE-3883-ECAF-F3C9CE16A862}"/>
            </a:ext>
          </a:extLst>
        </xdr:cNvPr>
        <xdr:cNvGrpSpPr>
          <a:grpSpLocks/>
        </xdr:cNvGrpSpPr>
      </xdr:nvGrpSpPr>
      <xdr:grpSpPr bwMode="auto">
        <a:xfrm>
          <a:off x="3701143" y="104775"/>
          <a:ext cx="0" cy="428625"/>
          <a:chOff x="5362575" y="104775"/>
          <a:chExt cx="0" cy="314325"/>
        </a:xfrm>
      </xdr:grpSpPr>
      <xdr:sp macro="" textlink="">
        <xdr:nvSpPr>
          <xdr:cNvPr id="6221453" name="Rectangle 16">
            <a:extLst>
              <a:ext uri="{FF2B5EF4-FFF2-40B4-BE49-F238E27FC236}">
                <a16:creationId xmlns:a16="http://schemas.microsoft.com/office/drawing/2014/main" id="{962F16B8-1FCF-56F0-E56C-84F27AD2E07B}"/>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8070B987-FE87-ED62-0946-A2A3C921CC5D}"/>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21428" name="Group 1">
          <a:extLst>
            <a:ext uri="{FF2B5EF4-FFF2-40B4-BE49-F238E27FC236}">
              <a16:creationId xmlns:a16="http://schemas.microsoft.com/office/drawing/2014/main" id="{494D73F0-8E9C-FF99-88CD-3236ACDA44FF}"/>
            </a:ext>
          </a:extLst>
        </xdr:cNvPr>
        <xdr:cNvGrpSpPr>
          <a:grpSpLocks/>
        </xdr:cNvGrpSpPr>
      </xdr:nvGrpSpPr>
      <xdr:grpSpPr bwMode="auto">
        <a:xfrm>
          <a:off x="3701143" y="104775"/>
          <a:ext cx="0" cy="428625"/>
          <a:chOff x="5362575" y="104775"/>
          <a:chExt cx="0" cy="314325"/>
        </a:xfrm>
      </xdr:grpSpPr>
      <xdr:sp macro="" textlink="">
        <xdr:nvSpPr>
          <xdr:cNvPr id="6221451" name="Rectangle 2">
            <a:extLst>
              <a:ext uri="{FF2B5EF4-FFF2-40B4-BE49-F238E27FC236}">
                <a16:creationId xmlns:a16="http://schemas.microsoft.com/office/drawing/2014/main" id="{59D01BED-BBE8-90F6-A4D6-C354A6031D75}"/>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9F0143CD-A09A-800C-676E-BC53EB0AD206}"/>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21429" name="Group 15">
          <a:extLst>
            <a:ext uri="{FF2B5EF4-FFF2-40B4-BE49-F238E27FC236}">
              <a16:creationId xmlns:a16="http://schemas.microsoft.com/office/drawing/2014/main" id="{7DD030A4-C154-7851-61E3-D9A4AB60914E}"/>
            </a:ext>
          </a:extLst>
        </xdr:cNvPr>
        <xdr:cNvGrpSpPr>
          <a:grpSpLocks/>
        </xdr:cNvGrpSpPr>
      </xdr:nvGrpSpPr>
      <xdr:grpSpPr bwMode="auto">
        <a:xfrm>
          <a:off x="3701143" y="104775"/>
          <a:ext cx="0" cy="428625"/>
          <a:chOff x="5362575" y="104775"/>
          <a:chExt cx="0" cy="314325"/>
        </a:xfrm>
      </xdr:grpSpPr>
      <xdr:sp macro="" textlink="">
        <xdr:nvSpPr>
          <xdr:cNvPr id="6221449" name="Rectangle 16">
            <a:extLst>
              <a:ext uri="{FF2B5EF4-FFF2-40B4-BE49-F238E27FC236}">
                <a16:creationId xmlns:a16="http://schemas.microsoft.com/office/drawing/2014/main" id="{65FDA586-5879-E722-076B-051F2282368F}"/>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4EF34CE2-B35A-6D25-44CD-580F75ADC12E}"/>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21430" name="Group 1">
          <a:extLst>
            <a:ext uri="{FF2B5EF4-FFF2-40B4-BE49-F238E27FC236}">
              <a16:creationId xmlns:a16="http://schemas.microsoft.com/office/drawing/2014/main" id="{B11ABA3F-D5E6-7C98-9EAD-B5781B71D440}"/>
            </a:ext>
          </a:extLst>
        </xdr:cNvPr>
        <xdr:cNvGrpSpPr>
          <a:grpSpLocks/>
        </xdr:cNvGrpSpPr>
      </xdr:nvGrpSpPr>
      <xdr:grpSpPr bwMode="auto">
        <a:xfrm>
          <a:off x="3701143" y="104775"/>
          <a:ext cx="0" cy="428625"/>
          <a:chOff x="7950200" y="104775"/>
          <a:chExt cx="0" cy="314325"/>
        </a:xfrm>
      </xdr:grpSpPr>
      <xdr:sp macro="" textlink="">
        <xdr:nvSpPr>
          <xdr:cNvPr id="6221447" name="Rectangle 2">
            <a:extLst>
              <a:ext uri="{FF2B5EF4-FFF2-40B4-BE49-F238E27FC236}">
                <a16:creationId xmlns:a16="http://schemas.microsoft.com/office/drawing/2014/main" id="{3C67FA88-B52A-B827-5771-550235D3F3EC}"/>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281FF8E9-9A35-5C74-BF71-DE4AB3D9C6D8}"/>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21431" name="Group 1">
          <a:extLst>
            <a:ext uri="{FF2B5EF4-FFF2-40B4-BE49-F238E27FC236}">
              <a16:creationId xmlns:a16="http://schemas.microsoft.com/office/drawing/2014/main" id="{7B14EF5F-5BBE-8D76-3838-2D5558987370}"/>
            </a:ext>
          </a:extLst>
        </xdr:cNvPr>
        <xdr:cNvGrpSpPr>
          <a:grpSpLocks/>
        </xdr:cNvGrpSpPr>
      </xdr:nvGrpSpPr>
      <xdr:grpSpPr bwMode="auto">
        <a:xfrm>
          <a:off x="3701143" y="104775"/>
          <a:ext cx="0" cy="428625"/>
          <a:chOff x="5362575" y="104775"/>
          <a:chExt cx="0" cy="314325"/>
        </a:xfrm>
      </xdr:grpSpPr>
      <xdr:sp macro="" textlink="">
        <xdr:nvSpPr>
          <xdr:cNvPr id="6221445" name="Rectangle 2">
            <a:extLst>
              <a:ext uri="{FF2B5EF4-FFF2-40B4-BE49-F238E27FC236}">
                <a16:creationId xmlns:a16="http://schemas.microsoft.com/office/drawing/2014/main" id="{06086BC7-5D92-4E35-7AB1-8C14052DAADF}"/>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2594332C-2C13-5EA1-18E0-86ADBED9E746}"/>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21432" name="Group 15">
          <a:extLst>
            <a:ext uri="{FF2B5EF4-FFF2-40B4-BE49-F238E27FC236}">
              <a16:creationId xmlns:a16="http://schemas.microsoft.com/office/drawing/2014/main" id="{5E49A8ED-075E-1910-888D-FA4B914F4D5A}"/>
            </a:ext>
          </a:extLst>
        </xdr:cNvPr>
        <xdr:cNvGrpSpPr>
          <a:grpSpLocks/>
        </xdr:cNvGrpSpPr>
      </xdr:nvGrpSpPr>
      <xdr:grpSpPr bwMode="auto">
        <a:xfrm>
          <a:off x="3701143" y="104775"/>
          <a:ext cx="0" cy="428625"/>
          <a:chOff x="5362575" y="104775"/>
          <a:chExt cx="0" cy="314325"/>
        </a:xfrm>
      </xdr:grpSpPr>
      <xdr:sp macro="" textlink="">
        <xdr:nvSpPr>
          <xdr:cNvPr id="6221443" name="Rectangle 16">
            <a:extLst>
              <a:ext uri="{FF2B5EF4-FFF2-40B4-BE49-F238E27FC236}">
                <a16:creationId xmlns:a16="http://schemas.microsoft.com/office/drawing/2014/main" id="{C9FA3937-A747-8385-DF50-A3080DDED6D6}"/>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924A687-5BD3-47CB-F650-EC84A413888F}"/>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21433" name="Group 1">
          <a:extLst>
            <a:ext uri="{FF2B5EF4-FFF2-40B4-BE49-F238E27FC236}">
              <a16:creationId xmlns:a16="http://schemas.microsoft.com/office/drawing/2014/main" id="{20CF14E8-4FC4-6531-EFF2-F343C7E19AE2}"/>
            </a:ext>
          </a:extLst>
        </xdr:cNvPr>
        <xdr:cNvGrpSpPr>
          <a:grpSpLocks/>
        </xdr:cNvGrpSpPr>
      </xdr:nvGrpSpPr>
      <xdr:grpSpPr bwMode="auto">
        <a:xfrm>
          <a:off x="3701143" y="104775"/>
          <a:ext cx="0" cy="428625"/>
          <a:chOff x="5362575" y="104775"/>
          <a:chExt cx="0" cy="314325"/>
        </a:xfrm>
      </xdr:grpSpPr>
      <xdr:sp macro="" textlink="">
        <xdr:nvSpPr>
          <xdr:cNvPr id="6221441" name="Rectangle 2">
            <a:extLst>
              <a:ext uri="{FF2B5EF4-FFF2-40B4-BE49-F238E27FC236}">
                <a16:creationId xmlns:a16="http://schemas.microsoft.com/office/drawing/2014/main" id="{7D40AF10-D88C-8E64-1E46-58EB6D000C5B}"/>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A47C1B49-0E36-BF9C-107C-7856F658455C}"/>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21434" name="Group 15">
          <a:extLst>
            <a:ext uri="{FF2B5EF4-FFF2-40B4-BE49-F238E27FC236}">
              <a16:creationId xmlns:a16="http://schemas.microsoft.com/office/drawing/2014/main" id="{63B30CF2-56A8-603C-CD56-FF032FB7D7C3}"/>
            </a:ext>
          </a:extLst>
        </xdr:cNvPr>
        <xdr:cNvGrpSpPr>
          <a:grpSpLocks/>
        </xdr:cNvGrpSpPr>
      </xdr:nvGrpSpPr>
      <xdr:grpSpPr bwMode="auto">
        <a:xfrm>
          <a:off x="3701143" y="104775"/>
          <a:ext cx="0" cy="428625"/>
          <a:chOff x="5362575" y="104775"/>
          <a:chExt cx="0" cy="314325"/>
        </a:xfrm>
      </xdr:grpSpPr>
      <xdr:sp macro="" textlink="">
        <xdr:nvSpPr>
          <xdr:cNvPr id="6221439" name="Rectangle 16">
            <a:extLst>
              <a:ext uri="{FF2B5EF4-FFF2-40B4-BE49-F238E27FC236}">
                <a16:creationId xmlns:a16="http://schemas.microsoft.com/office/drawing/2014/main" id="{E462C397-5685-1790-88C7-3662348121E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8D63B3F9-F9B6-25C8-210F-EECD9D16A8D7}"/>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21435" name="Group 1">
          <a:extLst>
            <a:ext uri="{FF2B5EF4-FFF2-40B4-BE49-F238E27FC236}">
              <a16:creationId xmlns:a16="http://schemas.microsoft.com/office/drawing/2014/main" id="{C5001ACC-0D10-6987-3450-D6E621CE3BBD}"/>
            </a:ext>
          </a:extLst>
        </xdr:cNvPr>
        <xdr:cNvGrpSpPr>
          <a:grpSpLocks/>
        </xdr:cNvGrpSpPr>
      </xdr:nvGrpSpPr>
      <xdr:grpSpPr bwMode="auto">
        <a:xfrm>
          <a:off x="3701143" y="104775"/>
          <a:ext cx="0" cy="428625"/>
          <a:chOff x="7950200" y="104775"/>
          <a:chExt cx="0" cy="314325"/>
        </a:xfrm>
      </xdr:grpSpPr>
      <xdr:sp macro="" textlink="">
        <xdr:nvSpPr>
          <xdr:cNvPr id="6221437" name="Rectangle 2">
            <a:extLst>
              <a:ext uri="{FF2B5EF4-FFF2-40B4-BE49-F238E27FC236}">
                <a16:creationId xmlns:a16="http://schemas.microsoft.com/office/drawing/2014/main" id="{967CC7EF-9A98-6D7F-891D-436B309DB031}"/>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F98197B5-01C7-514B-AA3B-3D9C1C38805F}"/>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editAs="oneCell">
    <xdr:from>
      <xdr:col>0</xdr:col>
      <xdr:colOff>0</xdr:colOff>
      <xdr:row>0</xdr:row>
      <xdr:rowOff>161925</xdr:rowOff>
    </xdr:from>
    <xdr:to>
      <xdr:col>1</xdr:col>
      <xdr:colOff>47625</xdr:colOff>
      <xdr:row>3</xdr:row>
      <xdr:rowOff>133350</xdr:rowOff>
    </xdr:to>
    <xdr:pic>
      <xdr:nvPicPr>
        <xdr:cNvPr id="6221436" name="Imagen 1">
          <a:extLst>
            <a:ext uri="{FF2B5EF4-FFF2-40B4-BE49-F238E27FC236}">
              <a16:creationId xmlns:a16="http://schemas.microsoft.com/office/drawing/2014/main" id="{B80BE962-349F-3C32-0757-440D15E30B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0567" t="6026" r="8366" b="19231"/>
        <a:stretch>
          <a:fillRect/>
        </a:stretch>
      </xdr:blipFill>
      <xdr:spPr bwMode="auto">
        <a:xfrm>
          <a:off x="0" y="161925"/>
          <a:ext cx="1952625" cy="1114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2</xdr:col>
      <xdr:colOff>66675</xdr:colOff>
      <xdr:row>51</xdr:row>
      <xdr:rowOff>133350</xdr:rowOff>
    </xdr:from>
    <xdr:to>
      <xdr:col>14</xdr:col>
      <xdr:colOff>638175</xdr:colOff>
      <xdr:row>66</xdr:row>
      <xdr:rowOff>47625</xdr:rowOff>
    </xdr:to>
    <xdr:graphicFrame macro="">
      <xdr:nvGraphicFramePr>
        <xdr:cNvPr id="5769335" name="1 Gráfico">
          <a:extLst>
            <a:ext uri="{FF2B5EF4-FFF2-40B4-BE49-F238E27FC236}">
              <a16:creationId xmlns:a16="http://schemas.microsoft.com/office/drawing/2014/main" id="{97F0572A-A56F-1D44-043D-EFEABFD8C7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304800</xdr:colOff>
      <xdr:row>1</xdr:row>
      <xdr:rowOff>19050</xdr:rowOff>
    </xdr:from>
    <xdr:to>
      <xdr:col>1</xdr:col>
      <xdr:colOff>1609725</xdr:colOff>
      <xdr:row>4</xdr:row>
      <xdr:rowOff>152400</xdr:rowOff>
    </xdr:to>
    <xdr:pic>
      <xdr:nvPicPr>
        <xdr:cNvPr id="5769336" name="Imagen 1">
          <a:extLst>
            <a:ext uri="{FF2B5EF4-FFF2-40B4-BE49-F238E27FC236}">
              <a16:creationId xmlns:a16="http://schemas.microsoft.com/office/drawing/2014/main" id="{25360BD4-1E17-715E-78C5-B9AAF720FFF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0567" t="6026" r="8366" b="19231"/>
        <a:stretch>
          <a:fillRect/>
        </a:stretch>
      </xdr:blipFill>
      <xdr:spPr bwMode="auto">
        <a:xfrm>
          <a:off x="352425" y="95250"/>
          <a:ext cx="13049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6223469" name="Group 1">
          <a:extLst>
            <a:ext uri="{FF2B5EF4-FFF2-40B4-BE49-F238E27FC236}">
              <a16:creationId xmlns:a16="http://schemas.microsoft.com/office/drawing/2014/main" id="{A8926487-4230-8827-DF46-92E9815508F0}"/>
            </a:ext>
          </a:extLst>
        </xdr:cNvPr>
        <xdr:cNvGrpSpPr>
          <a:grpSpLocks/>
        </xdr:cNvGrpSpPr>
      </xdr:nvGrpSpPr>
      <xdr:grpSpPr bwMode="auto">
        <a:xfrm>
          <a:off x="3701143" y="104775"/>
          <a:ext cx="0" cy="428625"/>
          <a:chOff x="5362575" y="104775"/>
          <a:chExt cx="0" cy="314325"/>
        </a:xfrm>
      </xdr:grpSpPr>
      <xdr:sp macro="" textlink="">
        <xdr:nvSpPr>
          <xdr:cNvPr id="6223513" name="Rectangle 2">
            <a:extLst>
              <a:ext uri="{FF2B5EF4-FFF2-40B4-BE49-F238E27FC236}">
                <a16:creationId xmlns:a16="http://schemas.microsoft.com/office/drawing/2014/main" id="{7C99FD5E-1822-D4FF-4E7D-8C2A1F82B3F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E1E115ED-87DB-C259-9DD3-BE777E2FFFC9}"/>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23470" name="Group 15">
          <a:extLst>
            <a:ext uri="{FF2B5EF4-FFF2-40B4-BE49-F238E27FC236}">
              <a16:creationId xmlns:a16="http://schemas.microsoft.com/office/drawing/2014/main" id="{93D6B68E-6173-EB99-31A0-90404E407BC7}"/>
            </a:ext>
          </a:extLst>
        </xdr:cNvPr>
        <xdr:cNvGrpSpPr>
          <a:grpSpLocks/>
        </xdr:cNvGrpSpPr>
      </xdr:nvGrpSpPr>
      <xdr:grpSpPr bwMode="auto">
        <a:xfrm>
          <a:off x="3701143" y="104775"/>
          <a:ext cx="0" cy="428625"/>
          <a:chOff x="5362575" y="104775"/>
          <a:chExt cx="0" cy="314325"/>
        </a:xfrm>
      </xdr:grpSpPr>
      <xdr:sp macro="" textlink="">
        <xdr:nvSpPr>
          <xdr:cNvPr id="6223511" name="Rectangle 16">
            <a:extLst>
              <a:ext uri="{FF2B5EF4-FFF2-40B4-BE49-F238E27FC236}">
                <a16:creationId xmlns:a16="http://schemas.microsoft.com/office/drawing/2014/main" id="{738352BB-1D05-1600-C8BA-228B1CADDE6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922A7AC1-F454-6768-8C3C-2D7E8248D5F3}"/>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23471" name="Group 1">
          <a:extLst>
            <a:ext uri="{FF2B5EF4-FFF2-40B4-BE49-F238E27FC236}">
              <a16:creationId xmlns:a16="http://schemas.microsoft.com/office/drawing/2014/main" id="{2458A865-B290-F6D2-40CE-7333B46E4DED}"/>
            </a:ext>
          </a:extLst>
        </xdr:cNvPr>
        <xdr:cNvGrpSpPr>
          <a:grpSpLocks/>
        </xdr:cNvGrpSpPr>
      </xdr:nvGrpSpPr>
      <xdr:grpSpPr bwMode="auto">
        <a:xfrm>
          <a:off x="3701143" y="104775"/>
          <a:ext cx="0" cy="428625"/>
          <a:chOff x="5362575" y="104775"/>
          <a:chExt cx="0" cy="314325"/>
        </a:xfrm>
      </xdr:grpSpPr>
      <xdr:sp macro="" textlink="">
        <xdr:nvSpPr>
          <xdr:cNvPr id="6223509" name="Rectangle 2">
            <a:extLst>
              <a:ext uri="{FF2B5EF4-FFF2-40B4-BE49-F238E27FC236}">
                <a16:creationId xmlns:a16="http://schemas.microsoft.com/office/drawing/2014/main" id="{B65FDC45-0534-6242-BD0E-893B5996BD0E}"/>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DA5F4CDC-9E9B-D8AF-46DF-E27F73F58F2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23472" name="Group 15">
          <a:extLst>
            <a:ext uri="{FF2B5EF4-FFF2-40B4-BE49-F238E27FC236}">
              <a16:creationId xmlns:a16="http://schemas.microsoft.com/office/drawing/2014/main" id="{887CC57A-51AF-DCA4-DE49-F6129008F25C}"/>
            </a:ext>
          </a:extLst>
        </xdr:cNvPr>
        <xdr:cNvGrpSpPr>
          <a:grpSpLocks/>
        </xdr:cNvGrpSpPr>
      </xdr:nvGrpSpPr>
      <xdr:grpSpPr bwMode="auto">
        <a:xfrm>
          <a:off x="3701143" y="104775"/>
          <a:ext cx="0" cy="428625"/>
          <a:chOff x="5362575" y="104775"/>
          <a:chExt cx="0" cy="314325"/>
        </a:xfrm>
      </xdr:grpSpPr>
      <xdr:sp macro="" textlink="">
        <xdr:nvSpPr>
          <xdr:cNvPr id="6223507" name="Rectangle 16">
            <a:extLst>
              <a:ext uri="{FF2B5EF4-FFF2-40B4-BE49-F238E27FC236}">
                <a16:creationId xmlns:a16="http://schemas.microsoft.com/office/drawing/2014/main" id="{44F61792-152F-562F-566F-E2DD888FF1A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7E29CCE9-7CE0-AB4A-3430-2954FEA827F3}"/>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23473" name="Group 1">
          <a:extLst>
            <a:ext uri="{FF2B5EF4-FFF2-40B4-BE49-F238E27FC236}">
              <a16:creationId xmlns:a16="http://schemas.microsoft.com/office/drawing/2014/main" id="{ADA94900-8577-A737-ADE3-F1B54CA50E9D}"/>
            </a:ext>
          </a:extLst>
        </xdr:cNvPr>
        <xdr:cNvGrpSpPr>
          <a:grpSpLocks/>
        </xdr:cNvGrpSpPr>
      </xdr:nvGrpSpPr>
      <xdr:grpSpPr bwMode="auto">
        <a:xfrm>
          <a:off x="3701143" y="104775"/>
          <a:ext cx="0" cy="428625"/>
          <a:chOff x="7950200" y="104775"/>
          <a:chExt cx="0" cy="314325"/>
        </a:xfrm>
      </xdr:grpSpPr>
      <xdr:sp macro="" textlink="">
        <xdr:nvSpPr>
          <xdr:cNvPr id="6223505" name="Rectangle 2">
            <a:extLst>
              <a:ext uri="{FF2B5EF4-FFF2-40B4-BE49-F238E27FC236}">
                <a16:creationId xmlns:a16="http://schemas.microsoft.com/office/drawing/2014/main" id="{E4325A04-BB21-6062-E8B4-34F194629DF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D510D7C5-D27C-7F43-2E81-3D36246F24FD}"/>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23474" name="Group 1">
          <a:extLst>
            <a:ext uri="{FF2B5EF4-FFF2-40B4-BE49-F238E27FC236}">
              <a16:creationId xmlns:a16="http://schemas.microsoft.com/office/drawing/2014/main" id="{5598FC26-6F67-6F30-7B96-CF1C79FFAD33}"/>
            </a:ext>
          </a:extLst>
        </xdr:cNvPr>
        <xdr:cNvGrpSpPr>
          <a:grpSpLocks/>
        </xdr:cNvGrpSpPr>
      </xdr:nvGrpSpPr>
      <xdr:grpSpPr bwMode="auto">
        <a:xfrm>
          <a:off x="3701143" y="104775"/>
          <a:ext cx="0" cy="428625"/>
          <a:chOff x="5362575" y="104775"/>
          <a:chExt cx="0" cy="314325"/>
        </a:xfrm>
      </xdr:grpSpPr>
      <xdr:sp macro="" textlink="">
        <xdr:nvSpPr>
          <xdr:cNvPr id="6223503" name="Rectangle 2">
            <a:extLst>
              <a:ext uri="{FF2B5EF4-FFF2-40B4-BE49-F238E27FC236}">
                <a16:creationId xmlns:a16="http://schemas.microsoft.com/office/drawing/2014/main" id="{AB6991AB-8383-C02C-36E1-3F6F64D52D7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3E012087-AFB7-AF01-C0D0-969D0850F3DB}"/>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23475" name="Group 15">
          <a:extLst>
            <a:ext uri="{FF2B5EF4-FFF2-40B4-BE49-F238E27FC236}">
              <a16:creationId xmlns:a16="http://schemas.microsoft.com/office/drawing/2014/main" id="{81E1B4E8-0CF3-5E32-4836-37B31E67FFD8}"/>
            </a:ext>
          </a:extLst>
        </xdr:cNvPr>
        <xdr:cNvGrpSpPr>
          <a:grpSpLocks/>
        </xdr:cNvGrpSpPr>
      </xdr:nvGrpSpPr>
      <xdr:grpSpPr bwMode="auto">
        <a:xfrm>
          <a:off x="3701143" y="104775"/>
          <a:ext cx="0" cy="428625"/>
          <a:chOff x="5362575" y="104775"/>
          <a:chExt cx="0" cy="314325"/>
        </a:xfrm>
      </xdr:grpSpPr>
      <xdr:sp macro="" textlink="">
        <xdr:nvSpPr>
          <xdr:cNvPr id="6223501" name="Rectangle 16">
            <a:extLst>
              <a:ext uri="{FF2B5EF4-FFF2-40B4-BE49-F238E27FC236}">
                <a16:creationId xmlns:a16="http://schemas.microsoft.com/office/drawing/2014/main" id="{93CDEFB2-47AD-8727-1436-AA59BF6B4DB3}"/>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D910F7C9-77D0-6AC0-260C-DCB7F29E5CCC}"/>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23476" name="Group 1">
          <a:extLst>
            <a:ext uri="{FF2B5EF4-FFF2-40B4-BE49-F238E27FC236}">
              <a16:creationId xmlns:a16="http://schemas.microsoft.com/office/drawing/2014/main" id="{9BEC80C1-A5CD-8AB4-83EA-FCA3F80B6536}"/>
            </a:ext>
          </a:extLst>
        </xdr:cNvPr>
        <xdr:cNvGrpSpPr>
          <a:grpSpLocks/>
        </xdr:cNvGrpSpPr>
      </xdr:nvGrpSpPr>
      <xdr:grpSpPr bwMode="auto">
        <a:xfrm>
          <a:off x="3701143" y="104775"/>
          <a:ext cx="0" cy="428625"/>
          <a:chOff x="5362575" y="104775"/>
          <a:chExt cx="0" cy="314325"/>
        </a:xfrm>
      </xdr:grpSpPr>
      <xdr:sp macro="" textlink="">
        <xdr:nvSpPr>
          <xdr:cNvPr id="6223499" name="Rectangle 2">
            <a:extLst>
              <a:ext uri="{FF2B5EF4-FFF2-40B4-BE49-F238E27FC236}">
                <a16:creationId xmlns:a16="http://schemas.microsoft.com/office/drawing/2014/main" id="{9EA29DF4-EC24-6C0C-20A9-8C1AA790658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A65C00AB-E1DC-A18A-A078-12648F4BD466}"/>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23477" name="Group 15">
          <a:extLst>
            <a:ext uri="{FF2B5EF4-FFF2-40B4-BE49-F238E27FC236}">
              <a16:creationId xmlns:a16="http://schemas.microsoft.com/office/drawing/2014/main" id="{4D3346A0-12FE-2ABA-21F1-4FF5AF51F2EE}"/>
            </a:ext>
          </a:extLst>
        </xdr:cNvPr>
        <xdr:cNvGrpSpPr>
          <a:grpSpLocks/>
        </xdr:cNvGrpSpPr>
      </xdr:nvGrpSpPr>
      <xdr:grpSpPr bwMode="auto">
        <a:xfrm>
          <a:off x="3701143" y="104775"/>
          <a:ext cx="0" cy="428625"/>
          <a:chOff x="5362575" y="104775"/>
          <a:chExt cx="0" cy="314325"/>
        </a:xfrm>
      </xdr:grpSpPr>
      <xdr:sp macro="" textlink="">
        <xdr:nvSpPr>
          <xdr:cNvPr id="6223497" name="Rectangle 16">
            <a:extLst>
              <a:ext uri="{FF2B5EF4-FFF2-40B4-BE49-F238E27FC236}">
                <a16:creationId xmlns:a16="http://schemas.microsoft.com/office/drawing/2014/main" id="{5B53BCAD-CC48-3313-7F60-C5705AFD9F55}"/>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D55CF629-FA78-0C1C-051F-D14E27D45CA6}"/>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23478" name="Group 1">
          <a:extLst>
            <a:ext uri="{FF2B5EF4-FFF2-40B4-BE49-F238E27FC236}">
              <a16:creationId xmlns:a16="http://schemas.microsoft.com/office/drawing/2014/main" id="{9A7C47BD-F583-20F2-37D5-430C52EA9A3C}"/>
            </a:ext>
          </a:extLst>
        </xdr:cNvPr>
        <xdr:cNvGrpSpPr>
          <a:grpSpLocks/>
        </xdr:cNvGrpSpPr>
      </xdr:nvGrpSpPr>
      <xdr:grpSpPr bwMode="auto">
        <a:xfrm>
          <a:off x="3701143" y="104775"/>
          <a:ext cx="0" cy="428625"/>
          <a:chOff x="7950200" y="104775"/>
          <a:chExt cx="0" cy="314325"/>
        </a:xfrm>
      </xdr:grpSpPr>
      <xdr:sp macro="" textlink="">
        <xdr:nvSpPr>
          <xdr:cNvPr id="6223495" name="Rectangle 2">
            <a:extLst>
              <a:ext uri="{FF2B5EF4-FFF2-40B4-BE49-F238E27FC236}">
                <a16:creationId xmlns:a16="http://schemas.microsoft.com/office/drawing/2014/main" id="{39DBF727-50EB-3C68-210F-C01DD49C0FC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AB2C01C1-232C-36A5-2EE0-AC4745C152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23479" name="Group 1">
          <a:extLst>
            <a:ext uri="{FF2B5EF4-FFF2-40B4-BE49-F238E27FC236}">
              <a16:creationId xmlns:a16="http://schemas.microsoft.com/office/drawing/2014/main" id="{E5B47D56-C403-B7B3-1F79-3516875CE9AA}"/>
            </a:ext>
          </a:extLst>
        </xdr:cNvPr>
        <xdr:cNvGrpSpPr>
          <a:grpSpLocks/>
        </xdr:cNvGrpSpPr>
      </xdr:nvGrpSpPr>
      <xdr:grpSpPr bwMode="auto">
        <a:xfrm>
          <a:off x="3701143" y="104775"/>
          <a:ext cx="0" cy="428625"/>
          <a:chOff x="5362575" y="104775"/>
          <a:chExt cx="0" cy="314325"/>
        </a:xfrm>
      </xdr:grpSpPr>
      <xdr:sp macro="" textlink="">
        <xdr:nvSpPr>
          <xdr:cNvPr id="6223493" name="Rectangle 2">
            <a:extLst>
              <a:ext uri="{FF2B5EF4-FFF2-40B4-BE49-F238E27FC236}">
                <a16:creationId xmlns:a16="http://schemas.microsoft.com/office/drawing/2014/main" id="{505AA8B6-D626-582B-1CDB-DCC810696AA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4AB22B48-C055-32FA-A58B-A5C9E6B0713A}"/>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23480" name="Group 15">
          <a:extLst>
            <a:ext uri="{FF2B5EF4-FFF2-40B4-BE49-F238E27FC236}">
              <a16:creationId xmlns:a16="http://schemas.microsoft.com/office/drawing/2014/main" id="{01E1BA4E-C687-203C-AE5D-9CFE7216A970}"/>
            </a:ext>
          </a:extLst>
        </xdr:cNvPr>
        <xdr:cNvGrpSpPr>
          <a:grpSpLocks/>
        </xdr:cNvGrpSpPr>
      </xdr:nvGrpSpPr>
      <xdr:grpSpPr bwMode="auto">
        <a:xfrm>
          <a:off x="3701143" y="104775"/>
          <a:ext cx="0" cy="428625"/>
          <a:chOff x="5362575" y="104775"/>
          <a:chExt cx="0" cy="314325"/>
        </a:xfrm>
      </xdr:grpSpPr>
      <xdr:sp macro="" textlink="">
        <xdr:nvSpPr>
          <xdr:cNvPr id="6223491" name="Rectangle 16">
            <a:extLst>
              <a:ext uri="{FF2B5EF4-FFF2-40B4-BE49-F238E27FC236}">
                <a16:creationId xmlns:a16="http://schemas.microsoft.com/office/drawing/2014/main" id="{1C430134-A49E-F014-0E46-063900E497D1}"/>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718AE8F8-A38C-FC02-D133-09C0762347FB}"/>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23481" name="Group 1">
          <a:extLst>
            <a:ext uri="{FF2B5EF4-FFF2-40B4-BE49-F238E27FC236}">
              <a16:creationId xmlns:a16="http://schemas.microsoft.com/office/drawing/2014/main" id="{A90A5FDD-F175-345D-43CC-E1EA81EEB004}"/>
            </a:ext>
          </a:extLst>
        </xdr:cNvPr>
        <xdr:cNvGrpSpPr>
          <a:grpSpLocks/>
        </xdr:cNvGrpSpPr>
      </xdr:nvGrpSpPr>
      <xdr:grpSpPr bwMode="auto">
        <a:xfrm>
          <a:off x="3701143" y="104775"/>
          <a:ext cx="0" cy="428625"/>
          <a:chOff x="5362575" y="104775"/>
          <a:chExt cx="0" cy="314325"/>
        </a:xfrm>
      </xdr:grpSpPr>
      <xdr:sp macro="" textlink="">
        <xdr:nvSpPr>
          <xdr:cNvPr id="6223489" name="Rectangle 2">
            <a:extLst>
              <a:ext uri="{FF2B5EF4-FFF2-40B4-BE49-F238E27FC236}">
                <a16:creationId xmlns:a16="http://schemas.microsoft.com/office/drawing/2014/main" id="{CEB3C04A-AF23-3544-841C-590E098D595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9209FBB5-14BD-68B7-84D0-855CD38A312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23482" name="Group 15">
          <a:extLst>
            <a:ext uri="{FF2B5EF4-FFF2-40B4-BE49-F238E27FC236}">
              <a16:creationId xmlns:a16="http://schemas.microsoft.com/office/drawing/2014/main" id="{096CF5D4-3302-1F27-691A-FEE7B3F5DBE7}"/>
            </a:ext>
          </a:extLst>
        </xdr:cNvPr>
        <xdr:cNvGrpSpPr>
          <a:grpSpLocks/>
        </xdr:cNvGrpSpPr>
      </xdr:nvGrpSpPr>
      <xdr:grpSpPr bwMode="auto">
        <a:xfrm>
          <a:off x="3701143" y="104775"/>
          <a:ext cx="0" cy="428625"/>
          <a:chOff x="5362575" y="104775"/>
          <a:chExt cx="0" cy="314325"/>
        </a:xfrm>
      </xdr:grpSpPr>
      <xdr:sp macro="" textlink="">
        <xdr:nvSpPr>
          <xdr:cNvPr id="6223487" name="Rectangle 16">
            <a:extLst>
              <a:ext uri="{FF2B5EF4-FFF2-40B4-BE49-F238E27FC236}">
                <a16:creationId xmlns:a16="http://schemas.microsoft.com/office/drawing/2014/main" id="{C4AD9105-BF4A-07FE-C9F6-1E7DF308C5C6}"/>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F47B61CE-09E3-4E83-9B72-6FD0181ADE84}"/>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23483" name="Group 1">
          <a:extLst>
            <a:ext uri="{FF2B5EF4-FFF2-40B4-BE49-F238E27FC236}">
              <a16:creationId xmlns:a16="http://schemas.microsoft.com/office/drawing/2014/main" id="{1045E978-664A-5393-ED51-E92867BBBCDB}"/>
            </a:ext>
          </a:extLst>
        </xdr:cNvPr>
        <xdr:cNvGrpSpPr>
          <a:grpSpLocks/>
        </xdr:cNvGrpSpPr>
      </xdr:nvGrpSpPr>
      <xdr:grpSpPr bwMode="auto">
        <a:xfrm>
          <a:off x="3701143" y="104775"/>
          <a:ext cx="0" cy="428625"/>
          <a:chOff x="7950200" y="104775"/>
          <a:chExt cx="0" cy="314325"/>
        </a:xfrm>
      </xdr:grpSpPr>
      <xdr:sp macro="" textlink="">
        <xdr:nvSpPr>
          <xdr:cNvPr id="6223485" name="Rectangle 2">
            <a:extLst>
              <a:ext uri="{FF2B5EF4-FFF2-40B4-BE49-F238E27FC236}">
                <a16:creationId xmlns:a16="http://schemas.microsoft.com/office/drawing/2014/main" id="{E5706422-57F2-8566-F3EC-9FCB60D9A10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A7D5C082-9B61-F8BA-2AE8-D96266C77D43}"/>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editAs="oneCell">
    <xdr:from>
      <xdr:col>0</xdr:col>
      <xdr:colOff>38100</xdr:colOff>
      <xdr:row>0</xdr:row>
      <xdr:rowOff>228600</xdr:rowOff>
    </xdr:from>
    <xdr:to>
      <xdr:col>0</xdr:col>
      <xdr:colOff>1857375</xdr:colOff>
      <xdr:row>3</xdr:row>
      <xdr:rowOff>123825</xdr:rowOff>
    </xdr:to>
    <xdr:pic>
      <xdr:nvPicPr>
        <xdr:cNvPr id="6223484" name="Imagen 1">
          <a:extLst>
            <a:ext uri="{FF2B5EF4-FFF2-40B4-BE49-F238E27FC236}">
              <a16:creationId xmlns:a16="http://schemas.microsoft.com/office/drawing/2014/main" id="{AD6295A6-D7C1-1AA4-10B1-1DD86AED89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0567" t="6026" r="8366" b="19231"/>
        <a:stretch>
          <a:fillRect/>
        </a:stretch>
      </xdr:blipFill>
      <xdr:spPr bwMode="auto">
        <a:xfrm>
          <a:off x="38100" y="228600"/>
          <a:ext cx="1819275"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2</xdr:col>
      <xdr:colOff>66675</xdr:colOff>
      <xdr:row>49</xdr:row>
      <xdr:rowOff>133350</xdr:rowOff>
    </xdr:from>
    <xdr:to>
      <xdr:col>14</xdr:col>
      <xdr:colOff>638175</xdr:colOff>
      <xdr:row>64</xdr:row>
      <xdr:rowOff>47625</xdr:rowOff>
    </xdr:to>
    <xdr:graphicFrame macro="">
      <xdr:nvGraphicFramePr>
        <xdr:cNvPr id="731127" name="1 Gráfico">
          <a:extLst>
            <a:ext uri="{FF2B5EF4-FFF2-40B4-BE49-F238E27FC236}">
              <a16:creationId xmlns:a16="http://schemas.microsoft.com/office/drawing/2014/main" id="{B72E9A6C-0765-CCE5-4909-BE7BC57A00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285750</xdr:colOff>
      <xdr:row>1</xdr:row>
      <xdr:rowOff>28575</xdr:rowOff>
    </xdr:from>
    <xdr:to>
      <xdr:col>1</xdr:col>
      <xdr:colOff>1790700</xdr:colOff>
      <xdr:row>6</xdr:row>
      <xdr:rowOff>19050</xdr:rowOff>
    </xdr:to>
    <xdr:pic>
      <xdr:nvPicPr>
        <xdr:cNvPr id="731128" name="Imagen 1">
          <a:extLst>
            <a:ext uri="{FF2B5EF4-FFF2-40B4-BE49-F238E27FC236}">
              <a16:creationId xmlns:a16="http://schemas.microsoft.com/office/drawing/2014/main" id="{62FF475A-8D98-5DD0-A4C3-26A66357E9B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0567" t="6026" r="8366" b="19231"/>
        <a:stretch>
          <a:fillRect/>
        </a:stretch>
      </xdr:blipFill>
      <xdr:spPr bwMode="auto">
        <a:xfrm>
          <a:off x="333375" y="104775"/>
          <a:ext cx="1504950"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6213265" name="Group 1">
          <a:extLst>
            <a:ext uri="{FF2B5EF4-FFF2-40B4-BE49-F238E27FC236}">
              <a16:creationId xmlns:a16="http://schemas.microsoft.com/office/drawing/2014/main" id="{335FBB2E-3DAD-AD16-7F00-2EF3280847ED}"/>
            </a:ext>
          </a:extLst>
        </xdr:cNvPr>
        <xdr:cNvGrpSpPr>
          <a:grpSpLocks/>
        </xdr:cNvGrpSpPr>
      </xdr:nvGrpSpPr>
      <xdr:grpSpPr bwMode="auto">
        <a:xfrm>
          <a:off x="3709147" y="104775"/>
          <a:ext cx="0" cy="428625"/>
          <a:chOff x="5362575" y="104775"/>
          <a:chExt cx="0" cy="314325"/>
        </a:xfrm>
      </xdr:grpSpPr>
      <xdr:sp macro="" textlink="">
        <xdr:nvSpPr>
          <xdr:cNvPr id="6213309" name="Rectangle 2">
            <a:extLst>
              <a:ext uri="{FF2B5EF4-FFF2-40B4-BE49-F238E27FC236}">
                <a16:creationId xmlns:a16="http://schemas.microsoft.com/office/drawing/2014/main" id="{331056AF-015F-451C-FAE9-32D9D1D0CFEF}"/>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14B69546-5027-938F-B740-B8FB4FB7AE8D}"/>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13266" name="Group 15">
          <a:extLst>
            <a:ext uri="{FF2B5EF4-FFF2-40B4-BE49-F238E27FC236}">
              <a16:creationId xmlns:a16="http://schemas.microsoft.com/office/drawing/2014/main" id="{1535341E-8F3C-959A-98D4-E5118355CE71}"/>
            </a:ext>
          </a:extLst>
        </xdr:cNvPr>
        <xdr:cNvGrpSpPr>
          <a:grpSpLocks/>
        </xdr:cNvGrpSpPr>
      </xdr:nvGrpSpPr>
      <xdr:grpSpPr bwMode="auto">
        <a:xfrm>
          <a:off x="3709147" y="104775"/>
          <a:ext cx="0" cy="428625"/>
          <a:chOff x="5362575" y="104775"/>
          <a:chExt cx="0" cy="314325"/>
        </a:xfrm>
      </xdr:grpSpPr>
      <xdr:sp macro="" textlink="">
        <xdr:nvSpPr>
          <xdr:cNvPr id="6213307" name="Rectangle 16">
            <a:extLst>
              <a:ext uri="{FF2B5EF4-FFF2-40B4-BE49-F238E27FC236}">
                <a16:creationId xmlns:a16="http://schemas.microsoft.com/office/drawing/2014/main" id="{CAE95B1E-523A-60F4-4C08-CE04DFBF061F}"/>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4A871F8E-B12D-6DDE-2DA3-E406D6FD78CD}"/>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13267" name="Group 1">
          <a:extLst>
            <a:ext uri="{FF2B5EF4-FFF2-40B4-BE49-F238E27FC236}">
              <a16:creationId xmlns:a16="http://schemas.microsoft.com/office/drawing/2014/main" id="{F373896B-9354-0067-6114-C9D71DD535D4}"/>
            </a:ext>
          </a:extLst>
        </xdr:cNvPr>
        <xdr:cNvGrpSpPr>
          <a:grpSpLocks/>
        </xdr:cNvGrpSpPr>
      </xdr:nvGrpSpPr>
      <xdr:grpSpPr bwMode="auto">
        <a:xfrm>
          <a:off x="3709147" y="104775"/>
          <a:ext cx="0" cy="428625"/>
          <a:chOff x="5362575" y="104775"/>
          <a:chExt cx="0" cy="314325"/>
        </a:xfrm>
      </xdr:grpSpPr>
      <xdr:sp macro="" textlink="">
        <xdr:nvSpPr>
          <xdr:cNvPr id="6213305" name="Rectangle 2">
            <a:extLst>
              <a:ext uri="{FF2B5EF4-FFF2-40B4-BE49-F238E27FC236}">
                <a16:creationId xmlns:a16="http://schemas.microsoft.com/office/drawing/2014/main" id="{0E851234-5D0A-9D0A-1313-7D7C884F6AD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E03CD9A7-C06F-61A0-E2B3-D26DF4E1A338}"/>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13268" name="Group 15">
          <a:extLst>
            <a:ext uri="{FF2B5EF4-FFF2-40B4-BE49-F238E27FC236}">
              <a16:creationId xmlns:a16="http://schemas.microsoft.com/office/drawing/2014/main" id="{138B889B-50F9-CA95-DAA0-69ACB199E125}"/>
            </a:ext>
          </a:extLst>
        </xdr:cNvPr>
        <xdr:cNvGrpSpPr>
          <a:grpSpLocks/>
        </xdr:cNvGrpSpPr>
      </xdr:nvGrpSpPr>
      <xdr:grpSpPr bwMode="auto">
        <a:xfrm>
          <a:off x="3709147" y="104775"/>
          <a:ext cx="0" cy="428625"/>
          <a:chOff x="5362575" y="104775"/>
          <a:chExt cx="0" cy="314325"/>
        </a:xfrm>
      </xdr:grpSpPr>
      <xdr:sp macro="" textlink="">
        <xdr:nvSpPr>
          <xdr:cNvPr id="6213303" name="Rectangle 16">
            <a:extLst>
              <a:ext uri="{FF2B5EF4-FFF2-40B4-BE49-F238E27FC236}">
                <a16:creationId xmlns:a16="http://schemas.microsoft.com/office/drawing/2014/main" id="{76C943DF-58A7-6CCF-A783-1BD0C60B382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F3F4F3C7-F7F7-B0F5-8F68-3A4D3D0F4CF5}"/>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13269" name="Group 1">
          <a:extLst>
            <a:ext uri="{FF2B5EF4-FFF2-40B4-BE49-F238E27FC236}">
              <a16:creationId xmlns:a16="http://schemas.microsoft.com/office/drawing/2014/main" id="{FEF47B2E-57F3-2A9B-8D55-B6A63F88E407}"/>
            </a:ext>
          </a:extLst>
        </xdr:cNvPr>
        <xdr:cNvGrpSpPr>
          <a:grpSpLocks/>
        </xdr:cNvGrpSpPr>
      </xdr:nvGrpSpPr>
      <xdr:grpSpPr bwMode="auto">
        <a:xfrm>
          <a:off x="3709147" y="104775"/>
          <a:ext cx="0" cy="428625"/>
          <a:chOff x="7950200" y="104775"/>
          <a:chExt cx="0" cy="314325"/>
        </a:xfrm>
      </xdr:grpSpPr>
      <xdr:sp macro="" textlink="">
        <xdr:nvSpPr>
          <xdr:cNvPr id="6213301" name="Rectangle 2">
            <a:extLst>
              <a:ext uri="{FF2B5EF4-FFF2-40B4-BE49-F238E27FC236}">
                <a16:creationId xmlns:a16="http://schemas.microsoft.com/office/drawing/2014/main" id="{ED65715C-B16A-569A-8FF6-B017B2407374}"/>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CCC42D05-331E-E07F-4936-962A1C949F9E}"/>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13270" name="Group 1">
          <a:extLst>
            <a:ext uri="{FF2B5EF4-FFF2-40B4-BE49-F238E27FC236}">
              <a16:creationId xmlns:a16="http://schemas.microsoft.com/office/drawing/2014/main" id="{30520B75-5A31-37AE-98A7-0443F611D3B3}"/>
            </a:ext>
          </a:extLst>
        </xdr:cNvPr>
        <xdr:cNvGrpSpPr>
          <a:grpSpLocks/>
        </xdr:cNvGrpSpPr>
      </xdr:nvGrpSpPr>
      <xdr:grpSpPr bwMode="auto">
        <a:xfrm>
          <a:off x="3709147" y="104775"/>
          <a:ext cx="0" cy="428625"/>
          <a:chOff x="5362575" y="104775"/>
          <a:chExt cx="0" cy="314325"/>
        </a:xfrm>
      </xdr:grpSpPr>
      <xdr:sp macro="" textlink="">
        <xdr:nvSpPr>
          <xdr:cNvPr id="6213299" name="Rectangle 2">
            <a:extLst>
              <a:ext uri="{FF2B5EF4-FFF2-40B4-BE49-F238E27FC236}">
                <a16:creationId xmlns:a16="http://schemas.microsoft.com/office/drawing/2014/main" id="{1F7548E4-6521-BD64-B6BC-83FD1EB8FA0E}"/>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2A397D36-14EB-9818-507A-64D2FEE5FD61}"/>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13271" name="Group 15">
          <a:extLst>
            <a:ext uri="{FF2B5EF4-FFF2-40B4-BE49-F238E27FC236}">
              <a16:creationId xmlns:a16="http://schemas.microsoft.com/office/drawing/2014/main" id="{B7936367-D416-E0C3-71C2-7DF3730B000F}"/>
            </a:ext>
          </a:extLst>
        </xdr:cNvPr>
        <xdr:cNvGrpSpPr>
          <a:grpSpLocks/>
        </xdr:cNvGrpSpPr>
      </xdr:nvGrpSpPr>
      <xdr:grpSpPr bwMode="auto">
        <a:xfrm>
          <a:off x="3709147" y="104775"/>
          <a:ext cx="0" cy="428625"/>
          <a:chOff x="5362575" y="104775"/>
          <a:chExt cx="0" cy="314325"/>
        </a:xfrm>
      </xdr:grpSpPr>
      <xdr:sp macro="" textlink="">
        <xdr:nvSpPr>
          <xdr:cNvPr id="6213297" name="Rectangle 16">
            <a:extLst>
              <a:ext uri="{FF2B5EF4-FFF2-40B4-BE49-F238E27FC236}">
                <a16:creationId xmlns:a16="http://schemas.microsoft.com/office/drawing/2014/main" id="{0ACF9DDF-BE98-242D-5F32-08A8EB3EC551}"/>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B3B1D92B-C2E6-5A37-D6B5-536EDD19AB35}"/>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13272" name="Group 1">
          <a:extLst>
            <a:ext uri="{FF2B5EF4-FFF2-40B4-BE49-F238E27FC236}">
              <a16:creationId xmlns:a16="http://schemas.microsoft.com/office/drawing/2014/main" id="{DA146C29-20D1-9371-DC86-072677CA140B}"/>
            </a:ext>
          </a:extLst>
        </xdr:cNvPr>
        <xdr:cNvGrpSpPr>
          <a:grpSpLocks/>
        </xdr:cNvGrpSpPr>
      </xdr:nvGrpSpPr>
      <xdr:grpSpPr bwMode="auto">
        <a:xfrm>
          <a:off x="3709147" y="104775"/>
          <a:ext cx="0" cy="428625"/>
          <a:chOff x="5362575" y="104775"/>
          <a:chExt cx="0" cy="314325"/>
        </a:xfrm>
      </xdr:grpSpPr>
      <xdr:sp macro="" textlink="">
        <xdr:nvSpPr>
          <xdr:cNvPr id="6213295" name="Rectangle 2">
            <a:extLst>
              <a:ext uri="{FF2B5EF4-FFF2-40B4-BE49-F238E27FC236}">
                <a16:creationId xmlns:a16="http://schemas.microsoft.com/office/drawing/2014/main" id="{BE283094-6B01-AE1D-50F4-A38A158E4DA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2563D4BB-D2E8-4856-A7AD-E6A70F8A8763}"/>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13273" name="Group 15">
          <a:extLst>
            <a:ext uri="{FF2B5EF4-FFF2-40B4-BE49-F238E27FC236}">
              <a16:creationId xmlns:a16="http://schemas.microsoft.com/office/drawing/2014/main" id="{71D39DE7-0ECA-6AE6-0001-0B22076AC573}"/>
            </a:ext>
          </a:extLst>
        </xdr:cNvPr>
        <xdr:cNvGrpSpPr>
          <a:grpSpLocks/>
        </xdr:cNvGrpSpPr>
      </xdr:nvGrpSpPr>
      <xdr:grpSpPr bwMode="auto">
        <a:xfrm>
          <a:off x="3709147" y="104775"/>
          <a:ext cx="0" cy="428625"/>
          <a:chOff x="5362575" y="104775"/>
          <a:chExt cx="0" cy="314325"/>
        </a:xfrm>
      </xdr:grpSpPr>
      <xdr:sp macro="" textlink="">
        <xdr:nvSpPr>
          <xdr:cNvPr id="6213293" name="Rectangle 16">
            <a:extLst>
              <a:ext uri="{FF2B5EF4-FFF2-40B4-BE49-F238E27FC236}">
                <a16:creationId xmlns:a16="http://schemas.microsoft.com/office/drawing/2014/main" id="{5AF3CC8B-FF8A-8CAC-3F72-7D979CCEDD6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FC2CD270-0B77-665B-CDD9-0E2660E715BE}"/>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13274" name="Group 1">
          <a:extLst>
            <a:ext uri="{FF2B5EF4-FFF2-40B4-BE49-F238E27FC236}">
              <a16:creationId xmlns:a16="http://schemas.microsoft.com/office/drawing/2014/main" id="{6E2E0E7A-F883-7CB0-7D6C-FB20F236299C}"/>
            </a:ext>
          </a:extLst>
        </xdr:cNvPr>
        <xdr:cNvGrpSpPr>
          <a:grpSpLocks/>
        </xdr:cNvGrpSpPr>
      </xdr:nvGrpSpPr>
      <xdr:grpSpPr bwMode="auto">
        <a:xfrm>
          <a:off x="3709147" y="104775"/>
          <a:ext cx="0" cy="428625"/>
          <a:chOff x="7950200" y="104775"/>
          <a:chExt cx="0" cy="314325"/>
        </a:xfrm>
      </xdr:grpSpPr>
      <xdr:sp macro="" textlink="">
        <xdr:nvSpPr>
          <xdr:cNvPr id="6213291" name="Rectangle 2">
            <a:extLst>
              <a:ext uri="{FF2B5EF4-FFF2-40B4-BE49-F238E27FC236}">
                <a16:creationId xmlns:a16="http://schemas.microsoft.com/office/drawing/2014/main" id="{637D4FDD-F77F-F27A-D63B-2724BF5E2B35}"/>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E0D7911A-FB81-E913-7B21-55E643D723F5}"/>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13275" name="Group 1">
          <a:extLst>
            <a:ext uri="{FF2B5EF4-FFF2-40B4-BE49-F238E27FC236}">
              <a16:creationId xmlns:a16="http://schemas.microsoft.com/office/drawing/2014/main" id="{54698844-6FA5-5CC6-1A00-D0269CE90E64}"/>
            </a:ext>
          </a:extLst>
        </xdr:cNvPr>
        <xdr:cNvGrpSpPr>
          <a:grpSpLocks/>
        </xdr:cNvGrpSpPr>
      </xdr:nvGrpSpPr>
      <xdr:grpSpPr bwMode="auto">
        <a:xfrm>
          <a:off x="3709147" y="104775"/>
          <a:ext cx="0" cy="428625"/>
          <a:chOff x="5362575" y="104775"/>
          <a:chExt cx="0" cy="314325"/>
        </a:xfrm>
      </xdr:grpSpPr>
      <xdr:sp macro="" textlink="">
        <xdr:nvSpPr>
          <xdr:cNvPr id="6213289" name="Rectangle 2">
            <a:extLst>
              <a:ext uri="{FF2B5EF4-FFF2-40B4-BE49-F238E27FC236}">
                <a16:creationId xmlns:a16="http://schemas.microsoft.com/office/drawing/2014/main" id="{21792AF7-7572-0B3E-A3C8-3CBE6EE0E97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A6AC309A-7A0D-4666-D308-7BA7FAF12BCD}"/>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13276" name="Group 15">
          <a:extLst>
            <a:ext uri="{FF2B5EF4-FFF2-40B4-BE49-F238E27FC236}">
              <a16:creationId xmlns:a16="http://schemas.microsoft.com/office/drawing/2014/main" id="{FF850E6E-8C59-12CA-658B-2977FCBB0992}"/>
            </a:ext>
          </a:extLst>
        </xdr:cNvPr>
        <xdr:cNvGrpSpPr>
          <a:grpSpLocks/>
        </xdr:cNvGrpSpPr>
      </xdr:nvGrpSpPr>
      <xdr:grpSpPr bwMode="auto">
        <a:xfrm>
          <a:off x="3709147" y="104775"/>
          <a:ext cx="0" cy="428625"/>
          <a:chOff x="5362575" y="104775"/>
          <a:chExt cx="0" cy="314325"/>
        </a:xfrm>
      </xdr:grpSpPr>
      <xdr:sp macro="" textlink="">
        <xdr:nvSpPr>
          <xdr:cNvPr id="6213287" name="Rectangle 16">
            <a:extLst>
              <a:ext uri="{FF2B5EF4-FFF2-40B4-BE49-F238E27FC236}">
                <a16:creationId xmlns:a16="http://schemas.microsoft.com/office/drawing/2014/main" id="{86EAE74C-798D-1758-DFCD-48E18E23B45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52845A0F-C752-F7A0-B0E4-EF254193ECE8}"/>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13277" name="Group 1">
          <a:extLst>
            <a:ext uri="{FF2B5EF4-FFF2-40B4-BE49-F238E27FC236}">
              <a16:creationId xmlns:a16="http://schemas.microsoft.com/office/drawing/2014/main" id="{254C3442-6CD6-6FD5-A2D2-61D85ED2D0E6}"/>
            </a:ext>
          </a:extLst>
        </xdr:cNvPr>
        <xdr:cNvGrpSpPr>
          <a:grpSpLocks/>
        </xdr:cNvGrpSpPr>
      </xdr:nvGrpSpPr>
      <xdr:grpSpPr bwMode="auto">
        <a:xfrm>
          <a:off x="3709147" y="104775"/>
          <a:ext cx="0" cy="428625"/>
          <a:chOff x="5362575" y="104775"/>
          <a:chExt cx="0" cy="314325"/>
        </a:xfrm>
      </xdr:grpSpPr>
      <xdr:sp macro="" textlink="">
        <xdr:nvSpPr>
          <xdr:cNvPr id="6213285" name="Rectangle 2">
            <a:extLst>
              <a:ext uri="{FF2B5EF4-FFF2-40B4-BE49-F238E27FC236}">
                <a16:creationId xmlns:a16="http://schemas.microsoft.com/office/drawing/2014/main" id="{75A33C0B-79D3-FE44-8223-2529AA860E7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73099265-EDE0-FF3C-5D44-8CC1CD7FCEC9}"/>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13278" name="Group 15">
          <a:extLst>
            <a:ext uri="{FF2B5EF4-FFF2-40B4-BE49-F238E27FC236}">
              <a16:creationId xmlns:a16="http://schemas.microsoft.com/office/drawing/2014/main" id="{CFCEA851-B9D9-70B9-1CAC-245464D3563C}"/>
            </a:ext>
          </a:extLst>
        </xdr:cNvPr>
        <xdr:cNvGrpSpPr>
          <a:grpSpLocks/>
        </xdr:cNvGrpSpPr>
      </xdr:nvGrpSpPr>
      <xdr:grpSpPr bwMode="auto">
        <a:xfrm>
          <a:off x="3709147" y="104775"/>
          <a:ext cx="0" cy="428625"/>
          <a:chOff x="5362575" y="104775"/>
          <a:chExt cx="0" cy="314325"/>
        </a:xfrm>
      </xdr:grpSpPr>
      <xdr:sp macro="" textlink="">
        <xdr:nvSpPr>
          <xdr:cNvPr id="6213283" name="Rectangle 16">
            <a:extLst>
              <a:ext uri="{FF2B5EF4-FFF2-40B4-BE49-F238E27FC236}">
                <a16:creationId xmlns:a16="http://schemas.microsoft.com/office/drawing/2014/main" id="{DD261250-29B1-1FC7-A4B2-87D94C761DA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7DA11440-D203-50AB-3764-053EE92B45DA}"/>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13279" name="Group 1">
          <a:extLst>
            <a:ext uri="{FF2B5EF4-FFF2-40B4-BE49-F238E27FC236}">
              <a16:creationId xmlns:a16="http://schemas.microsoft.com/office/drawing/2014/main" id="{1E832AC1-5931-2F6D-0B88-D95DA161E3DF}"/>
            </a:ext>
          </a:extLst>
        </xdr:cNvPr>
        <xdr:cNvGrpSpPr>
          <a:grpSpLocks/>
        </xdr:cNvGrpSpPr>
      </xdr:nvGrpSpPr>
      <xdr:grpSpPr bwMode="auto">
        <a:xfrm>
          <a:off x="3709147" y="104775"/>
          <a:ext cx="0" cy="428625"/>
          <a:chOff x="7950200" y="104775"/>
          <a:chExt cx="0" cy="314325"/>
        </a:xfrm>
      </xdr:grpSpPr>
      <xdr:sp macro="" textlink="">
        <xdr:nvSpPr>
          <xdr:cNvPr id="6213281" name="Rectangle 2">
            <a:extLst>
              <a:ext uri="{FF2B5EF4-FFF2-40B4-BE49-F238E27FC236}">
                <a16:creationId xmlns:a16="http://schemas.microsoft.com/office/drawing/2014/main" id="{DD0CAD22-1340-037D-DD20-902231D5BBDB}"/>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DC9643DB-6A5B-2D27-A2F8-0B96AEB588E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editAs="oneCell">
    <xdr:from>
      <xdr:col>0</xdr:col>
      <xdr:colOff>85725</xdr:colOff>
      <xdr:row>0</xdr:row>
      <xdr:rowOff>200025</xdr:rowOff>
    </xdr:from>
    <xdr:to>
      <xdr:col>1</xdr:col>
      <xdr:colOff>57150</xdr:colOff>
      <xdr:row>3</xdr:row>
      <xdr:rowOff>133350</xdr:rowOff>
    </xdr:to>
    <xdr:pic>
      <xdr:nvPicPr>
        <xdr:cNvPr id="6213280" name="Imagen 1">
          <a:extLst>
            <a:ext uri="{FF2B5EF4-FFF2-40B4-BE49-F238E27FC236}">
              <a16:creationId xmlns:a16="http://schemas.microsoft.com/office/drawing/2014/main" id="{F4F2E142-54F0-54A6-4682-1486B86004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0567" t="6026" r="8366" b="19231"/>
        <a:stretch>
          <a:fillRect/>
        </a:stretch>
      </xdr:blipFill>
      <xdr:spPr bwMode="auto">
        <a:xfrm>
          <a:off x="85725" y="200025"/>
          <a:ext cx="18764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1440610" name="Imagen 1">
          <a:extLst>
            <a:ext uri="{FF2B5EF4-FFF2-40B4-BE49-F238E27FC236}">
              <a16:creationId xmlns:a16="http://schemas.microsoft.com/office/drawing/2014/main" id="{E6A6D275-60AE-B83F-3D97-32247CDF03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11430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266700</xdr:colOff>
      <xdr:row>48</xdr:row>
      <xdr:rowOff>47625</xdr:rowOff>
    </xdr:from>
    <xdr:to>
      <xdr:col>11</xdr:col>
      <xdr:colOff>123825</xdr:colOff>
      <xdr:row>63</xdr:row>
      <xdr:rowOff>133350</xdr:rowOff>
    </xdr:to>
    <xdr:graphicFrame macro="">
      <xdr:nvGraphicFramePr>
        <xdr:cNvPr id="1440611" name="Gráfico 1">
          <a:extLst>
            <a:ext uri="{FF2B5EF4-FFF2-40B4-BE49-F238E27FC236}">
              <a16:creationId xmlns:a16="http://schemas.microsoft.com/office/drawing/2014/main" id="{92E73EB0-60E2-EE31-F40C-58A110003A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6277491" name="Group 1">
          <a:extLst>
            <a:ext uri="{FF2B5EF4-FFF2-40B4-BE49-F238E27FC236}">
              <a16:creationId xmlns:a16="http://schemas.microsoft.com/office/drawing/2014/main" id="{3CE367F7-07D7-A0BA-E4DA-50D609E8198F}"/>
            </a:ext>
          </a:extLst>
        </xdr:cNvPr>
        <xdr:cNvGrpSpPr>
          <a:grpSpLocks/>
        </xdr:cNvGrpSpPr>
      </xdr:nvGrpSpPr>
      <xdr:grpSpPr bwMode="auto">
        <a:xfrm>
          <a:off x="3524250" y="104775"/>
          <a:ext cx="0" cy="428625"/>
          <a:chOff x="5362575" y="104775"/>
          <a:chExt cx="0" cy="314325"/>
        </a:xfrm>
      </xdr:grpSpPr>
      <xdr:sp macro="" textlink="">
        <xdr:nvSpPr>
          <xdr:cNvPr id="6277535" name="Rectangle 2">
            <a:extLst>
              <a:ext uri="{FF2B5EF4-FFF2-40B4-BE49-F238E27FC236}">
                <a16:creationId xmlns:a16="http://schemas.microsoft.com/office/drawing/2014/main" id="{F1DBE3D3-1409-CB04-321D-52EA1E9870AB}"/>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90BC9437-2917-DD0B-01C1-CD476B693603}"/>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77492" name="Group 15">
          <a:extLst>
            <a:ext uri="{FF2B5EF4-FFF2-40B4-BE49-F238E27FC236}">
              <a16:creationId xmlns:a16="http://schemas.microsoft.com/office/drawing/2014/main" id="{565FB029-BB7B-87ED-D7D1-B0E669F51BBD}"/>
            </a:ext>
          </a:extLst>
        </xdr:cNvPr>
        <xdr:cNvGrpSpPr>
          <a:grpSpLocks/>
        </xdr:cNvGrpSpPr>
      </xdr:nvGrpSpPr>
      <xdr:grpSpPr bwMode="auto">
        <a:xfrm>
          <a:off x="3524250" y="104775"/>
          <a:ext cx="0" cy="428625"/>
          <a:chOff x="5362575" y="104775"/>
          <a:chExt cx="0" cy="314325"/>
        </a:xfrm>
      </xdr:grpSpPr>
      <xdr:sp macro="" textlink="">
        <xdr:nvSpPr>
          <xdr:cNvPr id="6277533" name="Rectangle 16">
            <a:extLst>
              <a:ext uri="{FF2B5EF4-FFF2-40B4-BE49-F238E27FC236}">
                <a16:creationId xmlns:a16="http://schemas.microsoft.com/office/drawing/2014/main" id="{3AC9EF84-4D3A-9126-F23E-9B2E46004A9D}"/>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9A747F49-217D-41E1-B956-BA6C38F4E264}"/>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77493" name="Group 1">
          <a:extLst>
            <a:ext uri="{FF2B5EF4-FFF2-40B4-BE49-F238E27FC236}">
              <a16:creationId xmlns:a16="http://schemas.microsoft.com/office/drawing/2014/main" id="{7B7AC931-51E7-1A5F-57A0-49927F096A91}"/>
            </a:ext>
          </a:extLst>
        </xdr:cNvPr>
        <xdr:cNvGrpSpPr>
          <a:grpSpLocks/>
        </xdr:cNvGrpSpPr>
      </xdr:nvGrpSpPr>
      <xdr:grpSpPr bwMode="auto">
        <a:xfrm>
          <a:off x="3524250" y="104775"/>
          <a:ext cx="0" cy="428625"/>
          <a:chOff x="5362575" y="104775"/>
          <a:chExt cx="0" cy="314325"/>
        </a:xfrm>
      </xdr:grpSpPr>
      <xdr:sp macro="" textlink="">
        <xdr:nvSpPr>
          <xdr:cNvPr id="6277531" name="Rectangle 2">
            <a:extLst>
              <a:ext uri="{FF2B5EF4-FFF2-40B4-BE49-F238E27FC236}">
                <a16:creationId xmlns:a16="http://schemas.microsoft.com/office/drawing/2014/main" id="{92112E2C-4270-1E99-6669-212C307E6AB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A4665216-4B3A-400D-FD75-AD9C79B13F2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77494" name="Group 15">
          <a:extLst>
            <a:ext uri="{FF2B5EF4-FFF2-40B4-BE49-F238E27FC236}">
              <a16:creationId xmlns:a16="http://schemas.microsoft.com/office/drawing/2014/main" id="{DC0F65CE-0AE3-E0EF-9107-391E02BC9E60}"/>
            </a:ext>
          </a:extLst>
        </xdr:cNvPr>
        <xdr:cNvGrpSpPr>
          <a:grpSpLocks/>
        </xdr:cNvGrpSpPr>
      </xdr:nvGrpSpPr>
      <xdr:grpSpPr bwMode="auto">
        <a:xfrm>
          <a:off x="3524250" y="104775"/>
          <a:ext cx="0" cy="428625"/>
          <a:chOff x="5362575" y="104775"/>
          <a:chExt cx="0" cy="314325"/>
        </a:xfrm>
      </xdr:grpSpPr>
      <xdr:sp macro="" textlink="">
        <xdr:nvSpPr>
          <xdr:cNvPr id="6277529" name="Rectangle 16">
            <a:extLst>
              <a:ext uri="{FF2B5EF4-FFF2-40B4-BE49-F238E27FC236}">
                <a16:creationId xmlns:a16="http://schemas.microsoft.com/office/drawing/2014/main" id="{958257CE-F9A1-43F3-9B16-C45CF0527474}"/>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94B16816-1056-AC3D-F395-4FEFF292F4FB}"/>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77495" name="Group 1">
          <a:extLst>
            <a:ext uri="{FF2B5EF4-FFF2-40B4-BE49-F238E27FC236}">
              <a16:creationId xmlns:a16="http://schemas.microsoft.com/office/drawing/2014/main" id="{05AE30D5-3508-9074-A0D3-B4F18E393704}"/>
            </a:ext>
          </a:extLst>
        </xdr:cNvPr>
        <xdr:cNvGrpSpPr>
          <a:grpSpLocks/>
        </xdr:cNvGrpSpPr>
      </xdr:nvGrpSpPr>
      <xdr:grpSpPr bwMode="auto">
        <a:xfrm>
          <a:off x="3524250" y="104775"/>
          <a:ext cx="0" cy="428625"/>
          <a:chOff x="7950200" y="104775"/>
          <a:chExt cx="0" cy="314325"/>
        </a:xfrm>
      </xdr:grpSpPr>
      <xdr:sp macro="" textlink="">
        <xdr:nvSpPr>
          <xdr:cNvPr id="6277527" name="Rectangle 2">
            <a:extLst>
              <a:ext uri="{FF2B5EF4-FFF2-40B4-BE49-F238E27FC236}">
                <a16:creationId xmlns:a16="http://schemas.microsoft.com/office/drawing/2014/main" id="{D789CF55-780F-8297-B251-8E90F972AC5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DCF0E092-F9D6-B772-79D6-459C6F6B2C3F}"/>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77496" name="Group 1">
          <a:extLst>
            <a:ext uri="{FF2B5EF4-FFF2-40B4-BE49-F238E27FC236}">
              <a16:creationId xmlns:a16="http://schemas.microsoft.com/office/drawing/2014/main" id="{253DC8C0-478B-DE25-41C5-65ACECAA5873}"/>
            </a:ext>
          </a:extLst>
        </xdr:cNvPr>
        <xdr:cNvGrpSpPr>
          <a:grpSpLocks/>
        </xdr:cNvGrpSpPr>
      </xdr:nvGrpSpPr>
      <xdr:grpSpPr bwMode="auto">
        <a:xfrm>
          <a:off x="3524250" y="104775"/>
          <a:ext cx="0" cy="428625"/>
          <a:chOff x="5362575" y="104775"/>
          <a:chExt cx="0" cy="314325"/>
        </a:xfrm>
      </xdr:grpSpPr>
      <xdr:sp macro="" textlink="">
        <xdr:nvSpPr>
          <xdr:cNvPr id="6277525" name="Rectangle 2">
            <a:extLst>
              <a:ext uri="{FF2B5EF4-FFF2-40B4-BE49-F238E27FC236}">
                <a16:creationId xmlns:a16="http://schemas.microsoft.com/office/drawing/2014/main" id="{E7D2CB68-1D14-7F48-7FF1-F5016873791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ECB28054-435A-9B47-25EA-5330E9FBCD78}"/>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77497" name="Group 15">
          <a:extLst>
            <a:ext uri="{FF2B5EF4-FFF2-40B4-BE49-F238E27FC236}">
              <a16:creationId xmlns:a16="http://schemas.microsoft.com/office/drawing/2014/main" id="{0B6FD690-18AC-CA1F-A743-66819FC642BF}"/>
            </a:ext>
          </a:extLst>
        </xdr:cNvPr>
        <xdr:cNvGrpSpPr>
          <a:grpSpLocks/>
        </xdr:cNvGrpSpPr>
      </xdr:nvGrpSpPr>
      <xdr:grpSpPr bwMode="auto">
        <a:xfrm>
          <a:off x="3524250" y="104775"/>
          <a:ext cx="0" cy="428625"/>
          <a:chOff x="5362575" y="104775"/>
          <a:chExt cx="0" cy="314325"/>
        </a:xfrm>
      </xdr:grpSpPr>
      <xdr:sp macro="" textlink="">
        <xdr:nvSpPr>
          <xdr:cNvPr id="6277523" name="Rectangle 16">
            <a:extLst>
              <a:ext uri="{FF2B5EF4-FFF2-40B4-BE49-F238E27FC236}">
                <a16:creationId xmlns:a16="http://schemas.microsoft.com/office/drawing/2014/main" id="{07BCA481-90E4-9DCC-E705-D16FDBDB582E}"/>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C38AA91A-5016-3A19-73A2-C7B0BF9A0B09}"/>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77498" name="Group 1">
          <a:extLst>
            <a:ext uri="{FF2B5EF4-FFF2-40B4-BE49-F238E27FC236}">
              <a16:creationId xmlns:a16="http://schemas.microsoft.com/office/drawing/2014/main" id="{680CFF96-49CB-AD7A-D05E-B590FC85E187}"/>
            </a:ext>
          </a:extLst>
        </xdr:cNvPr>
        <xdr:cNvGrpSpPr>
          <a:grpSpLocks/>
        </xdr:cNvGrpSpPr>
      </xdr:nvGrpSpPr>
      <xdr:grpSpPr bwMode="auto">
        <a:xfrm>
          <a:off x="3524250" y="104775"/>
          <a:ext cx="0" cy="428625"/>
          <a:chOff x="5362575" y="104775"/>
          <a:chExt cx="0" cy="314325"/>
        </a:xfrm>
      </xdr:grpSpPr>
      <xdr:sp macro="" textlink="">
        <xdr:nvSpPr>
          <xdr:cNvPr id="6277521" name="Rectangle 2">
            <a:extLst>
              <a:ext uri="{FF2B5EF4-FFF2-40B4-BE49-F238E27FC236}">
                <a16:creationId xmlns:a16="http://schemas.microsoft.com/office/drawing/2014/main" id="{8BB425BB-F7FE-0260-EFF6-E4AA2C845C96}"/>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21191DED-C65E-6444-5DE4-F336F85C847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77499" name="Group 15">
          <a:extLst>
            <a:ext uri="{FF2B5EF4-FFF2-40B4-BE49-F238E27FC236}">
              <a16:creationId xmlns:a16="http://schemas.microsoft.com/office/drawing/2014/main" id="{1B173982-DFD7-629D-A39B-B89F15263E27}"/>
            </a:ext>
          </a:extLst>
        </xdr:cNvPr>
        <xdr:cNvGrpSpPr>
          <a:grpSpLocks/>
        </xdr:cNvGrpSpPr>
      </xdr:nvGrpSpPr>
      <xdr:grpSpPr bwMode="auto">
        <a:xfrm>
          <a:off x="3524250" y="104775"/>
          <a:ext cx="0" cy="428625"/>
          <a:chOff x="5362575" y="104775"/>
          <a:chExt cx="0" cy="314325"/>
        </a:xfrm>
      </xdr:grpSpPr>
      <xdr:sp macro="" textlink="">
        <xdr:nvSpPr>
          <xdr:cNvPr id="6277519" name="Rectangle 16">
            <a:extLst>
              <a:ext uri="{FF2B5EF4-FFF2-40B4-BE49-F238E27FC236}">
                <a16:creationId xmlns:a16="http://schemas.microsoft.com/office/drawing/2014/main" id="{C103A3A0-25BF-E291-ED9F-02EF975FE266}"/>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E86BDC97-E72D-C341-8FFA-FF6F125EBE85}"/>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77500" name="Group 1">
          <a:extLst>
            <a:ext uri="{FF2B5EF4-FFF2-40B4-BE49-F238E27FC236}">
              <a16:creationId xmlns:a16="http://schemas.microsoft.com/office/drawing/2014/main" id="{877DFED2-900F-4DAB-0F09-120017CF1836}"/>
            </a:ext>
          </a:extLst>
        </xdr:cNvPr>
        <xdr:cNvGrpSpPr>
          <a:grpSpLocks/>
        </xdr:cNvGrpSpPr>
      </xdr:nvGrpSpPr>
      <xdr:grpSpPr bwMode="auto">
        <a:xfrm>
          <a:off x="3524250" y="104775"/>
          <a:ext cx="0" cy="428625"/>
          <a:chOff x="7950200" y="104775"/>
          <a:chExt cx="0" cy="314325"/>
        </a:xfrm>
      </xdr:grpSpPr>
      <xdr:sp macro="" textlink="">
        <xdr:nvSpPr>
          <xdr:cNvPr id="6277517" name="Rectangle 2">
            <a:extLst>
              <a:ext uri="{FF2B5EF4-FFF2-40B4-BE49-F238E27FC236}">
                <a16:creationId xmlns:a16="http://schemas.microsoft.com/office/drawing/2014/main" id="{B92E4DB9-0294-02AF-8AA4-4AB4C3E7EDCC}"/>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5FB33DF0-BA1A-A0A4-B0CC-BEB8C6451713}"/>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77501" name="Group 1">
          <a:extLst>
            <a:ext uri="{FF2B5EF4-FFF2-40B4-BE49-F238E27FC236}">
              <a16:creationId xmlns:a16="http://schemas.microsoft.com/office/drawing/2014/main" id="{831E0A09-BC15-EB47-521D-D212AC92997C}"/>
            </a:ext>
          </a:extLst>
        </xdr:cNvPr>
        <xdr:cNvGrpSpPr>
          <a:grpSpLocks/>
        </xdr:cNvGrpSpPr>
      </xdr:nvGrpSpPr>
      <xdr:grpSpPr bwMode="auto">
        <a:xfrm>
          <a:off x="3524250" y="104775"/>
          <a:ext cx="0" cy="428625"/>
          <a:chOff x="5362575" y="104775"/>
          <a:chExt cx="0" cy="314325"/>
        </a:xfrm>
      </xdr:grpSpPr>
      <xdr:sp macro="" textlink="">
        <xdr:nvSpPr>
          <xdr:cNvPr id="6277515" name="Rectangle 2">
            <a:extLst>
              <a:ext uri="{FF2B5EF4-FFF2-40B4-BE49-F238E27FC236}">
                <a16:creationId xmlns:a16="http://schemas.microsoft.com/office/drawing/2014/main" id="{3AF87913-1D46-688C-598B-5E800C51F80D}"/>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5BB2C006-C844-0DE3-186F-9455C14E9AA4}"/>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77502" name="Group 15">
          <a:extLst>
            <a:ext uri="{FF2B5EF4-FFF2-40B4-BE49-F238E27FC236}">
              <a16:creationId xmlns:a16="http://schemas.microsoft.com/office/drawing/2014/main" id="{9DA94302-A6FB-0883-0373-41E222ABD11A}"/>
            </a:ext>
          </a:extLst>
        </xdr:cNvPr>
        <xdr:cNvGrpSpPr>
          <a:grpSpLocks/>
        </xdr:cNvGrpSpPr>
      </xdr:nvGrpSpPr>
      <xdr:grpSpPr bwMode="auto">
        <a:xfrm>
          <a:off x="3524250" y="104775"/>
          <a:ext cx="0" cy="428625"/>
          <a:chOff x="5362575" y="104775"/>
          <a:chExt cx="0" cy="314325"/>
        </a:xfrm>
      </xdr:grpSpPr>
      <xdr:sp macro="" textlink="">
        <xdr:nvSpPr>
          <xdr:cNvPr id="6277513" name="Rectangle 16">
            <a:extLst>
              <a:ext uri="{FF2B5EF4-FFF2-40B4-BE49-F238E27FC236}">
                <a16:creationId xmlns:a16="http://schemas.microsoft.com/office/drawing/2014/main" id="{E189B780-CB3E-DB52-AC44-C1BDDEDC5E5E}"/>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CEC59BCA-12FD-BA04-6AEA-E983336F0BF8}"/>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77503" name="Group 1">
          <a:extLst>
            <a:ext uri="{FF2B5EF4-FFF2-40B4-BE49-F238E27FC236}">
              <a16:creationId xmlns:a16="http://schemas.microsoft.com/office/drawing/2014/main" id="{153DCCC2-03BB-8204-FD17-82DAE111F332}"/>
            </a:ext>
          </a:extLst>
        </xdr:cNvPr>
        <xdr:cNvGrpSpPr>
          <a:grpSpLocks/>
        </xdr:cNvGrpSpPr>
      </xdr:nvGrpSpPr>
      <xdr:grpSpPr bwMode="auto">
        <a:xfrm>
          <a:off x="3524250" y="104775"/>
          <a:ext cx="0" cy="428625"/>
          <a:chOff x="5362575" y="104775"/>
          <a:chExt cx="0" cy="314325"/>
        </a:xfrm>
      </xdr:grpSpPr>
      <xdr:sp macro="" textlink="">
        <xdr:nvSpPr>
          <xdr:cNvPr id="6277511" name="Rectangle 2">
            <a:extLst>
              <a:ext uri="{FF2B5EF4-FFF2-40B4-BE49-F238E27FC236}">
                <a16:creationId xmlns:a16="http://schemas.microsoft.com/office/drawing/2014/main" id="{9A5551C2-B0E6-DDEE-9D19-AEBCA8C4094E}"/>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2AA19494-64E8-D297-80BA-C2A82A1772B8}"/>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77504" name="Group 15">
          <a:extLst>
            <a:ext uri="{FF2B5EF4-FFF2-40B4-BE49-F238E27FC236}">
              <a16:creationId xmlns:a16="http://schemas.microsoft.com/office/drawing/2014/main" id="{1A8E0798-3810-E94F-1A5D-90A34E782AD2}"/>
            </a:ext>
          </a:extLst>
        </xdr:cNvPr>
        <xdr:cNvGrpSpPr>
          <a:grpSpLocks/>
        </xdr:cNvGrpSpPr>
      </xdr:nvGrpSpPr>
      <xdr:grpSpPr bwMode="auto">
        <a:xfrm>
          <a:off x="3524250" y="104775"/>
          <a:ext cx="0" cy="428625"/>
          <a:chOff x="5362575" y="104775"/>
          <a:chExt cx="0" cy="314325"/>
        </a:xfrm>
      </xdr:grpSpPr>
      <xdr:sp macro="" textlink="">
        <xdr:nvSpPr>
          <xdr:cNvPr id="6277509" name="Rectangle 16">
            <a:extLst>
              <a:ext uri="{FF2B5EF4-FFF2-40B4-BE49-F238E27FC236}">
                <a16:creationId xmlns:a16="http://schemas.microsoft.com/office/drawing/2014/main" id="{B1343ABB-B86D-C84C-AF06-8E5B8954AA13}"/>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5A0686E2-1062-92A0-9488-531B10BA0C0A}"/>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77505" name="Group 1">
          <a:extLst>
            <a:ext uri="{FF2B5EF4-FFF2-40B4-BE49-F238E27FC236}">
              <a16:creationId xmlns:a16="http://schemas.microsoft.com/office/drawing/2014/main" id="{A57EE620-6AC1-D999-7A60-85B2E53F9761}"/>
            </a:ext>
          </a:extLst>
        </xdr:cNvPr>
        <xdr:cNvGrpSpPr>
          <a:grpSpLocks/>
        </xdr:cNvGrpSpPr>
      </xdr:nvGrpSpPr>
      <xdr:grpSpPr bwMode="auto">
        <a:xfrm>
          <a:off x="3524250" y="104775"/>
          <a:ext cx="0" cy="428625"/>
          <a:chOff x="7950200" y="104775"/>
          <a:chExt cx="0" cy="314325"/>
        </a:xfrm>
      </xdr:grpSpPr>
      <xdr:sp macro="" textlink="">
        <xdr:nvSpPr>
          <xdr:cNvPr id="6277507" name="Rectangle 2">
            <a:extLst>
              <a:ext uri="{FF2B5EF4-FFF2-40B4-BE49-F238E27FC236}">
                <a16:creationId xmlns:a16="http://schemas.microsoft.com/office/drawing/2014/main" id="{5872B8E5-3B5A-7CC1-340F-5555198A1985}"/>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2205FA59-56A0-0F85-B7AC-9E2E3F3F07AC}"/>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editAs="oneCell">
    <xdr:from>
      <xdr:col>0</xdr:col>
      <xdr:colOff>66675</xdr:colOff>
      <xdr:row>0</xdr:row>
      <xdr:rowOff>266700</xdr:rowOff>
    </xdr:from>
    <xdr:to>
      <xdr:col>0</xdr:col>
      <xdr:colOff>1647825</xdr:colOff>
      <xdr:row>3</xdr:row>
      <xdr:rowOff>28575</xdr:rowOff>
    </xdr:to>
    <xdr:pic>
      <xdr:nvPicPr>
        <xdr:cNvPr id="6277506" name="Imagen 2">
          <a:extLst>
            <a:ext uri="{FF2B5EF4-FFF2-40B4-BE49-F238E27FC236}">
              <a16:creationId xmlns:a16="http://schemas.microsoft.com/office/drawing/2014/main" id="{F77533BF-8ED8-6E3D-5691-8605356E52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0567" t="6026" r="8366" b="19231"/>
        <a:stretch>
          <a:fillRect/>
        </a:stretch>
      </xdr:blipFill>
      <xdr:spPr bwMode="auto">
        <a:xfrm>
          <a:off x="66675" y="266700"/>
          <a:ext cx="1581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2</xdr:col>
      <xdr:colOff>66675</xdr:colOff>
      <xdr:row>49</xdr:row>
      <xdr:rowOff>133350</xdr:rowOff>
    </xdr:from>
    <xdr:to>
      <xdr:col>14</xdr:col>
      <xdr:colOff>638175</xdr:colOff>
      <xdr:row>64</xdr:row>
      <xdr:rowOff>47625</xdr:rowOff>
    </xdr:to>
    <xdr:graphicFrame macro="">
      <xdr:nvGraphicFramePr>
        <xdr:cNvPr id="739316" name="1 Gráfico">
          <a:extLst>
            <a:ext uri="{FF2B5EF4-FFF2-40B4-BE49-F238E27FC236}">
              <a16:creationId xmlns:a16="http://schemas.microsoft.com/office/drawing/2014/main" id="{A642D01D-F287-4F49-A957-82E1B9D031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180975</xdr:colOff>
      <xdr:row>1</xdr:row>
      <xdr:rowOff>0</xdr:rowOff>
    </xdr:from>
    <xdr:to>
      <xdr:col>1</xdr:col>
      <xdr:colOff>1638300</xdr:colOff>
      <xdr:row>5</xdr:row>
      <xdr:rowOff>0</xdr:rowOff>
    </xdr:to>
    <xdr:pic>
      <xdr:nvPicPr>
        <xdr:cNvPr id="739317" name="Imagen 1">
          <a:extLst>
            <a:ext uri="{FF2B5EF4-FFF2-40B4-BE49-F238E27FC236}">
              <a16:creationId xmlns:a16="http://schemas.microsoft.com/office/drawing/2014/main" id="{5DDD038F-31EA-21FC-DC2C-81C95DD7C6B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0567" t="6026" r="8366" b="19231"/>
        <a:stretch>
          <a:fillRect/>
        </a:stretch>
      </xdr:blipFill>
      <xdr:spPr bwMode="auto">
        <a:xfrm>
          <a:off x="228600" y="76200"/>
          <a:ext cx="145732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6227555" name="Group 1">
          <a:extLst>
            <a:ext uri="{FF2B5EF4-FFF2-40B4-BE49-F238E27FC236}">
              <a16:creationId xmlns:a16="http://schemas.microsoft.com/office/drawing/2014/main" id="{130CF7B7-42C0-1E85-E4B5-95BF579A4CB5}"/>
            </a:ext>
          </a:extLst>
        </xdr:cNvPr>
        <xdr:cNvGrpSpPr>
          <a:grpSpLocks/>
        </xdr:cNvGrpSpPr>
      </xdr:nvGrpSpPr>
      <xdr:grpSpPr bwMode="auto">
        <a:xfrm>
          <a:off x="3291417" y="104775"/>
          <a:ext cx="0" cy="428625"/>
          <a:chOff x="5362575" y="104775"/>
          <a:chExt cx="0" cy="314325"/>
        </a:xfrm>
      </xdr:grpSpPr>
      <xdr:sp macro="" textlink="">
        <xdr:nvSpPr>
          <xdr:cNvPr id="6227599" name="Rectangle 2">
            <a:extLst>
              <a:ext uri="{FF2B5EF4-FFF2-40B4-BE49-F238E27FC236}">
                <a16:creationId xmlns:a16="http://schemas.microsoft.com/office/drawing/2014/main" id="{561D4D99-6529-5971-6823-D19F25E883C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321CDA2D-5F81-BB2F-13B3-097DAD250BB3}"/>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27556" name="Group 15">
          <a:extLst>
            <a:ext uri="{FF2B5EF4-FFF2-40B4-BE49-F238E27FC236}">
              <a16:creationId xmlns:a16="http://schemas.microsoft.com/office/drawing/2014/main" id="{39901547-5E7F-0B04-4D08-6023CEA9A801}"/>
            </a:ext>
          </a:extLst>
        </xdr:cNvPr>
        <xdr:cNvGrpSpPr>
          <a:grpSpLocks/>
        </xdr:cNvGrpSpPr>
      </xdr:nvGrpSpPr>
      <xdr:grpSpPr bwMode="auto">
        <a:xfrm>
          <a:off x="3291417" y="104775"/>
          <a:ext cx="0" cy="428625"/>
          <a:chOff x="5362575" y="104775"/>
          <a:chExt cx="0" cy="314325"/>
        </a:xfrm>
      </xdr:grpSpPr>
      <xdr:sp macro="" textlink="">
        <xdr:nvSpPr>
          <xdr:cNvPr id="6227597" name="Rectangle 16">
            <a:extLst>
              <a:ext uri="{FF2B5EF4-FFF2-40B4-BE49-F238E27FC236}">
                <a16:creationId xmlns:a16="http://schemas.microsoft.com/office/drawing/2014/main" id="{064F026E-B707-6549-E859-8D468FD9F184}"/>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19A760CB-72B6-B07E-0829-8C33A5468AB1}"/>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27557" name="Group 1">
          <a:extLst>
            <a:ext uri="{FF2B5EF4-FFF2-40B4-BE49-F238E27FC236}">
              <a16:creationId xmlns:a16="http://schemas.microsoft.com/office/drawing/2014/main" id="{3D8CE746-71D2-174F-D10C-96F7B2E322B7}"/>
            </a:ext>
          </a:extLst>
        </xdr:cNvPr>
        <xdr:cNvGrpSpPr>
          <a:grpSpLocks/>
        </xdr:cNvGrpSpPr>
      </xdr:nvGrpSpPr>
      <xdr:grpSpPr bwMode="auto">
        <a:xfrm>
          <a:off x="3291417" y="104775"/>
          <a:ext cx="0" cy="428625"/>
          <a:chOff x="5362575" y="104775"/>
          <a:chExt cx="0" cy="314325"/>
        </a:xfrm>
      </xdr:grpSpPr>
      <xdr:sp macro="" textlink="">
        <xdr:nvSpPr>
          <xdr:cNvPr id="6227595" name="Rectangle 2">
            <a:extLst>
              <a:ext uri="{FF2B5EF4-FFF2-40B4-BE49-F238E27FC236}">
                <a16:creationId xmlns:a16="http://schemas.microsoft.com/office/drawing/2014/main" id="{D2901320-D328-06EA-2E49-892B3F60BBB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C63A186F-DC75-5F3A-3DB2-37BFCC9CFD59}"/>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27558" name="Group 15">
          <a:extLst>
            <a:ext uri="{FF2B5EF4-FFF2-40B4-BE49-F238E27FC236}">
              <a16:creationId xmlns:a16="http://schemas.microsoft.com/office/drawing/2014/main" id="{E4CD0451-0788-4AF5-B5F1-70D5AE606B7E}"/>
            </a:ext>
          </a:extLst>
        </xdr:cNvPr>
        <xdr:cNvGrpSpPr>
          <a:grpSpLocks/>
        </xdr:cNvGrpSpPr>
      </xdr:nvGrpSpPr>
      <xdr:grpSpPr bwMode="auto">
        <a:xfrm>
          <a:off x="3291417" y="104775"/>
          <a:ext cx="0" cy="428625"/>
          <a:chOff x="5362575" y="104775"/>
          <a:chExt cx="0" cy="314325"/>
        </a:xfrm>
      </xdr:grpSpPr>
      <xdr:sp macro="" textlink="">
        <xdr:nvSpPr>
          <xdr:cNvPr id="6227593" name="Rectangle 16">
            <a:extLst>
              <a:ext uri="{FF2B5EF4-FFF2-40B4-BE49-F238E27FC236}">
                <a16:creationId xmlns:a16="http://schemas.microsoft.com/office/drawing/2014/main" id="{38550706-AC80-04B8-76C2-84A0EB72ABE4}"/>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652D17A7-08AC-E37D-D635-51964522B496}"/>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27559" name="Group 1">
          <a:extLst>
            <a:ext uri="{FF2B5EF4-FFF2-40B4-BE49-F238E27FC236}">
              <a16:creationId xmlns:a16="http://schemas.microsoft.com/office/drawing/2014/main" id="{C86E568E-9E9E-7DFE-60E4-72DC9921E1DF}"/>
            </a:ext>
          </a:extLst>
        </xdr:cNvPr>
        <xdr:cNvGrpSpPr>
          <a:grpSpLocks/>
        </xdr:cNvGrpSpPr>
      </xdr:nvGrpSpPr>
      <xdr:grpSpPr bwMode="auto">
        <a:xfrm>
          <a:off x="3291417" y="104775"/>
          <a:ext cx="0" cy="428625"/>
          <a:chOff x="7950200" y="104775"/>
          <a:chExt cx="0" cy="314325"/>
        </a:xfrm>
      </xdr:grpSpPr>
      <xdr:sp macro="" textlink="">
        <xdr:nvSpPr>
          <xdr:cNvPr id="6227591" name="Rectangle 2">
            <a:extLst>
              <a:ext uri="{FF2B5EF4-FFF2-40B4-BE49-F238E27FC236}">
                <a16:creationId xmlns:a16="http://schemas.microsoft.com/office/drawing/2014/main" id="{5498B886-BC16-BE9F-7C74-CC43AC41BEE3}"/>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F3EA7094-DA4F-A73A-C129-B67D1D59E542}"/>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27560" name="Group 1">
          <a:extLst>
            <a:ext uri="{FF2B5EF4-FFF2-40B4-BE49-F238E27FC236}">
              <a16:creationId xmlns:a16="http://schemas.microsoft.com/office/drawing/2014/main" id="{FFFE9A59-D2D1-B9B9-EA9E-7D1F068CC300}"/>
            </a:ext>
          </a:extLst>
        </xdr:cNvPr>
        <xdr:cNvGrpSpPr>
          <a:grpSpLocks/>
        </xdr:cNvGrpSpPr>
      </xdr:nvGrpSpPr>
      <xdr:grpSpPr bwMode="auto">
        <a:xfrm>
          <a:off x="3291417" y="104775"/>
          <a:ext cx="0" cy="428625"/>
          <a:chOff x="5362575" y="104775"/>
          <a:chExt cx="0" cy="314325"/>
        </a:xfrm>
      </xdr:grpSpPr>
      <xdr:sp macro="" textlink="">
        <xdr:nvSpPr>
          <xdr:cNvPr id="6227589" name="Rectangle 2">
            <a:extLst>
              <a:ext uri="{FF2B5EF4-FFF2-40B4-BE49-F238E27FC236}">
                <a16:creationId xmlns:a16="http://schemas.microsoft.com/office/drawing/2014/main" id="{76B0EF7B-1ED8-FB6E-F7EE-C343543EF6F5}"/>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AE4FFCFC-B4DB-5551-4306-F0256F8B8FAC}"/>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27561" name="Group 15">
          <a:extLst>
            <a:ext uri="{FF2B5EF4-FFF2-40B4-BE49-F238E27FC236}">
              <a16:creationId xmlns:a16="http://schemas.microsoft.com/office/drawing/2014/main" id="{EB8F0C6D-04B1-0FA1-F0B1-CB061B08D473}"/>
            </a:ext>
          </a:extLst>
        </xdr:cNvPr>
        <xdr:cNvGrpSpPr>
          <a:grpSpLocks/>
        </xdr:cNvGrpSpPr>
      </xdr:nvGrpSpPr>
      <xdr:grpSpPr bwMode="auto">
        <a:xfrm>
          <a:off x="3291417" y="104775"/>
          <a:ext cx="0" cy="428625"/>
          <a:chOff x="5362575" y="104775"/>
          <a:chExt cx="0" cy="314325"/>
        </a:xfrm>
      </xdr:grpSpPr>
      <xdr:sp macro="" textlink="">
        <xdr:nvSpPr>
          <xdr:cNvPr id="6227587" name="Rectangle 16">
            <a:extLst>
              <a:ext uri="{FF2B5EF4-FFF2-40B4-BE49-F238E27FC236}">
                <a16:creationId xmlns:a16="http://schemas.microsoft.com/office/drawing/2014/main" id="{20091B1B-DE0A-702C-8623-6BBB848CFFA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574CD6D0-E0C6-6F3E-07F1-0F899B3B4E7B}"/>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27562" name="Group 1">
          <a:extLst>
            <a:ext uri="{FF2B5EF4-FFF2-40B4-BE49-F238E27FC236}">
              <a16:creationId xmlns:a16="http://schemas.microsoft.com/office/drawing/2014/main" id="{3D4B97B2-BABF-39D0-0E5E-D0298118289D}"/>
            </a:ext>
          </a:extLst>
        </xdr:cNvPr>
        <xdr:cNvGrpSpPr>
          <a:grpSpLocks/>
        </xdr:cNvGrpSpPr>
      </xdr:nvGrpSpPr>
      <xdr:grpSpPr bwMode="auto">
        <a:xfrm>
          <a:off x="3291417" y="104775"/>
          <a:ext cx="0" cy="428625"/>
          <a:chOff x="5362575" y="104775"/>
          <a:chExt cx="0" cy="314325"/>
        </a:xfrm>
      </xdr:grpSpPr>
      <xdr:sp macro="" textlink="">
        <xdr:nvSpPr>
          <xdr:cNvPr id="6227585" name="Rectangle 2">
            <a:extLst>
              <a:ext uri="{FF2B5EF4-FFF2-40B4-BE49-F238E27FC236}">
                <a16:creationId xmlns:a16="http://schemas.microsoft.com/office/drawing/2014/main" id="{C00FB3FC-3EF0-0971-4F53-8310D535273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36CFFEAE-CF59-F9D6-2F3F-9F2003BEE44C}"/>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27563" name="Group 15">
          <a:extLst>
            <a:ext uri="{FF2B5EF4-FFF2-40B4-BE49-F238E27FC236}">
              <a16:creationId xmlns:a16="http://schemas.microsoft.com/office/drawing/2014/main" id="{D850D15B-0034-FC50-8DEC-8B9B89B7E559}"/>
            </a:ext>
          </a:extLst>
        </xdr:cNvPr>
        <xdr:cNvGrpSpPr>
          <a:grpSpLocks/>
        </xdr:cNvGrpSpPr>
      </xdr:nvGrpSpPr>
      <xdr:grpSpPr bwMode="auto">
        <a:xfrm>
          <a:off x="3291417" y="104775"/>
          <a:ext cx="0" cy="428625"/>
          <a:chOff x="5362575" y="104775"/>
          <a:chExt cx="0" cy="314325"/>
        </a:xfrm>
      </xdr:grpSpPr>
      <xdr:sp macro="" textlink="">
        <xdr:nvSpPr>
          <xdr:cNvPr id="6227583" name="Rectangle 16">
            <a:extLst>
              <a:ext uri="{FF2B5EF4-FFF2-40B4-BE49-F238E27FC236}">
                <a16:creationId xmlns:a16="http://schemas.microsoft.com/office/drawing/2014/main" id="{659745C0-64EC-6B28-555D-9A96EC80C5C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5DC3DFAE-A493-C3A5-39C0-C67F0D09E912}"/>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27564" name="Group 1">
          <a:extLst>
            <a:ext uri="{FF2B5EF4-FFF2-40B4-BE49-F238E27FC236}">
              <a16:creationId xmlns:a16="http://schemas.microsoft.com/office/drawing/2014/main" id="{C257EC65-13FC-32B3-8C16-504A796B99F4}"/>
            </a:ext>
          </a:extLst>
        </xdr:cNvPr>
        <xdr:cNvGrpSpPr>
          <a:grpSpLocks/>
        </xdr:cNvGrpSpPr>
      </xdr:nvGrpSpPr>
      <xdr:grpSpPr bwMode="auto">
        <a:xfrm>
          <a:off x="3291417" y="104775"/>
          <a:ext cx="0" cy="428625"/>
          <a:chOff x="7950200" y="104775"/>
          <a:chExt cx="0" cy="314325"/>
        </a:xfrm>
      </xdr:grpSpPr>
      <xdr:sp macro="" textlink="">
        <xdr:nvSpPr>
          <xdr:cNvPr id="6227581" name="Rectangle 2">
            <a:extLst>
              <a:ext uri="{FF2B5EF4-FFF2-40B4-BE49-F238E27FC236}">
                <a16:creationId xmlns:a16="http://schemas.microsoft.com/office/drawing/2014/main" id="{FE3562A0-F007-396D-7569-046B69DFC4FD}"/>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C5100949-2B59-4321-8BB6-62BAAA0EA714}"/>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27565" name="Group 1">
          <a:extLst>
            <a:ext uri="{FF2B5EF4-FFF2-40B4-BE49-F238E27FC236}">
              <a16:creationId xmlns:a16="http://schemas.microsoft.com/office/drawing/2014/main" id="{522393C9-9FB7-2CFF-5BE8-E2A81BCEFAD7}"/>
            </a:ext>
          </a:extLst>
        </xdr:cNvPr>
        <xdr:cNvGrpSpPr>
          <a:grpSpLocks/>
        </xdr:cNvGrpSpPr>
      </xdr:nvGrpSpPr>
      <xdr:grpSpPr bwMode="auto">
        <a:xfrm>
          <a:off x="3291417" y="104775"/>
          <a:ext cx="0" cy="428625"/>
          <a:chOff x="5362575" y="104775"/>
          <a:chExt cx="0" cy="314325"/>
        </a:xfrm>
      </xdr:grpSpPr>
      <xdr:sp macro="" textlink="">
        <xdr:nvSpPr>
          <xdr:cNvPr id="6227579" name="Rectangle 2">
            <a:extLst>
              <a:ext uri="{FF2B5EF4-FFF2-40B4-BE49-F238E27FC236}">
                <a16:creationId xmlns:a16="http://schemas.microsoft.com/office/drawing/2014/main" id="{84FABB6C-0279-4212-C394-C9068825F15C}"/>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C8A5EF36-FB96-FA60-9E90-048E55E2B453}"/>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27566" name="Group 15">
          <a:extLst>
            <a:ext uri="{FF2B5EF4-FFF2-40B4-BE49-F238E27FC236}">
              <a16:creationId xmlns:a16="http://schemas.microsoft.com/office/drawing/2014/main" id="{DA76369B-D7E1-E52A-2CFD-B38FB57A3417}"/>
            </a:ext>
          </a:extLst>
        </xdr:cNvPr>
        <xdr:cNvGrpSpPr>
          <a:grpSpLocks/>
        </xdr:cNvGrpSpPr>
      </xdr:nvGrpSpPr>
      <xdr:grpSpPr bwMode="auto">
        <a:xfrm>
          <a:off x="3291417" y="104775"/>
          <a:ext cx="0" cy="428625"/>
          <a:chOff x="5362575" y="104775"/>
          <a:chExt cx="0" cy="314325"/>
        </a:xfrm>
      </xdr:grpSpPr>
      <xdr:sp macro="" textlink="">
        <xdr:nvSpPr>
          <xdr:cNvPr id="6227577" name="Rectangle 16">
            <a:extLst>
              <a:ext uri="{FF2B5EF4-FFF2-40B4-BE49-F238E27FC236}">
                <a16:creationId xmlns:a16="http://schemas.microsoft.com/office/drawing/2014/main" id="{C2F8AC42-3B35-EBC2-0800-586FB17E6713}"/>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257D08FF-86CC-0586-FF30-F708C7AECC2C}"/>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27567" name="Group 1">
          <a:extLst>
            <a:ext uri="{FF2B5EF4-FFF2-40B4-BE49-F238E27FC236}">
              <a16:creationId xmlns:a16="http://schemas.microsoft.com/office/drawing/2014/main" id="{137B9F85-42EA-2964-9577-D64662081FD1}"/>
            </a:ext>
          </a:extLst>
        </xdr:cNvPr>
        <xdr:cNvGrpSpPr>
          <a:grpSpLocks/>
        </xdr:cNvGrpSpPr>
      </xdr:nvGrpSpPr>
      <xdr:grpSpPr bwMode="auto">
        <a:xfrm>
          <a:off x="3291417" y="104775"/>
          <a:ext cx="0" cy="428625"/>
          <a:chOff x="5362575" y="104775"/>
          <a:chExt cx="0" cy="314325"/>
        </a:xfrm>
      </xdr:grpSpPr>
      <xdr:sp macro="" textlink="">
        <xdr:nvSpPr>
          <xdr:cNvPr id="6227575" name="Rectangle 2">
            <a:extLst>
              <a:ext uri="{FF2B5EF4-FFF2-40B4-BE49-F238E27FC236}">
                <a16:creationId xmlns:a16="http://schemas.microsoft.com/office/drawing/2014/main" id="{E42992C1-C922-63D7-5E90-3B27F854E693}"/>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9129B638-B007-0AAC-7C68-81D0494F37B6}"/>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27568" name="Group 15">
          <a:extLst>
            <a:ext uri="{FF2B5EF4-FFF2-40B4-BE49-F238E27FC236}">
              <a16:creationId xmlns:a16="http://schemas.microsoft.com/office/drawing/2014/main" id="{A7792F72-7587-0174-B599-596769FFAF0F}"/>
            </a:ext>
          </a:extLst>
        </xdr:cNvPr>
        <xdr:cNvGrpSpPr>
          <a:grpSpLocks/>
        </xdr:cNvGrpSpPr>
      </xdr:nvGrpSpPr>
      <xdr:grpSpPr bwMode="auto">
        <a:xfrm>
          <a:off x="3291417" y="104775"/>
          <a:ext cx="0" cy="428625"/>
          <a:chOff x="5362575" y="104775"/>
          <a:chExt cx="0" cy="314325"/>
        </a:xfrm>
      </xdr:grpSpPr>
      <xdr:sp macro="" textlink="">
        <xdr:nvSpPr>
          <xdr:cNvPr id="6227573" name="Rectangle 16">
            <a:extLst>
              <a:ext uri="{FF2B5EF4-FFF2-40B4-BE49-F238E27FC236}">
                <a16:creationId xmlns:a16="http://schemas.microsoft.com/office/drawing/2014/main" id="{4A119605-C154-DB16-169E-A4CF51E2EEC1}"/>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FDA1CD6F-CC6D-6AD4-C7B4-842A8237CDF7}"/>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27569" name="Group 1">
          <a:extLst>
            <a:ext uri="{FF2B5EF4-FFF2-40B4-BE49-F238E27FC236}">
              <a16:creationId xmlns:a16="http://schemas.microsoft.com/office/drawing/2014/main" id="{614D0E5B-EC19-8C85-39D2-BB3C2AC7C010}"/>
            </a:ext>
          </a:extLst>
        </xdr:cNvPr>
        <xdr:cNvGrpSpPr>
          <a:grpSpLocks/>
        </xdr:cNvGrpSpPr>
      </xdr:nvGrpSpPr>
      <xdr:grpSpPr bwMode="auto">
        <a:xfrm>
          <a:off x="3291417" y="104775"/>
          <a:ext cx="0" cy="428625"/>
          <a:chOff x="7950200" y="104775"/>
          <a:chExt cx="0" cy="314325"/>
        </a:xfrm>
      </xdr:grpSpPr>
      <xdr:sp macro="" textlink="">
        <xdr:nvSpPr>
          <xdr:cNvPr id="6227571" name="Rectangle 2">
            <a:extLst>
              <a:ext uri="{FF2B5EF4-FFF2-40B4-BE49-F238E27FC236}">
                <a16:creationId xmlns:a16="http://schemas.microsoft.com/office/drawing/2014/main" id="{42FDF9B1-AC90-DD39-62D5-1444D1BB4D3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331D4B6B-D29B-18A2-18A9-B042A97580E8}"/>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161925</xdr:colOff>
      <xdr:row>0</xdr:row>
      <xdr:rowOff>228600</xdr:rowOff>
    </xdr:from>
    <xdr:to>
      <xdr:col>0</xdr:col>
      <xdr:colOff>1152525</xdr:colOff>
      <xdr:row>3</xdr:row>
      <xdr:rowOff>104775</xdr:rowOff>
    </xdr:to>
    <xdr:pic>
      <xdr:nvPicPr>
        <xdr:cNvPr id="6227570" name="Imagen 1">
          <a:extLst>
            <a:ext uri="{FF2B5EF4-FFF2-40B4-BE49-F238E27FC236}">
              <a16:creationId xmlns:a16="http://schemas.microsoft.com/office/drawing/2014/main" id="{76436D1E-9EEA-9D76-AAB9-00339D1D22A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228600"/>
          <a:ext cx="99060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6168465" name="Group 1">
          <a:extLst>
            <a:ext uri="{FF2B5EF4-FFF2-40B4-BE49-F238E27FC236}">
              <a16:creationId xmlns:a16="http://schemas.microsoft.com/office/drawing/2014/main" id="{B1D8A762-0069-E86C-A292-CFFA7156CACD}"/>
            </a:ext>
          </a:extLst>
        </xdr:cNvPr>
        <xdr:cNvGrpSpPr>
          <a:grpSpLocks/>
        </xdr:cNvGrpSpPr>
      </xdr:nvGrpSpPr>
      <xdr:grpSpPr bwMode="auto">
        <a:xfrm>
          <a:off x="3701143" y="104775"/>
          <a:ext cx="0" cy="428625"/>
          <a:chOff x="5362575" y="104775"/>
          <a:chExt cx="0" cy="314325"/>
        </a:xfrm>
      </xdr:grpSpPr>
      <xdr:sp macro="" textlink="">
        <xdr:nvSpPr>
          <xdr:cNvPr id="6168509" name="Rectangle 2">
            <a:extLst>
              <a:ext uri="{FF2B5EF4-FFF2-40B4-BE49-F238E27FC236}">
                <a16:creationId xmlns:a16="http://schemas.microsoft.com/office/drawing/2014/main" id="{FAA6C6FB-96C6-854E-DE19-EFBECA78E543}"/>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37EA7FF0-6CF2-BC0D-AE69-14F6941456DF}"/>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68466" name="Group 15">
          <a:extLst>
            <a:ext uri="{FF2B5EF4-FFF2-40B4-BE49-F238E27FC236}">
              <a16:creationId xmlns:a16="http://schemas.microsoft.com/office/drawing/2014/main" id="{89E7FFE4-E5D3-F268-BF16-24BD5845C1A3}"/>
            </a:ext>
          </a:extLst>
        </xdr:cNvPr>
        <xdr:cNvGrpSpPr>
          <a:grpSpLocks/>
        </xdr:cNvGrpSpPr>
      </xdr:nvGrpSpPr>
      <xdr:grpSpPr bwMode="auto">
        <a:xfrm>
          <a:off x="3701143" y="104775"/>
          <a:ext cx="0" cy="428625"/>
          <a:chOff x="5362575" y="104775"/>
          <a:chExt cx="0" cy="314325"/>
        </a:xfrm>
      </xdr:grpSpPr>
      <xdr:sp macro="" textlink="">
        <xdr:nvSpPr>
          <xdr:cNvPr id="6168507" name="Rectangle 16">
            <a:extLst>
              <a:ext uri="{FF2B5EF4-FFF2-40B4-BE49-F238E27FC236}">
                <a16:creationId xmlns:a16="http://schemas.microsoft.com/office/drawing/2014/main" id="{CB8A3649-6104-5D70-4199-0EEEC5409D4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533EC077-D9E1-D9EF-DBD5-211F2E0081FD}"/>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68467" name="Group 1">
          <a:extLst>
            <a:ext uri="{FF2B5EF4-FFF2-40B4-BE49-F238E27FC236}">
              <a16:creationId xmlns:a16="http://schemas.microsoft.com/office/drawing/2014/main" id="{15CCF1A8-56A3-DDB8-1903-36EB45F2C9C1}"/>
            </a:ext>
          </a:extLst>
        </xdr:cNvPr>
        <xdr:cNvGrpSpPr>
          <a:grpSpLocks/>
        </xdr:cNvGrpSpPr>
      </xdr:nvGrpSpPr>
      <xdr:grpSpPr bwMode="auto">
        <a:xfrm>
          <a:off x="3701143" y="104775"/>
          <a:ext cx="0" cy="428625"/>
          <a:chOff x="5362575" y="104775"/>
          <a:chExt cx="0" cy="314325"/>
        </a:xfrm>
      </xdr:grpSpPr>
      <xdr:sp macro="" textlink="">
        <xdr:nvSpPr>
          <xdr:cNvPr id="6168505" name="Rectangle 2">
            <a:extLst>
              <a:ext uri="{FF2B5EF4-FFF2-40B4-BE49-F238E27FC236}">
                <a16:creationId xmlns:a16="http://schemas.microsoft.com/office/drawing/2014/main" id="{526D664C-2261-8BA8-7534-9DCB06DB9C6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A0BD57E3-4AC5-3F4F-72EA-6A7316978C5E}"/>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68468" name="Group 15">
          <a:extLst>
            <a:ext uri="{FF2B5EF4-FFF2-40B4-BE49-F238E27FC236}">
              <a16:creationId xmlns:a16="http://schemas.microsoft.com/office/drawing/2014/main" id="{BAF20825-7A23-E6EA-4DC5-CA968F26B1BE}"/>
            </a:ext>
          </a:extLst>
        </xdr:cNvPr>
        <xdr:cNvGrpSpPr>
          <a:grpSpLocks/>
        </xdr:cNvGrpSpPr>
      </xdr:nvGrpSpPr>
      <xdr:grpSpPr bwMode="auto">
        <a:xfrm>
          <a:off x="3701143" y="104775"/>
          <a:ext cx="0" cy="428625"/>
          <a:chOff x="5362575" y="104775"/>
          <a:chExt cx="0" cy="314325"/>
        </a:xfrm>
      </xdr:grpSpPr>
      <xdr:sp macro="" textlink="">
        <xdr:nvSpPr>
          <xdr:cNvPr id="6168503" name="Rectangle 16">
            <a:extLst>
              <a:ext uri="{FF2B5EF4-FFF2-40B4-BE49-F238E27FC236}">
                <a16:creationId xmlns:a16="http://schemas.microsoft.com/office/drawing/2014/main" id="{A7EE423F-EEBD-E8D5-4EEC-E938FA94D703}"/>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5F5B1D68-E707-2903-55B5-B856DC05B63F}"/>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68469" name="Group 1">
          <a:extLst>
            <a:ext uri="{FF2B5EF4-FFF2-40B4-BE49-F238E27FC236}">
              <a16:creationId xmlns:a16="http://schemas.microsoft.com/office/drawing/2014/main" id="{B300ACE7-AA9A-9DF0-FE6D-76D22384A760}"/>
            </a:ext>
          </a:extLst>
        </xdr:cNvPr>
        <xdr:cNvGrpSpPr>
          <a:grpSpLocks/>
        </xdr:cNvGrpSpPr>
      </xdr:nvGrpSpPr>
      <xdr:grpSpPr bwMode="auto">
        <a:xfrm>
          <a:off x="3701143" y="104775"/>
          <a:ext cx="0" cy="428625"/>
          <a:chOff x="7950200" y="104775"/>
          <a:chExt cx="0" cy="314325"/>
        </a:xfrm>
      </xdr:grpSpPr>
      <xdr:sp macro="" textlink="">
        <xdr:nvSpPr>
          <xdr:cNvPr id="6168501" name="Rectangle 2">
            <a:extLst>
              <a:ext uri="{FF2B5EF4-FFF2-40B4-BE49-F238E27FC236}">
                <a16:creationId xmlns:a16="http://schemas.microsoft.com/office/drawing/2014/main" id="{C96CF497-A2DF-9E20-8223-83843C288DCD}"/>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6E720A46-5F9B-4928-5462-E156F968584C}"/>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68470" name="Group 1">
          <a:extLst>
            <a:ext uri="{FF2B5EF4-FFF2-40B4-BE49-F238E27FC236}">
              <a16:creationId xmlns:a16="http://schemas.microsoft.com/office/drawing/2014/main" id="{BD66F843-7A8B-9903-B5E8-B9B4AC866C14}"/>
            </a:ext>
          </a:extLst>
        </xdr:cNvPr>
        <xdr:cNvGrpSpPr>
          <a:grpSpLocks/>
        </xdr:cNvGrpSpPr>
      </xdr:nvGrpSpPr>
      <xdr:grpSpPr bwMode="auto">
        <a:xfrm>
          <a:off x="3701143" y="104775"/>
          <a:ext cx="0" cy="428625"/>
          <a:chOff x="5362575" y="104775"/>
          <a:chExt cx="0" cy="314325"/>
        </a:xfrm>
      </xdr:grpSpPr>
      <xdr:sp macro="" textlink="">
        <xdr:nvSpPr>
          <xdr:cNvPr id="6168499" name="Rectangle 2">
            <a:extLst>
              <a:ext uri="{FF2B5EF4-FFF2-40B4-BE49-F238E27FC236}">
                <a16:creationId xmlns:a16="http://schemas.microsoft.com/office/drawing/2014/main" id="{4C5C4ECE-9419-ED70-1DEE-C5BAE63BAA85}"/>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F985980E-E6C2-0AEC-9A8C-149791A3F6F9}"/>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68471" name="Group 15">
          <a:extLst>
            <a:ext uri="{FF2B5EF4-FFF2-40B4-BE49-F238E27FC236}">
              <a16:creationId xmlns:a16="http://schemas.microsoft.com/office/drawing/2014/main" id="{0CC11540-084F-0B23-13B3-99E779CCBC81}"/>
            </a:ext>
          </a:extLst>
        </xdr:cNvPr>
        <xdr:cNvGrpSpPr>
          <a:grpSpLocks/>
        </xdr:cNvGrpSpPr>
      </xdr:nvGrpSpPr>
      <xdr:grpSpPr bwMode="auto">
        <a:xfrm>
          <a:off x="3701143" y="104775"/>
          <a:ext cx="0" cy="428625"/>
          <a:chOff x="5362575" y="104775"/>
          <a:chExt cx="0" cy="314325"/>
        </a:xfrm>
      </xdr:grpSpPr>
      <xdr:sp macro="" textlink="">
        <xdr:nvSpPr>
          <xdr:cNvPr id="6168497" name="Rectangle 16">
            <a:extLst>
              <a:ext uri="{FF2B5EF4-FFF2-40B4-BE49-F238E27FC236}">
                <a16:creationId xmlns:a16="http://schemas.microsoft.com/office/drawing/2014/main" id="{FD9F973C-816E-3F63-0007-9692C7138FDE}"/>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CBBED86D-63D5-9634-1F44-998E29DE25D2}"/>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68472" name="Group 1">
          <a:extLst>
            <a:ext uri="{FF2B5EF4-FFF2-40B4-BE49-F238E27FC236}">
              <a16:creationId xmlns:a16="http://schemas.microsoft.com/office/drawing/2014/main" id="{B745FEE6-73E8-949A-95FC-3B3C3D747436}"/>
            </a:ext>
          </a:extLst>
        </xdr:cNvPr>
        <xdr:cNvGrpSpPr>
          <a:grpSpLocks/>
        </xdr:cNvGrpSpPr>
      </xdr:nvGrpSpPr>
      <xdr:grpSpPr bwMode="auto">
        <a:xfrm>
          <a:off x="3701143" y="104775"/>
          <a:ext cx="0" cy="428625"/>
          <a:chOff x="5362575" y="104775"/>
          <a:chExt cx="0" cy="314325"/>
        </a:xfrm>
      </xdr:grpSpPr>
      <xdr:sp macro="" textlink="">
        <xdr:nvSpPr>
          <xdr:cNvPr id="6168495" name="Rectangle 2">
            <a:extLst>
              <a:ext uri="{FF2B5EF4-FFF2-40B4-BE49-F238E27FC236}">
                <a16:creationId xmlns:a16="http://schemas.microsoft.com/office/drawing/2014/main" id="{9DC8BF60-30BF-8644-296B-0EB958879C2F}"/>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54FA090C-3525-51E7-E58E-389C21814968}"/>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68473" name="Group 15">
          <a:extLst>
            <a:ext uri="{FF2B5EF4-FFF2-40B4-BE49-F238E27FC236}">
              <a16:creationId xmlns:a16="http://schemas.microsoft.com/office/drawing/2014/main" id="{EBC5506B-4E3D-FE78-156C-F82DFB159525}"/>
            </a:ext>
          </a:extLst>
        </xdr:cNvPr>
        <xdr:cNvGrpSpPr>
          <a:grpSpLocks/>
        </xdr:cNvGrpSpPr>
      </xdr:nvGrpSpPr>
      <xdr:grpSpPr bwMode="auto">
        <a:xfrm>
          <a:off x="3701143" y="104775"/>
          <a:ext cx="0" cy="428625"/>
          <a:chOff x="5362575" y="104775"/>
          <a:chExt cx="0" cy="314325"/>
        </a:xfrm>
      </xdr:grpSpPr>
      <xdr:sp macro="" textlink="">
        <xdr:nvSpPr>
          <xdr:cNvPr id="6168493" name="Rectangle 16">
            <a:extLst>
              <a:ext uri="{FF2B5EF4-FFF2-40B4-BE49-F238E27FC236}">
                <a16:creationId xmlns:a16="http://schemas.microsoft.com/office/drawing/2014/main" id="{E87B3A43-7DD4-ADB5-954E-96D4370BEE36}"/>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57C2DB86-0C12-3482-2EEA-D0616246C33E}"/>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68474" name="Group 1">
          <a:extLst>
            <a:ext uri="{FF2B5EF4-FFF2-40B4-BE49-F238E27FC236}">
              <a16:creationId xmlns:a16="http://schemas.microsoft.com/office/drawing/2014/main" id="{9803C176-1BC0-7269-5B34-85384E99D897}"/>
            </a:ext>
          </a:extLst>
        </xdr:cNvPr>
        <xdr:cNvGrpSpPr>
          <a:grpSpLocks/>
        </xdr:cNvGrpSpPr>
      </xdr:nvGrpSpPr>
      <xdr:grpSpPr bwMode="auto">
        <a:xfrm>
          <a:off x="3701143" y="104775"/>
          <a:ext cx="0" cy="428625"/>
          <a:chOff x="7950200" y="104775"/>
          <a:chExt cx="0" cy="314325"/>
        </a:xfrm>
      </xdr:grpSpPr>
      <xdr:sp macro="" textlink="">
        <xdr:nvSpPr>
          <xdr:cNvPr id="6168491" name="Rectangle 2">
            <a:extLst>
              <a:ext uri="{FF2B5EF4-FFF2-40B4-BE49-F238E27FC236}">
                <a16:creationId xmlns:a16="http://schemas.microsoft.com/office/drawing/2014/main" id="{D00E9E4E-6015-1138-F791-9AA831E367C5}"/>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4CC99735-32F3-A6C3-24FB-4B03C913F57A}"/>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68475" name="Group 1">
          <a:extLst>
            <a:ext uri="{FF2B5EF4-FFF2-40B4-BE49-F238E27FC236}">
              <a16:creationId xmlns:a16="http://schemas.microsoft.com/office/drawing/2014/main" id="{A8D3062D-6933-8F2E-4A95-733E9F0A5EEC}"/>
            </a:ext>
          </a:extLst>
        </xdr:cNvPr>
        <xdr:cNvGrpSpPr>
          <a:grpSpLocks/>
        </xdr:cNvGrpSpPr>
      </xdr:nvGrpSpPr>
      <xdr:grpSpPr bwMode="auto">
        <a:xfrm>
          <a:off x="3701143" y="104775"/>
          <a:ext cx="0" cy="428625"/>
          <a:chOff x="5362575" y="104775"/>
          <a:chExt cx="0" cy="314325"/>
        </a:xfrm>
      </xdr:grpSpPr>
      <xdr:sp macro="" textlink="">
        <xdr:nvSpPr>
          <xdr:cNvPr id="6168489" name="Rectangle 2">
            <a:extLst>
              <a:ext uri="{FF2B5EF4-FFF2-40B4-BE49-F238E27FC236}">
                <a16:creationId xmlns:a16="http://schemas.microsoft.com/office/drawing/2014/main" id="{84644015-B867-2389-4EF2-65CD6D5F4145}"/>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477A1AB4-42C9-1DEC-B1B3-E0AECA28B155}"/>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68476" name="Group 15">
          <a:extLst>
            <a:ext uri="{FF2B5EF4-FFF2-40B4-BE49-F238E27FC236}">
              <a16:creationId xmlns:a16="http://schemas.microsoft.com/office/drawing/2014/main" id="{F50FB076-414B-E056-7331-A31935065FE8}"/>
            </a:ext>
          </a:extLst>
        </xdr:cNvPr>
        <xdr:cNvGrpSpPr>
          <a:grpSpLocks/>
        </xdr:cNvGrpSpPr>
      </xdr:nvGrpSpPr>
      <xdr:grpSpPr bwMode="auto">
        <a:xfrm>
          <a:off x="3701143" y="104775"/>
          <a:ext cx="0" cy="428625"/>
          <a:chOff x="5362575" y="104775"/>
          <a:chExt cx="0" cy="314325"/>
        </a:xfrm>
      </xdr:grpSpPr>
      <xdr:sp macro="" textlink="">
        <xdr:nvSpPr>
          <xdr:cNvPr id="6168487" name="Rectangle 16">
            <a:extLst>
              <a:ext uri="{FF2B5EF4-FFF2-40B4-BE49-F238E27FC236}">
                <a16:creationId xmlns:a16="http://schemas.microsoft.com/office/drawing/2014/main" id="{7FDCBD16-807E-FE5E-D8CE-E898DB59395C}"/>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21D3DE4-5402-2286-675A-8E72173598FF}"/>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68477" name="Group 1">
          <a:extLst>
            <a:ext uri="{FF2B5EF4-FFF2-40B4-BE49-F238E27FC236}">
              <a16:creationId xmlns:a16="http://schemas.microsoft.com/office/drawing/2014/main" id="{1FDC18EA-8347-DFD3-0323-426C1F4A24C0}"/>
            </a:ext>
          </a:extLst>
        </xdr:cNvPr>
        <xdr:cNvGrpSpPr>
          <a:grpSpLocks/>
        </xdr:cNvGrpSpPr>
      </xdr:nvGrpSpPr>
      <xdr:grpSpPr bwMode="auto">
        <a:xfrm>
          <a:off x="3701143" y="104775"/>
          <a:ext cx="0" cy="428625"/>
          <a:chOff x="5362575" y="104775"/>
          <a:chExt cx="0" cy="314325"/>
        </a:xfrm>
      </xdr:grpSpPr>
      <xdr:sp macro="" textlink="">
        <xdr:nvSpPr>
          <xdr:cNvPr id="6168485" name="Rectangle 2">
            <a:extLst>
              <a:ext uri="{FF2B5EF4-FFF2-40B4-BE49-F238E27FC236}">
                <a16:creationId xmlns:a16="http://schemas.microsoft.com/office/drawing/2014/main" id="{8503DF10-D3CE-CD1F-D8BD-FF70170DBE2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F1945DF9-6E7B-80B6-9F3D-D42B7A81D6AC}"/>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68478" name="Group 15">
          <a:extLst>
            <a:ext uri="{FF2B5EF4-FFF2-40B4-BE49-F238E27FC236}">
              <a16:creationId xmlns:a16="http://schemas.microsoft.com/office/drawing/2014/main" id="{B06C906B-CA5F-C616-6EC3-BB2DFF15FE10}"/>
            </a:ext>
          </a:extLst>
        </xdr:cNvPr>
        <xdr:cNvGrpSpPr>
          <a:grpSpLocks/>
        </xdr:cNvGrpSpPr>
      </xdr:nvGrpSpPr>
      <xdr:grpSpPr bwMode="auto">
        <a:xfrm>
          <a:off x="3701143" y="104775"/>
          <a:ext cx="0" cy="428625"/>
          <a:chOff x="5362575" y="104775"/>
          <a:chExt cx="0" cy="314325"/>
        </a:xfrm>
      </xdr:grpSpPr>
      <xdr:sp macro="" textlink="">
        <xdr:nvSpPr>
          <xdr:cNvPr id="6168483" name="Rectangle 16">
            <a:extLst>
              <a:ext uri="{FF2B5EF4-FFF2-40B4-BE49-F238E27FC236}">
                <a16:creationId xmlns:a16="http://schemas.microsoft.com/office/drawing/2014/main" id="{847410AC-9B8B-6ED8-C509-BF16EA5DF02E}"/>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24DEBABB-E247-00F0-A032-D0C5EEBD80B3}"/>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68479" name="Group 1">
          <a:extLst>
            <a:ext uri="{FF2B5EF4-FFF2-40B4-BE49-F238E27FC236}">
              <a16:creationId xmlns:a16="http://schemas.microsoft.com/office/drawing/2014/main" id="{CCEAC8C5-AB43-F690-142F-17B29DCEE70B}"/>
            </a:ext>
          </a:extLst>
        </xdr:cNvPr>
        <xdr:cNvGrpSpPr>
          <a:grpSpLocks/>
        </xdr:cNvGrpSpPr>
      </xdr:nvGrpSpPr>
      <xdr:grpSpPr bwMode="auto">
        <a:xfrm>
          <a:off x="3701143" y="104775"/>
          <a:ext cx="0" cy="428625"/>
          <a:chOff x="7950200" y="104775"/>
          <a:chExt cx="0" cy="314325"/>
        </a:xfrm>
      </xdr:grpSpPr>
      <xdr:sp macro="" textlink="">
        <xdr:nvSpPr>
          <xdr:cNvPr id="6168481" name="Rectangle 2">
            <a:extLst>
              <a:ext uri="{FF2B5EF4-FFF2-40B4-BE49-F238E27FC236}">
                <a16:creationId xmlns:a16="http://schemas.microsoft.com/office/drawing/2014/main" id="{11BAB688-7FC0-3A84-5990-1977C4703B26}"/>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F71BE128-9AD0-F71D-28C9-AD0FCAB5B276}"/>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6168480" name="Imagen 1">
          <a:extLst>
            <a:ext uri="{FF2B5EF4-FFF2-40B4-BE49-F238E27FC236}">
              <a16:creationId xmlns:a16="http://schemas.microsoft.com/office/drawing/2014/main" id="{E386CEF9-67A1-FCC8-C4A0-DA6DBFA864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161925</xdr:rowOff>
    </xdr:to>
    <xdr:grpSp>
      <xdr:nvGrpSpPr>
        <xdr:cNvPr id="5789925" name="Group 1">
          <a:extLst>
            <a:ext uri="{FF2B5EF4-FFF2-40B4-BE49-F238E27FC236}">
              <a16:creationId xmlns:a16="http://schemas.microsoft.com/office/drawing/2014/main" id="{22ED8B30-2E3C-D4FD-454F-6C08D510F7F6}"/>
            </a:ext>
          </a:extLst>
        </xdr:cNvPr>
        <xdr:cNvGrpSpPr>
          <a:grpSpLocks/>
        </xdr:cNvGrpSpPr>
      </xdr:nvGrpSpPr>
      <xdr:grpSpPr bwMode="auto">
        <a:xfrm>
          <a:off x="4514850" y="104775"/>
          <a:ext cx="0" cy="295275"/>
          <a:chOff x="6238875" y="104775"/>
          <a:chExt cx="0" cy="314325"/>
        </a:xfrm>
      </xdr:grpSpPr>
      <xdr:sp macro="" textlink="">
        <xdr:nvSpPr>
          <xdr:cNvPr id="5789927" name="Rectangle 2">
            <a:extLst>
              <a:ext uri="{FF2B5EF4-FFF2-40B4-BE49-F238E27FC236}">
                <a16:creationId xmlns:a16="http://schemas.microsoft.com/office/drawing/2014/main" id="{09C52D14-1B8D-6D7F-45F5-C0019C771D7F}"/>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BA16F286-D1BE-F778-C4B2-CA24A8B78B16}"/>
              </a:ext>
            </a:extLst>
          </xdr:cNvPr>
          <xdr:cNvSpPr txBox="1">
            <a:spLocks noChangeArrowheads="1"/>
          </xdr:cNvSpPr>
        </xdr:nvSpPr>
        <xdr:spPr bwMode="auto">
          <a:xfrm>
            <a:off x="6238875" y="-676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ES" sz="1600" b="1" i="0" strike="noStrike">
                <a:solidFill>
                  <a:srgbClr val="000000"/>
                </a:solidFill>
                <a:latin typeface="Times New Roman"/>
                <a:cs typeface="Times New Roman"/>
              </a:rPr>
              <a:t>F-1</a:t>
            </a:r>
          </a:p>
        </xdr:txBody>
      </xdr:sp>
    </xdr:grpSp>
    <xdr:clientData/>
  </xdr:twoCellAnchor>
  <xdr:twoCellAnchor editAs="oneCell">
    <xdr:from>
      <xdr:col>0</xdr:col>
      <xdr:colOff>352425</xdr:colOff>
      <xdr:row>0</xdr:row>
      <xdr:rowOff>38100</xdr:rowOff>
    </xdr:from>
    <xdr:to>
      <xdr:col>0</xdr:col>
      <xdr:colOff>1238250</xdr:colOff>
      <xdr:row>3</xdr:row>
      <xdr:rowOff>238125</xdr:rowOff>
    </xdr:to>
    <xdr:pic>
      <xdr:nvPicPr>
        <xdr:cNvPr id="5789926" name="5 Imagen">
          <a:extLst>
            <a:ext uri="{FF2B5EF4-FFF2-40B4-BE49-F238E27FC236}">
              <a16:creationId xmlns:a16="http://schemas.microsoft.com/office/drawing/2014/main" id="{4F77D487-AE4E-7FF8-7E67-D0A747486A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38100"/>
          <a:ext cx="8858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2</xdr:col>
      <xdr:colOff>66675</xdr:colOff>
      <xdr:row>49</xdr:row>
      <xdr:rowOff>133350</xdr:rowOff>
    </xdr:from>
    <xdr:to>
      <xdr:col>14</xdr:col>
      <xdr:colOff>638175</xdr:colOff>
      <xdr:row>64</xdr:row>
      <xdr:rowOff>47625</xdr:rowOff>
    </xdr:to>
    <xdr:graphicFrame macro="">
      <xdr:nvGraphicFramePr>
        <xdr:cNvPr id="741364" name="1 Gráfico">
          <a:extLst>
            <a:ext uri="{FF2B5EF4-FFF2-40B4-BE49-F238E27FC236}">
              <a16:creationId xmlns:a16="http://schemas.microsoft.com/office/drawing/2014/main" id="{59EADB78-3CB3-EC12-5A96-582819845D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152400</xdr:colOff>
      <xdr:row>0</xdr:row>
      <xdr:rowOff>38100</xdr:rowOff>
    </xdr:from>
    <xdr:to>
      <xdr:col>1</xdr:col>
      <xdr:colOff>1743075</xdr:colOff>
      <xdr:row>5</xdr:row>
      <xdr:rowOff>28575</xdr:rowOff>
    </xdr:to>
    <xdr:pic>
      <xdr:nvPicPr>
        <xdr:cNvPr id="741365" name="Imagen 1">
          <a:extLst>
            <a:ext uri="{FF2B5EF4-FFF2-40B4-BE49-F238E27FC236}">
              <a16:creationId xmlns:a16="http://schemas.microsoft.com/office/drawing/2014/main" id="{D4D4F483-9B3C-BA1E-6D55-F0540D4182D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0567" t="6026" r="8366" b="19231"/>
        <a:stretch>
          <a:fillRect/>
        </a:stretch>
      </xdr:blipFill>
      <xdr:spPr bwMode="auto">
        <a:xfrm>
          <a:off x="200025" y="38100"/>
          <a:ext cx="159067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6229603" name="Group 1">
          <a:extLst>
            <a:ext uri="{FF2B5EF4-FFF2-40B4-BE49-F238E27FC236}">
              <a16:creationId xmlns:a16="http://schemas.microsoft.com/office/drawing/2014/main" id="{5A18F224-9E3D-279C-1CE2-024A60850FBB}"/>
            </a:ext>
          </a:extLst>
        </xdr:cNvPr>
        <xdr:cNvGrpSpPr>
          <a:grpSpLocks/>
        </xdr:cNvGrpSpPr>
      </xdr:nvGrpSpPr>
      <xdr:grpSpPr bwMode="auto">
        <a:xfrm>
          <a:off x="3701143" y="104775"/>
          <a:ext cx="0" cy="428625"/>
          <a:chOff x="5362575" y="104775"/>
          <a:chExt cx="0" cy="314325"/>
        </a:xfrm>
      </xdr:grpSpPr>
      <xdr:sp macro="" textlink="">
        <xdr:nvSpPr>
          <xdr:cNvPr id="6229647" name="Rectangle 2">
            <a:extLst>
              <a:ext uri="{FF2B5EF4-FFF2-40B4-BE49-F238E27FC236}">
                <a16:creationId xmlns:a16="http://schemas.microsoft.com/office/drawing/2014/main" id="{3925CB5B-B9BB-F39F-3FB4-8DE1CBE54D1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72666C74-7421-92D9-68E6-E6A1BEC88ED4}"/>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29604" name="Group 15">
          <a:extLst>
            <a:ext uri="{FF2B5EF4-FFF2-40B4-BE49-F238E27FC236}">
              <a16:creationId xmlns:a16="http://schemas.microsoft.com/office/drawing/2014/main" id="{F16F17F3-11FD-2745-959E-BED1E3227674}"/>
            </a:ext>
          </a:extLst>
        </xdr:cNvPr>
        <xdr:cNvGrpSpPr>
          <a:grpSpLocks/>
        </xdr:cNvGrpSpPr>
      </xdr:nvGrpSpPr>
      <xdr:grpSpPr bwMode="auto">
        <a:xfrm>
          <a:off x="3701143" y="104775"/>
          <a:ext cx="0" cy="428625"/>
          <a:chOff x="5362575" y="104775"/>
          <a:chExt cx="0" cy="314325"/>
        </a:xfrm>
      </xdr:grpSpPr>
      <xdr:sp macro="" textlink="">
        <xdr:nvSpPr>
          <xdr:cNvPr id="6229645" name="Rectangle 16">
            <a:extLst>
              <a:ext uri="{FF2B5EF4-FFF2-40B4-BE49-F238E27FC236}">
                <a16:creationId xmlns:a16="http://schemas.microsoft.com/office/drawing/2014/main" id="{84B4332F-FECA-53DB-E057-4BD4A1DB321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AEF11E7D-8B0D-6546-8982-1078CA12576E}"/>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29605" name="Group 1">
          <a:extLst>
            <a:ext uri="{FF2B5EF4-FFF2-40B4-BE49-F238E27FC236}">
              <a16:creationId xmlns:a16="http://schemas.microsoft.com/office/drawing/2014/main" id="{0984B7E2-A181-1D24-A810-430891DB0EC9}"/>
            </a:ext>
          </a:extLst>
        </xdr:cNvPr>
        <xdr:cNvGrpSpPr>
          <a:grpSpLocks/>
        </xdr:cNvGrpSpPr>
      </xdr:nvGrpSpPr>
      <xdr:grpSpPr bwMode="auto">
        <a:xfrm>
          <a:off x="3701143" y="104775"/>
          <a:ext cx="0" cy="428625"/>
          <a:chOff x="5362575" y="104775"/>
          <a:chExt cx="0" cy="314325"/>
        </a:xfrm>
      </xdr:grpSpPr>
      <xdr:sp macro="" textlink="">
        <xdr:nvSpPr>
          <xdr:cNvPr id="6229643" name="Rectangle 2">
            <a:extLst>
              <a:ext uri="{FF2B5EF4-FFF2-40B4-BE49-F238E27FC236}">
                <a16:creationId xmlns:a16="http://schemas.microsoft.com/office/drawing/2014/main" id="{927F8430-6D38-0FB3-0740-8475EEA6B881}"/>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E1A12B0E-A844-57ED-60EB-7901756BAFB7}"/>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29606" name="Group 15">
          <a:extLst>
            <a:ext uri="{FF2B5EF4-FFF2-40B4-BE49-F238E27FC236}">
              <a16:creationId xmlns:a16="http://schemas.microsoft.com/office/drawing/2014/main" id="{8F59D7F5-8710-340E-2502-8F87F621C9CE}"/>
            </a:ext>
          </a:extLst>
        </xdr:cNvPr>
        <xdr:cNvGrpSpPr>
          <a:grpSpLocks/>
        </xdr:cNvGrpSpPr>
      </xdr:nvGrpSpPr>
      <xdr:grpSpPr bwMode="auto">
        <a:xfrm>
          <a:off x="3701143" y="104775"/>
          <a:ext cx="0" cy="428625"/>
          <a:chOff x="5362575" y="104775"/>
          <a:chExt cx="0" cy="314325"/>
        </a:xfrm>
      </xdr:grpSpPr>
      <xdr:sp macro="" textlink="">
        <xdr:nvSpPr>
          <xdr:cNvPr id="6229641" name="Rectangle 16">
            <a:extLst>
              <a:ext uri="{FF2B5EF4-FFF2-40B4-BE49-F238E27FC236}">
                <a16:creationId xmlns:a16="http://schemas.microsoft.com/office/drawing/2014/main" id="{53AE9A7B-B87E-E2F0-AE51-D7B0BF8F5A4D}"/>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3DD95F62-8F2E-0A09-19F6-1674815512BE}"/>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29607" name="Group 1">
          <a:extLst>
            <a:ext uri="{FF2B5EF4-FFF2-40B4-BE49-F238E27FC236}">
              <a16:creationId xmlns:a16="http://schemas.microsoft.com/office/drawing/2014/main" id="{0C33FBEC-C30D-E2C2-257E-7EDE98FA58C9}"/>
            </a:ext>
          </a:extLst>
        </xdr:cNvPr>
        <xdr:cNvGrpSpPr>
          <a:grpSpLocks/>
        </xdr:cNvGrpSpPr>
      </xdr:nvGrpSpPr>
      <xdr:grpSpPr bwMode="auto">
        <a:xfrm>
          <a:off x="3701143" y="104775"/>
          <a:ext cx="0" cy="428625"/>
          <a:chOff x="7950200" y="104775"/>
          <a:chExt cx="0" cy="314325"/>
        </a:xfrm>
      </xdr:grpSpPr>
      <xdr:sp macro="" textlink="">
        <xdr:nvSpPr>
          <xdr:cNvPr id="6229639" name="Rectangle 2">
            <a:extLst>
              <a:ext uri="{FF2B5EF4-FFF2-40B4-BE49-F238E27FC236}">
                <a16:creationId xmlns:a16="http://schemas.microsoft.com/office/drawing/2014/main" id="{ECCE6919-13ED-8047-28EB-C0D87D926BAB}"/>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736A6C09-DDA5-EE22-6F4F-15482020C8FF}"/>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29608" name="Group 1">
          <a:extLst>
            <a:ext uri="{FF2B5EF4-FFF2-40B4-BE49-F238E27FC236}">
              <a16:creationId xmlns:a16="http://schemas.microsoft.com/office/drawing/2014/main" id="{C4DCF9AC-A7A6-5E15-1F43-0C5BA2777B6A}"/>
            </a:ext>
          </a:extLst>
        </xdr:cNvPr>
        <xdr:cNvGrpSpPr>
          <a:grpSpLocks/>
        </xdr:cNvGrpSpPr>
      </xdr:nvGrpSpPr>
      <xdr:grpSpPr bwMode="auto">
        <a:xfrm>
          <a:off x="3701143" y="104775"/>
          <a:ext cx="0" cy="428625"/>
          <a:chOff x="5362575" y="104775"/>
          <a:chExt cx="0" cy="314325"/>
        </a:xfrm>
      </xdr:grpSpPr>
      <xdr:sp macro="" textlink="">
        <xdr:nvSpPr>
          <xdr:cNvPr id="6229637" name="Rectangle 2">
            <a:extLst>
              <a:ext uri="{FF2B5EF4-FFF2-40B4-BE49-F238E27FC236}">
                <a16:creationId xmlns:a16="http://schemas.microsoft.com/office/drawing/2014/main" id="{8CA52257-DBEC-48F1-554C-BFBC20C78935}"/>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24C97062-2B85-2E41-5D16-9358E81809D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29609" name="Group 15">
          <a:extLst>
            <a:ext uri="{FF2B5EF4-FFF2-40B4-BE49-F238E27FC236}">
              <a16:creationId xmlns:a16="http://schemas.microsoft.com/office/drawing/2014/main" id="{4F39BEAC-9437-9299-4576-37FF1BB19A1F}"/>
            </a:ext>
          </a:extLst>
        </xdr:cNvPr>
        <xdr:cNvGrpSpPr>
          <a:grpSpLocks/>
        </xdr:cNvGrpSpPr>
      </xdr:nvGrpSpPr>
      <xdr:grpSpPr bwMode="auto">
        <a:xfrm>
          <a:off x="3701143" y="104775"/>
          <a:ext cx="0" cy="428625"/>
          <a:chOff x="5362575" y="104775"/>
          <a:chExt cx="0" cy="314325"/>
        </a:xfrm>
      </xdr:grpSpPr>
      <xdr:sp macro="" textlink="">
        <xdr:nvSpPr>
          <xdr:cNvPr id="6229635" name="Rectangle 16">
            <a:extLst>
              <a:ext uri="{FF2B5EF4-FFF2-40B4-BE49-F238E27FC236}">
                <a16:creationId xmlns:a16="http://schemas.microsoft.com/office/drawing/2014/main" id="{AF85CADB-D8B7-BB04-D8D3-AFD059A0CF4C}"/>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360DF46C-CFC6-F5FF-91F1-5B02CBB002C4}"/>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29610" name="Group 1">
          <a:extLst>
            <a:ext uri="{FF2B5EF4-FFF2-40B4-BE49-F238E27FC236}">
              <a16:creationId xmlns:a16="http://schemas.microsoft.com/office/drawing/2014/main" id="{569D8BCB-00DF-8CA7-5A7A-82234419F8F0}"/>
            </a:ext>
          </a:extLst>
        </xdr:cNvPr>
        <xdr:cNvGrpSpPr>
          <a:grpSpLocks/>
        </xdr:cNvGrpSpPr>
      </xdr:nvGrpSpPr>
      <xdr:grpSpPr bwMode="auto">
        <a:xfrm>
          <a:off x="3701143" y="104775"/>
          <a:ext cx="0" cy="428625"/>
          <a:chOff x="5362575" y="104775"/>
          <a:chExt cx="0" cy="314325"/>
        </a:xfrm>
      </xdr:grpSpPr>
      <xdr:sp macro="" textlink="">
        <xdr:nvSpPr>
          <xdr:cNvPr id="6229633" name="Rectangle 2">
            <a:extLst>
              <a:ext uri="{FF2B5EF4-FFF2-40B4-BE49-F238E27FC236}">
                <a16:creationId xmlns:a16="http://schemas.microsoft.com/office/drawing/2014/main" id="{6375184B-E358-DC4E-763F-A36BC2371AD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F71FD6CB-86AB-D316-04EA-6319F66EDB0E}"/>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29611" name="Group 15">
          <a:extLst>
            <a:ext uri="{FF2B5EF4-FFF2-40B4-BE49-F238E27FC236}">
              <a16:creationId xmlns:a16="http://schemas.microsoft.com/office/drawing/2014/main" id="{72ACD5EC-B001-8EE9-DFA3-ABA7BCEDF33F}"/>
            </a:ext>
          </a:extLst>
        </xdr:cNvPr>
        <xdr:cNvGrpSpPr>
          <a:grpSpLocks/>
        </xdr:cNvGrpSpPr>
      </xdr:nvGrpSpPr>
      <xdr:grpSpPr bwMode="auto">
        <a:xfrm>
          <a:off x="3701143" y="104775"/>
          <a:ext cx="0" cy="428625"/>
          <a:chOff x="5362575" y="104775"/>
          <a:chExt cx="0" cy="314325"/>
        </a:xfrm>
      </xdr:grpSpPr>
      <xdr:sp macro="" textlink="">
        <xdr:nvSpPr>
          <xdr:cNvPr id="6229631" name="Rectangle 16">
            <a:extLst>
              <a:ext uri="{FF2B5EF4-FFF2-40B4-BE49-F238E27FC236}">
                <a16:creationId xmlns:a16="http://schemas.microsoft.com/office/drawing/2014/main" id="{90E0C017-A7C8-274F-EFD3-686BD6BDA5A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4003FFCD-0832-C385-63BE-359394152A26}"/>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29612" name="Group 1">
          <a:extLst>
            <a:ext uri="{FF2B5EF4-FFF2-40B4-BE49-F238E27FC236}">
              <a16:creationId xmlns:a16="http://schemas.microsoft.com/office/drawing/2014/main" id="{7B5960CF-A96B-F446-D35E-5EBBA075F7C2}"/>
            </a:ext>
          </a:extLst>
        </xdr:cNvPr>
        <xdr:cNvGrpSpPr>
          <a:grpSpLocks/>
        </xdr:cNvGrpSpPr>
      </xdr:nvGrpSpPr>
      <xdr:grpSpPr bwMode="auto">
        <a:xfrm>
          <a:off x="3701143" y="104775"/>
          <a:ext cx="0" cy="428625"/>
          <a:chOff x="7950200" y="104775"/>
          <a:chExt cx="0" cy="314325"/>
        </a:xfrm>
      </xdr:grpSpPr>
      <xdr:sp macro="" textlink="">
        <xdr:nvSpPr>
          <xdr:cNvPr id="6229629" name="Rectangle 2">
            <a:extLst>
              <a:ext uri="{FF2B5EF4-FFF2-40B4-BE49-F238E27FC236}">
                <a16:creationId xmlns:a16="http://schemas.microsoft.com/office/drawing/2014/main" id="{5123320F-2D1B-CB2E-84E0-624A4188F1F6}"/>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434EE6C6-4A99-E73A-F1A3-762D2D452A6B}"/>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29613" name="Group 1">
          <a:extLst>
            <a:ext uri="{FF2B5EF4-FFF2-40B4-BE49-F238E27FC236}">
              <a16:creationId xmlns:a16="http://schemas.microsoft.com/office/drawing/2014/main" id="{3AA4B49C-057B-C19E-2868-933C761C5DEC}"/>
            </a:ext>
          </a:extLst>
        </xdr:cNvPr>
        <xdr:cNvGrpSpPr>
          <a:grpSpLocks/>
        </xdr:cNvGrpSpPr>
      </xdr:nvGrpSpPr>
      <xdr:grpSpPr bwMode="auto">
        <a:xfrm>
          <a:off x="3701143" y="104775"/>
          <a:ext cx="0" cy="428625"/>
          <a:chOff x="5362575" y="104775"/>
          <a:chExt cx="0" cy="314325"/>
        </a:xfrm>
      </xdr:grpSpPr>
      <xdr:sp macro="" textlink="">
        <xdr:nvSpPr>
          <xdr:cNvPr id="6229627" name="Rectangle 2">
            <a:extLst>
              <a:ext uri="{FF2B5EF4-FFF2-40B4-BE49-F238E27FC236}">
                <a16:creationId xmlns:a16="http://schemas.microsoft.com/office/drawing/2014/main" id="{DDE3BCA4-E929-00B0-6CC2-8587E2DC1074}"/>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7365F72A-95DD-0116-51BE-475F9200442B}"/>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29614" name="Group 15">
          <a:extLst>
            <a:ext uri="{FF2B5EF4-FFF2-40B4-BE49-F238E27FC236}">
              <a16:creationId xmlns:a16="http://schemas.microsoft.com/office/drawing/2014/main" id="{D6472E0B-12B6-6BB5-2267-97E2A6604D27}"/>
            </a:ext>
          </a:extLst>
        </xdr:cNvPr>
        <xdr:cNvGrpSpPr>
          <a:grpSpLocks/>
        </xdr:cNvGrpSpPr>
      </xdr:nvGrpSpPr>
      <xdr:grpSpPr bwMode="auto">
        <a:xfrm>
          <a:off x="3701143" y="104775"/>
          <a:ext cx="0" cy="428625"/>
          <a:chOff x="5362575" y="104775"/>
          <a:chExt cx="0" cy="314325"/>
        </a:xfrm>
      </xdr:grpSpPr>
      <xdr:sp macro="" textlink="">
        <xdr:nvSpPr>
          <xdr:cNvPr id="6229625" name="Rectangle 16">
            <a:extLst>
              <a:ext uri="{FF2B5EF4-FFF2-40B4-BE49-F238E27FC236}">
                <a16:creationId xmlns:a16="http://schemas.microsoft.com/office/drawing/2014/main" id="{8E805F39-C9E2-AF4C-2804-67E6782EE8DE}"/>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CDC886E4-748A-EBE5-2B34-40DFE74C2FC4}"/>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29615" name="Group 1">
          <a:extLst>
            <a:ext uri="{FF2B5EF4-FFF2-40B4-BE49-F238E27FC236}">
              <a16:creationId xmlns:a16="http://schemas.microsoft.com/office/drawing/2014/main" id="{2978CC01-B067-F1CC-D3FB-CADC89F083A6}"/>
            </a:ext>
          </a:extLst>
        </xdr:cNvPr>
        <xdr:cNvGrpSpPr>
          <a:grpSpLocks/>
        </xdr:cNvGrpSpPr>
      </xdr:nvGrpSpPr>
      <xdr:grpSpPr bwMode="auto">
        <a:xfrm>
          <a:off x="3701143" y="104775"/>
          <a:ext cx="0" cy="428625"/>
          <a:chOff x="5362575" y="104775"/>
          <a:chExt cx="0" cy="314325"/>
        </a:xfrm>
      </xdr:grpSpPr>
      <xdr:sp macro="" textlink="">
        <xdr:nvSpPr>
          <xdr:cNvPr id="6229623" name="Rectangle 2">
            <a:extLst>
              <a:ext uri="{FF2B5EF4-FFF2-40B4-BE49-F238E27FC236}">
                <a16:creationId xmlns:a16="http://schemas.microsoft.com/office/drawing/2014/main" id="{3AB7446E-A8DB-3DE2-F1F6-48F20552A2E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E11BEC3D-4416-454B-7EDF-D1A33E802E66}"/>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29616" name="Group 15">
          <a:extLst>
            <a:ext uri="{FF2B5EF4-FFF2-40B4-BE49-F238E27FC236}">
              <a16:creationId xmlns:a16="http://schemas.microsoft.com/office/drawing/2014/main" id="{DD38C14B-3257-1FFB-D746-B1E7A8E8B409}"/>
            </a:ext>
          </a:extLst>
        </xdr:cNvPr>
        <xdr:cNvGrpSpPr>
          <a:grpSpLocks/>
        </xdr:cNvGrpSpPr>
      </xdr:nvGrpSpPr>
      <xdr:grpSpPr bwMode="auto">
        <a:xfrm>
          <a:off x="3701143" y="104775"/>
          <a:ext cx="0" cy="428625"/>
          <a:chOff x="5362575" y="104775"/>
          <a:chExt cx="0" cy="314325"/>
        </a:xfrm>
      </xdr:grpSpPr>
      <xdr:sp macro="" textlink="">
        <xdr:nvSpPr>
          <xdr:cNvPr id="6229621" name="Rectangle 16">
            <a:extLst>
              <a:ext uri="{FF2B5EF4-FFF2-40B4-BE49-F238E27FC236}">
                <a16:creationId xmlns:a16="http://schemas.microsoft.com/office/drawing/2014/main" id="{86AFE438-B4EF-C1BD-0DDD-3FF945CB472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4F349DA8-DBD1-5B96-3340-548687305EA9}"/>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29617" name="Group 1">
          <a:extLst>
            <a:ext uri="{FF2B5EF4-FFF2-40B4-BE49-F238E27FC236}">
              <a16:creationId xmlns:a16="http://schemas.microsoft.com/office/drawing/2014/main" id="{9078EFCD-4B25-A98C-D752-D432F849FFAE}"/>
            </a:ext>
          </a:extLst>
        </xdr:cNvPr>
        <xdr:cNvGrpSpPr>
          <a:grpSpLocks/>
        </xdr:cNvGrpSpPr>
      </xdr:nvGrpSpPr>
      <xdr:grpSpPr bwMode="auto">
        <a:xfrm>
          <a:off x="3701143" y="104775"/>
          <a:ext cx="0" cy="428625"/>
          <a:chOff x="7950200" y="104775"/>
          <a:chExt cx="0" cy="314325"/>
        </a:xfrm>
      </xdr:grpSpPr>
      <xdr:sp macro="" textlink="">
        <xdr:nvSpPr>
          <xdr:cNvPr id="6229619" name="Rectangle 2">
            <a:extLst>
              <a:ext uri="{FF2B5EF4-FFF2-40B4-BE49-F238E27FC236}">
                <a16:creationId xmlns:a16="http://schemas.microsoft.com/office/drawing/2014/main" id="{3DA055DE-950D-8974-DEAD-6755ED17F583}"/>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ABFCEEE2-7BB3-28E9-0B6A-0E94EB029D8B}"/>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editAs="oneCell">
    <xdr:from>
      <xdr:col>0</xdr:col>
      <xdr:colOff>57150</xdr:colOff>
      <xdr:row>0</xdr:row>
      <xdr:rowOff>104775</xdr:rowOff>
    </xdr:from>
    <xdr:to>
      <xdr:col>1</xdr:col>
      <xdr:colOff>38100</xdr:colOff>
      <xdr:row>3</xdr:row>
      <xdr:rowOff>38100</xdr:rowOff>
    </xdr:to>
    <xdr:pic>
      <xdr:nvPicPr>
        <xdr:cNvPr id="6229618" name="Imagen 1">
          <a:extLst>
            <a:ext uri="{FF2B5EF4-FFF2-40B4-BE49-F238E27FC236}">
              <a16:creationId xmlns:a16="http://schemas.microsoft.com/office/drawing/2014/main" id="{79E6F83C-63BC-1E13-1934-6D35879C59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0567" t="6026" r="8366" b="19231"/>
        <a:stretch>
          <a:fillRect/>
        </a:stretch>
      </xdr:blipFill>
      <xdr:spPr bwMode="auto">
        <a:xfrm>
          <a:off x="57150" y="104775"/>
          <a:ext cx="188595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oneCellAnchor>
    <xdr:from>
      <xdr:col>5</xdr:col>
      <xdr:colOff>341043</xdr:colOff>
      <xdr:row>21</xdr:row>
      <xdr:rowOff>129711</xdr:rowOff>
    </xdr:from>
    <xdr:ext cx="3360518" cy="524346"/>
    <mc:AlternateContent xmlns:mc="http://schemas.openxmlformats.org/markup-compatibility/2006" xmlns:a14="http://schemas.microsoft.com/office/drawing/2010/main">
      <mc:Choice Requires="a14">
        <xdr:sp macro="" textlink="">
          <xdr:nvSpPr>
            <xdr:cNvPr id="3" name="CuadroTexto 2">
              <a:extLst>
                <a:ext uri="{FF2B5EF4-FFF2-40B4-BE49-F238E27FC236}">
                  <a16:creationId xmlns:a16="http://schemas.microsoft.com/office/drawing/2014/main" id="{EB6C5E12-CD74-8DD5-655C-D6BC5E4C022A}"/>
                </a:ext>
              </a:extLst>
            </xdr:cNvPr>
            <xdr:cNvSpPr txBox="1"/>
          </xdr:nvSpPr>
          <xdr:spPr>
            <a:xfrm>
              <a:off x="4392343" y="3460286"/>
              <a:ext cx="3499266" cy="3908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14:m>
                <m:oMath xmlns:m="http://schemas.openxmlformats.org/officeDocument/2006/math">
                  <m:f>
                    <m:fPr>
                      <m:ctrlPr>
                        <a:rPr lang="es-CO" sz="1600" b="1" i="1">
                          <a:latin typeface="Cambria Math" panose="02040503050406030204" pitchFamily="18" charset="0"/>
                        </a:rPr>
                      </m:ctrlPr>
                    </m:fPr>
                    <m:num>
                      <m:r>
                        <a:rPr lang="es-ES" sz="1600" b="1" i="1">
                          <a:latin typeface="Cambria Math" panose="02040503050406030204" pitchFamily="18" charset="0"/>
                        </a:rPr>
                        <m:t>𝑹𝑺𝑨𝑷𝑬</m:t>
                      </m:r>
                      <m:r>
                        <a:rPr lang="es-ES" sz="1600" b="1" i="1">
                          <a:latin typeface="Cambria Math" panose="02040503050406030204" pitchFamily="18" charset="0"/>
                        </a:rPr>
                        <m:t> </m:t>
                      </m:r>
                      <m:r>
                        <a:rPr lang="es-ES" sz="1600" b="1" i="1">
                          <a:latin typeface="Cambria Math" panose="02040503050406030204" pitchFamily="18" charset="0"/>
                        </a:rPr>
                        <m:t>𝒎𝒆𝒔</m:t>
                      </m:r>
                      <m:r>
                        <a:rPr lang="es-ES" sz="1600" b="1" i="1">
                          <a:latin typeface="Cambria Math" panose="02040503050406030204" pitchFamily="18" charset="0"/>
                        </a:rPr>
                        <m:t> </m:t>
                      </m:r>
                      <m:r>
                        <a:rPr lang="es-ES" sz="1600" b="1" i="1">
                          <a:latin typeface="Cambria Math" panose="02040503050406030204" pitchFamily="18" charset="0"/>
                        </a:rPr>
                        <m:t>𝒗𝒊𝒈𝒆𝒏𝒄𝒊𝒂</m:t>
                      </m:r>
                      <m:r>
                        <a:rPr lang="es-ES" sz="1600" b="1" i="1">
                          <a:latin typeface="Cambria Math" panose="02040503050406030204" pitchFamily="18" charset="0"/>
                        </a:rPr>
                        <m:t> </m:t>
                      </m:r>
                      <m:r>
                        <a:rPr lang="es-ES" sz="1600" b="1" i="1">
                          <a:latin typeface="Cambria Math" panose="02040503050406030204" pitchFamily="18" charset="0"/>
                        </a:rPr>
                        <m:t>𝒂𝒄𝒕𝒖𝒂𝒍</m:t>
                      </m:r>
                      <m:r>
                        <a:rPr lang="es-ES" sz="1600" b="1" i="1">
                          <a:latin typeface="Cambria Math" panose="02040503050406030204" pitchFamily="18" charset="0"/>
                        </a:rPr>
                        <m:t> </m:t>
                      </m:r>
                    </m:num>
                    <m:den>
                      <m:r>
                        <a:rPr lang="es-ES" sz="1600" b="1" i="1">
                          <a:latin typeface="Cambria Math" panose="02040503050406030204" pitchFamily="18" charset="0"/>
                        </a:rPr>
                        <m:t>𝑹𝑺𝒏𝑷</m:t>
                      </m:r>
                      <m:r>
                        <a:rPr lang="es-ES" sz="1600" b="1" i="1">
                          <a:latin typeface="Cambria Math" panose="02040503050406030204" pitchFamily="18" charset="0"/>
                        </a:rPr>
                        <m:t> </m:t>
                      </m:r>
                      <m:r>
                        <a:rPr lang="es-ES" sz="1600" b="1" i="1">
                          <a:latin typeface="Cambria Math" panose="02040503050406030204" pitchFamily="18" charset="0"/>
                        </a:rPr>
                        <m:t>𝒗𝒊𝒈𝒆𝒏𝒄𝒊𝒂</m:t>
                      </m:r>
                      <m:r>
                        <a:rPr lang="es-ES" sz="1600" b="1" i="1">
                          <a:latin typeface="Cambria Math" panose="02040503050406030204" pitchFamily="18" charset="0"/>
                        </a:rPr>
                        <m:t> </m:t>
                      </m:r>
                      <m:r>
                        <a:rPr lang="es-ES" sz="1600" b="1" i="1">
                          <a:latin typeface="Cambria Math" panose="02040503050406030204" pitchFamily="18" charset="0"/>
                        </a:rPr>
                        <m:t>𝒂𝒄𝒕𝒖𝒂𝒍</m:t>
                      </m:r>
                      <m:r>
                        <a:rPr lang="es-ES" sz="1600" b="1" i="1">
                          <a:latin typeface="Cambria Math" panose="02040503050406030204" pitchFamily="18" charset="0"/>
                        </a:rPr>
                        <m:t> </m:t>
                      </m:r>
                    </m:den>
                  </m:f>
                  <m:r>
                    <a:rPr lang="es-ES" sz="1600" b="1" i="1">
                      <a:latin typeface="Cambria Math" panose="02040503050406030204" pitchFamily="18" charset="0"/>
                    </a:rPr>
                    <m:t>∗</m:t>
                  </m:r>
                </m:oMath>
              </a14:m>
              <a:r>
                <a:rPr lang="es-CO" sz="1600" b="1">
                  <a:latin typeface="Arial" panose="020B0604020202020204" pitchFamily="34" charset="0"/>
                  <a:cs typeface="Arial" panose="020B0604020202020204" pitchFamily="34" charset="0"/>
                </a:rPr>
                <a:t>100</a:t>
              </a:r>
            </a:p>
          </xdr:txBody>
        </xdr:sp>
      </mc:Choice>
      <mc:Fallback xmlns="">
        <xdr:sp macro="" textlink="">
          <xdr:nvSpPr>
            <xdr:cNvPr id="3" name="CuadroTexto 2"/>
            <xdr:cNvSpPr txBox="1"/>
          </xdr:nvSpPr>
          <xdr:spPr>
            <a:xfrm xmlns:a="http://schemas.openxmlformats.org/drawingml/2006/main">
              <a:off x="4392343" y="3460286"/>
              <a:ext cx="3499266" cy="390876"/>
            </a:xfrm>
            <a:prstGeom xmlns:a="http://schemas.openxmlformats.org/drawingml/2006/main" prst="rect">
              <a:avLst/>
            </a:prstGeom>
            <a:noFill xmlns:a="http://schemas.openxmlformats.org/drawingml/2006/main"/>
          </xdr:spPr>
          <x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xdr:style>
          <xdr:txBody>
            <a:bodyPr xmlns:a="http://schemas.openxmlformats.org/drawingml/2006/main" vertOverflow="clip" horzOverflow="clip" wrap="square" lIns="0" tIns="0" rIns="0" bIns="0" rtlCol="0" anchor="t">
              <a:spAutoFit/>
            </a:bodyPr>
            <a:lstStyle xmlns:a="http://schemas.openxmlformats.org/drawingml/2006/main"/>
            <a:p xmlns:a="http://schemas.openxmlformats.org/drawingml/2006/main">
              <a:r>
                <a:rPr lang="es-CO" sz="1600" b="1" i="0">
                  <a:latin typeface="Cambria Math" panose="02040503050406030204" pitchFamily="18" charset="0"/>
                </a:rPr>
                <a:t>(</a:t>
              </a:r>
              <a:r>
                <a:rPr lang="es-ES" sz="1600" b="1" i="0">
                  <a:latin typeface="Cambria Math" panose="02040503050406030204" pitchFamily="18" charset="0"/>
                </a:rPr>
                <a:t>𝑹𝑺𝑨𝑷𝑬 𝒎𝒆𝒔 𝒗𝒊𝒈𝒆𝒏𝒄𝒊𝒂 𝒂𝒄𝒕𝒖𝒂𝒍 </a:t>
              </a:r>
              <a:r>
                <a:rPr lang="es-CO" sz="1600" b="1" i="0">
                  <a:latin typeface="Cambria Math" panose="02040503050406030204" pitchFamily="18" charset="0"/>
                </a:rPr>
                <a:t>)/(</a:t>
              </a:r>
              <a:r>
                <a:rPr lang="es-ES" sz="1600" b="1" i="0">
                  <a:latin typeface="Cambria Math" panose="02040503050406030204" pitchFamily="18" charset="0"/>
                </a:rPr>
                <a:t>𝑹𝑺𝒏𝑷 𝒗𝒊𝒈𝒆𝒏𝒄𝒊𝒂 𝒂𝒄𝒕𝒖𝒂𝒍 </a:t>
              </a:r>
              <a:r>
                <a:rPr lang="es-CO" sz="1600" b="1" i="0">
                  <a:latin typeface="Cambria Math" panose="02040503050406030204" pitchFamily="18" charset="0"/>
                </a:rPr>
                <a:t>)</a:t>
              </a:r>
              <a:r>
                <a:rPr lang="es-ES" sz="1600" b="1" i="0">
                  <a:latin typeface="Cambria Math" panose="02040503050406030204" pitchFamily="18" charset="0"/>
                </a:rPr>
                <a:t>∗</a:t>
              </a:r>
              <a:r>
                <a:rPr lang="es-CO" sz="1600" b="1">
                  <a:latin typeface="Arial" panose="020B0604020202020204" pitchFamily="34" charset="0"/>
                  <a:cs typeface="Arial" panose="020B0604020202020204" pitchFamily="34" charset="0"/>
                </a:rPr>
                <a:t>100</a:t>
              </a:r>
            </a:p>
          </xdr:txBody>
        </xdr:sp>
      </mc:Fallback>
    </mc:AlternateContent>
    <xdr:clientData/>
  </xdr:oneCellAnchor>
  <xdr:twoCellAnchor>
    <xdr:from>
      <xdr:col>2</xdr:col>
      <xdr:colOff>828675</xdr:colOff>
      <xdr:row>52</xdr:row>
      <xdr:rowOff>123825</xdr:rowOff>
    </xdr:from>
    <xdr:to>
      <xdr:col>14</xdr:col>
      <xdr:colOff>47625</xdr:colOff>
      <xdr:row>67</xdr:row>
      <xdr:rowOff>76200</xdr:rowOff>
    </xdr:to>
    <xdr:graphicFrame macro="">
      <xdr:nvGraphicFramePr>
        <xdr:cNvPr id="4773354" name="1 Gráfico">
          <a:extLst>
            <a:ext uri="{FF2B5EF4-FFF2-40B4-BE49-F238E27FC236}">
              <a16:creationId xmlns:a16="http://schemas.microsoft.com/office/drawing/2014/main" id="{6D947506-68CA-2073-46AA-3B77B7E101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238125</xdr:colOff>
      <xdr:row>1</xdr:row>
      <xdr:rowOff>19050</xdr:rowOff>
    </xdr:from>
    <xdr:to>
      <xdr:col>1</xdr:col>
      <xdr:colOff>1609725</xdr:colOff>
      <xdr:row>5</xdr:row>
      <xdr:rowOff>0</xdr:rowOff>
    </xdr:to>
    <xdr:pic>
      <xdr:nvPicPr>
        <xdr:cNvPr id="4773355" name="Imagen 1">
          <a:extLst>
            <a:ext uri="{FF2B5EF4-FFF2-40B4-BE49-F238E27FC236}">
              <a16:creationId xmlns:a16="http://schemas.microsoft.com/office/drawing/2014/main" id="{C0AE4F91-3E38-F9DD-A111-AC19A2AB9EA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0567" t="6026" r="8366" b="19231"/>
        <a:stretch>
          <a:fillRect/>
        </a:stretch>
      </xdr:blipFill>
      <xdr:spPr bwMode="auto">
        <a:xfrm>
          <a:off x="285750" y="95250"/>
          <a:ext cx="13716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6231651" name="Group 1">
          <a:extLst>
            <a:ext uri="{FF2B5EF4-FFF2-40B4-BE49-F238E27FC236}">
              <a16:creationId xmlns:a16="http://schemas.microsoft.com/office/drawing/2014/main" id="{0475D5CB-E4CA-BBA3-C400-701D35EA0CA8}"/>
            </a:ext>
          </a:extLst>
        </xdr:cNvPr>
        <xdr:cNvGrpSpPr>
          <a:grpSpLocks/>
        </xdr:cNvGrpSpPr>
      </xdr:nvGrpSpPr>
      <xdr:grpSpPr bwMode="auto">
        <a:xfrm>
          <a:off x="3698875" y="104775"/>
          <a:ext cx="0" cy="428625"/>
          <a:chOff x="5362575" y="104775"/>
          <a:chExt cx="0" cy="314325"/>
        </a:xfrm>
      </xdr:grpSpPr>
      <xdr:sp macro="" textlink="">
        <xdr:nvSpPr>
          <xdr:cNvPr id="6231695" name="Rectangle 2">
            <a:extLst>
              <a:ext uri="{FF2B5EF4-FFF2-40B4-BE49-F238E27FC236}">
                <a16:creationId xmlns:a16="http://schemas.microsoft.com/office/drawing/2014/main" id="{8A862760-F9CF-BD98-326D-1C2339DA4AB1}"/>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8E878810-D1C3-1448-B9FA-1DACC39646F2}"/>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31652" name="Group 15">
          <a:extLst>
            <a:ext uri="{FF2B5EF4-FFF2-40B4-BE49-F238E27FC236}">
              <a16:creationId xmlns:a16="http://schemas.microsoft.com/office/drawing/2014/main" id="{03DA02E9-7612-1CF6-D892-449230E67794}"/>
            </a:ext>
          </a:extLst>
        </xdr:cNvPr>
        <xdr:cNvGrpSpPr>
          <a:grpSpLocks/>
        </xdr:cNvGrpSpPr>
      </xdr:nvGrpSpPr>
      <xdr:grpSpPr bwMode="auto">
        <a:xfrm>
          <a:off x="3698875" y="104775"/>
          <a:ext cx="0" cy="428625"/>
          <a:chOff x="5362575" y="104775"/>
          <a:chExt cx="0" cy="314325"/>
        </a:xfrm>
      </xdr:grpSpPr>
      <xdr:sp macro="" textlink="">
        <xdr:nvSpPr>
          <xdr:cNvPr id="6231693" name="Rectangle 16">
            <a:extLst>
              <a:ext uri="{FF2B5EF4-FFF2-40B4-BE49-F238E27FC236}">
                <a16:creationId xmlns:a16="http://schemas.microsoft.com/office/drawing/2014/main" id="{D671A628-EAE5-787F-2862-A03972E3DFE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DF20E6CD-1EB3-122F-80FA-B377319DB38F}"/>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31653" name="Group 1">
          <a:extLst>
            <a:ext uri="{FF2B5EF4-FFF2-40B4-BE49-F238E27FC236}">
              <a16:creationId xmlns:a16="http://schemas.microsoft.com/office/drawing/2014/main" id="{DD9A9FCC-D723-2D63-B74E-F1B3DFBF7D29}"/>
            </a:ext>
          </a:extLst>
        </xdr:cNvPr>
        <xdr:cNvGrpSpPr>
          <a:grpSpLocks/>
        </xdr:cNvGrpSpPr>
      </xdr:nvGrpSpPr>
      <xdr:grpSpPr bwMode="auto">
        <a:xfrm>
          <a:off x="3698875" y="104775"/>
          <a:ext cx="0" cy="428625"/>
          <a:chOff x="5362575" y="104775"/>
          <a:chExt cx="0" cy="314325"/>
        </a:xfrm>
      </xdr:grpSpPr>
      <xdr:sp macro="" textlink="">
        <xdr:nvSpPr>
          <xdr:cNvPr id="6231691" name="Rectangle 2">
            <a:extLst>
              <a:ext uri="{FF2B5EF4-FFF2-40B4-BE49-F238E27FC236}">
                <a16:creationId xmlns:a16="http://schemas.microsoft.com/office/drawing/2014/main" id="{09345CBC-C07A-64CB-13D3-99B09194BE6D}"/>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4714BF57-9AAC-C561-A0BC-84F33774122F}"/>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31654" name="Group 15">
          <a:extLst>
            <a:ext uri="{FF2B5EF4-FFF2-40B4-BE49-F238E27FC236}">
              <a16:creationId xmlns:a16="http://schemas.microsoft.com/office/drawing/2014/main" id="{F9D86700-9C8F-328E-F33E-6EE362F4BEDD}"/>
            </a:ext>
          </a:extLst>
        </xdr:cNvPr>
        <xdr:cNvGrpSpPr>
          <a:grpSpLocks/>
        </xdr:cNvGrpSpPr>
      </xdr:nvGrpSpPr>
      <xdr:grpSpPr bwMode="auto">
        <a:xfrm>
          <a:off x="3698875" y="104775"/>
          <a:ext cx="0" cy="428625"/>
          <a:chOff x="5362575" y="104775"/>
          <a:chExt cx="0" cy="314325"/>
        </a:xfrm>
      </xdr:grpSpPr>
      <xdr:sp macro="" textlink="">
        <xdr:nvSpPr>
          <xdr:cNvPr id="6231689" name="Rectangle 16">
            <a:extLst>
              <a:ext uri="{FF2B5EF4-FFF2-40B4-BE49-F238E27FC236}">
                <a16:creationId xmlns:a16="http://schemas.microsoft.com/office/drawing/2014/main" id="{7C945613-74E5-6B79-857D-EA2BDF881B4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98228572-D370-64D5-B393-73170B833CFA}"/>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31655" name="Group 1">
          <a:extLst>
            <a:ext uri="{FF2B5EF4-FFF2-40B4-BE49-F238E27FC236}">
              <a16:creationId xmlns:a16="http://schemas.microsoft.com/office/drawing/2014/main" id="{D8EFED3C-F9C9-EE0D-DCF7-8F73167D9FB0}"/>
            </a:ext>
          </a:extLst>
        </xdr:cNvPr>
        <xdr:cNvGrpSpPr>
          <a:grpSpLocks/>
        </xdr:cNvGrpSpPr>
      </xdr:nvGrpSpPr>
      <xdr:grpSpPr bwMode="auto">
        <a:xfrm>
          <a:off x="3698875" y="104775"/>
          <a:ext cx="0" cy="428625"/>
          <a:chOff x="7950200" y="104775"/>
          <a:chExt cx="0" cy="314325"/>
        </a:xfrm>
      </xdr:grpSpPr>
      <xdr:sp macro="" textlink="">
        <xdr:nvSpPr>
          <xdr:cNvPr id="6231687" name="Rectangle 2">
            <a:extLst>
              <a:ext uri="{FF2B5EF4-FFF2-40B4-BE49-F238E27FC236}">
                <a16:creationId xmlns:a16="http://schemas.microsoft.com/office/drawing/2014/main" id="{C0FC62F1-C643-0AA0-D75D-A154DF3A24F3}"/>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55FECD46-A705-8CD4-1B91-2EDC3F6D9AC3}"/>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31656" name="Group 1">
          <a:extLst>
            <a:ext uri="{FF2B5EF4-FFF2-40B4-BE49-F238E27FC236}">
              <a16:creationId xmlns:a16="http://schemas.microsoft.com/office/drawing/2014/main" id="{8DECD2F9-35BB-58F0-E7D7-72B42CD0FFC7}"/>
            </a:ext>
          </a:extLst>
        </xdr:cNvPr>
        <xdr:cNvGrpSpPr>
          <a:grpSpLocks/>
        </xdr:cNvGrpSpPr>
      </xdr:nvGrpSpPr>
      <xdr:grpSpPr bwMode="auto">
        <a:xfrm>
          <a:off x="3698875" y="104775"/>
          <a:ext cx="0" cy="428625"/>
          <a:chOff x="5362575" y="104775"/>
          <a:chExt cx="0" cy="314325"/>
        </a:xfrm>
      </xdr:grpSpPr>
      <xdr:sp macro="" textlink="">
        <xdr:nvSpPr>
          <xdr:cNvPr id="6231685" name="Rectangle 2">
            <a:extLst>
              <a:ext uri="{FF2B5EF4-FFF2-40B4-BE49-F238E27FC236}">
                <a16:creationId xmlns:a16="http://schemas.microsoft.com/office/drawing/2014/main" id="{0022D48E-C5F6-61BD-3117-B0105257C1D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A0EA36F-043B-E08E-3342-F53BC9F225A7}"/>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31657" name="Group 15">
          <a:extLst>
            <a:ext uri="{FF2B5EF4-FFF2-40B4-BE49-F238E27FC236}">
              <a16:creationId xmlns:a16="http://schemas.microsoft.com/office/drawing/2014/main" id="{93C11250-6B58-CE99-5BBE-B27910B75591}"/>
            </a:ext>
          </a:extLst>
        </xdr:cNvPr>
        <xdr:cNvGrpSpPr>
          <a:grpSpLocks/>
        </xdr:cNvGrpSpPr>
      </xdr:nvGrpSpPr>
      <xdr:grpSpPr bwMode="auto">
        <a:xfrm>
          <a:off x="3698875" y="104775"/>
          <a:ext cx="0" cy="428625"/>
          <a:chOff x="5362575" y="104775"/>
          <a:chExt cx="0" cy="314325"/>
        </a:xfrm>
      </xdr:grpSpPr>
      <xdr:sp macro="" textlink="">
        <xdr:nvSpPr>
          <xdr:cNvPr id="6231683" name="Rectangle 16">
            <a:extLst>
              <a:ext uri="{FF2B5EF4-FFF2-40B4-BE49-F238E27FC236}">
                <a16:creationId xmlns:a16="http://schemas.microsoft.com/office/drawing/2014/main" id="{E4985AAD-4CDC-9ECD-C639-A52BB2A2B241}"/>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C34585C5-96F1-92F6-43A4-636D03D74851}"/>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31658" name="Group 1">
          <a:extLst>
            <a:ext uri="{FF2B5EF4-FFF2-40B4-BE49-F238E27FC236}">
              <a16:creationId xmlns:a16="http://schemas.microsoft.com/office/drawing/2014/main" id="{CDCA7690-E99F-FCB6-F136-ECFBCA04D687}"/>
            </a:ext>
          </a:extLst>
        </xdr:cNvPr>
        <xdr:cNvGrpSpPr>
          <a:grpSpLocks/>
        </xdr:cNvGrpSpPr>
      </xdr:nvGrpSpPr>
      <xdr:grpSpPr bwMode="auto">
        <a:xfrm>
          <a:off x="3698875" y="104775"/>
          <a:ext cx="0" cy="428625"/>
          <a:chOff x="5362575" y="104775"/>
          <a:chExt cx="0" cy="314325"/>
        </a:xfrm>
      </xdr:grpSpPr>
      <xdr:sp macro="" textlink="">
        <xdr:nvSpPr>
          <xdr:cNvPr id="6231681" name="Rectangle 2">
            <a:extLst>
              <a:ext uri="{FF2B5EF4-FFF2-40B4-BE49-F238E27FC236}">
                <a16:creationId xmlns:a16="http://schemas.microsoft.com/office/drawing/2014/main" id="{E54BFD9D-10CD-D768-D8FF-B51141C353C5}"/>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F62C3A36-3BFC-F252-BA74-6F2941125816}"/>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31659" name="Group 15">
          <a:extLst>
            <a:ext uri="{FF2B5EF4-FFF2-40B4-BE49-F238E27FC236}">
              <a16:creationId xmlns:a16="http://schemas.microsoft.com/office/drawing/2014/main" id="{3F042A40-810C-EDDF-FB1E-90C8D9FC1334}"/>
            </a:ext>
          </a:extLst>
        </xdr:cNvPr>
        <xdr:cNvGrpSpPr>
          <a:grpSpLocks/>
        </xdr:cNvGrpSpPr>
      </xdr:nvGrpSpPr>
      <xdr:grpSpPr bwMode="auto">
        <a:xfrm>
          <a:off x="3698875" y="104775"/>
          <a:ext cx="0" cy="428625"/>
          <a:chOff x="5362575" y="104775"/>
          <a:chExt cx="0" cy="314325"/>
        </a:xfrm>
      </xdr:grpSpPr>
      <xdr:sp macro="" textlink="">
        <xdr:nvSpPr>
          <xdr:cNvPr id="6231679" name="Rectangle 16">
            <a:extLst>
              <a:ext uri="{FF2B5EF4-FFF2-40B4-BE49-F238E27FC236}">
                <a16:creationId xmlns:a16="http://schemas.microsoft.com/office/drawing/2014/main" id="{9440AC6D-2726-49AE-BC06-AA5F96B8DDF4}"/>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61628010-173B-577B-EED9-5AB689180022}"/>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31660" name="Group 1">
          <a:extLst>
            <a:ext uri="{FF2B5EF4-FFF2-40B4-BE49-F238E27FC236}">
              <a16:creationId xmlns:a16="http://schemas.microsoft.com/office/drawing/2014/main" id="{5614D03A-E1B7-AB6F-7CC4-D0618259788E}"/>
            </a:ext>
          </a:extLst>
        </xdr:cNvPr>
        <xdr:cNvGrpSpPr>
          <a:grpSpLocks/>
        </xdr:cNvGrpSpPr>
      </xdr:nvGrpSpPr>
      <xdr:grpSpPr bwMode="auto">
        <a:xfrm>
          <a:off x="3698875" y="104775"/>
          <a:ext cx="0" cy="428625"/>
          <a:chOff x="7950200" y="104775"/>
          <a:chExt cx="0" cy="314325"/>
        </a:xfrm>
      </xdr:grpSpPr>
      <xdr:sp macro="" textlink="">
        <xdr:nvSpPr>
          <xdr:cNvPr id="6231677" name="Rectangle 2">
            <a:extLst>
              <a:ext uri="{FF2B5EF4-FFF2-40B4-BE49-F238E27FC236}">
                <a16:creationId xmlns:a16="http://schemas.microsoft.com/office/drawing/2014/main" id="{FD45E0CF-29FA-9391-D64A-289FA9CEFDF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2CD51AD7-9716-3AD5-5F64-31E97A401A73}"/>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31661" name="Group 1">
          <a:extLst>
            <a:ext uri="{FF2B5EF4-FFF2-40B4-BE49-F238E27FC236}">
              <a16:creationId xmlns:a16="http://schemas.microsoft.com/office/drawing/2014/main" id="{B41E3565-A329-D16F-D03E-C06A1143A93F}"/>
            </a:ext>
          </a:extLst>
        </xdr:cNvPr>
        <xdr:cNvGrpSpPr>
          <a:grpSpLocks/>
        </xdr:cNvGrpSpPr>
      </xdr:nvGrpSpPr>
      <xdr:grpSpPr bwMode="auto">
        <a:xfrm>
          <a:off x="3698875" y="104775"/>
          <a:ext cx="0" cy="428625"/>
          <a:chOff x="5362575" y="104775"/>
          <a:chExt cx="0" cy="314325"/>
        </a:xfrm>
      </xdr:grpSpPr>
      <xdr:sp macro="" textlink="">
        <xdr:nvSpPr>
          <xdr:cNvPr id="6231675" name="Rectangle 2">
            <a:extLst>
              <a:ext uri="{FF2B5EF4-FFF2-40B4-BE49-F238E27FC236}">
                <a16:creationId xmlns:a16="http://schemas.microsoft.com/office/drawing/2014/main" id="{971DAD25-E222-D60C-DE77-09C31F30082C}"/>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A29DBCC9-BC1A-B4CB-ED32-3EB7826E0D2F}"/>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31662" name="Group 15">
          <a:extLst>
            <a:ext uri="{FF2B5EF4-FFF2-40B4-BE49-F238E27FC236}">
              <a16:creationId xmlns:a16="http://schemas.microsoft.com/office/drawing/2014/main" id="{9BFFC5D8-46C2-33AC-9152-348116D64FDF}"/>
            </a:ext>
          </a:extLst>
        </xdr:cNvPr>
        <xdr:cNvGrpSpPr>
          <a:grpSpLocks/>
        </xdr:cNvGrpSpPr>
      </xdr:nvGrpSpPr>
      <xdr:grpSpPr bwMode="auto">
        <a:xfrm>
          <a:off x="3698875" y="104775"/>
          <a:ext cx="0" cy="428625"/>
          <a:chOff x="5362575" y="104775"/>
          <a:chExt cx="0" cy="314325"/>
        </a:xfrm>
      </xdr:grpSpPr>
      <xdr:sp macro="" textlink="">
        <xdr:nvSpPr>
          <xdr:cNvPr id="6231673" name="Rectangle 16">
            <a:extLst>
              <a:ext uri="{FF2B5EF4-FFF2-40B4-BE49-F238E27FC236}">
                <a16:creationId xmlns:a16="http://schemas.microsoft.com/office/drawing/2014/main" id="{B854B914-FF22-86CF-5755-D1E8CE59717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A4E09A98-E50A-1304-7C4B-F55C0B6A7DD2}"/>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31663" name="Group 1">
          <a:extLst>
            <a:ext uri="{FF2B5EF4-FFF2-40B4-BE49-F238E27FC236}">
              <a16:creationId xmlns:a16="http://schemas.microsoft.com/office/drawing/2014/main" id="{EF867A13-479E-86AB-E29C-2287B261BF90}"/>
            </a:ext>
          </a:extLst>
        </xdr:cNvPr>
        <xdr:cNvGrpSpPr>
          <a:grpSpLocks/>
        </xdr:cNvGrpSpPr>
      </xdr:nvGrpSpPr>
      <xdr:grpSpPr bwMode="auto">
        <a:xfrm>
          <a:off x="3698875" y="104775"/>
          <a:ext cx="0" cy="428625"/>
          <a:chOff x="5362575" y="104775"/>
          <a:chExt cx="0" cy="314325"/>
        </a:xfrm>
      </xdr:grpSpPr>
      <xdr:sp macro="" textlink="">
        <xdr:nvSpPr>
          <xdr:cNvPr id="6231671" name="Rectangle 2">
            <a:extLst>
              <a:ext uri="{FF2B5EF4-FFF2-40B4-BE49-F238E27FC236}">
                <a16:creationId xmlns:a16="http://schemas.microsoft.com/office/drawing/2014/main" id="{0B06D833-A41F-6458-1186-6449158149A1}"/>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70C9ABAB-D0E2-C4BA-4E14-5FD49E20BC35}"/>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31664" name="Group 15">
          <a:extLst>
            <a:ext uri="{FF2B5EF4-FFF2-40B4-BE49-F238E27FC236}">
              <a16:creationId xmlns:a16="http://schemas.microsoft.com/office/drawing/2014/main" id="{2D1861A8-7955-4BAF-42BE-6BA84091959E}"/>
            </a:ext>
          </a:extLst>
        </xdr:cNvPr>
        <xdr:cNvGrpSpPr>
          <a:grpSpLocks/>
        </xdr:cNvGrpSpPr>
      </xdr:nvGrpSpPr>
      <xdr:grpSpPr bwMode="auto">
        <a:xfrm>
          <a:off x="3698875" y="104775"/>
          <a:ext cx="0" cy="428625"/>
          <a:chOff x="5362575" y="104775"/>
          <a:chExt cx="0" cy="314325"/>
        </a:xfrm>
      </xdr:grpSpPr>
      <xdr:sp macro="" textlink="">
        <xdr:nvSpPr>
          <xdr:cNvPr id="6231669" name="Rectangle 16">
            <a:extLst>
              <a:ext uri="{FF2B5EF4-FFF2-40B4-BE49-F238E27FC236}">
                <a16:creationId xmlns:a16="http://schemas.microsoft.com/office/drawing/2014/main" id="{AEE338F6-1A86-B8C9-E305-55CB460F010E}"/>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7606BED8-624F-EADF-229A-CC388EF13E92}"/>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31665" name="Group 1">
          <a:extLst>
            <a:ext uri="{FF2B5EF4-FFF2-40B4-BE49-F238E27FC236}">
              <a16:creationId xmlns:a16="http://schemas.microsoft.com/office/drawing/2014/main" id="{8D08ED17-51FF-6126-8F98-075A4D4CECF3}"/>
            </a:ext>
          </a:extLst>
        </xdr:cNvPr>
        <xdr:cNvGrpSpPr>
          <a:grpSpLocks/>
        </xdr:cNvGrpSpPr>
      </xdr:nvGrpSpPr>
      <xdr:grpSpPr bwMode="auto">
        <a:xfrm>
          <a:off x="3698875" y="104775"/>
          <a:ext cx="0" cy="428625"/>
          <a:chOff x="7950200" y="104775"/>
          <a:chExt cx="0" cy="314325"/>
        </a:xfrm>
      </xdr:grpSpPr>
      <xdr:sp macro="" textlink="">
        <xdr:nvSpPr>
          <xdr:cNvPr id="6231667" name="Rectangle 2">
            <a:extLst>
              <a:ext uri="{FF2B5EF4-FFF2-40B4-BE49-F238E27FC236}">
                <a16:creationId xmlns:a16="http://schemas.microsoft.com/office/drawing/2014/main" id="{3EC0885D-BB88-78CC-0038-F019A0B3DC3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70B31D33-E1F8-5F44-1C9F-8D16B9B92563}"/>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editAs="oneCell">
    <xdr:from>
      <xdr:col>0</xdr:col>
      <xdr:colOff>47625</xdr:colOff>
      <xdr:row>0</xdr:row>
      <xdr:rowOff>171450</xdr:rowOff>
    </xdr:from>
    <xdr:to>
      <xdr:col>0</xdr:col>
      <xdr:colOff>1895475</xdr:colOff>
      <xdr:row>3</xdr:row>
      <xdr:rowOff>104775</xdr:rowOff>
    </xdr:to>
    <xdr:pic>
      <xdr:nvPicPr>
        <xdr:cNvPr id="6231666" name="Imagen 1">
          <a:extLst>
            <a:ext uri="{FF2B5EF4-FFF2-40B4-BE49-F238E27FC236}">
              <a16:creationId xmlns:a16="http://schemas.microsoft.com/office/drawing/2014/main" id="{FEB374E5-B193-4363-B0BB-9505B1F62C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0567" t="6026" r="8366" b="19231"/>
        <a:stretch>
          <a:fillRect/>
        </a:stretch>
      </xdr:blipFill>
      <xdr:spPr bwMode="auto">
        <a:xfrm>
          <a:off x="47625" y="171450"/>
          <a:ext cx="184785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6130736" name="Imagen 1">
          <a:extLst>
            <a:ext uri="{FF2B5EF4-FFF2-40B4-BE49-F238E27FC236}">
              <a16:creationId xmlns:a16="http://schemas.microsoft.com/office/drawing/2014/main" id="{40D7AC67-A01F-4CEE-46AD-FF423CEC800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11430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66675</xdr:colOff>
      <xdr:row>51</xdr:row>
      <xdr:rowOff>133350</xdr:rowOff>
    </xdr:from>
    <xdr:to>
      <xdr:col>14</xdr:col>
      <xdr:colOff>638175</xdr:colOff>
      <xdr:row>66</xdr:row>
      <xdr:rowOff>47625</xdr:rowOff>
    </xdr:to>
    <xdr:graphicFrame macro="">
      <xdr:nvGraphicFramePr>
        <xdr:cNvPr id="6130737" name="1 Gráfico">
          <a:extLst>
            <a:ext uri="{FF2B5EF4-FFF2-40B4-BE49-F238E27FC236}">
              <a16:creationId xmlns:a16="http://schemas.microsoft.com/office/drawing/2014/main" id="{2CE58377-C452-4213-ECFE-4B8FA82D7F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6142965" name="Group 1">
          <a:extLst>
            <a:ext uri="{FF2B5EF4-FFF2-40B4-BE49-F238E27FC236}">
              <a16:creationId xmlns:a16="http://schemas.microsoft.com/office/drawing/2014/main" id="{339A5832-292D-4E76-1F18-5E78F0A75F79}"/>
            </a:ext>
          </a:extLst>
        </xdr:cNvPr>
        <xdr:cNvGrpSpPr>
          <a:grpSpLocks/>
        </xdr:cNvGrpSpPr>
      </xdr:nvGrpSpPr>
      <xdr:grpSpPr bwMode="auto">
        <a:xfrm>
          <a:off x="3705225" y="104775"/>
          <a:ext cx="0" cy="428625"/>
          <a:chOff x="5362575" y="104775"/>
          <a:chExt cx="0" cy="314325"/>
        </a:xfrm>
      </xdr:grpSpPr>
      <xdr:sp macro="" textlink="">
        <xdr:nvSpPr>
          <xdr:cNvPr id="6365217" name="Rectangle 2">
            <a:extLst>
              <a:ext uri="{FF2B5EF4-FFF2-40B4-BE49-F238E27FC236}">
                <a16:creationId xmlns:a16="http://schemas.microsoft.com/office/drawing/2014/main" id="{62D7B8F0-8DC4-F17F-2EBC-C8BAB244F766}"/>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4449734C-0305-30F8-F8F5-8500D7A2F34C}"/>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42966" name="Group 15">
          <a:extLst>
            <a:ext uri="{FF2B5EF4-FFF2-40B4-BE49-F238E27FC236}">
              <a16:creationId xmlns:a16="http://schemas.microsoft.com/office/drawing/2014/main" id="{C9673469-AD03-E00F-9D28-1C7B3857EEB2}"/>
            </a:ext>
          </a:extLst>
        </xdr:cNvPr>
        <xdr:cNvGrpSpPr>
          <a:grpSpLocks/>
        </xdr:cNvGrpSpPr>
      </xdr:nvGrpSpPr>
      <xdr:grpSpPr bwMode="auto">
        <a:xfrm>
          <a:off x="3705225" y="104775"/>
          <a:ext cx="0" cy="428625"/>
          <a:chOff x="5362575" y="104775"/>
          <a:chExt cx="0" cy="314325"/>
        </a:xfrm>
      </xdr:grpSpPr>
      <xdr:sp macro="" textlink="">
        <xdr:nvSpPr>
          <xdr:cNvPr id="6365215" name="Rectangle 16">
            <a:extLst>
              <a:ext uri="{FF2B5EF4-FFF2-40B4-BE49-F238E27FC236}">
                <a16:creationId xmlns:a16="http://schemas.microsoft.com/office/drawing/2014/main" id="{F81D9301-E4DE-A088-224E-40AA98A25D9C}"/>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EC5CC522-A751-52C2-6259-436A0AB8008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42967" name="Group 1">
          <a:extLst>
            <a:ext uri="{FF2B5EF4-FFF2-40B4-BE49-F238E27FC236}">
              <a16:creationId xmlns:a16="http://schemas.microsoft.com/office/drawing/2014/main" id="{DA4A2A71-9101-1154-46F9-D69D5608A42A}"/>
            </a:ext>
          </a:extLst>
        </xdr:cNvPr>
        <xdr:cNvGrpSpPr>
          <a:grpSpLocks/>
        </xdr:cNvGrpSpPr>
      </xdr:nvGrpSpPr>
      <xdr:grpSpPr bwMode="auto">
        <a:xfrm>
          <a:off x="3705225" y="104775"/>
          <a:ext cx="0" cy="428625"/>
          <a:chOff x="5362575" y="104775"/>
          <a:chExt cx="0" cy="314325"/>
        </a:xfrm>
      </xdr:grpSpPr>
      <xdr:sp macro="" textlink="">
        <xdr:nvSpPr>
          <xdr:cNvPr id="6365213" name="Rectangle 2">
            <a:extLst>
              <a:ext uri="{FF2B5EF4-FFF2-40B4-BE49-F238E27FC236}">
                <a16:creationId xmlns:a16="http://schemas.microsoft.com/office/drawing/2014/main" id="{183D0E59-1394-47D2-57F5-098E71A82EBC}"/>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FE2BAF0A-4B22-48DE-F6D8-B2D25C7EDF0A}"/>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42968" name="Group 15">
          <a:extLst>
            <a:ext uri="{FF2B5EF4-FFF2-40B4-BE49-F238E27FC236}">
              <a16:creationId xmlns:a16="http://schemas.microsoft.com/office/drawing/2014/main" id="{37ECA92A-B32E-20AA-8A2E-A9E81F315C38}"/>
            </a:ext>
          </a:extLst>
        </xdr:cNvPr>
        <xdr:cNvGrpSpPr>
          <a:grpSpLocks/>
        </xdr:cNvGrpSpPr>
      </xdr:nvGrpSpPr>
      <xdr:grpSpPr bwMode="auto">
        <a:xfrm>
          <a:off x="3705225" y="104775"/>
          <a:ext cx="0" cy="428625"/>
          <a:chOff x="5362575" y="104775"/>
          <a:chExt cx="0" cy="314325"/>
        </a:xfrm>
      </xdr:grpSpPr>
      <xdr:sp macro="" textlink="">
        <xdr:nvSpPr>
          <xdr:cNvPr id="6365211" name="Rectangle 16">
            <a:extLst>
              <a:ext uri="{FF2B5EF4-FFF2-40B4-BE49-F238E27FC236}">
                <a16:creationId xmlns:a16="http://schemas.microsoft.com/office/drawing/2014/main" id="{9FDF9505-BD79-A9C0-9610-E9A4D6791395}"/>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8D140B3D-A1CA-FBC9-B494-C6FED635051E}"/>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42969" name="Group 1">
          <a:extLst>
            <a:ext uri="{FF2B5EF4-FFF2-40B4-BE49-F238E27FC236}">
              <a16:creationId xmlns:a16="http://schemas.microsoft.com/office/drawing/2014/main" id="{F04FA68D-5B81-8568-B6BE-DC43F33D2D85}"/>
            </a:ext>
          </a:extLst>
        </xdr:cNvPr>
        <xdr:cNvGrpSpPr>
          <a:grpSpLocks/>
        </xdr:cNvGrpSpPr>
      </xdr:nvGrpSpPr>
      <xdr:grpSpPr bwMode="auto">
        <a:xfrm>
          <a:off x="3705225" y="104775"/>
          <a:ext cx="0" cy="428625"/>
          <a:chOff x="7950200" y="104775"/>
          <a:chExt cx="0" cy="314325"/>
        </a:xfrm>
      </xdr:grpSpPr>
      <xdr:sp macro="" textlink="">
        <xdr:nvSpPr>
          <xdr:cNvPr id="6365209" name="Rectangle 2">
            <a:extLst>
              <a:ext uri="{FF2B5EF4-FFF2-40B4-BE49-F238E27FC236}">
                <a16:creationId xmlns:a16="http://schemas.microsoft.com/office/drawing/2014/main" id="{2279638C-9B87-EFF8-B5BC-851565AF2775}"/>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BDCA5420-0B00-2C5B-3E8B-1DBCA60D29F2}"/>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42970" name="Group 1">
          <a:extLst>
            <a:ext uri="{FF2B5EF4-FFF2-40B4-BE49-F238E27FC236}">
              <a16:creationId xmlns:a16="http://schemas.microsoft.com/office/drawing/2014/main" id="{88C95CF8-1C2D-11BE-101E-BA8F354A736E}"/>
            </a:ext>
          </a:extLst>
        </xdr:cNvPr>
        <xdr:cNvGrpSpPr>
          <a:grpSpLocks/>
        </xdr:cNvGrpSpPr>
      </xdr:nvGrpSpPr>
      <xdr:grpSpPr bwMode="auto">
        <a:xfrm>
          <a:off x="3705225" y="104775"/>
          <a:ext cx="0" cy="428625"/>
          <a:chOff x="5362575" y="104775"/>
          <a:chExt cx="0" cy="314325"/>
        </a:xfrm>
      </xdr:grpSpPr>
      <xdr:sp macro="" textlink="">
        <xdr:nvSpPr>
          <xdr:cNvPr id="6365207" name="Rectangle 2">
            <a:extLst>
              <a:ext uri="{FF2B5EF4-FFF2-40B4-BE49-F238E27FC236}">
                <a16:creationId xmlns:a16="http://schemas.microsoft.com/office/drawing/2014/main" id="{0B8C4291-B0BA-2D77-A007-E42AF729A513}"/>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A6B1A0-0C25-11A6-9438-14D3D1B0E664}"/>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42971" name="Group 15">
          <a:extLst>
            <a:ext uri="{FF2B5EF4-FFF2-40B4-BE49-F238E27FC236}">
              <a16:creationId xmlns:a16="http://schemas.microsoft.com/office/drawing/2014/main" id="{4B42A3A5-413E-8AD8-10EF-B3E4CC9A7BC1}"/>
            </a:ext>
          </a:extLst>
        </xdr:cNvPr>
        <xdr:cNvGrpSpPr>
          <a:grpSpLocks/>
        </xdr:cNvGrpSpPr>
      </xdr:nvGrpSpPr>
      <xdr:grpSpPr bwMode="auto">
        <a:xfrm>
          <a:off x="3705225" y="104775"/>
          <a:ext cx="0" cy="428625"/>
          <a:chOff x="5362575" y="104775"/>
          <a:chExt cx="0" cy="314325"/>
        </a:xfrm>
      </xdr:grpSpPr>
      <xdr:sp macro="" textlink="">
        <xdr:nvSpPr>
          <xdr:cNvPr id="6365205" name="Rectangle 16">
            <a:extLst>
              <a:ext uri="{FF2B5EF4-FFF2-40B4-BE49-F238E27FC236}">
                <a16:creationId xmlns:a16="http://schemas.microsoft.com/office/drawing/2014/main" id="{BEA8675B-FD2A-88EF-9CEF-9AF526C8544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E0A942AF-203E-E10F-61A4-BB27AAEC3036}"/>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42972" name="Group 1">
          <a:extLst>
            <a:ext uri="{FF2B5EF4-FFF2-40B4-BE49-F238E27FC236}">
              <a16:creationId xmlns:a16="http://schemas.microsoft.com/office/drawing/2014/main" id="{50250B19-BE05-F9A0-98E2-53FCF139AD27}"/>
            </a:ext>
          </a:extLst>
        </xdr:cNvPr>
        <xdr:cNvGrpSpPr>
          <a:grpSpLocks/>
        </xdr:cNvGrpSpPr>
      </xdr:nvGrpSpPr>
      <xdr:grpSpPr bwMode="auto">
        <a:xfrm>
          <a:off x="3705225" y="104775"/>
          <a:ext cx="0" cy="428625"/>
          <a:chOff x="5362575" y="104775"/>
          <a:chExt cx="0" cy="314325"/>
        </a:xfrm>
      </xdr:grpSpPr>
      <xdr:sp macro="" textlink="">
        <xdr:nvSpPr>
          <xdr:cNvPr id="6365203" name="Rectangle 2">
            <a:extLst>
              <a:ext uri="{FF2B5EF4-FFF2-40B4-BE49-F238E27FC236}">
                <a16:creationId xmlns:a16="http://schemas.microsoft.com/office/drawing/2014/main" id="{FFD23975-A1F3-0512-BFC7-809D0F6CEC34}"/>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837373CC-0A25-2FD8-5111-AD9FC6143538}"/>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42973" name="Group 15">
          <a:extLst>
            <a:ext uri="{FF2B5EF4-FFF2-40B4-BE49-F238E27FC236}">
              <a16:creationId xmlns:a16="http://schemas.microsoft.com/office/drawing/2014/main" id="{D162B8B2-9305-4E1C-32C2-F7D688AB8323}"/>
            </a:ext>
          </a:extLst>
        </xdr:cNvPr>
        <xdr:cNvGrpSpPr>
          <a:grpSpLocks/>
        </xdr:cNvGrpSpPr>
      </xdr:nvGrpSpPr>
      <xdr:grpSpPr bwMode="auto">
        <a:xfrm>
          <a:off x="3705225" y="104775"/>
          <a:ext cx="0" cy="428625"/>
          <a:chOff x="5362575" y="104775"/>
          <a:chExt cx="0" cy="314325"/>
        </a:xfrm>
      </xdr:grpSpPr>
      <xdr:sp macro="" textlink="">
        <xdr:nvSpPr>
          <xdr:cNvPr id="6365201" name="Rectangle 16">
            <a:extLst>
              <a:ext uri="{FF2B5EF4-FFF2-40B4-BE49-F238E27FC236}">
                <a16:creationId xmlns:a16="http://schemas.microsoft.com/office/drawing/2014/main" id="{8C236AB9-3DB4-372B-473C-3FB3280A1AA6}"/>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6205C9F-34B5-652B-59B7-AA9F85D3F8ED}"/>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42974" name="Group 1">
          <a:extLst>
            <a:ext uri="{FF2B5EF4-FFF2-40B4-BE49-F238E27FC236}">
              <a16:creationId xmlns:a16="http://schemas.microsoft.com/office/drawing/2014/main" id="{85CAFFB9-07CA-76DE-9DBD-E88CADD53A99}"/>
            </a:ext>
          </a:extLst>
        </xdr:cNvPr>
        <xdr:cNvGrpSpPr>
          <a:grpSpLocks/>
        </xdr:cNvGrpSpPr>
      </xdr:nvGrpSpPr>
      <xdr:grpSpPr bwMode="auto">
        <a:xfrm>
          <a:off x="3705225" y="104775"/>
          <a:ext cx="0" cy="428625"/>
          <a:chOff x="7950200" y="104775"/>
          <a:chExt cx="0" cy="314325"/>
        </a:xfrm>
      </xdr:grpSpPr>
      <xdr:sp macro="" textlink="">
        <xdr:nvSpPr>
          <xdr:cNvPr id="6365199" name="Rectangle 2">
            <a:extLst>
              <a:ext uri="{FF2B5EF4-FFF2-40B4-BE49-F238E27FC236}">
                <a16:creationId xmlns:a16="http://schemas.microsoft.com/office/drawing/2014/main" id="{4ED0C50F-365D-C049-E0AB-32F703FA4016}"/>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554E9DAE-65C3-6479-6EFC-A312263B493C}"/>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42975" name="Group 1">
          <a:extLst>
            <a:ext uri="{FF2B5EF4-FFF2-40B4-BE49-F238E27FC236}">
              <a16:creationId xmlns:a16="http://schemas.microsoft.com/office/drawing/2014/main" id="{9F22E297-8809-0F8D-2986-F2477D88EA8F}"/>
            </a:ext>
          </a:extLst>
        </xdr:cNvPr>
        <xdr:cNvGrpSpPr>
          <a:grpSpLocks/>
        </xdr:cNvGrpSpPr>
      </xdr:nvGrpSpPr>
      <xdr:grpSpPr bwMode="auto">
        <a:xfrm>
          <a:off x="3705225" y="104775"/>
          <a:ext cx="0" cy="428625"/>
          <a:chOff x="5362575" y="104775"/>
          <a:chExt cx="0" cy="314325"/>
        </a:xfrm>
      </xdr:grpSpPr>
      <xdr:sp macro="" textlink="">
        <xdr:nvSpPr>
          <xdr:cNvPr id="6365197" name="Rectangle 2">
            <a:extLst>
              <a:ext uri="{FF2B5EF4-FFF2-40B4-BE49-F238E27FC236}">
                <a16:creationId xmlns:a16="http://schemas.microsoft.com/office/drawing/2014/main" id="{5A51507A-45FC-F367-DC24-406D6741B74E}"/>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B367916-ED4D-91DA-A1D7-9C59E61F7663}"/>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365184" name="Group 15">
          <a:extLst>
            <a:ext uri="{FF2B5EF4-FFF2-40B4-BE49-F238E27FC236}">
              <a16:creationId xmlns:a16="http://schemas.microsoft.com/office/drawing/2014/main" id="{42C454B2-AC11-5787-1074-8362D02BFC26}"/>
            </a:ext>
          </a:extLst>
        </xdr:cNvPr>
        <xdr:cNvGrpSpPr>
          <a:grpSpLocks/>
        </xdr:cNvGrpSpPr>
      </xdr:nvGrpSpPr>
      <xdr:grpSpPr bwMode="auto">
        <a:xfrm>
          <a:off x="3705225" y="104775"/>
          <a:ext cx="0" cy="428625"/>
          <a:chOff x="5362575" y="104775"/>
          <a:chExt cx="0" cy="314325"/>
        </a:xfrm>
      </xdr:grpSpPr>
      <xdr:sp macro="" textlink="">
        <xdr:nvSpPr>
          <xdr:cNvPr id="6365195" name="Rectangle 16">
            <a:extLst>
              <a:ext uri="{FF2B5EF4-FFF2-40B4-BE49-F238E27FC236}">
                <a16:creationId xmlns:a16="http://schemas.microsoft.com/office/drawing/2014/main" id="{A4172D63-6BA3-4D87-BDED-4C2DA98DA5E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46E30AE6-921B-56D6-A1D0-7D393839DE9F}"/>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365185" name="Group 1">
          <a:extLst>
            <a:ext uri="{FF2B5EF4-FFF2-40B4-BE49-F238E27FC236}">
              <a16:creationId xmlns:a16="http://schemas.microsoft.com/office/drawing/2014/main" id="{9AB0514D-D9D4-89D3-8D8F-F7D765433107}"/>
            </a:ext>
          </a:extLst>
        </xdr:cNvPr>
        <xdr:cNvGrpSpPr>
          <a:grpSpLocks/>
        </xdr:cNvGrpSpPr>
      </xdr:nvGrpSpPr>
      <xdr:grpSpPr bwMode="auto">
        <a:xfrm>
          <a:off x="3705225" y="104775"/>
          <a:ext cx="0" cy="428625"/>
          <a:chOff x="5362575" y="104775"/>
          <a:chExt cx="0" cy="314325"/>
        </a:xfrm>
      </xdr:grpSpPr>
      <xdr:sp macro="" textlink="">
        <xdr:nvSpPr>
          <xdr:cNvPr id="6365193" name="Rectangle 2">
            <a:extLst>
              <a:ext uri="{FF2B5EF4-FFF2-40B4-BE49-F238E27FC236}">
                <a16:creationId xmlns:a16="http://schemas.microsoft.com/office/drawing/2014/main" id="{0F333DCF-5CF1-4F5E-8C6B-2FB577F9C43F}"/>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13308DFA-7077-E308-71C5-BCEAD6F739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365186" name="Group 15">
          <a:extLst>
            <a:ext uri="{FF2B5EF4-FFF2-40B4-BE49-F238E27FC236}">
              <a16:creationId xmlns:a16="http://schemas.microsoft.com/office/drawing/2014/main" id="{C6DB67BA-05E7-5340-3250-A8853B156A71}"/>
            </a:ext>
          </a:extLst>
        </xdr:cNvPr>
        <xdr:cNvGrpSpPr>
          <a:grpSpLocks/>
        </xdr:cNvGrpSpPr>
      </xdr:nvGrpSpPr>
      <xdr:grpSpPr bwMode="auto">
        <a:xfrm>
          <a:off x="3705225" y="104775"/>
          <a:ext cx="0" cy="428625"/>
          <a:chOff x="5362575" y="104775"/>
          <a:chExt cx="0" cy="314325"/>
        </a:xfrm>
      </xdr:grpSpPr>
      <xdr:sp macro="" textlink="">
        <xdr:nvSpPr>
          <xdr:cNvPr id="6365191" name="Rectangle 16">
            <a:extLst>
              <a:ext uri="{FF2B5EF4-FFF2-40B4-BE49-F238E27FC236}">
                <a16:creationId xmlns:a16="http://schemas.microsoft.com/office/drawing/2014/main" id="{DFBAC974-A95B-9695-D411-0B21D0106E66}"/>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F3F6827A-5A2B-6469-CC1A-1AF328EACA96}"/>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365187" name="Group 1">
          <a:extLst>
            <a:ext uri="{FF2B5EF4-FFF2-40B4-BE49-F238E27FC236}">
              <a16:creationId xmlns:a16="http://schemas.microsoft.com/office/drawing/2014/main" id="{97AF41D4-F5CA-A76E-BE65-F047D43B9BCB}"/>
            </a:ext>
          </a:extLst>
        </xdr:cNvPr>
        <xdr:cNvGrpSpPr>
          <a:grpSpLocks/>
        </xdr:cNvGrpSpPr>
      </xdr:nvGrpSpPr>
      <xdr:grpSpPr bwMode="auto">
        <a:xfrm>
          <a:off x="3705225" y="104775"/>
          <a:ext cx="0" cy="428625"/>
          <a:chOff x="7950200" y="104775"/>
          <a:chExt cx="0" cy="314325"/>
        </a:xfrm>
      </xdr:grpSpPr>
      <xdr:sp macro="" textlink="">
        <xdr:nvSpPr>
          <xdr:cNvPr id="6365189" name="Rectangle 2">
            <a:extLst>
              <a:ext uri="{FF2B5EF4-FFF2-40B4-BE49-F238E27FC236}">
                <a16:creationId xmlns:a16="http://schemas.microsoft.com/office/drawing/2014/main" id="{7F9E5D57-7EB1-4DBC-2EA8-F4DE057758E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BD969725-15F4-F0E2-E3FB-4650706141EC}"/>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6365188" name="Imagen 1">
          <a:extLst>
            <a:ext uri="{FF2B5EF4-FFF2-40B4-BE49-F238E27FC236}">
              <a16:creationId xmlns:a16="http://schemas.microsoft.com/office/drawing/2014/main" id="{36A7890E-A2A9-1E39-A25A-5E2AEABA3B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504825</xdr:colOff>
      <xdr:row>1</xdr:row>
      <xdr:rowOff>28575</xdr:rowOff>
    </xdr:from>
    <xdr:to>
      <xdr:col>1</xdr:col>
      <xdr:colOff>1390650</xdr:colOff>
      <xdr:row>4</xdr:row>
      <xdr:rowOff>180975</xdr:rowOff>
    </xdr:to>
    <xdr:pic>
      <xdr:nvPicPr>
        <xdr:cNvPr id="19020" name="2 Imagen">
          <a:extLst>
            <a:ext uri="{FF2B5EF4-FFF2-40B4-BE49-F238E27FC236}">
              <a16:creationId xmlns:a16="http://schemas.microsoft.com/office/drawing/2014/main" id="{D5FB493A-7CFD-7B54-5C97-BFCCC702AA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 y="200025"/>
          <a:ext cx="88582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0</xdr:row>
      <xdr:rowOff>104775</xdr:rowOff>
    </xdr:from>
    <xdr:to>
      <xdr:col>3</xdr:col>
      <xdr:colOff>0</xdr:colOff>
      <xdr:row>1</xdr:row>
      <xdr:rowOff>161925</xdr:rowOff>
    </xdr:to>
    <xdr:grpSp>
      <xdr:nvGrpSpPr>
        <xdr:cNvPr id="5790949" name="Group 1">
          <a:extLst>
            <a:ext uri="{FF2B5EF4-FFF2-40B4-BE49-F238E27FC236}">
              <a16:creationId xmlns:a16="http://schemas.microsoft.com/office/drawing/2014/main" id="{E23B85A3-C304-48CC-76DA-5F3BA0BFD6E8}"/>
            </a:ext>
          </a:extLst>
        </xdr:cNvPr>
        <xdr:cNvGrpSpPr>
          <a:grpSpLocks/>
        </xdr:cNvGrpSpPr>
      </xdr:nvGrpSpPr>
      <xdr:grpSpPr bwMode="auto">
        <a:xfrm>
          <a:off x="5543550" y="104775"/>
          <a:ext cx="0" cy="295275"/>
          <a:chOff x="6238875" y="104775"/>
          <a:chExt cx="0" cy="314325"/>
        </a:xfrm>
      </xdr:grpSpPr>
      <xdr:sp macro="" textlink="">
        <xdr:nvSpPr>
          <xdr:cNvPr id="5790951" name="Rectangle 2">
            <a:extLst>
              <a:ext uri="{FF2B5EF4-FFF2-40B4-BE49-F238E27FC236}">
                <a16:creationId xmlns:a16="http://schemas.microsoft.com/office/drawing/2014/main" id="{5539D761-4FC1-9402-9EA4-FF46F8A6E6D3}"/>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B9F82350-7A70-5AE1-174A-226388A609C8}"/>
              </a:ext>
            </a:extLst>
          </xdr:cNvPr>
          <xdr:cNvSpPr txBox="1">
            <a:spLocks noChangeArrowheads="1"/>
          </xdr:cNvSpPr>
        </xdr:nvSpPr>
        <xdr:spPr bwMode="auto">
          <a:xfrm>
            <a:off x="6238875" y="-676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ES" sz="1600" b="1" i="0" strike="noStrike">
                <a:solidFill>
                  <a:srgbClr val="000000"/>
                </a:solidFill>
                <a:latin typeface="Times New Roman"/>
                <a:cs typeface="Times New Roman"/>
              </a:rPr>
              <a:t>F-1</a:t>
            </a:r>
          </a:p>
        </xdr:txBody>
      </xdr:sp>
    </xdr:grpSp>
    <xdr:clientData/>
  </xdr:twoCellAnchor>
  <xdr:twoCellAnchor editAs="oneCell">
    <xdr:from>
      <xdr:col>0</xdr:col>
      <xdr:colOff>485775</xdr:colOff>
      <xdr:row>0</xdr:row>
      <xdr:rowOff>123825</xdr:rowOff>
    </xdr:from>
    <xdr:to>
      <xdr:col>0</xdr:col>
      <xdr:colOff>1543050</xdr:colOff>
      <xdr:row>3</xdr:row>
      <xdr:rowOff>219075</xdr:rowOff>
    </xdr:to>
    <xdr:pic>
      <xdr:nvPicPr>
        <xdr:cNvPr id="5790950" name="5 Imagen">
          <a:extLst>
            <a:ext uri="{FF2B5EF4-FFF2-40B4-BE49-F238E27FC236}">
              <a16:creationId xmlns:a16="http://schemas.microsoft.com/office/drawing/2014/main" id="{45080EBF-A670-6029-B4A0-F414487374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5775" y="123825"/>
          <a:ext cx="105727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5776502" name="Imagen 1">
          <a:extLst>
            <a:ext uri="{FF2B5EF4-FFF2-40B4-BE49-F238E27FC236}">
              <a16:creationId xmlns:a16="http://schemas.microsoft.com/office/drawing/2014/main" id="{FEFFE0E6-05EC-8838-BFEB-F21425658C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0" y="85725"/>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66675</xdr:colOff>
      <xdr:row>51</xdr:row>
      <xdr:rowOff>133350</xdr:rowOff>
    </xdr:from>
    <xdr:to>
      <xdr:col>14</xdr:col>
      <xdr:colOff>638175</xdr:colOff>
      <xdr:row>66</xdr:row>
      <xdr:rowOff>47625</xdr:rowOff>
    </xdr:to>
    <xdr:graphicFrame macro="">
      <xdr:nvGraphicFramePr>
        <xdr:cNvPr id="5776503" name="1 Gráfico">
          <a:extLst>
            <a:ext uri="{FF2B5EF4-FFF2-40B4-BE49-F238E27FC236}">
              <a16:creationId xmlns:a16="http://schemas.microsoft.com/office/drawing/2014/main" id="{A602CF8E-B5F3-C054-FF64-97BB4D620A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8</xdr:col>
      <xdr:colOff>0</xdr:colOff>
      <xdr:row>0</xdr:row>
      <xdr:rowOff>104775</xdr:rowOff>
    </xdr:from>
    <xdr:to>
      <xdr:col>8</xdr:col>
      <xdr:colOff>0</xdr:colOff>
      <xdr:row>1</xdr:row>
      <xdr:rowOff>152400</xdr:rowOff>
    </xdr:to>
    <xdr:grpSp>
      <xdr:nvGrpSpPr>
        <xdr:cNvPr id="6234687" name="Group 1">
          <a:extLst>
            <a:ext uri="{FF2B5EF4-FFF2-40B4-BE49-F238E27FC236}">
              <a16:creationId xmlns:a16="http://schemas.microsoft.com/office/drawing/2014/main" id="{A40AB2D5-3922-A6AD-33F4-A4003FD7FA46}"/>
            </a:ext>
          </a:extLst>
        </xdr:cNvPr>
        <xdr:cNvGrpSpPr>
          <a:grpSpLocks/>
        </xdr:cNvGrpSpPr>
      </xdr:nvGrpSpPr>
      <xdr:grpSpPr bwMode="auto">
        <a:xfrm>
          <a:off x="7608794" y="104775"/>
          <a:ext cx="0" cy="428625"/>
          <a:chOff x="5362575" y="104775"/>
          <a:chExt cx="0" cy="314325"/>
        </a:xfrm>
      </xdr:grpSpPr>
      <xdr:sp macro="" textlink="">
        <xdr:nvSpPr>
          <xdr:cNvPr id="6234731" name="Rectangle 2">
            <a:extLst>
              <a:ext uri="{FF2B5EF4-FFF2-40B4-BE49-F238E27FC236}">
                <a16:creationId xmlns:a16="http://schemas.microsoft.com/office/drawing/2014/main" id="{89850D97-9A59-AC35-B7AB-63709A2D23D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643EEA2A-C147-0867-23C6-65F2BE68605B}"/>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104775</xdr:rowOff>
    </xdr:from>
    <xdr:to>
      <xdr:col>8</xdr:col>
      <xdr:colOff>0</xdr:colOff>
      <xdr:row>1</xdr:row>
      <xdr:rowOff>152400</xdr:rowOff>
    </xdr:to>
    <xdr:grpSp>
      <xdr:nvGrpSpPr>
        <xdr:cNvPr id="6234688" name="Group 15">
          <a:extLst>
            <a:ext uri="{FF2B5EF4-FFF2-40B4-BE49-F238E27FC236}">
              <a16:creationId xmlns:a16="http://schemas.microsoft.com/office/drawing/2014/main" id="{DD03008A-1480-39CD-7F0F-97D99F1C1036}"/>
            </a:ext>
          </a:extLst>
        </xdr:cNvPr>
        <xdr:cNvGrpSpPr>
          <a:grpSpLocks/>
        </xdr:cNvGrpSpPr>
      </xdr:nvGrpSpPr>
      <xdr:grpSpPr bwMode="auto">
        <a:xfrm>
          <a:off x="7608794" y="104775"/>
          <a:ext cx="0" cy="428625"/>
          <a:chOff x="5362575" y="104775"/>
          <a:chExt cx="0" cy="314325"/>
        </a:xfrm>
      </xdr:grpSpPr>
      <xdr:sp macro="" textlink="">
        <xdr:nvSpPr>
          <xdr:cNvPr id="6234729" name="Rectangle 16">
            <a:extLst>
              <a:ext uri="{FF2B5EF4-FFF2-40B4-BE49-F238E27FC236}">
                <a16:creationId xmlns:a16="http://schemas.microsoft.com/office/drawing/2014/main" id="{964ABDD7-FDCC-488B-8C3C-D530487B44A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B59621FE-7B07-4E79-C051-D88028F01698}"/>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104775</xdr:rowOff>
    </xdr:from>
    <xdr:to>
      <xdr:col>8</xdr:col>
      <xdr:colOff>0</xdr:colOff>
      <xdr:row>1</xdr:row>
      <xdr:rowOff>152400</xdr:rowOff>
    </xdr:to>
    <xdr:grpSp>
      <xdr:nvGrpSpPr>
        <xdr:cNvPr id="6234689" name="Group 1">
          <a:extLst>
            <a:ext uri="{FF2B5EF4-FFF2-40B4-BE49-F238E27FC236}">
              <a16:creationId xmlns:a16="http://schemas.microsoft.com/office/drawing/2014/main" id="{EDDF3102-A21F-DB3F-93B5-B05A7A476ECE}"/>
            </a:ext>
          </a:extLst>
        </xdr:cNvPr>
        <xdr:cNvGrpSpPr>
          <a:grpSpLocks/>
        </xdr:cNvGrpSpPr>
      </xdr:nvGrpSpPr>
      <xdr:grpSpPr bwMode="auto">
        <a:xfrm>
          <a:off x="7608794" y="104775"/>
          <a:ext cx="0" cy="428625"/>
          <a:chOff x="5362575" y="104775"/>
          <a:chExt cx="0" cy="314325"/>
        </a:xfrm>
      </xdr:grpSpPr>
      <xdr:sp macro="" textlink="">
        <xdr:nvSpPr>
          <xdr:cNvPr id="6234727" name="Rectangle 2">
            <a:extLst>
              <a:ext uri="{FF2B5EF4-FFF2-40B4-BE49-F238E27FC236}">
                <a16:creationId xmlns:a16="http://schemas.microsoft.com/office/drawing/2014/main" id="{42D73208-BFE4-606F-03FB-52AA0DA0554C}"/>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BC4991AB-A9E2-7FA8-BD5B-D29CA326D759}"/>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104775</xdr:rowOff>
    </xdr:from>
    <xdr:to>
      <xdr:col>8</xdr:col>
      <xdr:colOff>0</xdr:colOff>
      <xdr:row>1</xdr:row>
      <xdr:rowOff>152400</xdr:rowOff>
    </xdr:to>
    <xdr:grpSp>
      <xdr:nvGrpSpPr>
        <xdr:cNvPr id="6234690" name="Group 15">
          <a:extLst>
            <a:ext uri="{FF2B5EF4-FFF2-40B4-BE49-F238E27FC236}">
              <a16:creationId xmlns:a16="http://schemas.microsoft.com/office/drawing/2014/main" id="{611C1847-8607-C194-4B90-F25C6E04704B}"/>
            </a:ext>
          </a:extLst>
        </xdr:cNvPr>
        <xdr:cNvGrpSpPr>
          <a:grpSpLocks/>
        </xdr:cNvGrpSpPr>
      </xdr:nvGrpSpPr>
      <xdr:grpSpPr bwMode="auto">
        <a:xfrm>
          <a:off x="7608794" y="104775"/>
          <a:ext cx="0" cy="428625"/>
          <a:chOff x="5362575" y="104775"/>
          <a:chExt cx="0" cy="314325"/>
        </a:xfrm>
      </xdr:grpSpPr>
      <xdr:sp macro="" textlink="">
        <xdr:nvSpPr>
          <xdr:cNvPr id="6234725" name="Rectangle 16">
            <a:extLst>
              <a:ext uri="{FF2B5EF4-FFF2-40B4-BE49-F238E27FC236}">
                <a16:creationId xmlns:a16="http://schemas.microsoft.com/office/drawing/2014/main" id="{C996EC19-FFE9-7682-7695-1F27BEEF684C}"/>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39726EC3-C8AE-1B7F-05F2-904D1C2975E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104775</xdr:rowOff>
    </xdr:from>
    <xdr:to>
      <xdr:col>8</xdr:col>
      <xdr:colOff>0</xdr:colOff>
      <xdr:row>1</xdr:row>
      <xdr:rowOff>152400</xdr:rowOff>
    </xdr:to>
    <xdr:grpSp>
      <xdr:nvGrpSpPr>
        <xdr:cNvPr id="6234691" name="Group 1">
          <a:extLst>
            <a:ext uri="{FF2B5EF4-FFF2-40B4-BE49-F238E27FC236}">
              <a16:creationId xmlns:a16="http://schemas.microsoft.com/office/drawing/2014/main" id="{BCDFD996-A7C3-B86C-8179-BF13C621C13C}"/>
            </a:ext>
          </a:extLst>
        </xdr:cNvPr>
        <xdr:cNvGrpSpPr>
          <a:grpSpLocks/>
        </xdr:cNvGrpSpPr>
      </xdr:nvGrpSpPr>
      <xdr:grpSpPr bwMode="auto">
        <a:xfrm>
          <a:off x="7608794" y="104775"/>
          <a:ext cx="0" cy="428625"/>
          <a:chOff x="7950200" y="104775"/>
          <a:chExt cx="0" cy="314325"/>
        </a:xfrm>
      </xdr:grpSpPr>
      <xdr:sp macro="" textlink="">
        <xdr:nvSpPr>
          <xdr:cNvPr id="6234723" name="Rectangle 2">
            <a:extLst>
              <a:ext uri="{FF2B5EF4-FFF2-40B4-BE49-F238E27FC236}">
                <a16:creationId xmlns:a16="http://schemas.microsoft.com/office/drawing/2014/main" id="{F158BEB8-5013-8A33-E2AB-5B09F72AE75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547AFB2C-FBD9-6C5C-9152-A131D93873BC}"/>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8</xdr:col>
      <xdr:colOff>0</xdr:colOff>
      <xdr:row>0</xdr:row>
      <xdr:rowOff>104775</xdr:rowOff>
    </xdr:from>
    <xdr:to>
      <xdr:col>8</xdr:col>
      <xdr:colOff>0</xdr:colOff>
      <xdr:row>1</xdr:row>
      <xdr:rowOff>152400</xdr:rowOff>
    </xdr:to>
    <xdr:grpSp>
      <xdr:nvGrpSpPr>
        <xdr:cNvPr id="6234692" name="Group 1">
          <a:extLst>
            <a:ext uri="{FF2B5EF4-FFF2-40B4-BE49-F238E27FC236}">
              <a16:creationId xmlns:a16="http://schemas.microsoft.com/office/drawing/2014/main" id="{65D21245-BCF5-B1FD-DD91-2514280A142B}"/>
            </a:ext>
          </a:extLst>
        </xdr:cNvPr>
        <xdr:cNvGrpSpPr>
          <a:grpSpLocks/>
        </xdr:cNvGrpSpPr>
      </xdr:nvGrpSpPr>
      <xdr:grpSpPr bwMode="auto">
        <a:xfrm>
          <a:off x="7608794" y="104775"/>
          <a:ext cx="0" cy="428625"/>
          <a:chOff x="5362575" y="104775"/>
          <a:chExt cx="0" cy="314325"/>
        </a:xfrm>
      </xdr:grpSpPr>
      <xdr:sp macro="" textlink="">
        <xdr:nvSpPr>
          <xdr:cNvPr id="6234721" name="Rectangle 2">
            <a:extLst>
              <a:ext uri="{FF2B5EF4-FFF2-40B4-BE49-F238E27FC236}">
                <a16:creationId xmlns:a16="http://schemas.microsoft.com/office/drawing/2014/main" id="{5B29F710-6CAC-4C5B-FC4D-BC724C59DFB1}"/>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F133B8BE-17DE-9C2C-2F01-F1F98862A0F4}"/>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104775</xdr:rowOff>
    </xdr:from>
    <xdr:to>
      <xdr:col>8</xdr:col>
      <xdr:colOff>0</xdr:colOff>
      <xdr:row>1</xdr:row>
      <xdr:rowOff>152400</xdr:rowOff>
    </xdr:to>
    <xdr:grpSp>
      <xdr:nvGrpSpPr>
        <xdr:cNvPr id="6234693" name="Group 15">
          <a:extLst>
            <a:ext uri="{FF2B5EF4-FFF2-40B4-BE49-F238E27FC236}">
              <a16:creationId xmlns:a16="http://schemas.microsoft.com/office/drawing/2014/main" id="{25AC43E7-9C9B-7322-02A7-7031ABBA06A4}"/>
            </a:ext>
          </a:extLst>
        </xdr:cNvPr>
        <xdr:cNvGrpSpPr>
          <a:grpSpLocks/>
        </xdr:cNvGrpSpPr>
      </xdr:nvGrpSpPr>
      <xdr:grpSpPr bwMode="auto">
        <a:xfrm>
          <a:off x="7608794" y="104775"/>
          <a:ext cx="0" cy="428625"/>
          <a:chOff x="5362575" y="104775"/>
          <a:chExt cx="0" cy="314325"/>
        </a:xfrm>
      </xdr:grpSpPr>
      <xdr:sp macro="" textlink="">
        <xdr:nvSpPr>
          <xdr:cNvPr id="6234719" name="Rectangle 16">
            <a:extLst>
              <a:ext uri="{FF2B5EF4-FFF2-40B4-BE49-F238E27FC236}">
                <a16:creationId xmlns:a16="http://schemas.microsoft.com/office/drawing/2014/main" id="{FC88D118-C897-0136-4E3A-C6D11930802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D83F8229-A41C-0DF1-3A28-A1786A34FF1F}"/>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104775</xdr:rowOff>
    </xdr:from>
    <xdr:to>
      <xdr:col>8</xdr:col>
      <xdr:colOff>0</xdr:colOff>
      <xdr:row>1</xdr:row>
      <xdr:rowOff>152400</xdr:rowOff>
    </xdr:to>
    <xdr:grpSp>
      <xdr:nvGrpSpPr>
        <xdr:cNvPr id="6234694" name="Group 1">
          <a:extLst>
            <a:ext uri="{FF2B5EF4-FFF2-40B4-BE49-F238E27FC236}">
              <a16:creationId xmlns:a16="http://schemas.microsoft.com/office/drawing/2014/main" id="{108230F9-61C0-5ED4-DE4A-594F5E956EBC}"/>
            </a:ext>
          </a:extLst>
        </xdr:cNvPr>
        <xdr:cNvGrpSpPr>
          <a:grpSpLocks/>
        </xdr:cNvGrpSpPr>
      </xdr:nvGrpSpPr>
      <xdr:grpSpPr bwMode="auto">
        <a:xfrm>
          <a:off x="7608794" y="104775"/>
          <a:ext cx="0" cy="428625"/>
          <a:chOff x="5362575" y="104775"/>
          <a:chExt cx="0" cy="314325"/>
        </a:xfrm>
      </xdr:grpSpPr>
      <xdr:sp macro="" textlink="">
        <xdr:nvSpPr>
          <xdr:cNvPr id="6234717" name="Rectangle 2">
            <a:extLst>
              <a:ext uri="{FF2B5EF4-FFF2-40B4-BE49-F238E27FC236}">
                <a16:creationId xmlns:a16="http://schemas.microsoft.com/office/drawing/2014/main" id="{CD729CBF-E866-99DC-3201-4BE1F5E7424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889EA953-9FA4-1EF4-DA6C-E0792A31F59B}"/>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104775</xdr:rowOff>
    </xdr:from>
    <xdr:to>
      <xdr:col>8</xdr:col>
      <xdr:colOff>0</xdr:colOff>
      <xdr:row>1</xdr:row>
      <xdr:rowOff>152400</xdr:rowOff>
    </xdr:to>
    <xdr:grpSp>
      <xdr:nvGrpSpPr>
        <xdr:cNvPr id="6234695" name="Group 15">
          <a:extLst>
            <a:ext uri="{FF2B5EF4-FFF2-40B4-BE49-F238E27FC236}">
              <a16:creationId xmlns:a16="http://schemas.microsoft.com/office/drawing/2014/main" id="{35623A02-CBE0-CF01-8F05-514ED683F739}"/>
            </a:ext>
          </a:extLst>
        </xdr:cNvPr>
        <xdr:cNvGrpSpPr>
          <a:grpSpLocks/>
        </xdr:cNvGrpSpPr>
      </xdr:nvGrpSpPr>
      <xdr:grpSpPr bwMode="auto">
        <a:xfrm>
          <a:off x="7608794" y="104775"/>
          <a:ext cx="0" cy="428625"/>
          <a:chOff x="5362575" y="104775"/>
          <a:chExt cx="0" cy="314325"/>
        </a:xfrm>
      </xdr:grpSpPr>
      <xdr:sp macro="" textlink="">
        <xdr:nvSpPr>
          <xdr:cNvPr id="6234715" name="Rectangle 16">
            <a:extLst>
              <a:ext uri="{FF2B5EF4-FFF2-40B4-BE49-F238E27FC236}">
                <a16:creationId xmlns:a16="http://schemas.microsoft.com/office/drawing/2014/main" id="{AE7076B9-216B-5146-B140-7C46F1090395}"/>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6E667BFB-ADD7-FA1E-8CC1-28502C7989D4}"/>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104775</xdr:rowOff>
    </xdr:from>
    <xdr:to>
      <xdr:col>8</xdr:col>
      <xdr:colOff>0</xdr:colOff>
      <xdr:row>1</xdr:row>
      <xdr:rowOff>152400</xdr:rowOff>
    </xdr:to>
    <xdr:grpSp>
      <xdr:nvGrpSpPr>
        <xdr:cNvPr id="6234696" name="Group 1">
          <a:extLst>
            <a:ext uri="{FF2B5EF4-FFF2-40B4-BE49-F238E27FC236}">
              <a16:creationId xmlns:a16="http://schemas.microsoft.com/office/drawing/2014/main" id="{1C7B03A2-FCE9-0B09-5225-D9E43672B400}"/>
            </a:ext>
          </a:extLst>
        </xdr:cNvPr>
        <xdr:cNvGrpSpPr>
          <a:grpSpLocks/>
        </xdr:cNvGrpSpPr>
      </xdr:nvGrpSpPr>
      <xdr:grpSpPr bwMode="auto">
        <a:xfrm>
          <a:off x="7608794" y="104775"/>
          <a:ext cx="0" cy="428625"/>
          <a:chOff x="7950200" y="104775"/>
          <a:chExt cx="0" cy="314325"/>
        </a:xfrm>
      </xdr:grpSpPr>
      <xdr:sp macro="" textlink="">
        <xdr:nvSpPr>
          <xdr:cNvPr id="6234713" name="Rectangle 2">
            <a:extLst>
              <a:ext uri="{FF2B5EF4-FFF2-40B4-BE49-F238E27FC236}">
                <a16:creationId xmlns:a16="http://schemas.microsoft.com/office/drawing/2014/main" id="{02E77BB0-999F-7238-1987-A09329F086E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95AF0A5F-99BF-EFD3-2AB4-BC81825E1838}"/>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8</xdr:col>
      <xdr:colOff>0</xdr:colOff>
      <xdr:row>0</xdr:row>
      <xdr:rowOff>104775</xdr:rowOff>
    </xdr:from>
    <xdr:to>
      <xdr:col>8</xdr:col>
      <xdr:colOff>0</xdr:colOff>
      <xdr:row>1</xdr:row>
      <xdr:rowOff>152400</xdr:rowOff>
    </xdr:to>
    <xdr:grpSp>
      <xdr:nvGrpSpPr>
        <xdr:cNvPr id="6234697" name="Group 1">
          <a:extLst>
            <a:ext uri="{FF2B5EF4-FFF2-40B4-BE49-F238E27FC236}">
              <a16:creationId xmlns:a16="http://schemas.microsoft.com/office/drawing/2014/main" id="{D299C030-BDF3-1F30-39D6-6D71A7BE7C02}"/>
            </a:ext>
          </a:extLst>
        </xdr:cNvPr>
        <xdr:cNvGrpSpPr>
          <a:grpSpLocks/>
        </xdr:cNvGrpSpPr>
      </xdr:nvGrpSpPr>
      <xdr:grpSpPr bwMode="auto">
        <a:xfrm>
          <a:off x="7608794" y="104775"/>
          <a:ext cx="0" cy="428625"/>
          <a:chOff x="5362575" y="104775"/>
          <a:chExt cx="0" cy="314325"/>
        </a:xfrm>
      </xdr:grpSpPr>
      <xdr:sp macro="" textlink="">
        <xdr:nvSpPr>
          <xdr:cNvPr id="6234711" name="Rectangle 2">
            <a:extLst>
              <a:ext uri="{FF2B5EF4-FFF2-40B4-BE49-F238E27FC236}">
                <a16:creationId xmlns:a16="http://schemas.microsoft.com/office/drawing/2014/main" id="{130685F9-57C3-EC9E-25BA-9EB9C3E69E6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4E7AD387-6C36-36AF-5CBE-DFAAFE950EEC}"/>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104775</xdr:rowOff>
    </xdr:from>
    <xdr:to>
      <xdr:col>8</xdr:col>
      <xdr:colOff>0</xdr:colOff>
      <xdr:row>1</xdr:row>
      <xdr:rowOff>152400</xdr:rowOff>
    </xdr:to>
    <xdr:grpSp>
      <xdr:nvGrpSpPr>
        <xdr:cNvPr id="6234698" name="Group 15">
          <a:extLst>
            <a:ext uri="{FF2B5EF4-FFF2-40B4-BE49-F238E27FC236}">
              <a16:creationId xmlns:a16="http://schemas.microsoft.com/office/drawing/2014/main" id="{5D75C7ED-545E-7EB8-A7D9-4494AE5B38B7}"/>
            </a:ext>
          </a:extLst>
        </xdr:cNvPr>
        <xdr:cNvGrpSpPr>
          <a:grpSpLocks/>
        </xdr:cNvGrpSpPr>
      </xdr:nvGrpSpPr>
      <xdr:grpSpPr bwMode="auto">
        <a:xfrm>
          <a:off x="7608794" y="104775"/>
          <a:ext cx="0" cy="428625"/>
          <a:chOff x="5362575" y="104775"/>
          <a:chExt cx="0" cy="314325"/>
        </a:xfrm>
      </xdr:grpSpPr>
      <xdr:sp macro="" textlink="">
        <xdr:nvSpPr>
          <xdr:cNvPr id="6234709" name="Rectangle 16">
            <a:extLst>
              <a:ext uri="{FF2B5EF4-FFF2-40B4-BE49-F238E27FC236}">
                <a16:creationId xmlns:a16="http://schemas.microsoft.com/office/drawing/2014/main" id="{64895153-74F6-F465-DA40-6CD3E33A69E6}"/>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2866E988-BCA4-5601-A92C-155AAC3BABBE}"/>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104775</xdr:rowOff>
    </xdr:from>
    <xdr:to>
      <xdr:col>8</xdr:col>
      <xdr:colOff>0</xdr:colOff>
      <xdr:row>1</xdr:row>
      <xdr:rowOff>152400</xdr:rowOff>
    </xdr:to>
    <xdr:grpSp>
      <xdr:nvGrpSpPr>
        <xdr:cNvPr id="6234699" name="Group 1">
          <a:extLst>
            <a:ext uri="{FF2B5EF4-FFF2-40B4-BE49-F238E27FC236}">
              <a16:creationId xmlns:a16="http://schemas.microsoft.com/office/drawing/2014/main" id="{3415B2B0-850F-6296-FAD0-7BF6A7FB7BDD}"/>
            </a:ext>
          </a:extLst>
        </xdr:cNvPr>
        <xdr:cNvGrpSpPr>
          <a:grpSpLocks/>
        </xdr:cNvGrpSpPr>
      </xdr:nvGrpSpPr>
      <xdr:grpSpPr bwMode="auto">
        <a:xfrm>
          <a:off x="7608794" y="104775"/>
          <a:ext cx="0" cy="428625"/>
          <a:chOff x="5362575" y="104775"/>
          <a:chExt cx="0" cy="314325"/>
        </a:xfrm>
      </xdr:grpSpPr>
      <xdr:sp macro="" textlink="">
        <xdr:nvSpPr>
          <xdr:cNvPr id="6234707" name="Rectangle 2">
            <a:extLst>
              <a:ext uri="{FF2B5EF4-FFF2-40B4-BE49-F238E27FC236}">
                <a16:creationId xmlns:a16="http://schemas.microsoft.com/office/drawing/2014/main" id="{9C4F8319-608A-DFF6-44A6-786DF8ACF893}"/>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DAA17D11-CCEF-6A54-E59B-92CA271E4F5D}"/>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104775</xdr:rowOff>
    </xdr:from>
    <xdr:to>
      <xdr:col>8</xdr:col>
      <xdr:colOff>0</xdr:colOff>
      <xdr:row>1</xdr:row>
      <xdr:rowOff>152400</xdr:rowOff>
    </xdr:to>
    <xdr:grpSp>
      <xdr:nvGrpSpPr>
        <xdr:cNvPr id="6234700" name="Group 15">
          <a:extLst>
            <a:ext uri="{FF2B5EF4-FFF2-40B4-BE49-F238E27FC236}">
              <a16:creationId xmlns:a16="http://schemas.microsoft.com/office/drawing/2014/main" id="{ADBBBDC3-3959-7E7C-0C96-FADF9B8A4704}"/>
            </a:ext>
          </a:extLst>
        </xdr:cNvPr>
        <xdr:cNvGrpSpPr>
          <a:grpSpLocks/>
        </xdr:cNvGrpSpPr>
      </xdr:nvGrpSpPr>
      <xdr:grpSpPr bwMode="auto">
        <a:xfrm>
          <a:off x="7608794" y="104775"/>
          <a:ext cx="0" cy="428625"/>
          <a:chOff x="5362575" y="104775"/>
          <a:chExt cx="0" cy="314325"/>
        </a:xfrm>
      </xdr:grpSpPr>
      <xdr:sp macro="" textlink="">
        <xdr:nvSpPr>
          <xdr:cNvPr id="6234705" name="Rectangle 16">
            <a:extLst>
              <a:ext uri="{FF2B5EF4-FFF2-40B4-BE49-F238E27FC236}">
                <a16:creationId xmlns:a16="http://schemas.microsoft.com/office/drawing/2014/main" id="{074FE7D7-F606-F4D1-89E1-0DA68FD4B14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87F723C3-F2BB-411A-9F88-8FEB9BCFF9F8}"/>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104775</xdr:rowOff>
    </xdr:from>
    <xdr:to>
      <xdr:col>8</xdr:col>
      <xdr:colOff>0</xdr:colOff>
      <xdr:row>1</xdr:row>
      <xdr:rowOff>152400</xdr:rowOff>
    </xdr:to>
    <xdr:grpSp>
      <xdr:nvGrpSpPr>
        <xdr:cNvPr id="6234701" name="Group 1">
          <a:extLst>
            <a:ext uri="{FF2B5EF4-FFF2-40B4-BE49-F238E27FC236}">
              <a16:creationId xmlns:a16="http://schemas.microsoft.com/office/drawing/2014/main" id="{37B7FFB9-2DB7-9568-1839-54EBB89FE055}"/>
            </a:ext>
          </a:extLst>
        </xdr:cNvPr>
        <xdr:cNvGrpSpPr>
          <a:grpSpLocks/>
        </xdr:cNvGrpSpPr>
      </xdr:nvGrpSpPr>
      <xdr:grpSpPr bwMode="auto">
        <a:xfrm>
          <a:off x="7608794" y="104775"/>
          <a:ext cx="0" cy="428625"/>
          <a:chOff x="7950200" y="104775"/>
          <a:chExt cx="0" cy="314325"/>
        </a:xfrm>
      </xdr:grpSpPr>
      <xdr:sp macro="" textlink="">
        <xdr:nvSpPr>
          <xdr:cNvPr id="6234703" name="Rectangle 2">
            <a:extLst>
              <a:ext uri="{FF2B5EF4-FFF2-40B4-BE49-F238E27FC236}">
                <a16:creationId xmlns:a16="http://schemas.microsoft.com/office/drawing/2014/main" id="{FDF121C6-D63C-F3D8-8507-1DBD913E198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37C45A14-B3AE-939D-BE5A-CE135C6BC201}"/>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6234702" name="Imagen 1">
          <a:extLst>
            <a:ext uri="{FF2B5EF4-FFF2-40B4-BE49-F238E27FC236}">
              <a16:creationId xmlns:a16="http://schemas.microsoft.com/office/drawing/2014/main" id="{603ED104-640B-9CD4-B0E9-8CA44CEAF7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257175</xdr:colOff>
      <xdr:row>1</xdr:row>
      <xdr:rowOff>57150</xdr:rowOff>
    </xdr:from>
    <xdr:to>
      <xdr:col>1</xdr:col>
      <xdr:colOff>1562100</xdr:colOff>
      <xdr:row>4</xdr:row>
      <xdr:rowOff>190500</xdr:rowOff>
    </xdr:to>
    <xdr:pic>
      <xdr:nvPicPr>
        <xdr:cNvPr id="401320" name="Imagen 1">
          <a:extLst>
            <a:ext uri="{FF2B5EF4-FFF2-40B4-BE49-F238E27FC236}">
              <a16:creationId xmlns:a16="http://schemas.microsoft.com/office/drawing/2014/main" id="{61F5F383-1B6E-B101-20D3-E171D3B77F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0567" t="6026" r="8366" b="19231"/>
        <a:stretch>
          <a:fillRect/>
        </a:stretch>
      </xdr:blipFill>
      <xdr:spPr bwMode="auto">
        <a:xfrm>
          <a:off x="323850" y="114300"/>
          <a:ext cx="13049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6235711" name="Group 1">
          <a:extLst>
            <a:ext uri="{FF2B5EF4-FFF2-40B4-BE49-F238E27FC236}">
              <a16:creationId xmlns:a16="http://schemas.microsoft.com/office/drawing/2014/main" id="{DB77661C-0D4C-7601-9583-049CA3405E55}"/>
            </a:ext>
          </a:extLst>
        </xdr:cNvPr>
        <xdr:cNvGrpSpPr>
          <a:grpSpLocks/>
        </xdr:cNvGrpSpPr>
      </xdr:nvGrpSpPr>
      <xdr:grpSpPr bwMode="auto">
        <a:xfrm>
          <a:off x="3702326" y="104775"/>
          <a:ext cx="0" cy="428625"/>
          <a:chOff x="5362575" y="104775"/>
          <a:chExt cx="0" cy="314325"/>
        </a:xfrm>
      </xdr:grpSpPr>
      <xdr:sp macro="" textlink="">
        <xdr:nvSpPr>
          <xdr:cNvPr id="6235755" name="Rectangle 2">
            <a:extLst>
              <a:ext uri="{FF2B5EF4-FFF2-40B4-BE49-F238E27FC236}">
                <a16:creationId xmlns:a16="http://schemas.microsoft.com/office/drawing/2014/main" id="{011FFC94-5256-1BC3-D6C9-6E8B1D219BAC}"/>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19B20D24-1060-2288-6202-92C040197369}"/>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35712" name="Group 15">
          <a:extLst>
            <a:ext uri="{FF2B5EF4-FFF2-40B4-BE49-F238E27FC236}">
              <a16:creationId xmlns:a16="http://schemas.microsoft.com/office/drawing/2014/main" id="{E0177360-D3E1-BCAF-3785-24AA2D2560F5}"/>
            </a:ext>
          </a:extLst>
        </xdr:cNvPr>
        <xdr:cNvGrpSpPr>
          <a:grpSpLocks/>
        </xdr:cNvGrpSpPr>
      </xdr:nvGrpSpPr>
      <xdr:grpSpPr bwMode="auto">
        <a:xfrm>
          <a:off x="3702326" y="104775"/>
          <a:ext cx="0" cy="428625"/>
          <a:chOff x="5362575" y="104775"/>
          <a:chExt cx="0" cy="314325"/>
        </a:xfrm>
      </xdr:grpSpPr>
      <xdr:sp macro="" textlink="">
        <xdr:nvSpPr>
          <xdr:cNvPr id="6235753" name="Rectangle 16">
            <a:extLst>
              <a:ext uri="{FF2B5EF4-FFF2-40B4-BE49-F238E27FC236}">
                <a16:creationId xmlns:a16="http://schemas.microsoft.com/office/drawing/2014/main" id="{442A5C82-5095-DAE3-B3CC-42C13450B82C}"/>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4316C248-47BF-0565-CC89-C33EFFC82152}"/>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35713" name="Group 1">
          <a:extLst>
            <a:ext uri="{FF2B5EF4-FFF2-40B4-BE49-F238E27FC236}">
              <a16:creationId xmlns:a16="http://schemas.microsoft.com/office/drawing/2014/main" id="{B8EA42ED-82AC-E087-DB9A-1AB1DFE6237D}"/>
            </a:ext>
          </a:extLst>
        </xdr:cNvPr>
        <xdr:cNvGrpSpPr>
          <a:grpSpLocks/>
        </xdr:cNvGrpSpPr>
      </xdr:nvGrpSpPr>
      <xdr:grpSpPr bwMode="auto">
        <a:xfrm>
          <a:off x="3702326" y="104775"/>
          <a:ext cx="0" cy="428625"/>
          <a:chOff x="5362575" y="104775"/>
          <a:chExt cx="0" cy="314325"/>
        </a:xfrm>
      </xdr:grpSpPr>
      <xdr:sp macro="" textlink="">
        <xdr:nvSpPr>
          <xdr:cNvPr id="6235751" name="Rectangle 2">
            <a:extLst>
              <a:ext uri="{FF2B5EF4-FFF2-40B4-BE49-F238E27FC236}">
                <a16:creationId xmlns:a16="http://schemas.microsoft.com/office/drawing/2014/main" id="{3E9CDB96-6D5E-A729-9C7E-7C1E4F73034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527C7FA4-A7AA-2CF0-7CBD-FA46CEDEFA81}"/>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35714" name="Group 15">
          <a:extLst>
            <a:ext uri="{FF2B5EF4-FFF2-40B4-BE49-F238E27FC236}">
              <a16:creationId xmlns:a16="http://schemas.microsoft.com/office/drawing/2014/main" id="{112A1596-CE5D-28F3-0511-9AE876B5E463}"/>
            </a:ext>
          </a:extLst>
        </xdr:cNvPr>
        <xdr:cNvGrpSpPr>
          <a:grpSpLocks/>
        </xdr:cNvGrpSpPr>
      </xdr:nvGrpSpPr>
      <xdr:grpSpPr bwMode="auto">
        <a:xfrm>
          <a:off x="3702326" y="104775"/>
          <a:ext cx="0" cy="428625"/>
          <a:chOff x="5362575" y="104775"/>
          <a:chExt cx="0" cy="314325"/>
        </a:xfrm>
      </xdr:grpSpPr>
      <xdr:sp macro="" textlink="">
        <xdr:nvSpPr>
          <xdr:cNvPr id="6235749" name="Rectangle 16">
            <a:extLst>
              <a:ext uri="{FF2B5EF4-FFF2-40B4-BE49-F238E27FC236}">
                <a16:creationId xmlns:a16="http://schemas.microsoft.com/office/drawing/2014/main" id="{FC466939-2E36-E4BC-6463-3FBA82141384}"/>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DA2D3ACD-173C-54A6-C9C3-5BBC8DF0B678}"/>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35715" name="Group 1">
          <a:extLst>
            <a:ext uri="{FF2B5EF4-FFF2-40B4-BE49-F238E27FC236}">
              <a16:creationId xmlns:a16="http://schemas.microsoft.com/office/drawing/2014/main" id="{51B64F75-2B83-D4B5-BC8F-02763B79CF98}"/>
            </a:ext>
          </a:extLst>
        </xdr:cNvPr>
        <xdr:cNvGrpSpPr>
          <a:grpSpLocks/>
        </xdr:cNvGrpSpPr>
      </xdr:nvGrpSpPr>
      <xdr:grpSpPr bwMode="auto">
        <a:xfrm>
          <a:off x="3702326" y="104775"/>
          <a:ext cx="0" cy="428625"/>
          <a:chOff x="7950200" y="104775"/>
          <a:chExt cx="0" cy="314325"/>
        </a:xfrm>
      </xdr:grpSpPr>
      <xdr:sp macro="" textlink="">
        <xdr:nvSpPr>
          <xdr:cNvPr id="6235747" name="Rectangle 2">
            <a:extLst>
              <a:ext uri="{FF2B5EF4-FFF2-40B4-BE49-F238E27FC236}">
                <a16:creationId xmlns:a16="http://schemas.microsoft.com/office/drawing/2014/main" id="{A12CA6D6-95B9-27F4-8B33-44612F68B251}"/>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34E20D48-F078-FD70-A4A6-B1D3918D90F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35716" name="Group 1">
          <a:extLst>
            <a:ext uri="{FF2B5EF4-FFF2-40B4-BE49-F238E27FC236}">
              <a16:creationId xmlns:a16="http://schemas.microsoft.com/office/drawing/2014/main" id="{2C554A94-98FD-8A86-58C8-D7063367BE3E}"/>
            </a:ext>
          </a:extLst>
        </xdr:cNvPr>
        <xdr:cNvGrpSpPr>
          <a:grpSpLocks/>
        </xdr:cNvGrpSpPr>
      </xdr:nvGrpSpPr>
      <xdr:grpSpPr bwMode="auto">
        <a:xfrm>
          <a:off x="3702326" y="104775"/>
          <a:ext cx="0" cy="428625"/>
          <a:chOff x="5362575" y="104775"/>
          <a:chExt cx="0" cy="314325"/>
        </a:xfrm>
      </xdr:grpSpPr>
      <xdr:sp macro="" textlink="">
        <xdr:nvSpPr>
          <xdr:cNvPr id="6235745" name="Rectangle 2">
            <a:extLst>
              <a:ext uri="{FF2B5EF4-FFF2-40B4-BE49-F238E27FC236}">
                <a16:creationId xmlns:a16="http://schemas.microsoft.com/office/drawing/2014/main" id="{01E96C54-5397-264D-95DA-36E765DA2E36}"/>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CB7E70D0-EF1E-48AC-9122-06B3AD7D7C34}"/>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35717" name="Group 15">
          <a:extLst>
            <a:ext uri="{FF2B5EF4-FFF2-40B4-BE49-F238E27FC236}">
              <a16:creationId xmlns:a16="http://schemas.microsoft.com/office/drawing/2014/main" id="{90D552B1-EEE6-82AD-F24A-E50A98C97651}"/>
            </a:ext>
          </a:extLst>
        </xdr:cNvPr>
        <xdr:cNvGrpSpPr>
          <a:grpSpLocks/>
        </xdr:cNvGrpSpPr>
      </xdr:nvGrpSpPr>
      <xdr:grpSpPr bwMode="auto">
        <a:xfrm>
          <a:off x="3702326" y="104775"/>
          <a:ext cx="0" cy="428625"/>
          <a:chOff x="5362575" y="104775"/>
          <a:chExt cx="0" cy="314325"/>
        </a:xfrm>
      </xdr:grpSpPr>
      <xdr:sp macro="" textlink="">
        <xdr:nvSpPr>
          <xdr:cNvPr id="6235743" name="Rectangle 16">
            <a:extLst>
              <a:ext uri="{FF2B5EF4-FFF2-40B4-BE49-F238E27FC236}">
                <a16:creationId xmlns:a16="http://schemas.microsoft.com/office/drawing/2014/main" id="{3355DBB7-868F-2865-C657-5A5B3C9761E1}"/>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69070596-F85B-9CC5-6E0D-7998C9974717}"/>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35718" name="Group 1">
          <a:extLst>
            <a:ext uri="{FF2B5EF4-FFF2-40B4-BE49-F238E27FC236}">
              <a16:creationId xmlns:a16="http://schemas.microsoft.com/office/drawing/2014/main" id="{381C761F-BCA9-69B7-287A-734F72872A63}"/>
            </a:ext>
          </a:extLst>
        </xdr:cNvPr>
        <xdr:cNvGrpSpPr>
          <a:grpSpLocks/>
        </xdr:cNvGrpSpPr>
      </xdr:nvGrpSpPr>
      <xdr:grpSpPr bwMode="auto">
        <a:xfrm>
          <a:off x="3702326" y="104775"/>
          <a:ext cx="0" cy="428625"/>
          <a:chOff x="5362575" y="104775"/>
          <a:chExt cx="0" cy="314325"/>
        </a:xfrm>
      </xdr:grpSpPr>
      <xdr:sp macro="" textlink="">
        <xdr:nvSpPr>
          <xdr:cNvPr id="6235741" name="Rectangle 2">
            <a:extLst>
              <a:ext uri="{FF2B5EF4-FFF2-40B4-BE49-F238E27FC236}">
                <a16:creationId xmlns:a16="http://schemas.microsoft.com/office/drawing/2014/main" id="{EE16956C-DA5A-4188-B2F1-B315898C7A0B}"/>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9B70FF77-879A-12F4-D0B8-6974C48324F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35719" name="Group 15">
          <a:extLst>
            <a:ext uri="{FF2B5EF4-FFF2-40B4-BE49-F238E27FC236}">
              <a16:creationId xmlns:a16="http://schemas.microsoft.com/office/drawing/2014/main" id="{CDD3727A-EAB4-8FA5-9CEA-607EA75D22DB}"/>
            </a:ext>
          </a:extLst>
        </xdr:cNvPr>
        <xdr:cNvGrpSpPr>
          <a:grpSpLocks/>
        </xdr:cNvGrpSpPr>
      </xdr:nvGrpSpPr>
      <xdr:grpSpPr bwMode="auto">
        <a:xfrm>
          <a:off x="3702326" y="104775"/>
          <a:ext cx="0" cy="428625"/>
          <a:chOff x="5362575" y="104775"/>
          <a:chExt cx="0" cy="314325"/>
        </a:xfrm>
      </xdr:grpSpPr>
      <xdr:sp macro="" textlink="">
        <xdr:nvSpPr>
          <xdr:cNvPr id="6235739" name="Rectangle 16">
            <a:extLst>
              <a:ext uri="{FF2B5EF4-FFF2-40B4-BE49-F238E27FC236}">
                <a16:creationId xmlns:a16="http://schemas.microsoft.com/office/drawing/2014/main" id="{C2FA19F6-B720-BA25-CEF4-FDDB4D5B62A1}"/>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EAEBFFE9-4731-EBF6-A97E-8C65113F6A0B}"/>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35720" name="Group 1">
          <a:extLst>
            <a:ext uri="{FF2B5EF4-FFF2-40B4-BE49-F238E27FC236}">
              <a16:creationId xmlns:a16="http://schemas.microsoft.com/office/drawing/2014/main" id="{ABDD00BB-957F-2D2E-8235-78E0B792646C}"/>
            </a:ext>
          </a:extLst>
        </xdr:cNvPr>
        <xdr:cNvGrpSpPr>
          <a:grpSpLocks/>
        </xdr:cNvGrpSpPr>
      </xdr:nvGrpSpPr>
      <xdr:grpSpPr bwMode="auto">
        <a:xfrm>
          <a:off x="3702326" y="104775"/>
          <a:ext cx="0" cy="428625"/>
          <a:chOff x="7950200" y="104775"/>
          <a:chExt cx="0" cy="314325"/>
        </a:xfrm>
      </xdr:grpSpPr>
      <xdr:sp macro="" textlink="">
        <xdr:nvSpPr>
          <xdr:cNvPr id="6235737" name="Rectangle 2">
            <a:extLst>
              <a:ext uri="{FF2B5EF4-FFF2-40B4-BE49-F238E27FC236}">
                <a16:creationId xmlns:a16="http://schemas.microsoft.com/office/drawing/2014/main" id="{FD03DF32-16EE-1FAF-6AED-0AF3DCD7BF05}"/>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28C7D7ED-5C58-1792-6E65-782F138AFA11}"/>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35721" name="Group 1">
          <a:extLst>
            <a:ext uri="{FF2B5EF4-FFF2-40B4-BE49-F238E27FC236}">
              <a16:creationId xmlns:a16="http://schemas.microsoft.com/office/drawing/2014/main" id="{6CA2748C-B45D-E746-056D-CF176000D2FF}"/>
            </a:ext>
          </a:extLst>
        </xdr:cNvPr>
        <xdr:cNvGrpSpPr>
          <a:grpSpLocks/>
        </xdr:cNvGrpSpPr>
      </xdr:nvGrpSpPr>
      <xdr:grpSpPr bwMode="auto">
        <a:xfrm>
          <a:off x="3702326" y="104775"/>
          <a:ext cx="0" cy="428625"/>
          <a:chOff x="5362575" y="104775"/>
          <a:chExt cx="0" cy="314325"/>
        </a:xfrm>
      </xdr:grpSpPr>
      <xdr:sp macro="" textlink="">
        <xdr:nvSpPr>
          <xdr:cNvPr id="6235735" name="Rectangle 2">
            <a:extLst>
              <a:ext uri="{FF2B5EF4-FFF2-40B4-BE49-F238E27FC236}">
                <a16:creationId xmlns:a16="http://schemas.microsoft.com/office/drawing/2014/main" id="{3101EB15-C176-5423-4058-14F1DB570E95}"/>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7649F573-F315-7B01-266E-3F8A449A97B6}"/>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35722" name="Group 15">
          <a:extLst>
            <a:ext uri="{FF2B5EF4-FFF2-40B4-BE49-F238E27FC236}">
              <a16:creationId xmlns:a16="http://schemas.microsoft.com/office/drawing/2014/main" id="{64FC4045-C68C-CF0A-07D7-9966B1DA4A42}"/>
            </a:ext>
          </a:extLst>
        </xdr:cNvPr>
        <xdr:cNvGrpSpPr>
          <a:grpSpLocks/>
        </xdr:cNvGrpSpPr>
      </xdr:nvGrpSpPr>
      <xdr:grpSpPr bwMode="auto">
        <a:xfrm>
          <a:off x="3702326" y="104775"/>
          <a:ext cx="0" cy="428625"/>
          <a:chOff x="5362575" y="104775"/>
          <a:chExt cx="0" cy="314325"/>
        </a:xfrm>
      </xdr:grpSpPr>
      <xdr:sp macro="" textlink="">
        <xdr:nvSpPr>
          <xdr:cNvPr id="6235733" name="Rectangle 16">
            <a:extLst>
              <a:ext uri="{FF2B5EF4-FFF2-40B4-BE49-F238E27FC236}">
                <a16:creationId xmlns:a16="http://schemas.microsoft.com/office/drawing/2014/main" id="{DCF1DF82-3DFE-3DB2-BC6B-2CABFCD39A46}"/>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188CB105-6F6F-696D-F47E-57FBA12AC889}"/>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35723" name="Group 1">
          <a:extLst>
            <a:ext uri="{FF2B5EF4-FFF2-40B4-BE49-F238E27FC236}">
              <a16:creationId xmlns:a16="http://schemas.microsoft.com/office/drawing/2014/main" id="{EC95D3DA-0BD1-C25B-6E70-94A3E3E89329}"/>
            </a:ext>
          </a:extLst>
        </xdr:cNvPr>
        <xdr:cNvGrpSpPr>
          <a:grpSpLocks/>
        </xdr:cNvGrpSpPr>
      </xdr:nvGrpSpPr>
      <xdr:grpSpPr bwMode="auto">
        <a:xfrm>
          <a:off x="3702326" y="104775"/>
          <a:ext cx="0" cy="428625"/>
          <a:chOff x="5362575" y="104775"/>
          <a:chExt cx="0" cy="314325"/>
        </a:xfrm>
      </xdr:grpSpPr>
      <xdr:sp macro="" textlink="">
        <xdr:nvSpPr>
          <xdr:cNvPr id="6235731" name="Rectangle 2">
            <a:extLst>
              <a:ext uri="{FF2B5EF4-FFF2-40B4-BE49-F238E27FC236}">
                <a16:creationId xmlns:a16="http://schemas.microsoft.com/office/drawing/2014/main" id="{8550B345-583B-2567-09C4-37EE011B3EF6}"/>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C06F9BB7-E44C-E45A-9FFB-4FB181563958}"/>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35724" name="Group 15">
          <a:extLst>
            <a:ext uri="{FF2B5EF4-FFF2-40B4-BE49-F238E27FC236}">
              <a16:creationId xmlns:a16="http://schemas.microsoft.com/office/drawing/2014/main" id="{432EBAEC-46A5-E4B0-A732-1EFC1B0CFB2A}"/>
            </a:ext>
          </a:extLst>
        </xdr:cNvPr>
        <xdr:cNvGrpSpPr>
          <a:grpSpLocks/>
        </xdr:cNvGrpSpPr>
      </xdr:nvGrpSpPr>
      <xdr:grpSpPr bwMode="auto">
        <a:xfrm>
          <a:off x="3702326" y="104775"/>
          <a:ext cx="0" cy="428625"/>
          <a:chOff x="5362575" y="104775"/>
          <a:chExt cx="0" cy="314325"/>
        </a:xfrm>
      </xdr:grpSpPr>
      <xdr:sp macro="" textlink="">
        <xdr:nvSpPr>
          <xdr:cNvPr id="6235729" name="Rectangle 16">
            <a:extLst>
              <a:ext uri="{FF2B5EF4-FFF2-40B4-BE49-F238E27FC236}">
                <a16:creationId xmlns:a16="http://schemas.microsoft.com/office/drawing/2014/main" id="{3A66FDB5-2EE9-102C-612B-B876F35EFF9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2E2BCA79-17E5-866B-A081-5F4E04EEF377}"/>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35725" name="Group 1">
          <a:extLst>
            <a:ext uri="{FF2B5EF4-FFF2-40B4-BE49-F238E27FC236}">
              <a16:creationId xmlns:a16="http://schemas.microsoft.com/office/drawing/2014/main" id="{48CD576E-D9D4-A854-CDD2-E50FC5915A1C}"/>
            </a:ext>
          </a:extLst>
        </xdr:cNvPr>
        <xdr:cNvGrpSpPr>
          <a:grpSpLocks/>
        </xdr:cNvGrpSpPr>
      </xdr:nvGrpSpPr>
      <xdr:grpSpPr bwMode="auto">
        <a:xfrm>
          <a:off x="3702326" y="104775"/>
          <a:ext cx="0" cy="428625"/>
          <a:chOff x="7950200" y="104775"/>
          <a:chExt cx="0" cy="314325"/>
        </a:xfrm>
      </xdr:grpSpPr>
      <xdr:sp macro="" textlink="">
        <xdr:nvSpPr>
          <xdr:cNvPr id="6235727" name="Rectangle 2">
            <a:extLst>
              <a:ext uri="{FF2B5EF4-FFF2-40B4-BE49-F238E27FC236}">
                <a16:creationId xmlns:a16="http://schemas.microsoft.com/office/drawing/2014/main" id="{010D7962-BE34-7FB1-E181-3437471C68C1}"/>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9185A0C0-4E03-15A3-4BC4-3B865B172EC9}"/>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editAs="oneCell">
    <xdr:from>
      <xdr:col>0</xdr:col>
      <xdr:colOff>76200</xdr:colOff>
      <xdr:row>0</xdr:row>
      <xdr:rowOff>190500</xdr:rowOff>
    </xdr:from>
    <xdr:to>
      <xdr:col>1</xdr:col>
      <xdr:colOff>9525</xdr:colOff>
      <xdr:row>3</xdr:row>
      <xdr:rowOff>95250</xdr:rowOff>
    </xdr:to>
    <xdr:pic>
      <xdr:nvPicPr>
        <xdr:cNvPr id="6235726" name="Imagen 1">
          <a:extLst>
            <a:ext uri="{FF2B5EF4-FFF2-40B4-BE49-F238E27FC236}">
              <a16:creationId xmlns:a16="http://schemas.microsoft.com/office/drawing/2014/main" id="{5EFC9683-5976-8C19-F321-A614304DFC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0567" t="6026" r="8366" b="19231"/>
        <a:stretch>
          <a:fillRect/>
        </a:stretch>
      </xdr:blipFill>
      <xdr:spPr bwMode="auto">
        <a:xfrm>
          <a:off x="76200" y="190500"/>
          <a:ext cx="183832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2</xdr:col>
      <xdr:colOff>66675</xdr:colOff>
      <xdr:row>51</xdr:row>
      <xdr:rowOff>133350</xdr:rowOff>
    </xdr:from>
    <xdr:to>
      <xdr:col>14</xdr:col>
      <xdr:colOff>638175</xdr:colOff>
      <xdr:row>66</xdr:row>
      <xdr:rowOff>47625</xdr:rowOff>
    </xdr:to>
    <xdr:graphicFrame macro="">
      <xdr:nvGraphicFramePr>
        <xdr:cNvPr id="5766264" name="1 Gráfico">
          <a:extLst>
            <a:ext uri="{FF2B5EF4-FFF2-40B4-BE49-F238E27FC236}">
              <a16:creationId xmlns:a16="http://schemas.microsoft.com/office/drawing/2014/main" id="{F53A495D-42DC-217E-680B-509221BB18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276225</xdr:colOff>
      <xdr:row>1</xdr:row>
      <xdr:rowOff>0</xdr:rowOff>
    </xdr:from>
    <xdr:to>
      <xdr:col>1</xdr:col>
      <xdr:colOff>1581150</xdr:colOff>
      <xdr:row>4</xdr:row>
      <xdr:rowOff>133350</xdr:rowOff>
    </xdr:to>
    <xdr:pic>
      <xdr:nvPicPr>
        <xdr:cNvPr id="5766265" name="Imagen 1">
          <a:extLst>
            <a:ext uri="{FF2B5EF4-FFF2-40B4-BE49-F238E27FC236}">
              <a16:creationId xmlns:a16="http://schemas.microsoft.com/office/drawing/2014/main" id="{7C3A3D8E-B26D-EA1D-8008-E252264DA9A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0567" t="6026" r="8366" b="19231"/>
        <a:stretch>
          <a:fillRect/>
        </a:stretch>
      </xdr:blipFill>
      <xdr:spPr bwMode="auto">
        <a:xfrm>
          <a:off x="361950" y="57150"/>
          <a:ext cx="13049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ntranet/Users/jmaya/Desktop/Asesor&#237;a/Ind_InfraestructuraFisica%20%20%20%20%20202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intranet/Users/jmaya/Desktop/Asesor&#237;a/IndicadoresConsumos_202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intranet/Users/jmaya/AppData/Local/Microsoft/Windows/INetCache/Content.Outlook/FHT2TMBL/AMBIENTAL_GC-F-006_HojaVidaIndicadores_programas2024_fin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intranet/Users/jmaya/Desktop/Asesor&#237;a/IndicadoresAmbientales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ma Posesion "/>
      <sheetName val="Registro Toma Poses "/>
      <sheetName val="Oport Termin Proc"/>
      <sheetName val="Regis Opor Term Pro"/>
      <sheetName val="Encuesta"/>
      <sheetName val="Reg_Encuesta"/>
      <sheetName val="Almacen"/>
      <sheetName val="Registro Almacén"/>
      <sheetName val="Mantenimiento"/>
      <sheetName val="Registro Mantto"/>
      <sheetName val="Requerimiento"/>
      <sheetName val="Registro Requerimiento"/>
      <sheetName val="ICA"/>
      <sheetName val="ICA_Registro"/>
      <sheetName val="ICE"/>
      <sheetName val="ICE_Registro"/>
      <sheetName val="RESPEL"/>
      <sheetName val="Registro de Datos_RESPEL"/>
      <sheetName val="IRA"/>
      <sheetName val="Registro de Datos_IRA"/>
      <sheetName val="NN"/>
      <sheetName val="Registro N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2">
          <cell r="C12" t="str">
            <v>GESTION DE INFRAESTRUCTURA FISICA</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ma Posesion "/>
      <sheetName val="Registro Toma Poses "/>
      <sheetName val="Oport Termin Proc"/>
      <sheetName val="Regis Opor Term Pro"/>
      <sheetName val="ICA"/>
      <sheetName val="ICA_Registro"/>
      <sheetName val="ICE"/>
      <sheetName val="ICE_Registro"/>
      <sheetName val="ConsumosPercapita"/>
    </sheetNames>
    <sheetDataSet>
      <sheetData sheetId="0" refreshError="1"/>
      <sheetData sheetId="1" refreshError="1"/>
      <sheetData sheetId="2" refreshError="1"/>
      <sheetData sheetId="3" refreshError="1"/>
      <sheetData sheetId="4" refreshError="1">
        <row r="14">
          <cell r="C14" t="str">
            <v>Indicador Consumo Agua (ICA)</v>
          </cell>
        </row>
        <row r="40">
          <cell r="B40" t="str">
            <v>Sedes con registro de consumo permitido</v>
          </cell>
        </row>
      </sheetData>
      <sheetData sheetId="5" refreshError="1"/>
      <sheetData sheetId="6" refreshError="1">
        <row r="14">
          <cell r="C14" t="str">
            <v>Indicador Consumo Energético (ICE)</v>
          </cell>
        </row>
      </sheetData>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 de vida RESPEL"/>
      <sheetName val="Registro de Datos_RESPEL"/>
      <sheetName val="Hoja de vida IRA"/>
      <sheetName val="Registro de Datos_IRA"/>
    </sheetNames>
    <sheetDataSet>
      <sheetData sheetId="0">
        <row r="14">
          <cell r="C14" t="str">
            <v xml:space="preserve">RESPEL- Indicador de Residuos Peligrosos </v>
          </cell>
          <cell r="D14"/>
          <cell r="E14"/>
          <cell r="F14"/>
          <cell r="G14"/>
          <cell r="H14"/>
          <cell r="I14"/>
          <cell r="J14"/>
          <cell r="K14"/>
          <cell r="L14"/>
          <cell r="M14"/>
          <cell r="N14"/>
          <cell r="O14"/>
          <cell r="P14"/>
        </row>
      </sheetData>
      <sheetData sheetId="1"/>
      <sheetData sheetId="2">
        <row r="14">
          <cell r="C14" t="str">
            <v>Residuos aprovechables (IRA)</v>
          </cell>
          <cell r="D14"/>
          <cell r="E14"/>
          <cell r="F14"/>
          <cell r="G14"/>
          <cell r="H14"/>
          <cell r="I14"/>
          <cell r="J14"/>
          <cell r="K14"/>
          <cell r="L14"/>
          <cell r="M14"/>
          <cell r="N14"/>
          <cell r="O14"/>
          <cell r="P14"/>
        </row>
      </sheetData>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CA"/>
      <sheetName val="ICA_Registro"/>
      <sheetName val="ICE"/>
      <sheetName val="ICE_Registro"/>
      <sheetName val="RESPEL"/>
      <sheetName val="Registro de Datos_RESPEL"/>
      <sheetName val="IRA"/>
      <sheetName val="Registro de Datos_IRA"/>
    </sheetNames>
    <sheetDataSet>
      <sheetData sheetId="0"/>
      <sheetData sheetId="1"/>
      <sheetData sheetId="2"/>
      <sheetData sheetId="3"/>
      <sheetData sheetId="4"/>
      <sheetData sheetId="5"/>
      <sheetData sheetId="6">
        <row r="45">
          <cell r="F45" t="str">
            <v>MAR</v>
          </cell>
          <cell r="I45" t="str">
            <v>JUN</v>
          </cell>
          <cell r="L45" t="str">
            <v>SEP</v>
          </cell>
          <cell r="O45" t="str">
            <v>DIC</v>
          </cell>
          <cell r="P45" t="str">
            <v>PROMEDIO</v>
          </cell>
        </row>
        <row r="46">
          <cell r="C46" t="str">
            <v>RESULTADO</v>
          </cell>
          <cell r="F46" t="str">
            <v>0</v>
          </cell>
          <cell r="I46" t="str">
            <v>0</v>
          </cell>
          <cell r="L46" t="str">
            <v>0</v>
          </cell>
          <cell r="O46" t="str">
            <v>0</v>
          </cell>
          <cell r="P46" t="str">
            <v>0</v>
          </cell>
        </row>
        <row r="47">
          <cell r="F47">
            <v>0.2</v>
          </cell>
          <cell r="I47">
            <v>0.2</v>
          </cell>
          <cell r="L47">
            <v>0.2</v>
          </cell>
          <cell r="O47">
            <v>0.2</v>
          </cell>
          <cell r="P47">
            <v>0.2</v>
          </cell>
        </row>
      </sheetData>
      <sheetData sheetId="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7.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8.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7.xml"/><Relationship Id="rId1" Type="http://schemas.openxmlformats.org/officeDocument/2006/relationships/printerSettings" Target="../printerSettings/printerSettings17.bin"/><Relationship Id="rId4" Type="http://schemas.openxmlformats.org/officeDocument/2006/relationships/comments" Target="../comments9.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20.xml"/><Relationship Id="rId1" Type="http://schemas.openxmlformats.org/officeDocument/2006/relationships/printerSettings" Target="../printerSettings/printerSettings20.bin"/><Relationship Id="rId4"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22.xml"/><Relationship Id="rId1" Type="http://schemas.openxmlformats.org/officeDocument/2006/relationships/printerSettings" Target="../printerSettings/printerSettings22.bin"/><Relationship Id="rId4"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24.xml"/><Relationship Id="rId1" Type="http://schemas.openxmlformats.org/officeDocument/2006/relationships/printerSettings" Target="../printerSettings/printerSettings24.bin"/><Relationship Id="rId4"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7EE19-D6DA-4E8C-AE96-7CBD80B66CDE}">
  <sheetPr>
    <tabColor theme="6" tint="-0.249977111117893"/>
  </sheetPr>
  <dimension ref="A1:S171"/>
  <sheetViews>
    <sheetView workbookViewId="0">
      <selection activeCell="C24" sqref="C24:P24"/>
    </sheetView>
  </sheetViews>
  <sheetFormatPr baseColWidth="10" defaultRowHeight="12.75" x14ac:dyDescent="0.2"/>
  <cols>
    <col min="1" max="1" width="3" style="3" customWidth="1"/>
    <col min="2" max="2" width="30" style="3" customWidth="1"/>
    <col min="3" max="3" width="16.85546875" style="3" customWidth="1"/>
    <col min="4" max="4" width="5.85546875" style="3" bestFit="1" customWidth="1"/>
    <col min="5" max="5" width="7" style="3" bestFit="1" customWidth="1"/>
    <col min="6" max="6" width="6.7109375" style="3" bestFit="1" customWidth="1"/>
    <col min="7" max="7" width="6.28515625" style="3" bestFit="1" customWidth="1"/>
    <col min="8" max="8" width="6.85546875" style="3" bestFit="1" customWidth="1"/>
    <col min="9" max="9" width="6.28515625" style="3" bestFit="1" customWidth="1"/>
    <col min="10" max="10" width="7" style="3" bestFit="1" customWidth="1"/>
    <col min="11" max="11" width="6.42578125" style="3" bestFit="1" customWidth="1"/>
    <col min="12" max="12" width="9.42578125" style="3" customWidth="1"/>
    <col min="13" max="13" width="8.42578125" style="3" customWidth="1"/>
    <col min="14" max="14" width="7.28515625" style="3" customWidth="1"/>
    <col min="15" max="15" width="6.5703125" style="3" customWidth="1"/>
    <col min="16" max="16" width="12.140625" style="3" customWidth="1"/>
    <col min="17" max="18" width="11.7109375" style="3" customWidth="1"/>
    <col min="19" max="16384" width="11.42578125" style="3"/>
  </cols>
  <sheetData>
    <row r="1" spans="1:17" ht="13.5" thickBot="1" x14ac:dyDescent="0.25"/>
    <row r="2" spans="1:17" ht="16.5" customHeight="1" x14ac:dyDescent="0.2">
      <c r="B2" s="391"/>
      <c r="C2" s="394" t="s">
        <v>56</v>
      </c>
      <c r="D2" s="395"/>
      <c r="E2" s="395"/>
      <c r="F2" s="395"/>
      <c r="G2" s="395"/>
      <c r="H2" s="395"/>
      <c r="I2" s="395"/>
      <c r="J2" s="395"/>
      <c r="K2" s="395"/>
      <c r="L2" s="395"/>
      <c r="M2" s="396"/>
      <c r="N2" s="397" t="s">
        <v>57</v>
      </c>
      <c r="O2" s="398"/>
      <c r="P2" s="399"/>
    </row>
    <row r="3" spans="1:17" ht="15.75" customHeight="1" x14ac:dyDescent="0.2">
      <c r="B3" s="392"/>
      <c r="C3" s="400" t="s">
        <v>58</v>
      </c>
      <c r="D3" s="401"/>
      <c r="E3" s="401"/>
      <c r="F3" s="401"/>
      <c r="G3" s="401"/>
      <c r="H3" s="401"/>
      <c r="I3" s="401"/>
      <c r="J3" s="401"/>
      <c r="K3" s="401"/>
      <c r="L3" s="401"/>
      <c r="M3" s="402"/>
      <c r="N3" s="403" t="s">
        <v>97</v>
      </c>
      <c r="O3" s="404"/>
      <c r="P3" s="405"/>
    </row>
    <row r="4" spans="1:17" ht="15.75" customHeight="1" x14ac:dyDescent="0.2">
      <c r="B4" s="392"/>
      <c r="C4" s="400" t="s">
        <v>59</v>
      </c>
      <c r="D4" s="401"/>
      <c r="E4" s="401"/>
      <c r="F4" s="401"/>
      <c r="G4" s="401"/>
      <c r="H4" s="401"/>
      <c r="I4" s="401"/>
      <c r="J4" s="401"/>
      <c r="K4" s="401"/>
      <c r="L4" s="401"/>
      <c r="M4" s="402"/>
      <c r="N4" s="403" t="s">
        <v>62</v>
      </c>
      <c r="O4" s="404"/>
      <c r="P4" s="405"/>
    </row>
    <row r="5" spans="1:17" ht="16.5" customHeight="1" thickBot="1" x14ac:dyDescent="0.25">
      <c r="B5" s="393"/>
      <c r="C5" s="406" t="s">
        <v>60</v>
      </c>
      <c r="D5" s="407"/>
      <c r="E5" s="407"/>
      <c r="F5" s="407"/>
      <c r="G5" s="407"/>
      <c r="H5" s="407"/>
      <c r="I5" s="407"/>
      <c r="J5" s="407"/>
      <c r="K5" s="407"/>
      <c r="L5" s="407"/>
      <c r="M5" s="408"/>
      <c r="N5" s="409" t="s">
        <v>61</v>
      </c>
      <c r="O5" s="410"/>
      <c r="P5" s="411"/>
    </row>
    <row r="6" spans="1:17" ht="13.5" thickBot="1" x14ac:dyDescent="0.25"/>
    <row r="7" spans="1:17" x14ac:dyDescent="0.2">
      <c r="A7" s="32"/>
      <c r="B7" s="425" t="s">
        <v>65</v>
      </c>
      <c r="C7" s="426"/>
      <c r="D7" s="426"/>
      <c r="E7" s="426"/>
      <c r="F7" s="426"/>
      <c r="G7" s="426"/>
      <c r="H7" s="426"/>
      <c r="I7" s="426"/>
      <c r="J7" s="426"/>
      <c r="K7" s="426"/>
      <c r="L7" s="426"/>
      <c r="M7" s="426"/>
      <c r="N7" s="426"/>
      <c r="O7" s="426"/>
      <c r="P7" s="427"/>
      <c r="Q7" s="32"/>
    </row>
    <row r="8" spans="1:17" ht="13.5" thickBot="1" x14ac:dyDescent="0.25">
      <c r="A8" s="32"/>
      <c r="B8" s="428"/>
      <c r="C8" s="429"/>
      <c r="D8" s="429"/>
      <c r="E8" s="429"/>
      <c r="F8" s="429"/>
      <c r="G8" s="429"/>
      <c r="H8" s="429"/>
      <c r="I8" s="429"/>
      <c r="J8" s="429"/>
      <c r="K8" s="429"/>
      <c r="L8" s="429"/>
      <c r="M8" s="429"/>
      <c r="N8" s="429"/>
      <c r="O8" s="429"/>
      <c r="P8" s="430"/>
      <c r="Q8" s="32"/>
    </row>
    <row r="9" spans="1:17" ht="6.75" customHeight="1" thickBot="1" x14ac:dyDescent="0.25">
      <c r="A9" s="32"/>
      <c r="B9" s="431"/>
      <c r="C9" s="431"/>
      <c r="D9" s="431"/>
      <c r="E9" s="431"/>
      <c r="F9" s="431"/>
      <c r="G9" s="431"/>
      <c r="H9" s="431"/>
      <c r="I9" s="431"/>
      <c r="J9" s="431"/>
      <c r="K9" s="431"/>
      <c r="L9" s="431"/>
      <c r="M9" s="431"/>
      <c r="N9" s="431"/>
      <c r="O9" s="431"/>
      <c r="P9" s="431"/>
      <c r="Q9" s="32"/>
    </row>
    <row r="10" spans="1:17" ht="26.25" customHeight="1" thickBot="1" x14ac:dyDescent="0.25">
      <c r="A10" s="32"/>
      <c r="B10" s="16" t="s">
        <v>83</v>
      </c>
      <c r="C10" s="17">
        <v>2017</v>
      </c>
      <c r="D10" s="432" t="s">
        <v>1</v>
      </c>
      <c r="E10" s="433"/>
      <c r="F10" s="433"/>
      <c r="G10" s="433"/>
      <c r="H10" s="389" t="s">
        <v>96</v>
      </c>
      <c r="I10" s="389"/>
      <c r="J10" s="389"/>
      <c r="K10" s="433" t="s">
        <v>27</v>
      </c>
      <c r="L10" s="433"/>
      <c r="M10" s="433"/>
      <c r="N10" s="433"/>
      <c r="O10" s="389" t="s">
        <v>35</v>
      </c>
      <c r="P10" s="390"/>
      <c r="Q10" s="32"/>
    </row>
    <row r="11" spans="1:17" ht="4.5" customHeight="1" thickBot="1" x14ac:dyDescent="0.25">
      <c r="A11" s="32"/>
      <c r="B11" s="434"/>
      <c r="C11" s="435"/>
      <c r="D11" s="435"/>
      <c r="E11" s="435"/>
      <c r="F11" s="435"/>
      <c r="G11" s="435"/>
      <c r="H11" s="435"/>
      <c r="I11" s="435"/>
      <c r="J11" s="435"/>
      <c r="K11" s="435"/>
      <c r="L11" s="435"/>
      <c r="M11" s="435"/>
      <c r="N11" s="435"/>
      <c r="O11" s="435"/>
      <c r="P11" s="436"/>
      <c r="Q11" s="32"/>
    </row>
    <row r="12" spans="1:17" ht="13.5" thickBot="1" x14ac:dyDescent="0.25">
      <c r="A12" s="32"/>
      <c r="B12" s="23" t="s">
        <v>0</v>
      </c>
      <c r="C12" s="437" t="s">
        <v>46</v>
      </c>
      <c r="D12" s="437"/>
      <c r="E12" s="437"/>
      <c r="F12" s="437"/>
      <c r="G12" s="437"/>
      <c r="H12" s="437"/>
      <c r="I12" s="437"/>
      <c r="J12" s="437"/>
      <c r="K12" s="437"/>
      <c r="L12" s="437"/>
      <c r="M12" s="437"/>
      <c r="N12" s="437"/>
      <c r="O12" s="437"/>
      <c r="P12" s="438"/>
      <c r="Q12" s="32"/>
    </row>
    <row r="13" spans="1:17" ht="4.5" customHeight="1" thickBot="1" x14ac:dyDescent="0.25">
      <c r="A13" s="32"/>
      <c r="B13" s="439"/>
      <c r="C13" s="440"/>
      <c r="D13" s="440"/>
      <c r="E13" s="440"/>
      <c r="F13" s="440"/>
      <c r="G13" s="440"/>
      <c r="H13" s="440"/>
      <c r="I13" s="440"/>
      <c r="J13" s="440"/>
      <c r="K13" s="440"/>
      <c r="L13" s="440"/>
      <c r="M13" s="440"/>
      <c r="N13" s="440"/>
      <c r="O13" s="440"/>
      <c r="P13" s="441"/>
      <c r="Q13" s="32"/>
    </row>
    <row r="14" spans="1:17" ht="13.5" thickBot="1" x14ac:dyDescent="0.25">
      <c r="A14" s="32"/>
      <c r="B14" s="23" t="s">
        <v>6</v>
      </c>
      <c r="C14" s="442" t="s">
        <v>98</v>
      </c>
      <c r="D14" s="443"/>
      <c r="E14" s="443"/>
      <c r="F14" s="443"/>
      <c r="G14" s="443"/>
      <c r="H14" s="443"/>
      <c r="I14" s="443"/>
      <c r="J14" s="443"/>
      <c r="K14" s="443"/>
      <c r="L14" s="443"/>
      <c r="M14" s="443"/>
      <c r="N14" s="443"/>
      <c r="O14" s="443"/>
      <c r="P14" s="444"/>
      <c r="Q14" s="32"/>
    </row>
    <row r="15" spans="1:17" ht="4.5" customHeight="1" thickBot="1" x14ac:dyDescent="0.25">
      <c r="A15" s="32"/>
      <c r="B15" s="412"/>
      <c r="C15" s="413"/>
      <c r="D15" s="413"/>
      <c r="E15" s="413"/>
      <c r="F15" s="413"/>
      <c r="G15" s="413"/>
      <c r="H15" s="413"/>
      <c r="I15" s="413"/>
      <c r="J15" s="413"/>
      <c r="K15" s="413"/>
      <c r="L15" s="413"/>
      <c r="M15" s="413"/>
      <c r="N15" s="413"/>
      <c r="O15" s="413"/>
      <c r="P15" s="414"/>
      <c r="Q15" s="32"/>
    </row>
    <row r="16" spans="1:17" ht="37.5" customHeight="1" thickBot="1" x14ac:dyDescent="0.25">
      <c r="A16" s="32"/>
      <c r="B16" s="23" t="s">
        <v>25</v>
      </c>
      <c r="C16" s="445" t="s">
        <v>99</v>
      </c>
      <c r="D16" s="446"/>
      <c r="E16" s="446"/>
      <c r="F16" s="446"/>
      <c r="G16" s="446"/>
      <c r="H16" s="446"/>
      <c r="I16" s="446"/>
      <c r="J16" s="446"/>
      <c r="K16" s="446"/>
      <c r="L16" s="446"/>
      <c r="M16" s="446"/>
      <c r="N16" s="446"/>
      <c r="O16" s="446"/>
      <c r="P16" s="447"/>
      <c r="Q16" s="32"/>
    </row>
    <row r="17" spans="1:17" ht="4.5" customHeight="1" thickBot="1" x14ac:dyDescent="0.25">
      <c r="A17" s="32"/>
      <c r="B17" s="412"/>
      <c r="C17" s="413"/>
      <c r="D17" s="413"/>
      <c r="E17" s="413"/>
      <c r="F17" s="413"/>
      <c r="G17" s="413"/>
      <c r="H17" s="413"/>
      <c r="I17" s="413"/>
      <c r="J17" s="413"/>
      <c r="K17" s="413"/>
      <c r="L17" s="413"/>
      <c r="M17" s="413"/>
      <c r="N17" s="413"/>
      <c r="O17" s="413"/>
      <c r="P17" s="414"/>
      <c r="Q17" s="32"/>
    </row>
    <row r="18" spans="1:17" ht="26.25" customHeight="1" thickBot="1" x14ac:dyDescent="0.25">
      <c r="A18" s="32"/>
      <c r="B18" s="23" t="s">
        <v>11</v>
      </c>
      <c r="C18" s="415" t="s">
        <v>114</v>
      </c>
      <c r="D18" s="416"/>
      <c r="E18" s="416"/>
      <c r="F18" s="416"/>
      <c r="G18" s="416"/>
      <c r="H18" s="416"/>
      <c r="I18" s="416"/>
      <c r="J18" s="416"/>
      <c r="K18" s="416"/>
      <c r="L18" s="416"/>
      <c r="M18" s="416"/>
      <c r="N18" s="416"/>
      <c r="O18" s="416"/>
      <c r="P18" s="417"/>
      <c r="Q18" s="32"/>
    </row>
    <row r="19" spans="1:17" ht="4.5" customHeight="1" thickBot="1" x14ac:dyDescent="0.25">
      <c r="A19" s="32"/>
      <c r="B19" s="418"/>
      <c r="C19" s="418"/>
      <c r="D19" s="418"/>
      <c r="E19" s="418"/>
      <c r="F19" s="418"/>
      <c r="G19" s="418"/>
      <c r="H19" s="418"/>
      <c r="I19" s="418"/>
      <c r="J19" s="418"/>
      <c r="K19" s="418"/>
      <c r="L19" s="418"/>
      <c r="M19" s="418"/>
      <c r="N19" s="418"/>
      <c r="O19" s="418"/>
      <c r="P19" s="418"/>
      <c r="Q19" s="32"/>
    </row>
    <row r="20" spans="1:17" ht="17.25" customHeight="1" thickBot="1" x14ac:dyDescent="0.25">
      <c r="A20" s="32"/>
      <c r="B20" s="419" t="s">
        <v>26</v>
      </c>
      <c r="C20" s="420"/>
      <c r="D20" s="420"/>
      <c r="E20" s="420"/>
      <c r="F20" s="420"/>
      <c r="G20" s="420"/>
      <c r="H20" s="420"/>
      <c r="I20" s="420"/>
      <c r="J20" s="420"/>
      <c r="K20" s="420"/>
      <c r="L20" s="420"/>
      <c r="M20" s="420"/>
      <c r="N20" s="420"/>
      <c r="O20" s="420"/>
      <c r="P20" s="421"/>
      <c r="Q20" s="32"/>
    </row>
    <row r="21" spans="1:17" ht="4.5" customHeight="1" thickBot="1" x14ac:dyDescent="0.25">
      <c r="A21" s="32"/>
      <c r="B21" s="422"/>
      <c r="C21" s="423"/>
      <c r="D21" s="423"/>
      <c r="E21" s="423"/>
      <c r="F21" s="423"/>
      <c r="G21" s="423"/>
      <c r="H21" s="423"/>
      <c r="I21" s="423"/>
      <c r="J21" s="423"/>
      <c r="K21" s="423"/>
      <c r="L21" s="423"/>
      <c r="M21" s="423"/>
      <c r="N21" s="423"/>
      <c r="O21" s="423"/>
      <c r="P21" s="424"/>
      <c r="Q21" s="32"/>
    </row>
    <row r="22" spans="1:17" ht="45.75" customHeight="1" thickBot="1" x14ac:dyDescent="0.25">
      <c r="A22" s="32"/>
      <c r="B22" s="23" t="s">
        <v>3</v>
      </c>
      <c r="C22" s="451" t="s">
        <v>145</v>
      </c>
      <c r="D22" s="443"/>
      <c r="E22" s="443"/>
      <c r="F22" s="443"/>
      <c r="G22" s="443"/>
      <c r="H22" s="443"/>
      <c r="I22" s="443"/>
      <c r="J22" s="443"/>
      <c r="K22" s="443"/>
      <c r="L22" s="443"/>
      <c r="M22" s="443"/>
      <c r="N22" s="443"/>
      <c r="O22" s="443"/>
      <c r="P22" s="444"/>
      <c r="Q22" s="32"/>
    </row>
    <row r="23" spans="1:17" ht="4.5" customHeight="1" thickBot="1" x14ac:dyDescent="0.25">
      <c r="A23" s="32"/>
      <c r="B23" s="412"/>
      <c r="C23" s="413"/>
      <c r="D23" s="413"/>
      <c r="E23" s="413"/>
      <c r="F23" s="413"/>
      <c r="G23" s="413"/>
      <c r="H23" s="413"/>
      <c r="I23" s="413"/>
      <c r="J23" s="413"/>
      <c r="K23" s="413"/>
      <c r="L23" s="413"/>
      <c r="M23" s="413"/>
      <c r="N23" s="413"/>
      <c r="O23" s="413"/>
      <c r="P23" s="414"/>
      <c r="Q23" s="32"/>
    </row>
    <row r="24" spans="1:17" ht="52.5" customHeight="1" thickBot="1" x14ac:dyDescent="0.25">
      <c r="A24" s="32"/>
      <c r="B24" s="23" t="s">
        <v>12</v>
      </c>
      <c r="C24" s="445" t="s">
        <v>146</v>
      </c>
      <c r="D24" s="452"/>
      <c r="E24" s="452"/>
      <c r="F24" s="452"/>
      <c r="G24" s="452"/>
      <c r="H24" s="452"/>
      <c r="I24" s="452"/>
      <c r="J24" s="452"/>
      <c r="K24" s="452"/>
      <c r="L24" s="452"/>
      <c r="M24" s="452"/>
      <c r="N24" s="452"/>
      <c r="O24" s="452"/>
      <c r="P24" s="453"/>
      <c r="Q24" s="32"/>
    </row>
    <row r="25" spans="1:17" ht="4.5" customHeight="1" thickBot="1" x14ac:dyDescent="0.25">
      <c r="A25" s="32"/>
      <c r="B25" s="412"/>
      <c r="C25" s="413"/>
      <c r="D25" s="413"/>
      <c r="E25" s="413"/>
      <c r="F25" s="413"/>
      <c r="G25" s="413"/>
      <c r="H25" s="413"/>
      <c r="I25" s="413"/>
      <c r="J25" s="413"/>
      <c r="K25" s="413"/>
      <c r="L25" s="413"/>
      <c r="M25" s="413"/>
      <c r="N25" s="413"/>
      <c r="O25" s="413"/>
      <c r="P25" s="414"/>
      <c r="Q25" s="32"/>
    </row>
    <row r="26" spans="1:17" ht="13.5" customHeight="1" thickBot="1" x14ac:dyDescent="0.25">
      <c r="A26" s="32"/>
      <c r="B26" s="2" t="s">
        <v>2</v>
      </c>
      <c r="C26" s="454" t="s">
        <v>100</v>
      </c>
      <c r="D26" s="455"/>
      <c r="E26" s="455"/>
      <c r="F26" s="455"/>
      <c r="G26" s="455"/>
      <c r="H26" s="455"/>
      <c r="I26" s="455"/>
      <c r="J26" s="455"/>
      <c r="K26" s="455"/>
      <c r="L26" s="455"/>
      <c r="M26" s="455"/>
      <c r="N26" s="455"/>
      <c r="O26" s="455"/>
      <c r="P26" s="456"/>
      <c r="Q26" s="32"/>
    </row>
    <row r="27" spans="1:17" ht="4.5" customHeight="1" thickBot="1" x14ac:dyDescent="0.25">
      <c r="A27" s="32"/>
      <c r="B27" s="457"/>
      <c r="C27" s="458"/>
      <c r="D27" s="458"/>
      <c r="E27" s="458"/>
      <c r="F27" s="458"/>
      <c r="G27" s="458"/>
      <c r="H27" s="458"/>
      <c r="I27" s="458"/>
      <c r="J27" s="458"/>
      <c r="K27" s="458"/>
      <c r="L27" s="458"/>
      <c r="M27" s="458"/>
      <c r="N27" s="458"/>
      <c r="O27" s="458"/>
      <c r="P27" s="459"/>
      <c r="Q27" s="32"/>
    </row>
    <row r="28" spans="1:17" ht="12.75" customHeight="1" thickBot="1" x14ac:dyDescent="0.25">
      <c r="A28" s="32"/>
      <c r="B28" s="2" t="s">
        <v>13</v>
      </c>
      <c r="C28" s="11" t="s">
        <v>14</v>
      </c>
      <c r="D28" s="451" t="s">
        <v>101</v>
      </c>
      <c r="E28" s="460"/>
      <c r="F28" s="460"/>
      <c r="G28" s="461"/>
      <c r="H28" s="462" t="s">
        <v>15</v>
      </c>
      <c r="I28" s="462"/>
      <c r="J28" s="462"/>
      <c r="K28" s="451" t="s">
        <v>102</v>
      </c>
      <c r="L28" s="460"/>
      <c r="M28" s="461"/>
      <c r="N28" s="463" t="s">
        <v>16</v>
      </c>
      <c r="O28" s="464"/>
      <c r="P28" s="33" t="s">
        <v>103</v>
      </c>
      <c r="Q28" s="32"/>
    </row>
    <row r="29" spans="1:17" ht="4.5" customHeight="1" thickBot="1" x14ac:dyDescent="0.25">
      <c r="A29" s="32"/>
      <c r="B29" s="448"/>
      <c r="C29" s="418"/>
      <c r="D29" s="418"/>
      <c r="E29" s="418"/>
      <c r="F29" s="418"/>
      <c r="G29" s="418"/>
      <c r="H29" s="418"/>
      <c r="I29" s="418"/>
      <c r="J29" s="418"/>
      <c r="K29" s="418"/>
      <c r="L29" s="418"/>
      <c r="M29" s="418"/>
      <c r="N29" s="418"/>
      <c r="O29" s="418"/>
      <c r="P29" s="449"/>
      <c r="Q29" s="32"/>
    </row>
    <row r="30" spans="1:17" ht="13.5" thickBot="1" x14ac:dyDescent="0.25">
      <c r="A30" s="32"/>
      <c r="B30" s="2" t="s">
        <v>7</v>
      </c>
      <c r="C30" s="442" t="s">
        <v>104</v>
      </c>
      <c r="D30" s="443"/>
      <c r="E30" s="443"/>
      <c r="F30" s="443"/>
      <c r="G30" s="443"/>
      <c r="H30" s="443"/>
      <c r="I30" s="443"/>
      <c r="J30" s="443"/>
      <c r="K30" s="443"/>
      <c r="L30" s="443"/>
      <c r="M30" s="443"/>
      <c r="N30" s="443"/>
      <c r="O30" s="443"/>
      <c r="P30" s="444"/>
      <c r="Q30" s="32"/>
    </row>
    <row r="31" spans="1:17" ht="4.5" customHeight="1" thickBot="1" x14ac:dyDescent="0.25">
      <c r="A31" s="32"/>
      <c r="B31" s="412"/>
      <c r="C31" s="413"/>
      <c r="D31" s="413"/>
      <c r="E31" s="413"/>
      <c r="F31" s="413"/>
      <c r="G31" s="413"/>
      <c r="H31" s="413"/>
      <c r="I31" s="413"/>
      <c r="J31" s="413"/>
      <c r="K31" s="413"/>
      <c r="L31" s="413"/>
      <c r="M31" s="413"/>
      <c r="N31" s="413"/>
      <c r="O31" s="413"/>
      <c r="P31" s="414"/>
      <c r="Q31" s="32"/>
    </row>
    <row r="32" spans="1:17" ht="13.5" thickBot="1" x14ac:dyDescent="0.25">
      <c r="A32" s="32"/>
      <c r="B32" s="2" t="s">
        <v>4</v>
      </c>
      <c r="C32" s="450" t="s">
        <v>147</v>
      </c>
      <c r="D32" s="437"/>
      <c r="E32" s="437"/>
      <c r="F32" s="437"/>
      <c r="G32" s="437"/>
      <c r="H32" s="437"/>
      <c r="I32" s="437"/>
      <c r="J32" s="437"/>
      <c r="K32" s="437"/>
      <c r="L32" s="437"/>
      <c r="M32" s="437"/>
      <c r="N32" s="437"/>
      <c r="O32" s="437"/>
      <c r="P32" s="437"/>
      <c r="Q32" s="32"/>
    </row>
    <row r="33" spans="1:17" ht="4.5" customHeight="1" thickBot="1" x14ac:dyDescent="0.25">
      <c r="A33" s="32"/>
      <c r="B33" s="412"/>
      <c r="C33" s="413"/>
      <c r="D33" s="413"/>
      <c r="E33" s="413"/>
      <c r="F33" s="413"/>
      <c r="G33" s="413"/>
      <c r="H33" s="413"/>
      <c r="I33" s="413"/>
      <c r="J33" s="413"/>
      <c r="K33" s="413"/>
      <c r="L33" s="413"/>
      <c r="M33" s="413"/>
      <c r="N33" s="413"/>
      <c r="O33" s="413"/>
      <c r="P33" s="414"/>
      <c r="Q33" s="32"/>
    </row>
    <row r="34" spans="1:17" ht="13.5" thickBot="1" x14ac:dyDescent="0.25">
      <c r="A34" s="32"/>
      <c r="B34" s="2" t="s">
        <v>23</v>
      </c>
      <c r="C34" s="450" t="s">
        <v>69</v>
      </c>
      <c r="D34" s="437"/>
      <c r="E34" s="437"/>
      <c r="F34" s="437"/>
      <c r="G34" s="437"/>
      <c r="H34" s="437"/>
      <c r="I34" s="437"/>
      <c r="J34" s="437"/>
      <c r="K34" s="437"/>
      <c r="L34" s="437"/>
      <c r="M34" s="437"/>
      <c r="N34" s="437"/>
      <c r="O34" s="437"/>
      <c r="P34" s="438"/>
      <c r="Q34" s="32"/>
    </row>
    <row r="35" spans="1:17" ht="4.5" customHeight="1" thickBot="1" x14ac:dyDescent="0.25">
      <c r="A35" s="32"/>
      <c r="B35" s="439"/>
      <c r="C35" s="440"/>
      <c r="D35" s="440"/>
      <c r="E35" s="440"/>
      <c r="F35" s="440"/>
      <c r="G35" s="440"/>
      <c r="H35" s="440"/>
      <c r="I35" s="440"/>
      <c r="J35" s="440"/>
      <c r="K35" s="440"/>
      <c r="L35" s="440"/>
      <c r="M35" s="440"/>
      <c r="N35" s="440"/>
      <c r="O35" s="440"/>
      <c r="P35" s="441"/>
      <c r="Q35" s="32"/>
    </row>
    <row r="36" spans="1:17" ht="16.5" customHeight="1" thickBot="1" x14ac:dyDescent="0.25">
      <c r="A36" s="32"/>
      <c r="B36" s="2" t="s">
        <v>64</v>
      </c>
      <c r="C36" s="450" t="s">
        <v>69</v>
      </c>
      <c r="D36" s="437"/>
      <c r="E36" s="437"/>
      <c r="F36" s="437"/>
      <c r="G36" s="437"/>
      <c r="H36" s="437"/>
      <c r="I36" s="437"/>
      <c r="J36" s="437"/>
      <c r="K36" s="437"/>
      <c r="L36" s="437"/>
      <c r="M36" s="437"/>
      <c r="N36" s="437"/>
      <c r="O36" s="437"/>
      <c r="P36" s="438"/>
      <c r="Q36" s="32"/>
    </row>
    <row r="37" spans="1:17" ht="4.5" customHeight="1" thickBot="1" x14ac:dyDescent="0.25">
      <c r="A37" s="32"/>
      <c r="B37" s="4"/>
      <c r="C37" s="4"/>
      <c r="D37" s="4"/>
      <c r="E37" s="4"/>
      <c r="F37" s="4"/>
      <c r="G37" s="4"/>
      <c r="H37" s="4"/>
      <c r="I37" s="4"/>
      <c r="J37" s="4"/>
      <c r="K37" s="4"/>
      <c r="L37" s="4"/>
      <c r="M37" s="4"/>
      <c r="N37" s="4"/>
      <c r="O37" s="4"/>
      <c r="P37" s="4"/>
      <c r="Q37" s="32"/>
    </row>
    <row r="38" spans="1:17" ht="13.5" thickBot="1" x14ac:dyDescent="0.25">
      <c r="A38" s="32"/>
      <c r="B38" s="465" t="s">
        <v>17</v>
      </c>
      <c r="C38" s="466"/>
      <c r="D38" s="466"/>
      <c r="E38" s="466"/>
      <c r="F38" s="466"/>
      <c r="G38" s="466"/>
      <c r="H38" s="466"/>
      <c r="I38" s="466"/>
      <c r="J38" s="466"/>
      <c r="K38" s="466"/>
      <c r="L38" s="466"/>
      <c r="M38" s="466"/>
      <c r="N38" s="466"/>
      <c r="O38" s="467"/>
      <c r="P38" s="468"/>
      <c r="Q38" s="32"/>
    </row>
    <row r="39" spans="1:17" ht="13.5" thickBot="1" x14ac:dyDescent="0.25">
      <c r="A39" s="32"/>
      <c r="B39" s="1" t="s">
        <v>22</v>
      </c>
      <c r="C39" s="469" t="s">
        <v>18</v>
      </c>
      <c r="D39" s="470"/>
      <c r="E39" s="470"/>
      <c r="F39" s="470"/>
      <c r="G39" s="471"/>
      <c r="H39" s="469" t="s">
        <v>7</v>
      </c>
      <c r="I39" s="470"/>
      <c r="J39" s="470"/>
      <c r="K39" s="470"/>
      <c r="L39" s="471"/>
      <c r="M39" s="469" t="s">
        <v>19</v>
      </c>
      <c r="N39" s="470"/>
      <c r="O39" s="472"/>
      <c r="P39" s="471"/>
      <c r="Q39" s="32"/>
    </row>
    <row r="40" spans="1:17" ht="12" customHeight="1" x14ac:dyDescent="0.2">
      <c r="A40" s="32"/>
      <c r="B40" s="34" t="s">
        <v>105</v>
      </c>
      <c r="C40" s="473" t="s">
        <v>106</v>
      </c>
      <c r="D40" s="474"/>
      <c r="E40" s="474"/>
      <c r="F40" s="474"/>
      <c r="G40" s="475"/>
      <c r="H40" s="473" t="s">
        <v>104</v>
      </c>
      <c r="I40" s="474"/>
      <c r="J40" s="474"/>
      <c r="K40" s="474"/>
      <c r="L40" s="475"/>
      <c r="M40" s="473" t="s">
        <v>107</v>
      </c>
      <c r="N40" s="474"/>
      <c r="O40" s="474"/>
      <c r="P40" s="476"/>
      <c r="Q40" s="32"/>
    </row>
    <row r="41" spans="1:17" ht="23.25" customHeight="1" x14ac:dyDescent="0.2">
      <c r="A41" s="32"/>
      <c r="B41" s="35" t="s">
        <v>108</v>
      </c>
      <c r="C41" s="473" t="s">
        <v>138</v>
      </c>
      <c r="D41" s="474"/>
      <c r="E41" s="474"/>
      <c r="F41" s="474"/>
      <c r="G41" s="475"/>
      <c r="H41" s="473" t="s">
        <v>104</v>
      </c>
      <c r="I41" s="474"/>
      <c r="J41" s="474"/>
      <c r="K41" s="474"/>
      <c r="L41" s="475"/>
      <c r="M41" s="473" t="s">
        <v>107</v>
      </c>
      <c r="N41" s="474"/>
      <c r="O41" s="474"/>
      <c r="P41" s="476"/>
      <c r="Q41" s="32"/>
    </row>
    <row r="42" spans="1:17" ht="13.5" customHeight="1" x14ac:dyDescent="0.2">
      <c r="A42" s="32"/>
      <c r="B42" s="12"/>
      <c r="C42" s="480"/>
      <c r="D42" s="481"/>
      <c r="E42" s="481"/>
      <c r="F42" s="481"/>
      <c r="G42" s="482"/>
      <c r="H42" s="480"/>
      <c r="I42" s="481"/>
      <c r="J42" s="481"/>
      <c r="K42" s="481"/>
      <c r="L42" s="482"/>
      <c r="M42" s="480"/>
      <c r="N42" s="481"/>
      <c r="O42" s="481"/>
      <c r="P42" s="483"/>
      <c r="Q42" s="32"/>
    </row>
    <row r="43" spans="1:17" ht="12.75" customHeight="1" x14ac:dyDescent="0.2">
      <c r="A43" s="32"/>
      <c r="B43" s="12"/>
      <c r="C43" s="480"/>
      <c r="D43" s="481"/>
      <c r="E43" s="481"/>
      <c r="F43" s="481"/>
      <c r="G43" s="482"/>
      <c r="H43" s="480"/>
      <c r="I43" s="481"/>
      <c r="J43" s="481"/>
      <c r="K43" s="481"/>
      <c r="L43" s="482"/>
      <c r="M43" s="480"/>
      <c r="N43" s="481"/>
      <c r="O43" s="481"/>
      <c r="P43" s="483"/>
      <c r="Q43" s="32"/>
    </row>
    <row r="44" spans="1:17" ht="11.25" customHeight="1" thickBot="1" x14ac:dyDescent="0.25">
      <c r="A44" s="32"/>
      <c r="B44" s="8"/>
      <c r="C44" s="486"/>
      <c r="D44" s="487"/>
      <c r="E44" s="487"/>
      <c r="F44" s="487"/>
      <c r="G44" s="488"/>
      <c r="H44" s="486"/>
      <c r="I44" s="487"/>
      <c r="J44" s="487"/>
      <c r="K44" s="487"/>
      <c r="L44" s="488"/>
      <c r="M44" s="486"/>
      <c r="N44" s="487"/>
      <c r="O44" s="487"/>
      <c r="P44" s="489"/>
      <c r="Q44" s="32"/>
    </row>
    <row r="45" spans="1:17" ht="4.5" customHeight="1" thickBot="1" x14ac:dyDescent="0.25">
      <c r="A45" s="32"/>
      <c r="B45" s="7"/>
      <c r="C45" s="7"/>
      <c r="D45" s="7"/>
      <c r="E45" s="7"/>
      <c r="F45" s="7"/>
      <c r="G45" s="7"/>
      <c r="H45" s="7"/>
      <c r="I45" s="7"/>
      <c r="J45" s="7"/>
      <c r="K45" s="7"/>
      <c r="L45" s="7"/>
      <c r="M45" s="7"/>
      <c r="N45" s="7"/>
      <c r="O45" s="7"/>
      <c r="P45" s="7"/>
      <c r="Q45" s="32"/>
    </row>
    <row r="46" spans="1:17" ht="13.5" customHeight="1" thickBot="1" x14ac:dyDescent="0.25">
      <c r="A46" s="32"/>
      <c r="B46" s="419" t="s">
        <v>8</v>
      </c>
      <c r="C46" s="420"/>
      <c r="D46" s="420"/>
      <c r="E46" s="420"/>
      <c r="F46" s="420"/>
      <c r="G46" s="420"/>
      <c r="H46" s="420"/>
      <c r="I46" s="420"/>
      <c r="J46" s="420"/>
      <c r="K46" s="420"/>
      <c r="L46" s="420"/>
      <c r="M46" s="420"/>
      <c r="N46" s="420"/>
      <c r="O46" s="420"/>
      <c r="P46" s="421"/>
      <c r="Q46" s="32"/>
    </row>
    <row r="47" spans="1:17" ht="4.5" customHeight="1" thickBot="1" x14ac:dyDescent="0.25">
      <c r="A47" s="32"/>
      <c r="B47" s="5"/>
      <c r="C47" s="4"/>
      <c r="D47" s="4"/>
      <c r="E47" s="4"/>
      <c r="F47" s="4"/>
      <c r="G47" s="4"/>
      <c r="H47" s="4"/>
      <c r="I47" s="4"/>
      <c r="J47" s="4"/>
      <c r="K47" s="4"/>
      <c r="L47" s="4"/>
      <c r="M47" s="4"/>
      <c r="N47" s="4"/>
      <c r="O47" s="4"/>
      <c r="P47" s="6"/>
      <c r="Q47" s="32"/>
    </row>
    <row r="48" spans="1:17" x14ac:dyDescent="0.2">
      <c r="A48" s="32"/>
      <c r="B48" s="490" t="s">
        <v>20</v>
      </c>
      <c r="C48" s="9" t="s">
        <v>9</v>
      </c>
      <c r="D48" s="47" t="s">
        <v>126</v>
      </c>
      <c r="E48" s="47" t="s">
        <v>127</v>
      </c>
      <c r="F48" s="47" t="s">
        <v>128</v>
      </c>
      <c r="G48" s="47" t="s">
        <v>129</v>
      </c>
      <c r="H48" s="47" t="s">
        <v>130</v>
      </c>
      <c r="I48" s="47" t="s">
        <v>131</v>
      </c>
      <c r="J48" s="47" t="s">
        <v>132</v>
      </c>
      <c r="K48" s="47" t="s">
        <v>133</v>
      </c>
      <c r="L48" s="47" t="s">
        <v>134</v>
      </c>
      <c r="M48" s="47" t="s">
        <v>135</v>
      </c>
      <c r="N48" s="47" t="s">
        <v>136</v>
      </c>
      <c r="O48" s="47" t="s">
        <v>137</v>
      </c>
      <c r="P48" s="15" t="s">
        <v>24</v>
      </c>
      <c r="Q48" s="32"/>
    </row>
    <row r="49" spans="1:17" ht="13.5" thickBot="1" x14ac:dyDescent="0.25">
      <c r="A49" s="32"/>
      <c r="B49" s="491"/>
      <c r="C49" s="10" t="s">
        <v>10</v>
      </c>
      <c r="D49" s="13"/>
      <c r="E49" s="13"/>
      <c r="F49" s="13"/>
      <c r="G49" s="13"/>
      <c r="H49" s="13"/>
      <c r="I49" s="13"/>
      <c r="J49" s="13"/>
      <c r="K49" s="13"/>
      <c r="L49" s="13"/>
      <c r="M49" s="13"/>
      <c r="N49" s="13"/>
      <c r="O49" s="45">
        <f>'Registro Toma Poses '!C12</f>
        <v>0</v>
      </c>
      <c r="P49" s="14"/>
      <c r="Q49" s="32"/>
    </row>
    <row r="50" spans="1:17" ht="4.5" customHeight="1" thickBot="1" x14ac:dyDescent="0.25">
      <c r="A50" s="32"/>
      <c r="B50" s="439">
        <v>0.9</v>
      </c>
      <c r="C50" s="492"/>
      <c r="D50" s="492"/>
      <c r="E50" s="492"/>
      <c r="F50" s="492"/>
      <c r="G50" s="492"/>
      <c r="H50" s="492"/>
      <c r="I50" s="492"/>
      <c r="J50" s="492"/>
      <c r="K50" s="492"/>
      <c r="L50" s="492"/>
      <c r="M50" s="492"/>
      <c r="N50" s="492"/>
      <c r="O50" s="492"/>
      <c r="P50" s="493"/>
      <c r="Q50" s="32"/>
    </row>
    <row r="51" spans="1:17" ht="13.5" thickBot="1" x14ac:dyDescent="0.25">
      <c r="A51" s="32"/>
      <c r="B51" s="419" t="s">
        <v>21</v>
      </c>
      <c r="C51" s="420"/>
      <c r="D51" s="420"/>
      <c r="E51" s="420"/>
      <c r="F51" s="420"/>
      <c r="G51" s="420"/>
      <c r="H51" s="420"/>
      <c r="I51" s="420"/>
      <c r="J51" s="420"/>
      <c r="K51" s="420"/>
      <c r="L51" s="420"/>
      <c r="M51" s="420"/>
      <c r="N51" s="420"/>
      <c r="O51" s="420"/>
      <c r="P51" s="421"/>
      <c r="Q51" s="32"/>
    </row>
    <row r="52" spans="1:17" x14ac:dyDescent="0.2">
      <c r="A52" s="32"/>
      <c r="B52" s="494" t="s">
        <v>109</v>
      </c>
      <c r="C52" s="495"/>
      <c r="D52" s="495"/>
      <c r="E52" s="495"/>
      <c r="F52" s="495"/>
      <c r="G52" s="495"/>
      <c r="H52" s="495"/>
      <c r="I52" s="495"/>
      <c r="J52" s="495"/>
      <c r="K52" s="495"/>
      <c r="L52" s="495"/>
      <c r="M52" s="495"/>
      <c r="N52" s="495"/>
      <c r="O52" s="495"/>
      <c r="P52" s="496"/>
      <c r="Q52" s="32"/>
    </row>
    <row r="53" spans="1:17" x14ac:dyDescent="0.2">
      <c r="A53" s="32"/>
      <c r="B53" s="497"/>
      <c r="C53" s="498"/>
      <c r="D53" s="498"/>
      <c r="E53" s="498"/>
      <c r="F53" s="498"/>
      <c r="G53" s="498"/>
      <c r="H53" s="498"/>
      <c r="I53" s="498"/>
      <c r="J53" s="498"/>
      <c r="K53" s="498"/>
      <c r="L53" s="498"/>
      <c r="M53" s="498"/>
      <c r="N53" s="498"/>
      <c r="O53" s="498"/>
      <c r="P53" s="499"/>
      <c r="Q53" s="32"/>
    </row>
    <row r="54" spans="1:17" x14ac:dyDescent="0.2">
      <c r="A54" s="32"/>
      <c r="B54" s="497"/>
      <c r="C54" s="498"/>
      <c r="D54" s="498"/>
      <c r="E54" s="498"/>
      <c r="F54" s="498"/>
      <c r="G54" s="498"/>
      <c r="H54" s="498"/>
      <c r="I54" s="498"/>
      <c r="J54" s="498"/>
      <c r="K54" s="498"/>
      <c r="L54" s="498"/>
      <c r="M54" s="498"/>
      <c r="N54" s="498"/>
      <c r="O54" s="498"/>
      <c r="P54" s="499"/>
      <c r="Q54" s="32"/>
    </row>
    <row r="55" spans="1:17" x14ac:dyDescent="0.2">
      <c r="A55" s="32"/>
      <c r="B55" s="497"/>
      <c r="C55" s="498"/>
      <c r="D55" s="498"/>
      <c r="E55" s="498"/>
      <c r="F55" s="498"/>
      <c r="G55" s="498"/>
      <c r="H55" s="498"/>
      <c r="I55" s="498"/>
      <c r="J55" s="498"/>
      <c r="K55" s="498"/>
      <c r="L55" s="498"/>
      <c r="M55" s="498"/>
      <c r="N55" s="498"/>
      <c r="O55" s="498"/>
      <c r="P55" s="499"/>
      <c r="Q55" s="32"/>
    </row>
    <row r="56" spans="1:17" x14ac:dyDescent="0.2">
      <c r="A56" s="32"/>
      <c r="B56" s="497"/>
      <c r="C56" s="498"/>
      <c r="D56" s="498"/>
      <c r="E56" s="498"/>
      <c r="F56" s="498"/>
      <c r="G56" s="498"/>
      <c r="H56" s="498"/>
      <c r="I56" s="498"/>
      <c r="J56" s="498"/>
      <c r="K56" s="498"/>
      <c r="L56" s="498"/>
      <c r="M56" s="498"/>
      <c r="N56" s="498"/>
      <c r="O56" s="498"/>
      <c r="P56" s="499"/>
      <c r="Q56" s="32"/>
    </row>
    <row r="57" spans="1:17" x14ac:dyDescent="0.2">
      <c r="A57" s="32"/>
      <c r="B57" s="497"/>
      <c r="C57" s="498"/>
      <c r="D57" s="498"/>
      <c r="E57" s="498"/>
      <c r="F57" s="498"/>
      <c r="G57" s="498"/>
      <c r="H57" s="498"/>
      <c r="I57" s="498"/>
      <c r="J57" s="498"/>
      <c r="K57" s="498"/>
      <c r="L57" s="498"/>
      <c r="M57" s="498"/>
      <c r="N57" s="498"/>
      <c r="O57" s="498"/>
      <c r="P57" s="499"/>
      <c r="Q57" s="32"/>
    </row>
    <row r="58" spans="1:17" x14ac:dyDescent="0.2">
      <c r="A58" s="32"/>
      <c r="B58" s="497"/>
      <c r="C58" s="498"/>
      <c r="D58" s="498"/>
      <c r="E58" s="498"/>
      <c r="F58" s="498"/>
      <c r="G58" s="498"/>
      <c r="H58" s="498"/>
      <c r="I58" s="498"/>
      <c r="J58" s="498"/>
      <c r="K58" s="498"/>
      <c r="L58" s="498"/>
      <c r="M58" s="498"/>
      <c r="N58" s="498"/>
      <c r="O58" s="498"/>
      <c r="P58" s="499"/>
      <c r="Q58" s="32"/>
    </row>
    <row r="59" spans="1:17" x14ac:dyDescent="0.2">
      <c r="A59" s="32"/>
      <c r="B59" s="497"/>
      <c r="C59" s="498"/>
      <c r="D59" s="498"/>
      <c r="E59" s="498"/>
      <c r="F59" s="498"/>
      <c r="G59" s="498"/>
      <c r="H59" s="498"/>
      <c r="I59" s="498"/>
      <c r="J59" s="498"/>
      <c r="K59" s="498"/>
      <c r="L59" s="498"/>
      <c r="M59" s="498"/>
      <c r="N59" s="498"/>
      <c r="O59" s="498"/>
      <c r="P59" s="499"/>
      <c r="Q59" s="32"/>
    </row>
    <row r="60" spans="1:17" x14ac:dyDescent="0.2">
      <c r="A60" s="32"/>
      <c r="B60" s="497"/>
      <c r="C60" s="498"/>
      <c r="D60" s="498"/>
      <c r="E60" s="498"/>
      <c r="F60" s="498"/>
      <c r="G60" s="498"/>
      <c r="H60" s="498"/>
      <c r="I60" s="498"/>
      <c r="J60" s="498"/>
      <c r="K60" s="498"/>
      <c r="L60" s="498"/>
      <c r="M60" s="498"/>
      <c r="N60" s="498"/>
      <c r="O60" s="498"/>
      <c r="P60" s="499"/>
      <c r="Q60" s="32"/>
    </row>
    <row r="61" spans="1:17" x14ac:dyDescent="0.2">
      <c r="A61" s="32"/>
      <c r="B61" s="497"/>
      <c r="C61" s="498"/>
      <c r="D61" s="498"/>
      <c r="E61" s="498"/>
      <c r="F61" s="498"/>
      <c r="G61" s="498"/>
      <c r="H61" s="498"/>
      <c r="I61" s="498"/>
      <c r="J61" s="498"/>
      <c r="K61" s="498"/>
      <c r="L61" s="498"/>
      <c r="M61" s="498"/>
      <c r="N61" s="498"/>
      <c r="O61" s="498"/>
      <c r="P61" s="499"/>
      <c r="Q61" s="32"/>
    </row>
    <row r="62" spans="1:17" x14ac:dyDescent="0.2">
      <c r="A62" s="32"/>
      <c r="B62" s="497"/>
      <c r="C62" s="498"/>
      <c r="D62" s="498"/>
      <c r="E62" s="498"/>
      <c r="F62" s="498"/>
      <c r="G62" s="498"/>
      <c r="H62" s="498"/>
      <c r="I62" s="498"/>
      <c r="J62" s="498"/>
      <c r="K62" s="498"/>
      <c r="L62" s="498"/>
      <c r="M62" s="498"/>
      <c r="N62" s="498"/>
      <c r="O62" s="498"/>
      <c r="P62" s="499"/>
      <c r="Q62" s="32"/>
    </row>
    <row r="63" spans="1:17" x14ac:dyDescent="0.2">
      <c r="A63" s="32"/>
      <c r="B63" s="497"/>
      <c r="C63" s="498"/>
      <c r="D63" s="498"/>
      <c r="E63" s="498"/>
      <c r="F63" s="498"/>
      <c r="G63" s="498"/>
      <c r="H63" s="498"/>
      <c r="I63" s="498"/>
      <c r="J63" s="498"/>
      <c r="K63" s="498"/>
      <c r="L63" s="498"/>
      <c r="M63" s="498"/>
      <c r="N63" s="498"/>
      <c r="O63" s="498"/>
      <c r="P63" s="499"/>
      <c r="Q63" s="32"/>
    </row>
    <row r="64" spans="1:17" x14ac:dyDescent="0.2">
      <c r="A64" s="32"/>
      <c r="B64" s="497"/>
      <c r="C64" s="498"/>
      <c r="D64" s="498"/>
      <c r="E64" s="498"/>
      <c r="F64" s="498"/>
      <c r="G64" s="498"/>
      <c r="H64" s="498"/>
      <c r="I64" s="498"/>
      <c r="J64" s="498"/>
      <c r="K64" s="498"/>
      <c r="L64" s="498"/>
      <c r="M64" s="498"/>
      <c r="N64" s="498"/>
      <c r="O64" s="498"/>
      <c r="P64" s="499"/>
      <c r="Q64" s="32"/>
    </row>
    <row r="65" spans="1:17" x14ac:dyDescent="0.2">
      <c r="A65" s="32"/>
      <c r="B65" s="497"/>
      <c r="C65" s="498"/>
      <c r="D65" s="498"/>
      <c r="E65" s="498"/>
      <c r="F65" s="498"/>
      <c r="G65" s="498"/>
      <c r="H65" s="498"/>
      <c r="I65" s="498"/>
      <c r="J65" s="498"/>
      <c r="K65" s="498"/>
      <c r="L65" s="498"/>
      <c r="M65" s="498"/>
      <c r="N65" s="498"/>
      <c r="O65" s="498"/>
      <c r="P65" s="499"/>
      <c r="Q65" s="32"/>
    </row>
    <row r="66" spans="1:17" x14ac:dyDescent="0.2">
      <c r="A66" s="32"/>
      <c r="B66" s="497"/>
      <c r="C66" s="498"/>
      <c r="D66" s="498"/>
      <c r="E66" s="498"/>
      <c r="F66" s="498"/>
      <c r="G66" s="498"/>
      <c r="H66" s="498"/>
      <c r="I66" s="498"/>
      <c r="J66" s="498"/>
      <c r="K66" s="498"/>
      <c r="L66" s="498"/>
      <c r="M66" s="498"/>
      <c r="N66" s="498"/>
      <c r="O66" s="498"/>
      <c r="P66" s="499"/>
      <c r="Q66" s="32"/>
    </row>
    <row r="67" spans="1:17" ht="13.5" thickBot="1" x14ac:dyDescent="0.25">
      <c r="A67" s="32"/>
      <c r="B67" s="500"/>
      <c r="C67" s="501"/>
      <c r="D67" s="501"/>
      <c r="E67" s="501"/>
      <c r="F67" s="501"/>
      <c r="G67" s="501"/>
      <c r="H67" s="501"/>
      <c r="I67" s="501"/>
      <c r="J67" s="501"/>
      <c r="K67" s="501"/>
      <c r="L67" s="501"/>
      <c r="M67" s="501"/>
      <c r="N67" s="501"/>
      <c r="O67" s="501"/>
      <c r="P67" s="502"/>
      <c r="Q67" s="32"/>
    </row>
    <row r="68" spans="1:17" s="21" customFormat="1" ht="4.5" customHeight="1" thickBot="1" x14ac:dyDescent="0.25">
      <c r="A68" s="503"/>
      <c r="B68" s="503"/>
      <c r="C68" s="503"/>
      <c r="D68" s="503"/>
      <c r="E68" s="503"/>
      <c r="F68" s="503"/>
      <c r="G68" s="503"/>
      <c r="H68" s="503"/>
      <c r="I68" s="503"/>
      <c r="J68" s="503"/>
      <c r="K68" s="503"/>
      <c r="L68" s="503"/>
      <c r="M68" s="503"/>
      <c r="N68" s="503"/>
      <c r="O68" s="503"/>
      <c r="P68" s="503"/>
      <c r="Q68" s="503"/>
    </row>
    <row r="69" spans="1:17" ht="80.25" customHeight="1" thickBot="1" x14ac:dyDescent="0.25">
      <c r="A69" s="32"/>
      <c r="B69" s="20" t="s">
        <v>5</v>
      </c>
      <c r="C69" s="477"/>
      <c r="D69" s="478"/>
      <c r="E69" s="478"/>
      <c r="F69" s="478"/>
      <c r="G69" s="478"/>
      <c r="H69" s="478"/>
      <c r="I69" s="478"/>
      <c r="J69" s="478"/>
      <c r="K69" s="478"/>
      <c r="L69" s="478"/>
      <c r="M69" s="478"/>
      <c r="N69" s="478"/>
      <c r="O69" s="478"/>
      <c r="P69" s="479"/>
      <c r="Q69" s="32"/>
    </row>
    <row r="70" spans="1:17" ht="41.25" customHeight="1" thickBot="1" x14ac:dyDescent="0.25">
      <c r="A70" s="32"/>
      <c r="B70" s="19" t="s">
        <v>63</v>
      </c>
      <c r="C70" s="450" t="s">
        <v>139</v>
      </c>
      <c r="D70" s="437"/>
      <c r="E70" s="437"/>
      <c r="F70" s="437"/>
      <c r="G70" s="437"/>
      <c r="H70" s="437"/>
      <c r="I70" s="437"/>
      <c r="J70" s="437"/>
      <c r="K70" s="437"/>
      <c r="L70" s="437"/>
      <c r="M70" s="437"/>
      <c r="N70" s="437"/>
      <c r="O70" s="437"/>
      <c r="P70" s="438"/>
      <c r="Q70" s="32"/>
    </row>
    <row r="71" spans="1:17" ht="27.75" customHeight="1" thickBot="1" x14ac:dyDescent="0.25">
      <c r="A71" s="32"/>
      <c r="B71" s="19" t="s">
        <v>84</v>
      </c>
      <c r="C71" s="484"/>
      <c r="D71" s="484"/>
      <c r="E71" s="484"/>
      <c r="F71" s="484"/>
      <c r="G71" s="484"/>
      <c r="H71" s="484"/>
      <c r="I71" s="484"/>
      <c r="J71" s="484"/>
      <c r="K71" s="484"/>
      <c r="L71" s="484"/>
      <c r="M71" s="484"/>
      <c r="N71" s="484"/>
      <c r="O71" s="484"/>
      <c r="P71" s="485"/>
      <c r="Q71" s="32"/>
    </row>
    <row r="74" spans="1:17" x14ac:dyDescent="0.2">
      <c r="C74" s="22"/>
    </row>
    <row r="85" spans="1:19" x14ac:dyDescent="0.2">
      <c r="B85" s="18"/>
      <c r="C85" s="18"/>
      <c r="D85" s="18"/>
      <c r="E85" s="18"/>
      <c r="F85" s="18"/>
      <c r="G85" s="18"/>
      <c r="H85" s="18"/>
      <c r="I85" s="18"/>
      <c r="J85" s="18"/>
      <c r="K85" s="18"/>
      <c r="L85" s="18"/>
      <c r="M85" s="18"/>
    </row>
    <row r="86" spans="1:19" x14ac:dyDescent="0.2">
      <c r="B86" s="18"/>
      <c r="C86" s="18"/>
      <c r="D86" s="18"/>
      <c r="E86" s="18"/>
      <c r="F86" s="18"/>
      <c r="G86" s="18"/>
      <c r="H86" s="18"/>
      <c r="I86" s="18"/>
      <c r="J86" s="18"/>
      <c r="K86" s="18"/>
      <c r="L86" s="18"/>
      <c r="M86" s="18"/>
    </row>
    <row r="87" spans="1:19" x14ac:dyDescent="0.2">
      <c r="B87" s="18"/>
      <c r="C87" s="18"/>
      <c r="D87" s="18"/>
      <c r="E87" s="18"/>
      <c r="F87" s="18"/>
      <c r="G87" s="18"/>
      <c r="H87" s="18"/>
      <c r="I87" s="18"/>
      <c r="J87" s="18"/>
      <c r="K87" s="18"/>
      <c r="L87" s="18"/>
      <c r="M87" s="18"/>
    </row>
    <row r="88" spans="1:19" x14ac:dyDescent="0.2">
      <c r="B88" s="18"/>
      <c r="C88" s="18"/>
      <c r="D88" s="18"/>
      <c r="E88" s="18"/>
      <c r="F88" s="18"/>
      <c r="G88" s="18"/>
      <c r="H88" s="18"/>
      <c r="I88" s="18"/>
      <c r="J88" s="18"/>
      <c r="K88" s="18"/>
      <c r="L88" s="18"/>
      <c r="M88" s="18"/>
    </row>
    <row r="89" spans="1:19" x14ac:dyDescent="0.2">
      <c r="B89" s="18"/>
      <c r="C89" s="18"/>
      <c r="D89" s="18"/>
      <c r="E89" s="18"/>
      <c r="F89" s="18"/>
      <c r="G89" s="18"/>
      <c r="H89" s="18"/>
      <c r="I89" s="18"/>
      <c r="J89" s="18"/>
      <c r="K89" s="18"/>
      <c r="L89" s="18"/>
      <c r="M89" s="18"/>
    </row>
    <row r="90" spans="1:19" x14ac:dyDescent="0.2">
      <c r="B90" s="18"/>
      <c r="C90" s="18"/>
      <c r="D90" s="18"/>
      <c r="E90" s="18"/>
      <c r="F90" s="18"/>
      <c r="G90" s="18"/>
      <c r="H90" s="18"/>
      <c r="J90" s="18"/>
      <c r="K90" s="18"/>
      <c r="L90" s="18"/>
      <c r="M90" s="18"/>
    </row>
    <row r="91" spans="1:19" x14ac:dyDescent="0.2">
      <c r="B91" s="18"/>
      <c r="C91" s="18"/>
      <c r="D91" s="18"/>
      <c r="E91" s="18"/>
      <c r="F91" s="18"/>
      <c r="G91" s="18"/>
      <c r="H91" s="18"/>
      <c r="J91" s="18"/>
      <c r="K91" s="18"/>
      <c r="L91" s="18"/>
      <c r="M91" s="18"/>
    </row>
    <row r="92" spans="1:19" x14ac:dyDescent="0.2">
      <c r="B92" s="18"/>
      <c r="C92" s="18"/>
      <c r="D92" s="18"/>
      <c r="E92" s="18"/>
      <c r="F92" s="18"/>
      <c r="G92" s="18"/>
      <c r="H92" s="18"/>
      <c r="J92" s="18"/>
      <c r="K92" s="18"/>
      <c r="L92" s="18"/>
      <c r="M92" s="18"/>
    </row>
    <row r="93" spans="1:19" x14ac:dyDescent="0.2">
      <c r="A93" s="37"/>
      <c r="B93" s="37"/>
      <c r="C93" s="37"/>
      <c r="D93" s="37"/>
      <c r="E93" s="37"/>
      <c r="F93" s="37"/>
      <c r="G93" s="37"/>
      <c r="H93" s="37"/>
      <c r="I93" s="37"/>
      <c r="J93" s="37"/>
      <c r="K93" s="37"/>
      <c r="L93" s="37"/>
      <c r="M93" s="37"/>
      <c r="N93" s="37"/>
      <c r="O93" s="37"/>
      <c r="P93" s="37"/>
      <c r="Q93" s="37"/>
      <c r="R93" s="37"/>
      <c r="S93" s="37"/>
    </row>
    <row r="94" spans="1:19" x14ac:dyDescent="0.2">
      <c r="A94" s="38"/>
      <c r="B94" s="38"/>
      <c r="C94" s="38"/>
      <c r="D94" s="38"/>
      <c r="E94" s="38"/>
      <c r="F94" s="38"/>
      <c r="G94" s="38"/>
      <c r="H94" s="38"/>
      <c r="I94" s="38"/>
      <c r="J94" s="38"/>
      <c r="K94" s="38"/>
      <c r="L94" s="38"/>
      <c r="M94" s="38"/>
      <c r="N94" s="38"/>
      <c r="O94" s="38"/>
      <c r="P94" s="38"/>
      <c r="Q94" s="38"/>
      <c r="R94" s="38"/>
      <c r="S94" s="38"/>
    </row>
    <row r="95" spans="1:19" x14ac:dyDescent="0.2">
      <c r="A95" s="38"/>
      <c r="B95" s="38"/>
      <c r="C95" s="38"/>
      <c r="D95" s="38"/>
      <c r="E95" s="38"/>
      <c r="F95" s="38"/>
      <c r="G95" s="38"/>
      <c r="H95" s="38"/>
      <c r="I95" s="38"/>
      <c r="J95" s="38"/>
      <c r="K95" s="38"/>
      <c r="L95" s="38"/>
      <c r="M95" s="38"/>
      <c r="N95" s="38"/>
      <c r="O95" s="38"/>
      <c r="P95" s="38"/>
      <c r="Q95" s="38"/>
      <c r="R95" s="38"/>
      <c r="S95" s="38"/>
    </row>
    <row r="96" spans="1:19" x14ac:dyDescent="0.2">
      <c r="A96" s="38"/>
      <c r="B96" s="38" t="s">
        <v>28</v>
      </c>
      <c r="C96" s="38" t="s">
        <v>27</v>
      </c>
      <c r="D96" s="38" t="s">
        <v>29</v>
      </c>
      <c r="E96" s="38"/>
      <c r="F96" s="38"/>
      <c r="G96" s="38"/>
      <c r="H96" s="38"/>
      <c r="I96" s="38"/>
      <c r="J96" s="38"/>
      <c r="K96" s="38"/>
      <c r="L96" s="38"/>
      <c r="M96" s="38"/>
      <c r="N96" s="38"/>
      <c r="O96" s="38"/>
      <c r="P96" s="38"/>
      <c r="Q96" s="39" t="s">
        <v>69</v>
      </c>
      <c r="R96" s="38"/>
      <c r="S96" s="38"/>
    </row>
    <row r="97" spans="1:19" x14ac:dyDescent="0.2">
      <c r="A97" s="38"/>
      <c r="B97" s="39" t="s">
        <v>30</v>
      </c>
      <c r="C97" s="39" t="s">
        <v>32</v>
      </c>
      <c r="D97" s="40" t="s">
        <v>41</v>
      </c>
      <c r="E97" s="38"/>
      <c r="F97" s="38"/>
      <c r="G97" s="38"/>
      <c r="H97" s="38"/>
      <c r="I97" s="38"/>
      <c r="J97" s="38"/>
      <c r="K97" s="38"/>
      <c r="L97" s="38"/>
      <c r="M97" s="39" t="s">
        <v>66</v>
      </c>
      <c r="N97" s="38"/>
      <c r="O97" s="38"/>
      <c r="P97" s="38"/>
      <c r="Q97" s="39" t="s">
        <v>70</v>
      </c>
      <c r="R97" s="38"/>
      <c r="S97" s="38"/>
    </row>
    <row r="98" spans="1:19" x14ac:dyDescent="0.2">
      <c r="A98" s="38"/>
      <c r="B98" s="39" t="s">
        <v>96</v>
      </c>
      <c r="C98" s="39" t="s">
        <v>33</v>
      </c>
      <c r="D98" s="40" t="s">
        <v>42</v>
      </c>
      <c r="E98" s="38"/>
      <c r="F98" s="38"/>
      <c r="G98" s="38"/>
      <c r="H98" s="38"/>
      <c r="I98" s="38"/>
      <c r="J98" s="38"/>
      <c r="K98" s="38"/>
      <c r="L98" s="38"/>
      <c r="M98" s="39" t="s">
        <v>68</v>
      </c>
      <c r="N98" s="38"/>
      <c r="O98" s="38"/>
      <c r="P98" s="38"/>
      <c r="Q98" s="39" t="s">
        <v>72</v>
      </c>
      <c r="R98" s="38"/>
      <c r="S98" s="38"/>
    </row>
    <row r="99" spans="1:19" x14ac:dyDescent="0.2">
      <c r="A99" s="38"/>
      <c r="B99" s="39" t="s">
        <v>31</v>
      </c>
      <c r="C99" s="39" t="s">
        <v>34</v>
      </c>
      <c r="D99" s="40" t="s">
        <v>43</v>
      </c>
      <c r="E99" s="38"/>
      <c r="F99" s="38"/>
      <c r="G99" s="38"/>
      <c r="H99" s="38"/>
      <c r="I99" s="38"/>
      <c r="J99" s="38"/>
      <c r="K99" s="38"/>
      <c r="L99" s="38"/>
      <c r="M99" s="39" t="s">
        <v>85</v>
      </c>
      <c r="N99" s="38"/>
      <c r="O99" s="38"/>
      <c r="P99" s="38"/>
      <c r="Q99" s="39" t="s">
        <v>71</v>
      </c>
      <c r="R99" s="38"/>
      <c r="S99" s="38"/>
    </row>
    <row r="100" spans="1:19" x14ac:dyDescent="0.2">
      <c r="A100" s="38"/>
      <c r="B100" s="38"/>
      <c r="C100" s="39" t="s">
        <v>35</v>
      </c>
      <c r="D100" s="40" t="s">
        <v>44</v>
      </c>
      <c r="E100" s="38"/>
      <c r="F100" s="38"/>
      <c r="G100" s="38"/>
      <c r="H100" s="38"/>
      <c r="I100" s="38"/>
      <c r="J100" s="38"/>
      <c r="K100" s="38"/>
      <c r="L100" s="38"/>
      <c r="M100" s="39"/>
      <c r="N100" s="38"/>
      <c r="O100" s="38"/>
      <c r="P100" s="38"/>
      <c r="Q100" s="39" t="s">
        <v>73</v>
      </c>
      <c r="R100" s="38"/>
      <c r="S100" s="38"/>
    </row>
    <row r="101" spans="1:19" x14ac:dyDescent="0.2">
      <c r="A101" s="38"/>
      <c r="B101" s="38"/>
      <c r="C101" s="39" t="s">
        <v>36</v>
      </c>
      <c r="D101" s="40" t="s">
        <v>39</v>
      </c>
      <c r="E101" s="38"/>
      <c r="F101" s="38"/>
      <c r="G101" s="38"/>
      <c r="H101" s="38"/>
      <c r="I101" s="38"/>
      <c r="J101" s="38"/>
      <c r="K101" s="38"/>
      <c r="L101" s="38"/>
      <c r="M101" s="38"/>
      <c r="N101" s="38" t="s">
        <v>67</v>
      </c>
      <c r="O101" s="38"/>
      <c r="P101" s="38"/>
      <c r="Q101" s="39" t="s">
        <v>74</v>
      </c>
      <c r="R101" s="38"/>
      <c r="S101" s="38"/>
    </row>
    <row r="102" spans="1:19" x14ac:dyDescent="0.2">
      <c r="A102" s="38"/>
      <c r="B102" s="38"/>
      <c r="C102" s="39" t="s">
        <v>37</v>
      </c>
      <c r="D102" s="40" t="s">
        <v>54</v>
      </c>
      <c r="E102" s="38"/>
      <c r="F102" s="38"/>
      <c r="G102" s="38"/>
      <c r="H102" s="38"/>
      <c r="I102" s="38"/>
      <c r="J102" s="38"/>
      <c r="K102" s="38"/>
      <c r="L102" s="38"/>
      <c r="M102" s="38"/>
      <c r="N102" s="38"/>
      <c r="O102" s="38"/>
      <c r="P102" s="38"/>
      <c r="Q102" s="38"/>
      <c r="R102" s="38"/>
      <c r="S102" s="38"/>
    </row>
    <row r="103" spans="1:19" x14ac:dyDescent="0.2">
      <c r="A103" s="38"/>
      <c r="B103" s="38"/>
      <c r="C103" s="39" t="s">
        <v>38</v>
      </c>
      <c r="D103" s="40" t="s">
        <v>55</v>
      </c>
      <c r="E103" s="38"/>
      <c r="F103" s="38"/>
      <c r="G103" s="38"/>
      <c r="H103" s="38"/>
      <c r="I103" s="38"/>
      <c r="J103" s="38"/>
      <c r="K103" s="38"/>
      <c r="L103" s="38"/>
      <c r="M103" s="38"/>
      <c r="N103" s="38"/>
      <c r="O103" s="38"/>
      <c r="P103" s="38"/>
      <c r="Q103" s="38"/>
      <c r="R103" s="38"/>
      <c r="S103" s="38"/>
    </row>
    <row r="104" spans="1:19" x14ac:dyDescent="0.2">
      <c r="A104" s="38"/>
      <c r="B104" s="38"/>
      <c r="C104" s="38"/>
      <c r="D104" s="40" t="s">
        <v>40</v>
      </c>
      <c r="E104" s="38"/>
      <c r="F104" s="38"/>
      <c r="G104" s="38"/>
      <c r="H104" s="38"/>
      <c r="I104" s="38"/>
      <c r="J104" s="38"/>
      <c r="K104" s="38"/>
      <c r="L104" s="38"/>
      <c r="M104" s="38"/>
      <c r="N104" s="38"/>
      <c r="O104" s="38"/>
      <c r="P104" s="38"/>
      <c r="Q104" s="38"/>
      <c r="R104" s="38"/>
      <c r="S104" s="38"/>
    </row>
    <row r="105" spans="1:19" x14ac:dyDescent="0.2">
      <c r="A105" s="38"/>
      <c r="B105" s="38"/>
      <c r="C105" s="38"/>
      <c r="D105" s="40" t="s">
        <v>45</v>
      </c>
      <c r="E105" s="38"/>
      <c r="F105" s="38"/>
      <c r="G105" s="38"/>
      <c r="H105" s="38"/>
      <c r="I105" s="38"/>
      <c r="J105" s="38"/>
      <c r="K105" s="38"/>
      <c r="L105" s="38"/>
      <c r="M105" s="38"/>
      <c r="N105" s="38"/>
      <c r="O105" s="38"/>
      <c r="P105" s="38"/>
      <c r="Q105" s="38"/>
      <c r="R105" s="38"/>
      <c r="S105" s="38"/>
    </row>
    <row r="106" spans="1:19" x14ac:dyDescent="0.2">
      <c r="A106" s="38"/>
      <c r="B106" s="38"/>
      <c r="C106" s="38"/>
      <c r="D106" s="40" t="s">
        <v>110</v>
      </c>
      <c r="E106" s="38"/>
      <c r="F106" s="38"/>
      <c r="G106" s="38"/>
      <c r="H106" s="38"/>
      <c r="I106" s="38"/>
      <c r="J106" s="38"/>
      <c r="K106" s="38"/>
      <c r="L106" s="38"/>
      <c r="M106" s="38"/>
      <c r="N106" s="38"/>
      <c r="O106" s="38"/>
      <c r="P106" s="38"/>
      <c r="Q106" s="38"/>
      <c r="R106" s="38"/>
      <c r="S106" s="38"/>
    </row>
    <row r="107" spans="1:19" ht="12.75" customHeight="1" x14ac:dyDescent="0.2">
      <c r="A107" s="38"/>
      <c r="B107" s="38"/>
      <c r="C107" s="38"/>
      <c r="D107" s="40" t="s">
        <v>46</v>
      </c>
      <c r="E107" s="38"/>
      <c r="F107" s="38"/>
      <c r="G107" s="38"/>
      <c r="H107" s="38"/>
      <c r="I107" s="38"/>
      <c r="J107" s="38"/>
      <c r="K107" s="38"/>
      <c r="L107" s="38"/>
      <c r="M107" s="38"/>
      <c r="N107" s="38"/>
      <c r="O107" s="38"/>
      <c r="P107" s="38"/>
      <c r="Q107" s="38"/>
      <c r="R107" s="38"/>
      <c r="S107" s="38"/>
    </row>
    <row r="108" spans="1:19" x14ac:dyDescent="0.2">
      <c r="A108" s="38"/>
      <c r="B108" s="38"/>
      <c r="C108" s="38"/>
      <c r="D108" s="40" t="s">
        <v>47</v>
      </c>
      <c r="E108" s="38"/>
      <c r="F108" s="38"/>
      <c r="G108" s="38"/>
      <c r="H108" s="38"/>
      <c r="I108" s="38"/>
      <c r="J108" s="38"/>
      <c r="K108" s="38"/>
      <c r="L108" s="38"/>
      <c r="M108" s="38"/>
      <c r="N108" s="38"/>
      <c r="O108" s="38"/>
      <c r="P108" s="38"/>
      <c r="Q108" s="38"/>
      <c r="R108" s="38"/>
      <c r="S108" s="38"/>
    </row>
    <row r="109" spans="1:19" x14ac:dyDescent="0.2">
      <c r="A109" s="38"/>
      <c r="B109" s="38"/>
      <c r="C109" s="38"/>
      <c r="D109" s="40" t="s">
        <v>111</v>
      </c>
      <c r="E109" s="38"/>
      <c r="F109" s="38"/>
      <c r="G109" s="38"/>
      <c r="H109" s="38"/>
      <c r="I109" s="38"/>
      <c r="J109" s="38"/>
      <c r="K109" s="38"/>
      <c r="L109" s="38"/>
      <c r="M109" s="38"/>
      <c r="N109" s="38"/>
      <c r="O109" s="38"/>
      <c r="P109" s="38"/>
      <c r="Q109" s="38"/>
      <c r="R109" s="38"/>
      <c r="S109" s="38"/>
    </row>
    <row r="110" spans="1:19" x14ac:dyDescent="0.2">
      <c r="A110" s="38"/>
      <c r="B110" s="38"/>
      <c r="C110" s="38"/>
      <c r="D110" s="40" t="s">
        <v>112</v>
      </c>
      <c r="E110" s="38"/>
      <c r="F110" s="38"/>
      <c r="G110" s="38"/>
      <c r="H110" s="38"/>
      <c r="I110" s="38"/>
      <c r="J110" s="38"/>
      <c r="K110" s="38"/>
      <c r="L110" s="38"/>
      <c r="M110" s="38"/>
      <c r="N110" s="38"/>
      <c r="O110" s="38"/>
      <c r="P110" s="38"/>
      <c r="Q110" s="38"/>
      <c r="R110" s="38"/>
      <c r="S110" s="38"/>
    </row>
    <row r="111" spans="1:19" x14ac:dyDescent="0.2">
      <c r="A111" s="38"/>
      <c r="B111" s="38"/>
      <c r="C111" s="38"/>
      <c r="D111" s="40" t="s">
        <v>113</v>
      </c>
      <c r="E111" s="38"/>
      <c r="F111" s="38"/>
      <c r="G111" s="38"/>
      <c r="H111" s="38"/>
      <c r="I111" s="38"/>
      <c r="J111" s="38"/>
      <c r="K111" s="38"/>
      <c r="L111" s="38"/>
      <c r="M111" s="38"/>
      <c r="N111" s="38"/>
      <c r="O111" s="38"/>
      <c r="P111" s="38"/>
      <c r="Q111" s="38"/>
      <c r="R111" s="38"/>
      <c r="S111" s="38"/>
    </row>
    <row r="112" spans="1:19" x14ac:dyDescent="0.2">
      <c r="A112" s="38"/>
      <c r="B112" s="41"/>
      <c r="C112" s="38"/>
      <c r="D112" s="40" t="s">
        <v>48</v>
      </c>
      <c r="E112" s="38"/>
      <c r="F112" s="38"/>
      <c r="G112" s="38"/>
      <c r="H112" s="38"/>
      <c r="I112" s="38"/>
      <c r="J112" s="38"/>
      <c r="K112" s="38"/>
      <c r="L112" s="38"/>
      <c r="M112" s="38"/>
      <c r="N112" s="38"/>
      <c r="O112" s="38"/>
      <c r="P112" s="38"/>
      <c r="Q112" s="38"/>
      <c r="R112" s="38"/>
      <c r="S112" s="38"/>
    </row>
    <row r="113" spans="1:19" x14ac:dyDescent="0.2">
      <c r="A113" s="38"/>
      <c r="B113" s="41"/>
      <c r="C113" s="38"/>
      <c r="D113" s="40" t="s">
        <v>49</v>
      </c>
      <c r="E113" s="38"/>
      <c r="F113" s="38"/>
      <c r="G113" s="38"/>
      <c r="H113" s="38"/>
      <c r="I113" s="38"/>
      <c r="J113" s="38"/>
      <c r="K113" s="38"/>
      <c r="L113" s="38"/>
      <c r="M113" s="38"/>
      <c r="N113" s="38"/>
      <c r="O113" s="38"/>
      <c r="P113" s="38"/>
      <c r="Q113" s="38"/>
      <c r="R113" s="38"/>
      <c r="S113" s="38"/>
    </row>
    <row r="114" spans="1:19" x14ac:dyDescent="0.2">
      <c r="A114" s="38"/>
      <c r="B114" s="41"/>
      <c r="C114" s="38"/>
      <c r="D114" s="40" t="s">
        <v>50</v>
      </c>
      <c r="E114" s="38"/>
      <c r="F114" s="38"/>
      <c r="G114" s="38"/>
      <c r="H114" s="38"/>
      <c r="I114" s="38"/>
      <c r="J114" s="38"/>
      <c r="K114" s="38"/>
      <c r="L114" s="38"/>
      <c r="M114" s="38"/>
      <c r="N114" s="38"/>
      <c r="O114" s="38"/>
      <c r="P114" s="38"/>
      <c r="Q114" s="38"/>
      <c r="R114" s="38"/>
      <c r="S114" s="38"/>
    </row>
    <row r="115" spans="1:19" x14ac:dyDescent="0.2">
      <c r="A115" s="38"/>
      <c r="B115" s="41"/>
      <c r="C115" s="38"/>
      <c r="D115" s="40" t="s">
        <v>51</v>
      </c>
      <c r="E115" s="38"/>
      <c r="F115" s="38"/>
      <c r="G115" s="38"/>
      <c r="H115" s="38"/>
      <c r="I115" s="38"/>
      <c r="J115" s="38"/>
      <c r="K115" s="38"/>
      <c r="L115" s="38"/>
      <c r="M115" s="38"/>
      <c r="N115" s="38"/>
      <c r="O115" s="38"/>
      <c r="P115" s="38"/>
      <c r="Q115" s="38"/>
      <c r="R115" s="38"/>
      <c r="S115" s="38"/>
    </row>
    <row r="116" spans="1:19" x14ac:dyDescent="0.2">
      <c r="A116" s="38"/>
      <c r="B116" s="41"/>
      <c r="C116" s="38"/>
      <c r="D116" s="40" t="s">
        <v>52</v>
      </c>
      <c r="E116" s="38"/>
      <c r="F116" s="38"/>
      <c r="G116" s="38"/>
      <c r="H116" s="38"/>
      <c r="I116" s="38"/>
      <c r="J116" s="38"/>
      <c r="K116" s="38"/>
      <c r="L116" s="38"/>
      <c r="M116" s="38"/>
      <c r="N116" s="38"/>
      <c r="O116" s="38"/>
      <c r="P116" s="38"/>
      <c r="Q116" s="38"/>
      <c r="R116" s="38"/>
      <c r="S116" s="38"/>
    </row>
    <row r="117" spans="1:19" x14ac:dyDescent="0.2">
      <c r="A117" s="38"/>
      <c r="B117" s="41"/>
      <c r="C117" s="38"/>
      <c r="D117" s="40" t="s">
        <v>53</v>
      </c>
      <c r="E117" s="38"/>
      <c r="F117" s="38"/>
      <c r="G117" s="38"/>
      <c r="H117" s="38"/>
      <c r="I117" s="38"/>
      <c r="J117" s="38"/>
      <c r="K117" s="38"/>
      <c r="L117" s="38"/>
      <c r="M117" s="38"/>
      <c r="N117" s="38"/>
      <c r="O117" s="38"/>
      <c r="P117" s="38"/>
      <c r="Q117" s="38"/>
      <c r="R117" s="38"/>
      <c r="S117" s="38"/>
    </row>
    <row r="118" spans="1:19" x14ac:dyDescent="0.2">
      <c r="A118" s="38"/>
      <c r="B118" s="41"/>
      <c r="C118" s="38"/>
      <c r="D118" s="38"/>
      <c r="E118" s="38"/>
      <c r="F118" s="38"/>
      <c r="G118" s="38"/>
      <c r="H118" s="38"/>
      <c r="I118" s="38"/>
      <c r="J118" s="38"/>
      <c r="K118" s="38"/>
      <c r="L118" s="38"/>
      <c r="M118" s="38"/>
      <c r="N118" s="38"/>
      <c r="O118" s="38"/>
      <c r="P118" s="38"/>
      <c r="Q118" s="38"/>
      <c r="R118" s="38"/>
      <c r="S118" s="38"/>
    </row>
    <row r="119" spans="1:19" ht="38.25" x14ac:dyDescent="0.2">
      <c r="A119" s="38"/>
      <c r="B119" s="42" t="s">
        <v>75</v>
      </c>
      <c r="C119" s="38"/>
      <c r="D119" s="38">
        <v>2012</v>
      </c>
      <c r="E119" s="38"/>
      <c r="F119" s="38"/>
      <c r="G119" s="38"/>
      <c r="H119" s="38"/>
      <c r="I119" s="38"/>
      <c r="J119" s="38"/>
      <c r="K119" s="38"/>
      <c r="L119" s="38"/>
      <c r="M119" s="38"/>
      <c r="N119" s="38"/>
      <c r="O119" s="38"/>
      <c r="P119" s="38"/>
      <c r="Q119" s="38"/>
      <c r="R119" s="38"/>
      <c r="S119" s="38"/>
    </row>
    <row r="120" spans="1:19" ht="63.75" x14ac:dyDescent="0.2">
      <c r="A120" s="38"/>
      <c r="B120" s="42" t="s">
        <v>76</v>
      </c>
      <c r="C120" s="38"/>
      <c r="D120" s="38">
        <v>2013</v>
      </c>
      <c r="E120" s="38"/>
      <c r="F120" s="37"/>
      <c r="G120" s="37"/>
      <c r="H120" s="37"/>
      <c r="I120" s="38"/>
      <c r="J120" s="38"/>
      <c r="K120" s="38"/>
      <c r="L120" s="38"/>
      <c r="M120" s="38"/>
      <c r="N120" s="38"/>
      <c r="O120" s="38"/>
      <c r="P120" s="38"/>
      <c r="Q120" s="38"/>
      <c r="R120" s="38"/>
      <c r="S120" s="38"/>
    </row>
    <row r="121" spans="1:19" ht="76.5" x14ac:dyDescent="0.2">
      <c r="A121" s="38"/>
      <c r="B121" s="42" t="s">
        <v>77</v>
      </c>
      <c r="C121" s="38"/>
      <c r="D121" s="38">
        <v>2014</v>
      </c>
      <c r="E121" s="38"/>
      <c r="F121" s="37"/>
      <c r="G121" s="37"/>
      <c r="H121" s="37"/>
      <c r="I121" s="38"/>
      <c r="J121" s="38"/>
      <c r="K121" s="38"/>
      <c r="L121" s="38"/>
      <c r="M121" s="38"/>
      <c r="N121" s="38"/>
      <c r="O121" s="38"/>
      <c r="P121" s="38"/>
      <c r="Q121" s="38"/>
      <c r="R121" s="38"/>
      <c r="S121" s="38"/>
    </row>
    <row r="122" spans="1:19" ht="63.75" x14ac:dyDescent="0.2">
      <c r="A122" s="38"/>
      <c r="B122" s="42" t="s">
        <v>78</v>
      </c>
      <c r="C122" s="38"/>
      <c r="D122" s="38">
        <v>2016</v>
      </c>
      <c r="E122" s="38"/>
      <c r="F122" s="37"/>
      <c r="G122" s="37"/>
      <c r="H122" s="37"/>
      <c r="I122" s="38"/>
      <c r="J122" s="38"/>
      <c r="K122" s="38"/>
      <c r="L122" s="38"/>
      <c r="M122" s="38"/>
      <c r="N122" s="38"/>
      <c r="O122" s="38"/>
      <c r="P122" s="38"/>
      <c r="Q122" s="38"/>
      <c r="R122" s="38"/>
      <c r="S122" s="38"/>
    </row>
    <row r="123" spans="1:19" ht="38.25" x14ac:dyDescent="0.2">
      <c r="A123" s="38"/>
      <c r="B123" s="42" t="s">
        <v>82</v>
      </c>
      <c r="C123" s="38"/>
      <c r="D123" s="38">
        <v>2017</v>
      </c>
      <c r="E123" s="38"/>
      <c r="F123" s="37"/>
      <c r="G123" s="37"/>
      <c r="H123" s="37"/>
      <c r="I123" s="38"/>
      <c r="J123" s="38"/>
      <c r="K123" s="38"/>
      <c r="L123" s="38"/>
      <c r="M123" s="38"/>
      <c r="N123" s="38"/>
      <c r="O123" s="38"/>
      <c r="P123" s="38"/>
      <c r="Q123" s="38"/>
      <c r="R123" s="38"/>
      <c r="S123" s="38"/>
    </row>
    <row r="124" spans="1:19" ht="63.75" x14ac:dyDescent="0.2">
      <c r="A124" s="38"/>
      <c r="B124" s="42" t="s">
        <v>79</v>
      </c>
      <c r="C124" s="38"/>
      <c r="D124" s="38"/>
      <c r="E124" s="38"/>
      <c r="F124" s="37"/>
      <c r="G124" s="37"/>
      <c r="H124" s="37"/>
      <c r="I124" s="38"/>
      <c r="J124" s="38"/>
      <c r="K124" s="38"/>
      <c r="L124" s="38"/>
      <c r="M124" s="38"/>
      <c r="N124" s="38"/>
      <c r="O124" s="38"/>
      <c r="P124" s="38"/>
      <c r="Q124" s="38"/>
      <c r="R124" s="38"/>
      <c r="S124" s="38"/>
    </row>
    <row r="125" spans="1:19" ht="63.75" x14ac:dyDescent="0.2">
      <c r="A125" s="38"/>
      <c r="B125" s="42" t="s">
        <v>80</v>
      </c>
      <c r="C125" s="38"/>
      <c r="D125" s="38"/>
      <c r="E125" s="38"/>
      <c r="F125" s="37"/>
      <c r="G125" s="37"/>
      <c r="H125" s="37"/>
      <c r="I125" s="38"/>
      <c r="J125" s="38"/>
      <c r="K125" s="38"/>
      <c r="L125" s="38"/>
      <c r="M125" s="38"/>
      <c r="N125" s="38"/>
      <c r="O125" s="38"/>
      <c r="P125" s="38"/>
      <c r="Q125" s="38"/>
      <c r="R125" s="38"/>
      <c r="S125" s="38"/>
    </row>
    <row r="126" spans="1:19" ht="51" x14ac:dyDescent="0.2">
      <c r="A126" s="38"/>
      <c r="B126" s="42" t="s">
        <v>81</v>
      </c>
      <c r="C126" s="38"/>
      <c r="D126" s="38"/>
      <c r="E126" s="38"/>
      <c r="F126" s="37"/>
      <c r="G126" s="37"/>
      <c r="H126" s="37"/>
      <c r="I126" s="38"/>
      <c r="J126" s="38"/>
      <c r="K126" s="38"/>
      <c r="L126" s="38"/>
      <c r="M126" s="38"/>
      <c r="N126" s="38"/>
      <c r="O126" s="38"/>
      <c r="P126" s="38"/>
      <c r="Q126" s="38"/>
      <c r="R126" s="38"/>
      <c r="S126" s="38"/>
    </row>
    <row r="127" spans="1:19" x14ac:dyDescent="0.2">
      <c r="A127" s="38"/>
      <c r="B127" s="42" t="s">
        <v>114</v>
      </c>
      <c r="C127" s="37"/>
      <c r="D127" s="37"/>
      <c r="E127" s="37"/>
      <c r="F127" s="37"/>
      <c r="G127" s="37"/>
      <c r="H127" s="37"/>
      <c r="I127" s="38"/>
      <c r="J127" s="38"/>
      <c r="K127" s="38"/>
      <c r="L127" s="38"/>
      <c r="M127" s="38"/>
      <c r="N127" s="38"/>
      <c r="O127" s="38"/>
      <c r="P127" s="38"/>
      <c r="Q127" s="38"/>
      <c r="R127" s="38"/>
      <c r="S127" s="38"/>
    </row>
    <row r="128" spans="1:19" x14ac:dyDescent="0.2">
      <c r="A128" s="38"/>
      <c r="B128" s="41"/>
      <c r="C128" s="38"/>
      <c r="D128" s="38"/>
      <c r="E128" s="38"/>
      <c r="F128" s="38"/>
      <c r="G128" s="38"/>
      <c r="H128" s="38"/>
      <c r="I128" s="38"/>
      <c r="J128" s="38"/>
      <c r="K128" s="38"/>
      <c r="L128" s="38"/>
      <c r="M128" s="38"/>
      <c r="N128" s="38"/>
      <c r="O128" s="38"/>
      <c r="P128" s="38"/>
      <c r="Q128" s="38"/>
      <c r="R128" s="38"/>
      <c r="S128" s="38"/>
    </row>
    <row r="129" spans="1:19" x14ac:dyDescent="0.2">
      <c r="A129" s="38"/>
      <c r="B129" s="41"/>
      <c r="C129" s="38"/>
      <c r="D129" s="38"/>
      <c r="E129" s="38"/>
      <c r="F129" s="38"/>
      <c r="G129" s="38"/>
      <c r="H129" s="38"/>
      <c r="I129" s="38"/>
      <c r="J129" s="38"/>
      <c r="K129" s="38"/>
      <c r="L129" s="38"/>
      <c r="M129" s="38"/>
      <c r="N129" s="38"/>
      <c r="O129" s="38"/>
      <c r="P129" s="38"/>
      <c r="Q129" s="38"/>
      <c r="R129" s="38"/>
      <c r="S129" s="38"/>
    </row>
    <row r="130" spans="1:19" x14ac:dyDescent="0.2">
      <c r="A130" s="38"/>
      <c r="B130" s="41"/>
      <c r="C130" s="38"/>
      <c r="D130" s="38"/>
      <c r="E130" s="38"/>
      <c r="F130" s="38"/>
      <c r="G130" s="38"/>
      <c r="H130" s="38"/>
      <c r="I130" s="38"/>
      <c r="J130" s="38"/>
      <c r="K130" s="38"/>
      <c r="L130" s="38"/>
      <c r="M130" s="38"/>
      <c r="N130" s="38"/>
      <c r="O130" s="38"/>
      <c r="P130" s="38"/>
      <c r="Q130" s="38"/>
      <c r="R130" s="38"/>
      <c r="S130" s="38"/>
    </row>
    <row r="131" spans="1:19" x14ac:dyDescent="0.2">
      <c r="A131" s="38"/>
      <c r="B131" s="41"/>
      <c r="C131" s="38"/>
      <c r="D131" s="38"/>
      <c r="E131" s="38"/>
      <c r="F131" s="38"/>
      <c r="G131" s="38"/>
      <c r="H131" s="38"/>
      <c r="I131" s="38"/>
      <c r="J131" s="38"/>
      <c r="K131" s="38"/>
      <c r="L131" s="38"/>
      <c r="M131" s="38"/>
      <c r="N131" s="38"/>
      <c r="O131" s="38"/>
      <c r="P131" s="38"/>
      <c r="Q131" s="38"/>
      <c r="R131" s="38"/>
      <c r="S131" s="38"/>
    </row>
    <row r="132" spans="1:19" x14ac:dyDescent="0.2">
      <c r="A132" s="38"/>
      <c r="B132" s="41"/>
      <c r="C132" s="38"/>
      <c r="D132" s="38"/>
      <c r="E132" s="38"/>
      <c r="F132" s="38"/>
      <c r="G132" s="38"/>
      <c r="H132" s="38"/>
      <c r="I132" s="38"/>
      <c r="J132" s="38"/>
      <c r="K132" s="38"/>
      <c r="L132" s="38"/>
      <c r="M132" s="38"/>
      <c r="N132" s="38"/>
      <c r="O132" s="38"/>
      <c r="P132" s="38"/>
      <c r="Q132" s="38"/>
      <c r="R132" s="38"/>
      <c r="S132" s="38"/>
    </row>
    <row r="133" spans="1:19" x14ac:dyDescent="0.2">
      <c r="B133" s="43"/>
    </row>
    <row r="134" spans="1:19" x14ac:dyDescent="0.2">
      <c r="B134" s="43"/>
    </row>
    <row r="135" spans="1:19" x14ac:dyDescent="0.2">
      <c r="B135" s="43"/>
    </row>
    <row r="136" spans="1:19" x14ac:dyDescent="0.2">
      <c r="B136" s="43"/>
    </row>
    <row r="137" spans="1:19" x14ac:dyDescent="0.2">
      <c r="B137" s="43"/>
    </row>
    <row r="138" spans="1:19" x14ac:dyDescent="0.2">
      <c r="B138" s="43"/>
    </row>
    <row r="139" spans="1:19" x14ac:dyDescent="0.2">
      <c r="B139" s="43"/>
    </row>
    <row r="140" spans="1:19" x14ac:dyDescent="0.2">
      <c r="B140" s="43"/>
    </row>
    <row r="141" spans="1:19" x14ac:dyDescent="0.2">
      <c r="B141" s="43"/>
    </row>
    <row r="142" spans="1:19" x14ac:dyDescent="0.2">
      <c r="B142" s="43"/>
    </row>
    <row r="143" spans="1:19" x14ac:dyDescent="0.2">
      <c r="B143" s="43"/>
    </row>
    <row r="144" spans="1:19" x14ac:dyDescent="0.2">
      <c r="B144" s="43"/>
    </row>
    <row r="145" spans="2:2" x14ac:dyDescent="0.2">
      <c r="B145" s="43"/>
    </row>
    <row r="146" spans="2:2" x14ac:dyDescent="0.2">
      <c r="B146" s="43"/>
    </row>
    <row r="147" spans="2:2" x14ac:dyDescent="0.2">
      <c r="B147" s="43"/>
    </row>
    <row r="148" spans="2:2" x14ac:dyDescent="0.2">
      <c r="B148" s="43"/>
    </row>
    <row r="149" spans="2:2" x14ac:dyDescent="0.2">
      <c r="B149" s="43"/>
    </row>
    <row r="150" spans="2:2" x14ac:dyDescent="0.2">
      <c r="B150" s="43"/>
    </row>
    <row r="151" spans="2:2" x14ac:dyDescent="0.2">
      <c r="B151" s="43"/>
    </row>
    <row r="152" spans="2:2" x14ac:dyDescent="0.2">
      <c r="B152" s="43"/>
    </row>
    <row r="153" spans="2:2" x14ac:dyDescent="0.2">
      <c r="B153" s="43"/>
    </row>
    <row r="154" spans="2:2" x14ac:dyDescent="0.2">
      <c r="B154" s="43"/>
    </row>
    <row r="155" spans="2:2" x14ac:dyDescent="0.2">
      <c r="B155" s="43"/>
    </row>
    <row r="156" spans="2:2" x14ac:dyDescent="0.2">
      <c r="B156" s="43"/>
    </row>
    <row r="157" spans="2:2" x14ac:dyDescent="0.2">
      <c r="B157" s="43"/>
    </row>
    <row r="158" spans="2:2" x14ac:dyDescent="0.2">
      <c r="B158" s="43"/>
    </row>
    <row r="159" spans="2:2" x14ac:dyDescent="0.2">
      <c r="B159" s="43"/>
    </row>
    <row r="160" spans="2:2" x14ac:dyDescent="0.2">
      <c r="B160" s="43"/>
    </row>
    <row r="161" spans="2:2" x14ac:dyDescent="0.2">
      <c r="B161" s="43"/>
    </row>
    <row r="162" spans="2:2" x14ac:dyDescent="0.2">
      <c r="B162" s="43"/>
    </row>
    <row r="163" spans="2:2" x14ac:dyDescent="0.2">
      <c r="B163" s="43"/>
    </row>
    <row r="164" spans="2:2" x14ac:dyDescent="0.2">
      <c r="B164" s="43"/>
    </row>
    <row r="165" spans="2:2" x14ac:dyDescent="0.2">
      <c r="B165" s="43"/>
    </row>
    <row r="166" spans="2:2" x14ac:dyDescent="0.2">
      <c r="B166" s="43"/>
    </row>
    <row r="167" spans="2:2" x14ac:dyDescent="0.2">
      <c r="B167" s="43"/>
    </row>
    <row r="168" spans="2:2" x14ac:dyDescent="0.2">
      <c r="B168" s="43"/>
    </row>
    <row r="169" spans="2:2" x14ac:dyDescent="0.2">
      <c r="B169" s="43"/>
    </row>
    <row r="170" spans="2:2" x14ac:dyDescent="0.2">
      <c r="B170" s="43"/>
    </row>
    <row r="171" spans="2:2" x14ac:dyDescent="0.2">
      <c r="B171" s="43"/>
    </row>
  </sheetData>
  <mergeCells count="72">
    <mergeCell ref="C71:P71"/>
    <mergeCell ref="C44:G44"/>
    <mergeCell ref="H44:L44"/>
    <mergeCell ref="M44:P44"/>
    <mergeCell ref="B46:P46"/>
    <mergeCell ref="B48:B49"/>
    <mergeCell ref="B50:P50"/>
    <mergeCell ref="B51:P51"/>
    <mergeCell ref="B52:P67"/>
    <mergeCell ref="A68:Q68"/>
    <mergeCell ref="C69:P69"/>
    <mergeCell ref="C70:P70"/>
    <mergeCell ref="C42:G42"/>
    <mergeCell ref="H42:L42"/>
    <mergeCell ref="M42:P42"/>
    <mergeCell ref="C43:G43"/>
    <mergeCell ref="H43:L43"/>
    <mergeCell ref="M43:P43"/>
    <mergeCell ref="C40:G40"/>
    <mergeCell ref="H40:L40"/>
    <mergeCell ref="M40:P40"/>
    <mergeCell ref="C41:G41"/>
    <mergeCell ref="H41:L41"/>
    <mergeCell ref="M41:P41"/>
    <mergeCell ref="B35:P35"/>
    <mergeCell ref="C36:P36"/>
    <mergeCell ref="B38:P38"/>
    <mergeCell ref="C39:G39"/>
    <mergeCell ref="H39:L39"/>
    <mergeCell ref="M39:P39"/>
    <mergeCell ref="C34:P34"/>
    <mergeCell ref="B23:P23"/>
    <mergeCell ref="C24:P24"/>
    <mergeCell ref="B25:P25"/>
    <mergeCell ref="C26:P26"/>
    <mergeCell ref="B27:P27"/>
    <mergeCell ref="D28:G28"/>
    <mergeCell ref="H28:J28"/>
    <mergeCell ref="K28:M28"/>
    <mergeCell ref="N28:O28"/>
    <mergeCell ref="B29:P29"/>
    <mergeCell ref="C30:P30"/>
    <mergeCell ref="B31:P31"/>
    <mergeCell ref="C32:P32"/>
    <mergeCell ref="B33:P33"/>
    <mergeCell ref="C22:P22"/>
    <mergeCell ref="B11:P11"/>
    <mergeCell ref="C12:P12"/>
    <mergeCell ref="B13:P13"/>
    <mergeCell ref="C14:P14"/>
    <mergeCell ref="B15:P15"/>
    <mergeCell ref="C16:P16"/>
    <mergeCell ref="B17:P17"/>
    <mergeCell ref="C18:P18"/>
    <mergeCell ref="B19:P19"/>
    <mergeCell ref="B20:P20"/>
    <mergeCell ref="B21:P21"/>
    <mergeCell ref="B7:P8"/>
    <mergeCell ref="B9:P9"/>
    <mergeCell ref="D10:G10"/>
    <mergeCell ref="H10:J10"/>
    <mergeCell ref="K10:N10"/>
    <mergeCell ref="O10:P10"/>
    <mergeCell ref="B2:B5"/>
    <mergeCell ref="C2:M2"/>
    <mergeCell ref="N2:P2"/>
    <mergeCell ref="C3:M3"/>
    <mergeCell ref="N3:P3"/>
    <mergeCell ref="C4:M4"/>
    <mergeCell ref="N4:P4"/>
    <mergeCell ref="C5:M5"/>
    <mergeCell ref="N5:P5"/>
  </mergeCells>
  <dataValidations count="7">
    <dataValidation type="list" allowBlank="1" showInputMessage="1" showErrorMessage="1" sqref="H10:J10" xr:uid="{CEC9BA12-FBA0-47B2-BE5E-08974DCF6EF8}">
      <formula1>$B$97:$B$99</formula1>
    </dataValidation>
    <dataValidation type="list" allowBlank="1" showInputMessage="1" showErrorMessage="1" sqref="O10:P10" xr:uid="{C78F2807-89F6-4B45-A9F0-58D2D66494B0}">
      <formula1>$C$97:$C$103</formula1>
    </dataValidation>
    <dataValidation type="list" allowBlank="1" showInputMessage="1" showErrorMessage="1" sqref="C12:P12" xr:uid="{8FF7E1C4-9E4D-4AE4-B7BC-6F6F767E73DD}">
      <formula1>$D$97:$D$117</formula1>
    </dataValidation>
    <dataValidation type="list" allowBlank="1" showInputMessage="1" showErrorMessage="1" sqref="C71:P71" xr:uid="{621952E2-61CD-4D14-BD03-70A4049BA4FF}">
      <formula1>$M$97:$M$99</formula1>
    </dataValidation>
    <dataValidation type="list" allowBlank="1" showInputMessage="1" showErrorMessage="1" sqref="C34:P34 C36:P36" xr:uid="{32058A28-6541-4A1C-9580-DEE4DB949C5E}">
      <formula1>$Q$96:$Q$101</formula1>
    </dataValidation>
    <dataValidation type="list" allowBlank="1" showInputMessage="1" showErrorMessage="1" sqref="C18:P18" xr:uid="{13660A53-FFBD-40B7-9A19-732928B366D8}">
      <formula1>$B$119:$B$127</formula1>
    </dataValidation>
    <dataValidation type="list" allowBlank="1" showInputMessage="1" showErrorMessage="1" sqref="C10" xr:uid="{FF93E4CB-B0F4-40E5-9BE7-6EEA01EE4F26}">
      <formula1>$D$119:$D$123</formula1>
    </dataValidation>
  </dataValidations>
  <printOptions horizontalCentered="1" verticalCentered="1"/>
  <pageMargins left="0" right="0" top="0" bottom="0" header="0" footer="0"/>
  <pageSetup paperSize="14" scale="75" orientation="portrait" horizontalDpi="4294967294" verticalDpi="4294967294"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DFD26-E6EF-45D7-80BA-A2B335F54010}">
  <sheetPr>
    <tabColor theme="9" tint="0.39997558519241921"/>
  </sheetPr>
  <dimension ref="A1:X146"/>
  <sheetViews>
    <sheetView zoomScale="70" zoomScaleNormal="70" workbookViewId="0">
      <selection activeCell="M11" sqref="M11:O11"/>
    </sheetView>
  </sheetViews>
  <sheetFormatPr baseColWidth="10" defaultRowHeight="30" customHeight="1" x14ac:dyDescent="0.2"/>
  <cols>
    <col min="1" max="1" width="28.5703125" style="86" customWidth="1"/>
    <col min="2" max="2" width="27" style="79" bestFit="1" customWidth="1"/>
    <col min="3" max="12" width="15.7109375" style="79" customWidth="1"/>
    <col min="13" max="13" width="5.28515625" style="79" customWidth="1"/>
    <col min="14" max="14" width="10.7109375" style="79" customWidth="1"/>
    <col min="15" max="15" width="33" style="79" customWidth="1"/>
    <col min="16" max="18" width="11.42578125" style="111"/>
    <col min="19" max="19" width="11.42578125" style="99" hidden="1" customWidth="1"/>
    <col min="20" max="20" width="11.42578125" style="111"/>
    <col min="21" max="16384" width="11.42578125" style="79"/>
  </cols>
  <sheetData>
    <row r="1" spans="1:24" ht="30" customHeight="1" x14ac:dyDescent="0.25">
      <c r="A1" s="689"/>
      <c r="B1" s="683" t="s">
        <v>56</v>
      </c>
      <c r="C1" s="684"/>
      <c r="D1" s="684"/>
      <c r="E1" s="684"/>
      <c r="F1" s="684"/>
      <c r="G1" s="684"/>
      <c r="H1" s="684"/>
      <c r="I1" s="684"/>
      <c r="J1" s="684"/>
      <c r="K1" s="684"/>
      <c r="L1" s="684"/>
      <c r="M1" s="685"/>
      <c r="N1" s="690" t="s">
        <v>57</v>
      </c>
      <c r="O1" s="686"/>
      <c r="P1" s="110"/>
      <c r="Q1" s="110"/>
      <c r="T1" s="110"/>
      <c r="U1" s="76"/>
      <c r="V1" s="76"/>
      <c r="W1" s="77"/>
      <c r="X1" s="78"/>
    </row>
    <row r="2" spans="1:24" s="53" customFormat="1" ht="30" customHeight="1" x14ac:dyDescent="0.25">
      <c r="A2" s="689"/>
      <c r="B2" s="683" t="s">
        <v>87</v>
      </c>
      <c r="C2" s="684"/>
      <c r="D2" s="684"/>
      <c r="E2" s="684"/>
      <c r="F2" s="684"/>
      <c r="G2" s="684"/>
      <c r="H2" s="684"/>
      <c r="I2" s="684"/>
      <c r="J2" s="684"/>
      <c r="K2" s="684"/>
      <c r="L2" s="684"/>
      <c r="M2" s="685"/>
      <c r="N2" s="817" t="s">
        <v>189</v>
      </c>
      <c r="O2" s="818"/>
      <c r="P2" s="141"/>
      <c r="Q2" s="112"/>
      <c r="R2" s="113"/>
      <c r="S2" s="49">
        <v>0.95</v>
      </c>
      <c r="T2" s="112"/>
      <c r="U2" s="80"/>
      <c r="V2" s="80"/>
      <c r="W2" s="81"/>
      <c r="X2" s="82"/>
    </row>
    <row r="3" spans="1:24" s="53" customFormat="1" ht="30" customHeight="1" x14ac:dyDescent="0.25">
      <c r="A3" s="689"/>
      <c r="B3" s="683" t="s">
        <v>89</v>
      </c>
      <c r="C3" s="684"/>
      <c r="D3" s="684"/>
      <c r="E3" s="684"/>
      <c r="F3" s="684"/>
      <c r="G3" s="684"/>
      <c r="H3" s="684"/>
      <c r="I3" s="684"/>
      <c r="J3" s="684"/>
      <c r="K3" s="684"/>
      <c r="L3" s="684"/>
      <c r="M3" s="685"/>
      <c r="N3" s="690" t="s">
        <v>175</v>
      </c>
      <c r="O3" s="686"/>
      <c r="P3" s="112"/>
      <c r="Q3" s="112"/>
      <c r="R3" s="113"/>
      <c r="S3" s="49">
        <v>0.94999</v>
      </c>
      <c r="T3" s="112"/>
      <c r="U3" s="80"/>
      <c r="V3" s="80"/>
      <c r="W3" s="81"/>
      <c r="X3" s="82"/>
    </row>
    <row r="4" spans="1:24" s="53" customFormat="1" ht="30" customHeight="1" x14ac:dyDescent="0.25">
      <c r="A4" s="689"/>
      <c r="B4" s="683" t="s">
        <v>91</v>
      </c>
      <c r="C4" s="684"/>
      <c r="D4" s="684"/>
      <c r="E4" s="684"/>
      <c r="F4" s="684"/>
      <c r="G4" s="684"/>
      <c r="H4" s="684"/>
      <c r="I4" s="684"/>
      <c r="J4" s="684"/>
      <c r="K4" s="684"/>
      <c r="L4" s="684"/>
      <c r="M4" s="685"/>
      <c r="N4" s="686" t="s">
        <v>61</v>
      </c>
      <c r="O4" s="686"/>
      <c r="P4" s="114"/>
      <c r="Q4" s="114"/>
      <c r="R4" s="113"/>
      <c r="S4" s="49">
        <v>0.65</v>
      </c>
      <c r="T4" s="114"/>
      <c r="U4" s="83"/>
      <c r="V4" s="83"/>
      <c r="W4" s="81"/>
      <c r="X4" s="82"/>
    </row>
    <row r="5" spans="1:24" s="53" customFormat="1" ht="18" x14ac:dyDescent="0.25">
      <c r="A5" s="103"/>
      <c r="B5" s="104"/>
      <c r="C5" s="105"/>
      <c r="D5" s="105"/>
      <c r="E5" s="105"/>
      <c r="F5" s="105"/>
      <c r="G5" s="105"/>
      <c r="H5" s="105"/>
      <c r="I5" s="105"/>
      <c r="J5" s="105"/>
      <c r="K5" s="105"/>
      <c r="L5" s="105"/>
      <c r="M5" s="106"/>
      <c r="N5" s="106"/>
      <c r="O5" s="106"/>
      <c r="P5" s="114"/>
      <c r="Q5" s="114"/>
      <c r="R5" s="113"/>
      <c r="S5" s="49">
        <v>0.64998999999999996</v>
      </c>
      <c r="T5" s="114"/>
      <c r="U5" s="83"/>
      <c r="V5" s="83"/>
      <c r="W5" s="81"/>
      <c r="X5" s="82"/>
    </row>
    <row r="6" spans="1:24" s="53" customFormat="1" ht="13.5" customHeight="1" x14ac:dyDescent="0.25">
      <c r="A6" s="107" t="s">
        <v>0</v>
      </c>
      <c r="B6" s="108"/>
      <c r="C6" s="795" t="str">
        <f>Mantenimiento!C12</f>
        <v>GESTION DE INFRAESTRUCTURA FISICA</v>
      </c>
      <c r="D6" s="795"/>
      <c r="E6" s="795"/>
      <c r="F6" s="795"/>
      <c r="G6" s="795"/>
      <c r="H6" s="795"/>
      <c r="I6" s="795"/>
      <c r="J6" s="795"/>
      <c r="K6" s="795"/>
      <c r="L6" s="795"/>
      <c r="M6" s="795"/>
      <c r="N6" s="795"/>
      <c r="O6" s="795"/>
      <c r="P6" s="113"/>
      <c r="Q6" s="113"/>
      <c r="R6" s="113"/>
      <c r="S6" s="100"/>
      <c r="T6" s="113"/>
    </row>
    <row r="7" spans="1:24" s="53" customFormat="1" ht="11.25" customHeight="1" x14ac:dyDescent="0.2">
      <c r="A7" s="109"/>
      <c r="B7" s="108"/>
      <c r="C7" s="108"/>
      <c r="D7" s="108"/>
      <c r="E7" s="108"/>
      <c r="F7" s="108"/>
      <c r="G7" s="108"/>
      <c r="H7" s="108"/>
      <c r="I7" s="108"/>
      <c r="J7" s="108"/>
      <c r="K7" s="108"/>
      <c r="L7" s="108"/>
      <c r="M7" s="108"/>
      <c r="N7" s="108"/>
      <c r="O7" s="108"/>
      <c r="P7" s="113"/>
      <c r="Q7" s="113"/>
      <c r="R7" s="113"/>
      <c r="S7" s="100"/>
      <c r="T7" s="113"/>
    </row>
    <row r="8" spans="1:24" s="84" customFormat="1" ht="30" customHeight="1" x14ac:dyDescent="0.2">
      <c r="A8" s="796" t="s">
        <v>92</v>
      </c>
      <c r="B8" s="798" t="s">
        <v>20</v>
      </c>
      <c r="C8" s="798" t="str">
        <f>Mantenimiento!C14</f>
        <v>Cumplimiento al plan de Mantenimiento Preventivo</v>
      </c>
      <c r="D8" s="798"/>
      <c r="E8" s="798"/>
      <c r="F8" s="798"/>
      <c r="G8" s="798"/>
      <c r="H8" s="798"/>
      <c r="I8" s="798"/>
      <c r="J8" s="798"/>
      <c r="K8" s="798"/>
      <c r="L8" s="798"/>
      <c r="M8" s="798" t="s">
        <v>94</v>
      </c>
      <c r="N8" s="798"/>
      <c r="O8" s="798"/>
      <c r="P8" s="115"/>
      <c r="Q8" s="115"/>
      <c r="R8" s="115"/>
      <c r="S8" s="99"/>
      <c r="T8" s="115"/>
    </row>
    <row r="9" spans="1:24" s="85" customFormat="1" ht="30" customHeight="1" thickBot="1" x14ac:dyDescent="0.25">
      <c r="A9" s="797"/>
      <c r="B9" s="796"/>
      <c r="C9" s="364" t="s">
        <v>176</v>
      </c>
      <c r="D9" s="364" t="s">
        <v>93</v>
      </c>
      <c r="E9" s="364" t="s">
        <v>177</v>
      </c>
      <c r="F9" s="364" t="s">
        <v>93</v>
      </c>
      <c r="G9" s="364" t="s">
        <v>178</v>
      </c>
      <c r="H9" s="364" t="s">
        <v>93</v>
      </c>
      <c r="I9" s="364" t="s">
        <v>179</v>
      </c>
      <c r="J9" s="364" t="s">
        <v>93</v>
      </c>
      <c r="K9" s="364" t="s">
        <v>10</v>
      </c>
      <c r="L9" s="364" t="s">
        <v>93</v>
      </c>
      <c r="M9" s="796"/>
      <c r="N9" s="796"/>
      <c r="O9" s="796"/>
      <c r="P9" s="116"/>
      <c r="Q9" s="116"/>
      <c r="R9" s="116"/>
      <c r="S9" s="99"/>
      <c r="T9" s="116"/>
    </row>
    <row r="10" spans="1:24" s="53" customFormat="1" ht="150" customHeight="1" x14ac:dyDescent="0.2">
      <c r="A10" s="819" t="str">
        <f>Mantenimiento!M40</f>
        <v>Coordinador Grupo de Infraestructura</v>
      </c>
      <c r="B10" s="117" t="str">
        <f>Mantenimiento!B40</f>
        <v>Mantenimientos Realizados</v>
      </c>
      <c r="C10" s="125">
        <v>6</v>
      </c>
      <c r="D10" s="794">
        <f>IF(C10=0,"0",((C10)/C11))</f>
        <v>1</v>
      </c>
      <c r="E10" s="125"/>
      <c r="F10" s="794" t="str">
        <f>IF(E10=0,"0",((E10)/E11))</f>
        <v>0</v>
      </c>
      <c r="G10" s="125"/>
      <c r="H10" s="794" t="str">
        <f>IF(G10=0,"0",((G10)/G11))</f>
        <v>0</v>
      </c>
      <c r="I10" s="125"/>
      <c r="J10" s="794" t="str">
        <f>IF(I10=0,"0",((I10)/I11))</f>
        <v>0</v>
      </c>
      <c r="K10" s="118">
        <f>+C10+E10+G10+I10</f>
        <v>6</v>
      </c>
      <c r="L10" s="679">
        <f>IF(K10=0,"0",K10/K11)</f>
        <v>1</v>
      </c>
      <c r="M10" s="821" t="s">
        <v>366</v>
      </c>
      <c r="N10" s="821"/>
      <c r="O10" s="821"/>
      <c r="P10" s="113"/>
      <c r="Q10" s="113"/>
      <c r="R10" s="113"/>
      <c r="S10" s="99"/>
      <c r="T10" s="113"/>
    </row>
    <row r="11" spans="1:24" s="53" customFormat="1" ht="165" customHeight="1" x14ac:dyDescent="0.2">
      <c r="A11" s="820"/>
      <c r="B11" s="117" t="str">
        <f>Mantenimiento!B41</f>
        <v>Mantenimientos Programados</v>
      </c>
      <c r="C11" s="125">
        <v>6</v>
      </c>
      <c r="D11" s="794"/>
      <c r="E11" s="125"/>
      <c r="F11" s="794"/>
      <c r="G11" s="125"/>
      <c r="H11" s="794"/>
      <c r="I11" s="125"/>
      <c r="J11" s="794"/>
      <c r="K11" s="118">
        <f>+C11+E11+G11+I11</f>
        <v>6</v>
      </c>
      <c r="L11" s="679"/>
      <c r="M11" s="822"/>
      <c r="N11" s="822"/>
      <c r="O11" s="822"/>
      <c r="P11" s="113"/>
      <c r="Q11" s="113"/>
      <c r="R11" s="113"/>
      <c r="S11" s="99"/>
      <c r="T11" s="113"/>
    </row>
    <row r="12" spans="1:24" ht="30" customHeight="1" x14ac:dyDescent="0.2">
      <c r="B12" s="77"/>
      <c r="C12" s="87"/>
      <c r="D12" s="87"/>
      <c r="E12" s="87"/>
      <c r="F12" s="87"/>
      <c r="G12" s="87"/>
      <c r="H12" s="87"/>
      <c r="I12" s="87"/>
      <c r="J12" s="87"/>
      <c r="K12" s="87"/>
      <c r="L12" s="87"/>
    </row>
    <row r="66" spans="19:19" ht="30" customHeight="1" x14ac:dyDescent="0.2">
      <c r="S66" s="101"/>
    </row>
    <row r="136" spans="19:19" ht="30" customHeight="1" x14ac:dyDescent="0.2">
      <c r="S136" s="102"/>
    </row>
    <row r="137" spans="19:19" ht="30" customHeight="1" x14ac:dyDescent="0.2">
      <c r="S137" s="102"/>
    </row>
    <row r="138" spans="19:19" ht="30" customHeight="1" x14ac:dyDescent="0.2">
      <c r="S138" s="102"/>
    </row>
    <row r="139" spans="19:19" ht="30" customHeight="1" x14ac:dyDescent="0.2">
      <c r="S139" s="102"/>
    </row>
    <row r="140" spans="19:19" ht="30" customHeight="1" x14ac:dyDescent="0.2">
      <c r="S140" s="102"/>
    </row>
    <row r="141" spans="19:19" ht="30" customHeight="1" x14ac:dyDescent="0.2">
      <c r="S141" s="102"/>
    </row>
    <row r="142" spans="19:19" ht="30" customHeight="1" x14ac:dyDescent="0.2">
      <c r="S142" s="102"/>
    </row>
    <row r="143" spans="19:19" ht="30" customHeight="1" x14ac:dyDescent="0.2">
      <c r="S143" s="102"/>
    </row>
    <row r="144" spans="19:19" ht="30" customHeight="1" x14ac:dyDescent="0.2">
      <c r="S144" s="102"/>
    </row>
    <row r="145" spans="19:19" ht="30" customHeight="1" x14ac:dyDescent="0.2">
      <c r="S145" s="102"/>
    </row>
    <row r="146" spans="19:19" ht="30" customHeight="1" x14ac:dyDescent="0.2">
      <c r="S146" s="102"/>
    </row>
  </sheetData>
  <sheetProtection formatColumns="0" formatRows="0"/>
  <mergeCells count="22">
    <mergeCell ref="A10:A11"/>
    <mergeCell ref="D10:D11"/>
    <mergeCell ref="J10:J11"/>
    <mergeCell ref="L10:L11"/>
    <mergeCell ref="M10:O10"/>
    <mergeCell ref="M11:O11"/>
    <mergeCell ref="M8:O9"/>
    <mergeCell ref="N3:O3"/>
    <mergeCell ref="C6:O6"/>
    <mergeCell ref="B4:M4"/>
    <mergeCell ref="N4:O4"/>
    <mergeCell ref="B3:M3"/>
    <mergeCell ref="N2:O2"/>
    <mergeCell ref="F10:F11"/>
    <mergeCell ref="H10:H11"/>
    <mergeCell ref="A1:A4"/>
    <mergeCell ref="B1:M1"/>
    <mergeCell ref="N1:O1"/>
    <mergeCell ref="B2:M2"/>
    <mergeCell ref="A8:A9"/>
    <mergeCell ref="B8:B9"/>
    <mergeCell ref="C8:L8"/>
  </mergeCells>
  <conditionalFormatting sqref="L10">
    <cfRule type="cellIs" dxfId="174" priority="5" stopIfTrue="1" operator="equal">
      <formula>"0"</formula>
    </cfRule>
    <cfRule type="cellIs" dxfId="173" priority="6" stopIfTrue="1" operator="lessThanOrEqual">
      <formula>$S$5</formula>
    </cfRule>
    <cfRule type="cellIs" dxfId="172" priority="7" stopIfTrue="1" operator="greaterThanOrEqual">
      <formula>$S$2</formula>
    </cfRule>
    <cfRule type="cellIs" dxfId="167" priority="8" stopIfTrue="1" operator="between">
      <formula>$S$4</formula>
      <formula>$S$3</formula>
    </cfRule>
  </conditionalFormatting>
  <conditionalFormatting sqref="D10">
    <cfRule type="cellIs" dxfId="171" priority="4" operator="lessThanOrEqual">
      <formula>0</formula>
    </cfRule>
  </conditionalFormatting>
  <conditionalFormatting sqref="F10">
    <cfRule type="cellIs" dxfId="170" priority="3" operator="lessThanOrEqual">
      <formula>0</formula>
    </cfRule>
  </conditionalFormatting>
  <conditionalFormatting sqref="H10">
    <cfRule type="cellIs" dxfId="169" priority="2" operator="lessThanOrEqual">
      <formula>0</formula>
    </cfRule>
  </conditionalFormatting>
  <conditionalFormatting sqref="J10">
    <cfRule type="cellIs" dxfId="168" priority="1" operator="lessThanOrEqual">
      <formula>0</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6ED6F-8E42-4027-8866-4D7C609AAA1F}">
  <sheetPr>
    <tabColor theme="7" tint="0.39997558519241921"/>
  </sheetPr>
  <dimension ref="A1:S180"/>
  <sheetViews>
    <sheetView topLeftCell="B43" zoomScale="85" zoomScaleNormal="85" workbookViewId="0">
      <selection activeCell="C70" sqref="C70:P70"/>
    </sheetView>
  </sheetViews>
  <sheetFormatPr baseColWidth="10" defaultRowHeight="12.75" x14ac:dyDescent="0.2"/>
  <cols>
    <col min="1" max="1" width="0.7109375" style="49" customWidth="1"/>
    <col min="2" max="2" width="30" style="49" customWidth="1"/>
    <col min="3" max="3" width="16.85546875" style="49" customWidth="1"/>
    <col min="4" max="4" width="5" style="49" bestFit="1" customWidth="1"/>
    <col min="5" max="5" width="4.7109375" style="49" bestFit="1" customWidth="1"/>
    <col min="6" max="6" width="9.5703125" style="49" bestFit="1" customWidth="1"/>
    <col min="7" max="7" width="5.42578125" style="49" bestFit="1" customWidth="1"/>
    <col min="8" max="8" width="5.140625" style="49" bestFit="1" customWidth="1"/>
    <col min="9" max="9" width="9.5703125" style="49" bestFit="1" customWidth="1"/>
    <col min="10" max="10" width="4.140625" style="49" bestFit="1" customWidth="1"/>
    <col min="11" max="11" width="6.42578125" style="49" bestFit="1" customWidth="1"/>
    <col min="12" max="12" width="9.5703125" style="49" bestFit="1" customWidth="1"/>
    <col min="13" max="13" width="8.42578125" style="49" customWidth="1"/>
    <col min="14" max="14" width="6.42578125" style="49" customWidth="1"/>
    <col min="15" max="15" width="11" style="49" customWidth="1"/>
    <col min="16" max="16" width="12.140625" style="49" customWidth="1"/>
    <col min="17" max="18" width="11.7109375" style="49" customWidth="1"/>
    <col min="19" max="19" width="11.42578125" style="99" hidden="1" customWidth="1"/>
    <col min="20" max="16384" width="11.42578125" style="49"/>
  </cols>
  <sheetData>
    <row r="1" spans="1:19" ht="6" customHeight="1" thickBot="1" x14ac:dyDescent="0.25">
      <c r="B1" s="89"/>
      <c r="C1" s="89"/>
      <c r="D1" s="89"/>
      <c r="E1" s="89"/>
      <c r="F1" s="89"/>
      <c r="G1" s="89"/>
      <c r="H1" s="89"/>
      <c r="I1" s="89"/>
      <c r="J1" s="89"/>
      <c r="K1" s="89"/>
      <c r="L1" s="89"/>
      <c r="M1" s="89"/>
      <c r="N1" s="89"/>
      <c r="O1" s="89"/>
      <c r="P1" s="89"/>
    </row>
    <row r="2" spans="1:19" ht="16.5" customHeight="1" x14ac:dyDescent="0.2">
      <c r="B2" s="656"/>
      <c r="C2" s="659" t="s">
        <v>56</v>
      </c>
      <c r="D2" s="660"/>
      <c r="E2" s="660"/>
      <c r="F2" s="660"/>
      <c r="G2" s="660"/>
      <c r="H2" s="660"/>
      <c r="I2" s="660"/>
      <c r="J2" s="660"/>
      <c r="K2" s="660"/>
      <c r="L2" s="660"/>
      <c r="M2" s="661"/>
      <c r="N2" s="662" t="s">
        <v>185</v>
      </c>
      <c r="O2" s="663"/>
      <c r="P2" s="664"/>
      <c r="S2" s="49">
        <v>0.95</v>
      </c>
    </row>
    <row r="3" spans="1:19" ht="15.75" customHeight="1" x14ac:dyDescent="0.2">
      <c r="B3" s="657"/>
      <c r="C3" s="665" t="s">
        <v>58</v>
      </c>
      <c r="D3" s="666"/>
      <c r="E3" s="666"/>
      <c r="F3" s="666"/>
      <c r="G3" s="666"/>
      <c r="H3" s="666"/>
      <c r="I3" s="666"/>
      <c r="J3" s="666"/>
      <c r="K3" s="666"/>
      <c r="L3" s="666"/>
      <c r="M3" s="667"/>
      <c r="N3" s="668" t="s">
        <v>189</v>
      </c>
      <c r="O3" s="669"/>
      <c r="P3" s="670"/>
      <c r="S3" s="49">
        <v>0.94999</v>
      </c>
    </row>
    <row r="4" spans="1:19" ht="15.75" customHeight="1" x14ac:dyDescent="0.2">
      <c r="B4" s="657"/>
      <c r="C4" s="665" t="s">
        <v>59</v>
      </c>
      <c r="D4" s="666"/>
      <c r="E4" s="666"/>
      <c r="F4" s="666"/>
      <c r="G4" s="666"/>
      <c r="H4" s="666"/>
      <c r="I4" s="666"/>
      <c r="J4" s="666"/>
      <c r="K4" s="666"/>
      <c r="L4" s="666"/>
      <c r="M4" s="667"/>
      <c r="N4" s="668" t="s">
        <v>186</v>
      </c>
      <c r="O4" s="669"/>
      <c r="P4" s="670"/>
      <c r="S4" s="49">
        <v>0.65</v>
      </c>
    </row>
    <row r="5" spans="1:19" ht="16.5" customHeight="1" thickBot="1" x14ac:dyDescent="0.25">
      <c r="B5" s="658"/>
      <c r="C5" s="671" t="s">
        <v>60</v>
      </c>
      <c r="D5" s="672"/>
      <c r="E5" s="672"/>
      <c r="F5" s="672"/>
      <c r="G5" s="672"/>
      <c r="H5" s="672"/>
      <c r="I5" s="672"/>
      <c r="J5" s="672"/>
      <c r="K5" s="672"/>
      <c r="L5" s="672"/>
      <c r="M5" s="673"/>
      <c r="N5" s="674" t="s">
        <v>61</v>
      </c>
      <c r="O5" s="675"/>
      <c r="P5" s="676"/>
      <c r="S5" s="49">
        <v>0.64998999999999996</v>
      </c>
    </row>
    <row r="6" spans="1:19" ht="3" customHeight="1" thickBot="1" x14ac:dyDescent="0.25">
      <c r="B6" s="89"/>
      <c r="C6" s="89"/>
      <c r="D6" s="89"/>
      <c r="E6" s="89"/>
      <c r="F6" s="89"/>
      <c r="G6" s="89"/>
      <c r="H6" s="89"/>
      <c r="I6" s="89"/>
      <c r="J6" s="89"/>
      <c r="K6" s="89"/>
      <c r="L6" s="89"/>
      <c r="M6" s="89"/>
      <c r="N6" s="89"/>
      <c r="O6" s="89"/>
      <c r="P6" s="89"/>
      <c r="S6" s="100"/>
    </row>
    <row r="7" spans="1:19" ht="12.75" customHeight="1" x14ac:dyDescent="0.2">
      <c r="A7" s="52"/>
      <c r="B7" s="693" t="s">
        <v>65</v>
      </c>
      <c r="C7" s="694"/>
      <c r="D7" s="694"/>
      <c r="E7" s="694"/>
      <c r="F7" s="694"/>
      <c r="G7" s="694"/>
      <c r="H7" s="694"/>
      <c r="I7" s="694"/>
      <c r="J7" s="694"/>
      <c r="K7" s="694"/>
      <c r="L7" s="694"/>
      <c r="M7" s="694"/>
      <c r="N7" s="694"/>
      <c r="O7" s="694"/>
      <c r="P7" s="695"/>
      <c r="Q7" s="52"/>
      <c r="S7" s="100"/>
    </row>
    <row r="8" spans="1:19" ht="13.5" customHeight="1" thickBot="1" x14ac:dyDescent="0.25">
      <c r="A8" s="52"/>
      <c r="B8" s="696"/>
      <c r="C8" s="697"/>
      <c r="D8" s="697"/>
      <c r="E8" s="697"/>
      <c r="F8" s="697"/>
      <c r="G8" s="697"/>
      <c r="H8" s="697"/>
      <c r="I8" s="697"/>
      <c r="J8" s="697"/>
      <c r="K8" s="697"/>
      <c r="L8" s="697"/>
      <c r="M8" s="697"/>
      <c r="N8" s="697"/>
      <c r="O8" s="697"/>
      <c r="P8" s="698"/>
      <c r="Q8" s="52"/>
    </row>
    <row r="9" spans="1:19" ht="6.75" customHeight="1" thickBot="1" x14ac:dyDescent="0.25">
      <c r="A9" s="52"/>
      <c r="B9" s="647"/>
      <c r="C9" s="647"/>
      <c r="D9" s="647"/>
      <c r="E9" s="647"/>
      <c r="F9" s="647"/>
      <c r="G9" s="647"/>
      <c r="H9" s="647"/>
      <c r="I9" s="647"/>
      <c r="J9" s="647"/>
      <c r="K9" s="647"/>
      <c r="L9" s="647"/>
      <c r="M9" s="647"/>
      <c r="N9" s="647"/>
      <c r="O9" s="647"/>
      <c r="P9" s="647"/>
      <c r="Q9" s="52"/>
    </row>
    <row r="10" spans="1:19" ht="26.25" customHeight="1" thickBot="1" x14ac:dyDescent="0.25">
      <c r="A10" s="52"/>
      <c r="B10" s="355" t="s">
        <v>83</v>
      </c>
      <c r="C10" s="699">
        <v>2025</v>
      </c>
      <c r="D10" s="700"/>
      <c r="E10" s="700"/>
      <c r="F10" s="700"/>
      <c r="G10" s="700"/>
      <c r="H10" s="700"/>
      <c r="I10" s="701"/>
      <c r="J10" s="702" t="s">
        <v>1</v>
      </c>
      <c r="K10" s="703"/>
      <c r="L10" s="703"/>
      <c r="M10" s="703"/>
      <c r="N10" s="704" t="s">
        <v>190</v>
      </c>
      <c r="O10" s="705"/>
      <c r="P10" s="706"/>
      <c r="Q10" s="52"/>
    </row>
    <row r="11" spans="1:19" ht="4.5" customHeight="1" thickBot="1" x14ac:dyDescent="0.25">
      <c r="A11" s="52"/>
      <c r="B11" s="707"/>
      <c r="C11" s="708"/>
      <c r="D11" s="708"/>
      <c r="E11" s="708"/>
      <c r="F11" s="708"/>
      <c r="G11" s="708"/>
      <c r="H11" s="708"/>
      <c r="I11" s="708"/>
      <c r="J11" s="708"/>
      <c r="K11" s="708"/>
      <c r="L11" s="708"/>
      <c r="M11" s="708"/>
      <c r="N11" s="708"/>
      <c r="O11" s="708"/>
      <c r="P11" s="709"/>
      <c r="Q11" s="52"/>
    </row>
    <row r="12" spans="1:19" ht="13.5" thickBot="1" x14ac:dyDescent="0.25">
      <c r="A12" s="52"/>
      <c r="B12" s="365" t="s">
        <v>0</v>
      </c>
      <c r="C12" s="727" t="s">
        <v>170</v>
      </c>
      <c r="D12" s="727"/>
      <c r="E12" s="727"/>
      <c r="F12" s="727"/>
      <c r="G12" s="727"/>
      <c r="H12" s="727"/>
      <c r="I12" s="727"/>
      <c r="J12" s="727"/>
      <c r="K12" s="727"/>
      <c r="L12" s="727"/>
      <c r="M12" s="727"/>
      <c r="N12" s="727"/>
      <c r="O12" s="727"/>
      <c r="P12" s="728"/>
      <c r="Q12" s="52"/>
    </row>
    <row r="13" spans="1:19" ht="4.5" customHeight="1" thickBot="1" x14ac:dyDescent="0.25">
      <c r="A13" s="52"/>
      <c r="B13" s="730"/>
      <c r="C13" s="731"/>
      <c r="D13" s="731"/>
      <c r="E13" s="731"/>
      <c r="F13" s="731"/>
      <c r="G13" s="731"/>
      <c r="H13" s="731"/>
      <c r="I13" s="731"/>
      <c r="J13" s="731"/>
      <c r="K13" s="731"/>
      <c r="L13" s="731"/>
      <c r="M13" s="731"/>
      <c r="N13" s="731"/>
      <c r="O13" s="731"/>
      <c r="P13" s="732"/>
      <c r="Q13" s="52"/>
    </row>
    <row r="14" spans="1:19" ht="18" customHeight="1" thickBot="1" x14ac:dyDescent="0.25">
      <c r="A14" s="52"/>
      <c r="B14" s="365" t="s">
        <v>6</v>
      </c>
      <c r="C14" s="704" t="s">
        <v>227</v>
      </c>
      <c r="D14" s="705"/>
      <c r="E14" s="705"/>
      <c r="F14" s="705"/>
      <c r="G14" s="705"/>
      <c r="H14" s="705"/>
      <c r="I14" s="705"/>
      <c r="J14" s="705"/>
      <c r="K14" s="705"/>
      <c r="L14" s="705"/>
      <c r="M14" s="705"/>
      <c r="N14" s="705"/>
      <c r="O14" s="705"/>
      <c r="P14" s="706"/>
      <c r="Q14" s="52"/>
    </row>
    <row r="15" spans="1:19" ht="4.5" customHeight="1" thickBot="1" x14ac:dyDescent="0.25">
      <c r="A15" s="52"/>
      <c r="B15" s="710"/>
      <c r="C15" s="711"/>
      <c r="D15" s="711"/>
      <c r="E15" s="711"/>
      <c r="F15" s="711"/>
      <c r="G15" s="711"/>
      <c r="H15" s="711"/>
      <c r="I15" s="711"/>
      <c r="J15" s="711"/>
      <c r="K15" s="711"/>
      <c r="L15" s="711"/>
      <c r="M15" s="711"/>
      <c r="N15" s="711"/>
      <c r="O15" s="711"/>
      <c r="P15" s="712"/>
      <c r="Q15" s="52"/>
    </row>
    <row r="16" spans="1:19" ht="32.25" customHeight="1" thickBot="1" x14ac:dyDescent="0.25">
      <c r="A16" s="52"/>
      <c r="B16" s="365" t="s">
        <v>25</v>
      </c>
      <c r="C16" s="733" t="s">
        <v>269</v>
      </c>
      <c r="D16" s="734"/>
      <c r="E16" s="734"/>
      <c r="F16" s="734"/>
      <c r="G16" s="734"/>
      <c r="H16" s="734"/>
      <c r="I16" s="734"/>
      <c r="J16" s="734"/>
      <c r="K16" s="734"/>
      <c r="L16" s="734"/>
      <c r="M16" s="734"/>
      <c r="N16" s="734"/>
      <c r="O16" s="734"/>
      <c r="P16" s="735"/>
      <c r="Q16" s="52"/>
    </row>
    <row r="17" spans="1:17" ht="4.5" customHeight="1" thickBot="1" x14ac:dyDescent="0.25">
      <c r="A17" s="52"/>
      <c r="B17" s="710"/>
      <c r="C17" s="711"/>
      <c r="D17" s="711"/>
      <c r="E17" s="711"/>
      <c r="F17" s="711"/>
      <c r="G17" s="711"/>
      <c r="H17" s="711"/>
      <c r="I17" s="711"/>
      <c r="J17" s="711"/>
      <c r="K17" s="711"/>
      <c r="L17" s="711"/>
      <c r="M17" s="711"/>
      <c r="N17" s="711"/>
      <c r="O17" s="711"/>
      <c r="P17" s="712"/>
      <c r="Q17" s="52"/>
    </row>
    <row r="18" spans="1:17" ht="26.25" customHeight="1" thickBot="1" x14ac:dyDescent="0.25">
      <c r="A18" s="52"/>
      <c r="B18" s="365" t="s">
        <v>11</v>
      </c>
      <c r="C18" s="713" t="s">
        <v>266</v>
      </c>
      <c r="D18" s="714"/>
      <c r="E18" s="714"/>
      <c r="F18" s="714"/>
      <c r="G18" s="714"/>
      <c r="H18" s="714"/>
      <c r="I18" s="714"/>
      <c r="J18" s="714"/>
      <c r="K18" s="714"/>
      <c r="L18" s="714"/>
      <c r="M18" s="714"/>
      <c r="N18" s="714"/>
      <c r="O18" s="714"/>
      <c r="P18" s="715"/>
      <c r="Q18" s="52"/>
    </row>
    <row r="19" spans="1:17" ht="4.5" customHeight="1" thickBot="1" x14ac:dyDescent="0.25">
      <c r="A19" s="52"/>
      <c r="B19" s="716"/>
      <c r="C19" s="716"/>
      <c r="D19" s="716"/>
      <c r="E19" s="716"/>
      <c r="F19" s="716"/>
      <c r="G19" s="716"/>
      <c r="H19" s="716"/>
      <c r="I19" s="716"/>
      <c r="J19" s="716"/>
      <c r="K19" s="716"/>
      <c r="L19" s="716"/>
      <c r="M19" s="716"/>
      <c r="N19" s="716"/>
      <c r="O19" s="716"/>
      <c r="P19" s="716"/>
      <c r="Q19" s="52"/>
    </row>
    <row r="20" spans="1:17" ht="17.25" customHeight="1" thickBot="1" x14ac:dyDescent="0.25">
      <c r="A20" s="52"/>
      <c r="B20" s="805" t="s">
        <v>26</v>
      </c>
      <c r="C20" s="806"/>
      <c r="D20" s="806"/>
      <c r="E20" s="806"/>
      <c r="F20" s="806"/>
      <c r="G20" s="806"/>
      <c r="H20" s="806"/>
      <c r="I20" s="806"/>
      <c r="J20" s="806"/>
      <c r="K20" s="806"/>
      <c r="L20" s="806"/>
      <c r="M20" s="806"/>
      <c r="N20" s="806"/>
      <c r="O20" s="806"/>
      <c r="P20" s="807"/>
      <c r="Q20" s="52"/>
    </row>
    <row r="21" spans="1:17" ht="4.5" customHeight="1" thickBot="1" x14ac:dyDescent="0.25">
      <c r="A21" s="52"/>
      <c r="B21" s="720"/>
      <c r="C21" s="721"/>
      <c r="D21" s="721"/>
      <c r="E21" s="721"/>
      <c r="F21" s="721"/>
      <c r="G21" s="721"/>
      <c r="H21" s="721"/>
      <c r="I21" s="721"/>
      <c r="J21" s="721"/>
      <c r="K21" s="721"/>
      <c r="L21" s="721"/>
      <c r="M21" s="721"/>
      <c r="N21" s="721"/>
      <c r="O21" s="721"/>
      <c r="P21" s="722"/>
      <c r="Q21" s="52"/>
    </row>
    <row r="22" spans="1:17" ht="51" customHeight="1" thickBot="1" x14ac:dyDescent="0.25">
      <c r="A22" s="52"/>
      <c r="B22" s="365" t="s">
        <v>3</v>
      </c>
      <c r="C22" s="723" t="s">
        <v>222</v>
      </c>
      <c r="D22" s="724"/>
      <c r="E22" s="724"/>
      <c r="F22" s="724"/>
      <c r="G22" s="724"/>
      <c r="H22" s="724"/>
      <c r="I22" s="724"/>
      <c r="J22" s="724"/>
      <c r="K22" s="724"/>
      <c r="L22" s="724"/>
      <c r="M22" s="724"/>
      <c r="N22" s="724"/>
      <c r="O22" s="724"/>
      <c r="P22" s="725"/>
      <c r="Q22" s="52"/>
    </row>
    <row r="23" spans="1:17" ht="4.5" customHeight="1" thickBot="1" x14ac:dyDescent="0.25">
      <c r="A23" s="52"/>
      <c r="B23" s="710"/>
      <c r="C23" s="711"/>
      <c r="D23" s="711"/>
      <c r="E23" s="711"/>
      <c r="F23" s="711"/>
      <c r="G23" s="711"/>
      <c r="H23" s="711"/>
      <c r="I23" s="711"/>
      <c r="J23" s="711"/>
      <c r="K23" s="711"/>
      <c r="L23" s="711"/>
      <c r="M23" s="711"/>
      <c r="N23" s="711"/>
      <c r="O23" s="711"/>
      <c r="P23" s="712"/>
      <c r="Q23" s="52"/>
    </row>
    <row r="24" spans="1:17" ht="82.5" customHeight="1" thickBot="1" x14ac:dyDescent="0.25">
      <c r="A24" s="52"/>
      <c r="B24" s="365" t="s">
        <v>12</v>
      </c>
      <c r="C24" s="736" t="s">
        <v>270</v>
      </c>
      <c r="D24" s="737"/>
      <c r="E24" s="737"/>
      <c r="F24" s="737"/>
      <c r="G24" s="737"/>
      <c r="H24" s="737"/>
      <c r="I24" s="737"/>
      <c r="J24" s="737"/>
      <c r="K24" s="737"/>
      <c r="L24" s="737"/>
      <c r="M24" s="737"/>
      <c r="N24" s="737"/>
      <c r="O24" s="737"/>
      <c r="P24" s="738"/>
      <c r="Q24" s="52"/>
    </row>
    <row r="25" spans="1:17" ht="4.5" customHeight="1" thickBot="1" x14ac:dyDescent="0.25">
      <c r="A25" s="52"/>
      <c r="B25" s="710"/>
      <c r="C25" s="711"/>
      <c r="D25" s="711"/>
      <c r="E25" s="711"/>
      <c r="F25" s="711"/>
      <c r="G25" s="711"/>
      <c r="H25" s="711"/>
      <c r="I25" s="711"/>
      <c r="J25" s="711"/>
      <c r="K25" s="711"/>
      <c r="L25" s="711"/>
      <c r="M25" s="711"/>
      <c r="N25" s="711"/>
      <c r="O25" s="711"/>
      <c r="P25" s="712"/>
      <c r="Q25" s="52"/>
    </row>
    <row r="26" spans="1:17" ht="13.5" customHeight="1" thickBot="1" x14ac:dyDescent="0.25">
      <c r="A26" s="52"/>
      <c r="B26" s="366" t="s">
        <v>2</v>
      </c>
      <c r="C26" s="739">
        <v>0.95</v>
      </c>
      <c r="D26" s="740"/>
      <c r="E26" s="740"/>
      <c r="F26" s="740"/>
      <c r="G26" s="740"/>
      <c r="H26" s="740"/>
      <c r="I26" s="740"/>
      <c r="J26" s="740"/>
      <c r="K26" s="740"/>
      <c r="L26" s="740"/>
      <c r="M26" s="740"/>
      <c r="N26" s="740"/>
      <c r="O26" s="740"/>
      <c r="P26" s="741"/>
      <c r="Q26" s="52"/>
    </row>
    <row r="27" spans="1:17" ht="4.5" customHeight="1" thickBot="1" x14ac:dyDescent="0.25">
      <c r="A27" s="52"/>
      <c r="B27" s="742"/>
      <c r="C27" s="743"/>
      <c r="D27" s="743"/>
      <c r="E27" s="743"/>
      <c r="F27" s="743"/>
      <c r="G27" s="743"/>
      <c r="H27" s="743"/>
      <c r="I27" s="743"/>
      <c r="J27" s="743"/>
      <c r="K27" s="743"/>
      <c r="L27" s="743"/>
      <c r="M27" s="743"/>
      <c r="N27" s="743"/>
      <c r="O27" s="743"/>
      <c r="P27" s="744"/>
      <c r="Q27" s="52"/>
    </row>
    <row r="28" spans="1:17" ht="12.75" customHeight="1" thickBot="1" x14ac:dyDescent="0.25">
      <c r="A28" s="52"/>
      <c r="B28" s="366" t="s">
        <v>13</v>
      </c>
      <c r="C28" s="359" t="s">
        <v>14</v>
      </c>
      <c r="D28" s="729" t="s">
        <v>243</v>
      </c>
      <c r="E28" s="740"/>
      <c r="F28" s="740"/>
      <c r="G28" s="741"/>
      <c r="H28" s="745" t="s">
        <v>15</v>
      </c>
      <c r="I28" s="745"/>
      <c r="J28" s="745"/>
      <c r="K28" s="729" t="s">
        <v>244</v>
      </c>
      <c r="L28" s="740"/>
      <c r="M28" s="741"/>
      <c r="N28" s="746" t="s">
        <v>16</v>
      </c>
      <c r="O28" s="747"/>
      <c r="P28" s="360" t="s">
        <v>245</v>
      </c>
      <c r="Q28" s="52"/>
    </row>
    <row r="29" spans="1:17" ht="4.5" customHeight="1" thickBot="1" x14ac:dyDescent="0.25">
      <c r="A29" s="52"/>
      <c r="B29" s="748"/>
      <c r="C29" s="716"/>
      <c r="D29" s="716"/>
      <c r="E29" s="716"/>
      <c r="F29" s="716"/>
      <c r="G29" s="716"/>
      <c r="H29" s="716"/>
      <c r="I29" s="716"/>
      <c r="J29" s="716"/>
      <c r="K29" s="716"/>
      <c r="L29" s="716"/>
      <c r="M29" s="716"/>
      <c r="N29" s="716"/>
      <c r="O29" s="716"/>
      <c r="P29" s="749"/>
      <c r="Q29" s="52"/>
    </row>
    <row r="30" spans="1:17" ht="13.5" thickBot="1" x14ac:dyDescent="0.25">
      <c r="A30" s="52"/>
      <c r="B30" s="366" t="s">
        <v>7</v>
      </c>
      <c r="C30" s="726" t="s">
        <v>184</v>
      </c>
      <c r="D30" s="727"/>
      <c r="E30" s="727"/>
      <c r="F30" s="727"/>
      <c r="G30" s="727"/>
      <c r="H30" s="727"/>
      <c r="I30" s="727"/>
      <c r="J30" s="727"/>
      <c r="K30" s="727"/>
      <c r="L30" s="727"/>
      <c r="M30" s="727"/>
      <c r="N30" s="727"/>
      <c r="O30" s="727"/>
      <c r="P30" s="728"/>
      <c r="Q30" s="52"/>
    </row>
    <row r="31" spans="1:17" ht="4.5" customHeight="1" thickBot="1" x14ac:dyDescent="0.25">
      <c r="A31" s="52"/>
      <c r="B31" s="710"/>
      <c r="C31" s="711"/>
      <c r="D31" s="711"/>
      <c r="E31" s="711"/>
      <c r="F31" s="711"/>
      <c r="G31" s="711"/>
      <c r="H31" s="711"/>
      <c r="I31" s="711"/>
      <c r="J31" s="711"/>
      <c r="K31" s="711"/>
      <c r="L31" s="711"/>
      <c r="M31" s="711"/>
      <c r="N31" s="711"/>
      <c r="O31" s="711"/>
      <c r="P31" s="712"/>
      <c r="Q31" s="52"/>
    </row>
    <row r="32" spans="1:17" ht="13.5" thickBot="1" x14ac:dyDescent="0.25">
      <c r="A32" s="52"/>
      <c r="B32" s="366" t="s">
        <v>4</v>
      </c>
      <c r="C32" s="729" t="s">
        <v>71</v>
      </c>
      <c r="D32" s="727"/>
      <c r="E32" s="727"/>
      <c r="F32" s="727"/>
      <c r="G32" s="727"/>
      <c r="H32" s="727"/>
      <c r="I32" s="727"/>
      <c r="J32" s="727"/>
      <c r="K32" s="727"/>
      <c r="L32" s="727"/>
      <c r="M32" s="727"/>
      <c r="N32" s="727"/>
      <c r="O32" s="727"/>
      <c r="P32" s="728"/>
      <c r="Q32" s="52"/>
    </row>
    <row r="33" spans="1:17" ht="4.5" customHeight="1" thickBot="1" x14ac:dyDescent="0.25">
      <c r="A33" s="52"/>
      <c r="B33" s="710"/>
      <c r="C33" s="711"/>
      <c r="D33" s="711"/>
      <c r="E33" s="711"/>
      <c r="F33" s="711"/>
      <c r="G33" s="711"/>
      <c r="H33" s="711"/>
      <c r="I33" s="711"/>
      <c r="J33" s="711"/>
      <c r="K33" s="711"/>
      <c r="L33" s="711"/>
      <c r="M33" s="711"/>
      <c r="N33" s="711"/>
      <c r="O33" s="711"/>
      <c r="P33" s="712"/>
      <c r="Q33" s="52"/>
    </row>
    <row r="34" spans="1:17" ht="13.5" thickBot="1" x14ac:dyDescent="0.25">
      <c r="A34" s="52"/>
      <c r="B34" s="366" t="s">
        <v>23</v>
      </c>
      <c r="C34" s="729" t="s">
        <v>71</v>
      </c>
      <c r="D34" s="727"/>
      <c r="E34" s="727"/>
      <c r="F34" s="727"/>
      <c r="G34" s="727"/>
      <c r="H34" s="727"/>
      <c r="I34" s="727"/>
      <c r="J34" s="727"/>
      <c r="K34" s="727"/>
      <c r="L34" s="727"/>
      <c r="M34" s="727"/>
      <c r="N34" s="727"/>
      <c r="O34" s="727"/>
      <c r="P34" s="728"/>
      <c r="Q34" s="52"/>
    </row>
    <row r="35" spans="1:17" ht="4.5" customHeight="1" thickBot="1" x14ac:dyDescent="0.25">
      <c r="A35" s="52"/>
      <c r="B35" s="730"/>
      <c r="C35" s="731"/>
      <c r="D35" s="731"/>
      <c r="E35" s="731"/>
      <c r="F35" s="731"/>
      <c r="G35" s="731"/>
      <c r="H35" s="731"/>
      <c r="I35" s="731"/>
      <c r="J35" s="731"/>
      <c r="K35" s="731"/>
      <c r="L35" s="731"/>
      <c r="M35" s="731"/>
      <c r="N35" s="731"/>
      <c r="O35" s="731"/>
      <c r="P35" s="732"/>
      <c r="Q35" s="52"/>
    </row>
    <row r="36" spans="1:17" ht="16.5" customHeight="1" thickBot="1" x14ac:dyDescent="0.25">
      <c r="A36" s="52"/>
      <c r="B36" s="367" t="s">
        <v>64</v>
      </c>
      <c r="C36" s="726" t="s">
        <v>71</v>
      </c>
      <c r="D36" s="727"/>
      <c r="E36" s="727"/>
      <c r="F36" s="727"/>
      <c r="G36" s="727"/>
      <c r="H36" s="727"/>
      <c r="I36" s="727"/>
      <c r="J36" s="727"/>
      <c r="K36" s="727"/>
      <c r="L36" s="727"/>
      <c r="M36" s="727"/>
      <c r="N36" s="727"/>
      <c r="O36" s="727"/>
      <c r="P36" s="728"/>
      <c r="Q36" s="52"/>
    </row>
    <row r="37" spans="1:17" ht="4.5" customHeight="1" thickBot="1" x14ac:dyDescent="0.25">
      <c r="A37" s="52"/>
      <c r="B37" s="357"/>
      <c r="C37" s="357"/>
      <c r="D37" s="357"/>
      <c r="E37" s="357"/>
      <c r="F37" s="357"/>
      <c r="G37" s="357"/>
      <c r="H37" s="357"/>
      <c r="I37" s="357"/>
      <c r="J37" s="357"/>
      <c r="K37" s="357"/>
      <c r="L37" s="357"/>
      <c r="M37" s="357"/>
      <c r="N37" s="357"/>
      <c r="O37" s="357"/>
      <c r="P37" s="357"/>
      <c r="Q37" s="52"/>
    </row>
    <row r="38" spans="1:17" ht="13.5" thickBot="1" x14ac:dyDescent="0.25">
      <c r="A38" s="52"/>
      <c r="B38" s="753" t="s">
        <v>17</v>
      </c>
      <c r="C38" s="754"/>
      <c r="D38" s="754"/>
      <c r="E38" s="754"/>
      <c r="F38" s="754"/>
      <c r="G38" s="754"/>
      <c r="H38" s="754"/>
      <c r="I38" s="754"/>
      <c r="J38" s="754"/>
      <c r="K38" s="754"/>
      <c r="L38" s="754"/>
      <c r="M38" s="754"/>
      <c r="N38" s="754"/>
      <c r="O38" s="755"/>
      <c r="P38" s="756"/>
      <c r="Q38" s="52"/>
    </row>
    <row r="39" spans="1:17" x14ac:dyDescent="0.2">
      <c r="A39" s="52"/>
      <c r="B39" s="362" t="s">
        <v>22</v>
      </c>
      <c r="C39" s="753" t="s">
        <v>18</v>
      </c>
      <c r="D39" s="754"/>
      <c r="E39" s="754"/>
      <c r="F39" s="754"/>
      <c r="G39" s="756"/>
      <c r="H39" s="753" t="s">
        <v>7</v>
      </c>
      <c r="I39" s="754"/>
      <c r="J39" s="754"/>
      <c r="K39" s="754"/>
      <c r="L39" s="756"/>
      <c r="M39" s="753" t="s">
        <v>19</v>
      </c>
      <c r="N39" s="754"/>
      <c r="O39" s="755"/>
      <c r="P39" s="756"/>
      <c r="Q39" s="52"/>
    </row>
    <row r="40" spans="1:17" ht="54" customHeight="1" x14ac:dyDescent="0.2">
      <c r="A40" s="52"/>
      <c r="B40" s="132" t="s">
        <v>223</v>
      </c>
      <c r="C40" s="811" t="s">
        <v>191</v>
      </c>
      <c r="D40" s="812"/>
      <c r="E40" s="812"/>
      <c r="F40" s="812"/>
      <c r="G40" s="813"/>
      <c r="H40" s="811" t="s">
        <v>224</v>
      </c>
      <c r="I40" s="812"/>
      <c r="J40" s="812"/>
      <c r="K40" s="812"/>
      <c r="L40" s="813"/>
      <c r="M40" s="823" t="s">
        <v>271</v>
      </c>
      <c r="N40" s="824"/>
      <c r="O40" s="824"/>
      <c r="P40" s="825"/>
      <c r="Q40" s="52"/>
    </row>
    <row r="41" spans="1:17" ht="55.5" customHeight="1" x14ac:dyDescent="0.2">
      <c r="A41" s="52"/>
      <c r="B41" s="133" t="s">
        <v>272</v>
      </c>
      <c r="C41" s="770" t="s">
        <v>226</v>
      </c>
      <c r="D41" s="771"/>
      <c r="E41" s="771"/>
      <c r="F41" s="771"/>
      <c r="G41" s="772"/>
      <c r="H41" s="811" t="s">
        <v>224</v>
      </c>
      <c r="I41" s="812"/>
      <c r="J41" s="812"/>
      <c r="K41" s="812"/>
      <c r="L41" s="813"/>
      <c r="M41" s="823" t="s">
        <v>271</v>
      </c>
      <c r="N41" s="824"/>
      <c r="O41" s="824"/>
      <c r="P41" s="825"/>
      <c r="Q41" s="52"/>
    </row>
    <row r="42" spans="1:17" ht="13.5" customHeight="1" x14ac:dyDescent="0.2">
      <c r="A42" s="52"/>
      <c r="B42" s="93"/>
      <c r="C42" s="580"/>
      <c r="D42" s="580"/>
      <c r="E42" s="580"/>
      <c r="F42" s="580"/>
      <c r="G42" s="580"/>
      <c r="H42" s="580"/>
      <c r="I42" s="580"/>
      <c r="J42" s="580"/>
      <c r="K42" s="580"/>
      <c r="L42" s="580"/>
      <c r="M42" s="580"/>
      <c r="N42" s="580"/>
      <c r="O42" s="580"/>
      <c r="P42" s="581"/>
      <c r="Q42" s="52"/>
    </row>
    <row r="43" spans="1:17" ht="12.75" customHeight="1" x14ac:dyDescent="0.2">
      <c r="A43" s="52"/>
      <c r="B43" s="93"/>
      <c r="C43" s="580"/>
      <c r="D43" s="580"/>
      <c r="E43" s="580"/>
      <c r="F43" s="580"/>
      <c r="G43" s="580"/>
      <c r="H43" s="580"/>
      <c r="I43" s="580"/>
      <c r="J43" s="580"/>
      <c r="K43" s="580"/>
      <c r="L43" s="580"/>
      <c r="M43" s="580"/>
      <c r="N43" s="580"/>
      <c r="O43" s="580"/>
      <c r="P43" s="581"/>
      <c r="Q43" s="52"/>
    </row>
    <row r="44" spans="1:17" ht="11.25" customHeight="1" thickBot="1" x14ac:dyDescent="0.25">
      <c r="A44" s="52"/>
      <c r="B44" s="94"/>
      <c r="C44" s="573"/>
      <c r="D44" s="573"/>
      <c r="E44" s="573"/>
      <c r="F44" s="573"/>
      <c r="G44" s="573"/>
      <c r="H44" s="573"/>
      <c r="I44" s="573"/>
      <c r="J44" s="573"/>
      <c r="K44" s="573"/>
      <c r="L44" s="573"/>
      <c r="M44" s="573"/>
      <c r="N44" s="573"/>
      <c r="O44" s="573"/>
      <c r="P44" s="574"/>
      <c r="Q44" s="52"/>
    </row>
    <row r="45" spans="1:17" ht="4.5" customHeight="1" thickBot="1" x14ac:dyDescent="0.25">
      <c r="A45" s="52"/>
      <c r="B45" s="95"/>
      <c r="C45" s="95"/>
      <c r="D45" s="95"/>
      <c r="E45" s="95"/>
      <c r="F45" s="95"/>
      <c r="G45" s="95"/>
      <c r="H45" s="95"/>
      <c r="I45" s="95"/>
      <c r="J45" s="95"/>
      <c r="K45" s="95"/>
      <c r="L45" s="95"/>
      <c r="M45" s="95"/>
      <c r="N45" s="95"/>
      <c r="O45" s="95"/>
      <c r="P45" s="95"/>
      <c r="Q45" s="52"/>
    </row>
    <row r="46" spans="1:17" ht="13.5" customHeight="1" thickBot="1" x14ac:dyDescent="0.25">
      <c r="A46" s="52"/>
      <c r="B46" s="757" t="s">
        <v>8</v>
      </c>
      <c r="C46" s="758"/>
      <c r="D46" s="758"/>
      <c r="E46" s="758"/>
      <c r="F46" s="758"/>
      <c r="G46" s="758"/>
      <c r="H46" s="758"/>
      <c r="I46" s="758"/>
      <c r="J46" s="758"/>
      <c r="K46" s="758"/>
      <c r="L46" s="758"/>
      <c r="M46" s="758"/>
      <c r="N46" s="758"/>
      <c r="O46" s="758"/>
      <c r="P46" s="759"/>
      <c r="Q46" s="52"/>
    </row>
    <row r="47" spans="1:17" ht="4.5" customHeight="1" thickBot="1" x14ac:dyDescent="0.25">
      <c r="A47" s="52"/>
      <c r="B47" s="96"/>
      <c r="C47" s="91"/>
      <c r="D47" s="91"/>
      <c r="E47" s="91"/>
      <c r="F47" s="91"/>
      <c r="G47" s="91"/>
      <c r="H47" s="91"/>
      <c r="I47" s="91"/>
      <c r="J47" s="91"/>
      <c r="K47" s="91"/>
      <c r="L47" s="91"/>
      <c r="M47" s="91"/>
      <c r="N47" s="91"/>
      <c r="O47" s="91"/>
      <c r="P47" s="97"/>
      <c r="Q47" s="52"/>
    </row>
    <row r="48" spans="1:17" x14ac:dyDescent="0.2">
      <c r="A48" s="52"/>
      <c r="B48" s="760" t="s">
        <v>20</v>
      </c>
      <c r="C48" s="66" t="s">
        <v>9</v>
      </c>
      <c r="D48" s="67" t="s">
        <v>149</v>
      </c>
      <c r="E48" s="67" t="s">
        <v>150</v>
      </c>
      <c r="F48" s="67" t="s">
        <v>151</v>
      </c>
      <c r="G48" s="67" t="s">
        <v>152</v>
      </c>
      <c r="H48" s="67" t="s">
        <v>153</v>
      </c>
      <c r="I48" s="67" t="s">
        <v>154</v>
      </c>
      <c r="J48" s="67" t="s">
        <v>155</v>
      </c>
      <c r="K48" s="67" t="s">
        <v>156</v>
      </c>
      <c r="L48" s="67" t="s">
        <v>157</v>
      </c>
      <c r="M48" s="67" t="s">
        <v>158</v>
      </c>
      <c r="N48" s="67" t="s">
        <v>159</v>
      </c>
      <c r="O48" s="68" t="s">
        <v>160</v>
      </c>
      <c r="P48" s="69" t="s">
        <v>24</v>
      </c>
      <c r="Q48" s="52"/>
    </row>
    <row r="49" spans="1:17" ht="13.5" thickBot="1" x14ac:dyDescent="0.25">
      <c r="A49" s="52"/>
      <c r="B49" s="761"/>
      <c r="C49" s="70" t="s">
        <v>10</v>
      </c>
      <c r="D49" s="71"/>
      <c r="E49" s="71"/>
      <c r="F49" s="72">
        <f>'Registro Requerimiento'!D10</f>
        <v>1</v>
      </c>
      <c r="G49" s="73"/>
      <c r="H49" s="73"/>
      <c r="I49" s="72" t="str">
        <f>'Registro Requerimiento'!F10</f>
        <v>0</v>
      </c>
      <c r="J49" s="73"/>
      <c r="K49" s="73"/>
      <c r="L49" s="72" t="str">
        <f>'Registro Requerimiento'!H10</f>
        <v>0</v>
      </c>
      <c r="M49" s="73"/>
      <c r="N49" s="73"/>
      <c r="O49" s="72" t="str">
        <f>'Registro Requerimiento'!J10</f>
        <v>0</v>
      </c>
      <c r="P49" s="72">
        <f>'Registro Requerimiento'!L10</f>
        <v>1</v>
      </c>
      <c r="Q49" s="52"/>
    </row>
    <row r="50" spans="1:17" ht="4.5" customHeight="1" thickBot="1" x14ac:dyDescent="0.25">
      <c r="A50" s="52"/>
      <c r="B50" s="98">
        <v>0.9</v>
      </c>
      <c r="C50" s="74"/>
      <c r="D50" s="74"/>
      <c r="E50" s="74"/>
      <c r="F50" s="75">
        <f>+$C$26</f>
        <v>0.95</v>
      </c>
      <c r="G50" s="74"/>
      <c r="H50" s="74"/>
      <c r="I50" s="75">
        <f>+$C$26</f>
        <v>0.95</v>
      </c>
      <c r="J50" s="74"/>
      <c r="K50" s="74"/>
      <c r="L50" s="75">
        <f>+$C$26</f>
        <v>0.95</v>
      </c>
      <c r="M50" s="74"/>
      <c r="N50" s="74"/>
      <c r="O50" s="75">
        <f>+$C$26</f>
        <v>0.95</v>
      </c>
      <c r="P50" s="75">
        <f>+$C$26</f>
        <v>0.95</v>
      </c>
      <c r="Q50" s="52"/>
    </row>
    <row r="51" spans="1:17" ht="22.5" customHeight="1" thickBot="1" x14ac:dyDescent="0.25">
      <c r="A51" s="52"/>
      <c r="B51" s="757" t="s">
        <v>21</v>
      </c>
      <c r="C51" s="758"/>
      <c r="D51" s="758"/>
      <c r="E51" s="758"/>
      <c r="F51" s="758"/>
      <c r="G51" s="758"/>
      <c r="H51" s="758"/>
      <c r="I51" s="758"/>
      <c r="J51" s="758"/>
      <c r="K51" s="758"/>
      <c r="L51" s="758"/>
      <c r="M51" s="758"/>
      <c r="N51" s="758"/>
      <c r="O51" s="758"/>
      <c r="P51" s="759"/>
      <c r="Q51" s="52"/>
    </row>
    <row r="52" spans="1:17" x14ac:dyDescent="0.2">
      <c r="A52" s="52"/>
      <c r="B52" s="563"/>
      <c r="C52" s="564"/>
      <c r="D52" s="564"/>
      <c r="E52" s="564"/>
      <c r="F52" s="564"/>
      <c r="G52" s="564"/>
      <c r="H52" s="564"/>
      <c r="I52" s="564"/>
      <c r="J52" s="564"/>
      <c r="K52" s="564"/>
      <c r="L52" s="564"/>
      <c r="M52" s="564"/>
      <c r="N52" s="564"/>
      <c r="O52" s="564"/>
      <c r="P52" s="565"/>
      <c r="Q52" s="52"/>
    </row>
    <row r="53" spans="1:17" x14ac:dyDescent="0.2">
      <c r="A53" s="52"/>
      <c r="B53" s="566"/>
      <c r="C53" s="567"/>
      <c r="D53" s="567"/>
      <c r="E53" s="567"/>
      <c r="F53" s="567"/>
      <c r="G53" s="567"/>
      <c r="H53" s="567"/>
      <c r="I53" s="567"/>
      <c r="J53" s="567"/>
      <c r="K53" s="567"/>
      <c r="L53" s="567"/>
      <c r="M53" s="567"/>
      <c r="N53" s="567"/>
      <c r="O53" s="567"/>
      <c r="P53" s="568"/>
      <c r="Q53" s="52"/>
    </row>
    <row r="54" spans="1:17" x14ac:dyDescent="0.2">
      <c r="A54" s="52"/>
      <c r="B54" s="566"/>
      <c r="C54" s="567"/>
      <c r="D54" s="567"/>
      <c r="E54" s="567"/>
      <c r="F54" s="567"/>
      <c r="G54" s="567"/>
      <c r="H54" s="567"/>
      <c r="I54" s="567"/>
      <c r="J54" s="567"/>
      <c r="K54" s="567"/>
      <c r="L54" s="567"/>
      <c r="M54" s="567"/>
      <c r="N54" s="567"/>
      <c r="O54" s="567"/>
      <c r="P54" s="568"/>
      <c r="Q54" s="52"/>
    </row>
    <row r="55" spans="1:17" x14ac:dyDescent="0.2">
      <c r="A55" s="52"/>
      <c r="B55" s="566"/>
      <c r="C55" s="567"/>
      <c r="D55" s="567"/>
      <c r="E55" s="567"/>
      <c r="F55" s="567"/>
      <c r="G55" s="567"/>
      <c r="H55" s="567"/>
      <c r="I55" s="567"/>
      <c r="J55" s="567"/>
      <c r="K55" s="567"/>
      <c r="L55" s="567"/>
      <c r="M55" s="567"/>
      <c r="N55" s="567"/>
      <c r="O55" s="567"/>
      <c r="P55" s="568"/>
      <c r="Q55" s="52"/>
    </row>
    <row r="56" spans="1:17" x14ac:dyDescent="0.2">
      <c r="A56" s="52"/>
      <c r="B56" s="566"/>
      <c r="C56" s="567"/>
      <c r="D56" s="567"/>
      <c r="E56" s="567"/>
      <c r="F56" s="567"/>
      <c r="G56" s="567"/>
      <c r="H56" s="567"/>
      <c r="I56" s="567"/>
      <c r="J56" s="567"/>
      <c r="K56" s="567"/>
      <c r="L56" s="567"/>
      <c r="M56" s="567"/>
      <c r="N56" s="567"/>
      <c r="O56" s="567"/>
      <c r="P56" s="568"/>
      <c r="Q56" s="52"/>
    </row>
    <row r="57" spans="1:17" x14ac:dyDescent="0.2">
      <c r="A57" s="52"/>
      <c r="B57" s="566"/>
      <c r="C57" s="567"/>
      <c r="D57" s="567"/>
      <c r="E57" s="567"/>
      <c r="F57" s="567"/>
      <c r="G57" s="567"/>
      <c r="H57" s="567"/>
      <c r="I57" s="567"/>
      <c r="J57" s="567"/>
      <c r="K57" s="567"/>
      <c r="L57" s="567"/>
      <c r="M57" s="567"/>
      <c r="N57" s="567"/>
      <c r="O57" s="567"/>
      <c r="P57" s="568"/>
      <c r="Q57" s="52"/>
    </row>
    <row r="58" spans="1:17" x14ac:dyDescent="0.2">
      <c r="A58" s="52"/>
      <c r="B58" s="566"/>
      <c r="C58" s="567"/>
      <c r="D58" s="567"/>
      <c r="E58" s="567"/>
      <c r="F58" s="567"/>
      <c r="G58" s="567"/>
      <c r="H58" s="567"/>
      <c r="I58" s="567"/>
      <c r="J58" s="567"/>
      <c r="K58" s="567"/>
      <c r="L58" s="567"/>
      <c r="M58" s="567"/>
      <c r="N58" s="567"/>
      <c r="O58" s="567"/>
      <c r="P58" s="568"/>
      <c r="Q58" s="52"/>
    </row>
    <row r="59" spans="1:17" x14ac:dyDescent="0.2">
      <c r="A59" s="52"/>
      <c r="B59" s="566"/>
      <c r="C59" s="567"/>
      <c r="D59" s="567"/>
      <c r="E59" s="567"/>
      <c r="F59" s="567"/>
      <c r="G59" s="567"/>
      <c r="H59" s="567"/>
      <c r="I59" s="567"/>
      <c r="J59" s="567"/>
      <c r="K59" s="567"/>
      <c r="L59" s="567"/>
      <c r="M59" s="567"/>
      <c r="N59" s="567"/>
      <c r="O59" s="567"/>
      <c r="P59" s="568"/>
      <c r="Q59" s="52"/>
    </row>
    <row r="60" spans="1:17" x14ac:dyDescent="0.2">
      <c r="A60" s="52"/>
      <c r="B60" s="566"/>
      <c r="C60" s="567"/>
      <c r="D60" s="567"/>
      <c r="E60" s="567"/>
      <c r="F60" s="567"/>
      <c r="G60" s="567"/>
      <c r="H60" s="567"/>
      <c r="I60" s="567"/>
      <c r="J60" s="567"/>
      <c r="K60" s="567"/>
      <c r="L60" s="567"/>
      <c r="M60" s="567"/>
      <c r="N60" s="567"/>
      <c r="O60" s="567"/>
      <c r="P60" s="568"/>
      <c r="Q60" s="52"/>
    </row>
    <row r="61" spans="1:17" x14ac:dyDescent="0.2">
      <c r="A61" s="52"/>
      <c r="B61" s="566"/>
      <c r="C61" s="567"/>
      <c r="D61" s="567"/>
      <c r="E61" s="567"/>
      <c r="F61" s="567"/>
      <c r="G61" s="567"/>
      <c r="H61" s="567"/>
      <c r="I61" s="567"/>
      <c r="J61" s="567"/>
      <c r="K61" s="567"/>
      <c r="L61" s="567"/>
      <c r="M61" s="567"/>
      <c r="N61" s="567"/>
      <c r="O61" s="567"/>
      <c r="P61" s="568"/>
      <c r="Q61" s="52"/>
    </row>
    <row r="62" spans="1:17" x14ac:dyDescent="0.2">
      <c r="A62" s="52"/>
      <c r="B62" s="566"/>
      <c r="C62" s="567"/>
      <c r="D62" s="567"/>
      <c r="E62" s="567"/>
      <c r="F62" s="567"/>
      <c r="G62" s="567"/>
      <c r="H62" s="567"/>
      <c r="I62" s="567"/>
      <c r="J62" s="567"/>
      <c r="K62" s="567"/>
      <c r="L62" s="567"/>
      <c r="M62" s="567"/>
      <c r="N62" s="567"/>
      <c r="O62" s="567"/>
      <c r="P62" s="568"/>
      <c r="Q62" s="52"/>
    </row>
    <row r="63" spans="1:17" x14ac:dyDescent="0.2">
      <c r="A63" s="52"/>
      <c r="B63" s="566"/>
      <c r="C63" s="567"/>
      <c r="D63" s="567"/>
      <c r="E63" s="567"/>
      <c r="F63" s="567"/>
      <c r="G63" s="567"/>
      <c r="H63" s="567"/>
      <c r="I63" s="567"/>
      <c r="J63" s="567"/>
      <c r="K63" s="567"/>
      <c r="L63" s="567"/>
      <c r="M63" s="567"/>
      <c r="N63" s="567"/>
      <c r="O63" s="567"/>
      <c r="P63" s="568"/>
      <c r="Q63" s="52"/>
    </row>
    <row r="64" spans="1:17" x14ac:dyDescent="0.2">
      <c r="A64" s="52"/>
      <c r="B64" s="566"/>
      <c r="C64" s="567"/>
      <c r="D64" s="567"/>
      <c r="E64" s="567"/>
      <c r="F64" s="567"/>
      <c r="G64" s="567"/>
      <c r="H64" s="567"/>
      <c r="I64" s="567"/>
      <c r="J64" s="567"/>
      <c r="K64" s="567"/>
      <c r="L64" s="567"/>
      <c r="M64" s="567"/>
      <c r="N64" s="567"/>
      <c r="O64" s="567"/>
      <c r="P64" s="568"/>
      <c r="Q64" s="52"/>
    </row>
    <row r="65" spans="1:19" x14ac:dyDescent="0.2">
      <c r="A65" s="52"/>
      <c r="B65" s="566"/>
      <c r="C65" s="567"/>
      <c r="D65" s="567"/>
      <c r="E65" s="567"/>
      <c r="F65" s="567"/>
      <c r="G65" s="567"/>
      <c r="H65" s="567"/>
      <c r="I65" s="567"/>
      <c r="J65" s="567"/>
      <c r="K65" s="567"/>
      <c r="L65" s="567"/>
      <c r="M65" s="567"/>
      <c r="N65" s="567"/>
      <c r="O65" s="567"/>
      <c r="P65" s="568"/>
      <c r="Q65" s="52"/>
    </row>
    <row r="66" spans="1:19" x14ac:dyDescent="0.2">
      <c r="A66" s="52"/>
      <c r="B66" s="566"/>
      <c r="C66" s="567"/>
      <c r="D66" s="567"/>
      <c r="E66" s="567"/>
      <c r="F66" s="567"/>
      <c r="G66" s="567"/>
      <c r="H66" s="567"/>
      <c r="I66" s="567"/>
      <c r="J66" s="567"/>
      <c r="K66" s="567"/>
      <c r="L66" s="567"/>
      <c r="M66" s="567"/>
      <c r="N66" s="567"/>
      <c r="O66" s="567"/>
      <c r="P66" s="568"/>
      <c r="Q66" s="52"/>
    </row>
    <row r="67" spans="1:19" ht="13.5" thickBot="1" x14ac:dyDescent="0.25">
      <c r="A67" s="52"/>
      <c r="B67" s="569"/>
      <c r="C67" s="570"/>
      <c r="D67" s="570"/>
      <c r="E67" s="570"/>
      <c r="F67" s="570"/>
      <c r="G67" s="570"/>
      <c r="H67" s="570"/>
      <c r="I67" s="570"/>
      <c r="J67" s="570"/>
      <c r="K67" s="570"/>
      <c r="L67" s="570"/>
      <c r="M67" s="570"/>
      <c r="N67" s="570"/>
      <c r="O67" s="570"/>
      <c r="P67" s="571"/>
      <c r="Q67" s="52"/>
    </row>
    <row r="68" spans="1:19" s="53" customFormat="1" ht="4.5" customHeight="1" thickBot="1" x14ac:dyDescent="0.25">
      <c r="A68" s="781"/>
      <c r="B68" s="781"/>
      <c r="C68" s="781"/>
      <c r="D68" s="781"/>
      <c r="E68" s="781"/>
      <c r="F68" s="781"/>
      <c r="G68" s="781"/>
      <c r="H68" s="781"/>
      <c r="I68" s="781"/>
      <c r="J68" s="781"/>
      <c r="K68" s="781"/>
      <c r="L68" s="781"/>
      <c r="M68" s="781"/>
      <c r="N68" s="781"/>
      <c r="O68" s="781"/>
      <c r="P68" s="781"/>
      <c r="Q68" s="781"/>
      <c r="S68" s="101"/>
    </row>
    <row r="69" spans="1:19" ht="15" customHeight="1" x14ac:dyDescent="0.2">
      <c r="A69" s="52"/>
      <c r="B69" s="782" t="s">
        <v>5</v>
      </c>
      <c r="C69" s="785" t="s">
        <v>180</v>
      </c>
      <c r="D69" s="786"/>
      <c r="E69" s="786"/>
      <c r="F69" s="786"/>
      <c r="G69" s="786"/>
      <c r="H69" s="786"/>
      <c r="I69" s="786"/>
      <c r="J69" s="786"/>
      <c r="K69" s="786"/>
      <c r="L69" s="786"/>
      <c r="M69" s="786"/>
      <c r="N69" s="786"/>
      <c r="O69" s="786"/>
      <c r="P69" s="787"/>
      <c r="Q69" s="52"/>
    </row>
    <row r="70" spans="1:19" ht="96" customHeight="1" x14ac:dyDescent="0.2">
      <c r="A70" s="52"/>
      <c r="B70" s="783"/>
      <c r="C70" s="548" t="s">
        <v>369</v>
      </c>
      <c r="D70" s="549"/>
      <c r="E70" s="549"/>
      <c r="F70" s="549"/>
      <c r="G70" s="549"/>
      <c r="H70" s="549"/>
      <c r="I70" s="549"/>
      <c r="J70" s="549"/>
      <c r="K70" s="549"/>
      <c r="L70" s="549"/>
      <c r="M70" s="549"/>
      <c r="N70" s="549"/>
      <c r="O70" s="549"/>
      <c r="P70" s="550"/>
      <c r="Q70" s="52"/>
    </row>
    <row r="71" spans="1:19" ht="15" customHeight="1" x14ac:dyDescent="0.2">
      <c r="A71" s="52"/>
      <c r="B71" s="783"/>
      <c r="C71" s="773" t="s">
        <v>181</v>
      </c>
      <c r="D71" s="774"/>
      <c r="E71" s="774"/>
      <c r="F71" s="774"/>
      <c r="G71" s="774"/>
      <c r="H71" s="774"/>
      <c r="I71" s="774"/>
      <c r="J71" s="774"/>
      <c r="K71" s="774"/>
      <c r="L71" s="774"/>
      <c r="M71" s="774"/>
      <c r="N71" s="774"/>
      <c r="O71" s="774"/>
      <c r="P71" s="775"/>
      <c r="Q71" s="52"/>
    </row>
    <row r="72" spans="1:19" ht="90" customHeight="1" x14ac:dyDescent="0.2">
      <c r="A72" s="52"/>
      <c r="B72" s="783"/>
      <c r="C72" s="548"/>
      <c r="D72" s="549"/>
      <c r="E72" s="549"/>
      <c r="F72" s="549"/>
      <c r="G72" s="549"/>
      <c r="H72" s="549"/>
      <c r="I72" s="549"/>
      <c r="J72" s="549"/>
      <c r="K72" s="549"/>
      <c r="L72" s="549"/>
      <c r="M72" s="549"/>
      <c r="N72" s="549"/>
      <c r="O72" s="549"/>
      <c r="P72" s="550"/>
      <c r="Q72" s="52"/>
    </row>
    <row r="73" spans="1:19" ht="18" customHeight="1" x14ac:dyDescent="0.2">
      <c r="A73" s="52"/>
      <c r="B73" s="783"/>
      <c r="C73" s="773" t="s">
        <v>182</v>
      </c>
      <c r="D73" s="774"/>
      <c r="E73" s="774"/>
      <c r="F73" s="774"/>
      <c r="G73" s="774"/>
      <c r="H73" s="774"/>
      <c r="I73" s="774"/>
      <c r="J73" s="774"/>
      <c r="K73" s="774"/>
      <c r="L73" s="774"/>
      <c r="M73" s="774"/>
      <c r="N73" s="774"/>
      <c r="O73" s="774"/>
      <c r="P73" s="775"/>
      <c r="Q73" s="52"/>
    </row>
    <row r="74" spans="1:19" ht="90" customHeight="1" x14ac:dyDescent="0.2">
      <c r="A74" s="52"/>
      <c r="B74" s="783"/>
      <c r="C74" s="554"/>
      <c r="D74" s="555"/>
      <c r="E74" s="555"/>
      <c r="F74" s="555"/>
      <c r="G74" s="555"/>
      <c r="H74" s="555"/>
      <c r="I74" s="555"/>
      <c r="J74" s="555"/>
      <c r="K74" s="555"/>
      <c r="L74" s="555"/>
      <c r="M74" s="555"/>
      <c r="N74" s="555"/>
      <c r="O74" s="555"/>
      <c r="P74" s="556"/>
      <c r="Q74" s="52"/>
    </row>
    <row r="75" spans="1:19" ht="17.25" customHeight="1" x14ac:dyDescent="0.2">
      <c r="A75" s="52"/>
      <c r="B75" s="783"/>
      <c r="C75" s="773" t="s">
        <v>183</v>
      </c>
      <c r="D75" s="774"/>
      <c r="E75" s="774"/>
      <c r="F75" s="774"/>
      <c r="G75" s="774"/>
      <c r="H75" s="774"/>
      <c r="I75" s="774"/>
      <c r="J75" s="774"/>
      <c r="K75" s="774"/>
      <c r="L75" s="774"/>
      <c r="M75" s="774"/>
      <c r="N75" s="774"/>
      <c r="O75" s="774"/>
      <c r="P75" s="775"/>
      <c r="Q75" s="52"/>
    </row>
    <row r="76" spans="1:19" ht="90" customHeight="1" thickBot="1" x14ac:dyDescent="0.25">
      <c r="A76" s="52"/>
      <c r="B76" s="784"/>
      <c r="C76" s="776"/>
      <c r="D76" s="777"/>
      <c r="E76" s="777"/>
      <c r="F76" s="777"/>
      <c r="G76" s="777"/>
      <c r="H76" s="777"/>
      <c r="I76" s="777"/>
      <c r="J76" s="777"/>
      <c r="K76" s="777"/>
      <c r="L76" s="777"/>
      <c r="M76" s="777"/>
      <c r="N76" s="777"/>
      <c r="O76" s="777"/>
      <c r="P76" s="778"/>
      <c r="Q76" s="52"/>
    </row>
    <row r="77" spans="1:19" ht="30.75" customHeight="1" thickBot="1" x14ac:dyDescent="0.25">
      <c r="A77" s="52"/>
      <c r="B77" s="363" t="s">
        <v>63</v>
      </c>
      <c r="C77" s="826" t="s">
        <v>196</v>
      </c>
      <c r="D77" s="827"/>
      <c r="E77" s="827"/>
      <c r="F77" s="827"/>
      <c r="G77" s="827"/>
      <c r="H77" s="827"/>
      <c r="I77" s="827"/>
      <c r="J77" s="827"/>
      <c r="K77" s="827"/>
      <c r="L77" s="827"/>
      <c r="M77" s="827"/>
      <c r="N77" s="827"/>
      <c r="O77" s="827"/>
      <c r="P77" s="828"/>
      <c r="Q77" s="52"/>
    </row>
    <row r="78" spans="1:19" ht="27.75" customHeight="1" thickBot="1" x14ac:dyDescent="0.25">
      <c r="A78" s="52"/>
      <c r="B78" s="363" t="s">
        <v>84</v>
      </c>
      <c r="C78" s="779" t="s">
        <v>85</v>
      </c>
      <c r="D78" s="779"/>
      <c r="E78" s="779"/>
      <c r="F78" s="779"/>
      <c r="G78" s="779"/>
      <c r="H78" s="779"/>
      <c r="I78" s="779"/>
      <c r="J78" s="779"/>
      <c r="K78" s="779"/>
      <c r="L78" s="779"/>
      <c r="M78" s="779"/>
      <c r="N78" s="779"/>
      <c r="O78" s="779"/>
      <c r="P78" s="780"/>
      <c r="Q78" s="52"/>
    </row>
    <row r="81" spans="3:19" x14ac:dyDescent="0.2">
      <c r="C81" s="55"/>
    </row>
    <row r="82" spans="3:19" hidden="1" x14ac:dyDescent="0.2">
      <c r="C82" s="49">
        <v>2018</v>
      </c>
    </row>
    <row r="83" spans="3:19" hidden="1" x14ac:dyDescent="0.2">
      <c r="C83" s="49">
        <v>2019</v>
      </c>
    </row>
    <row r="89" spans="3:19" s="50" customFormat="1" x14ac:dyDescent="0.2">
      <c r="S89" s="99"/>
    </row>
    <row r="90" spans="3:19" s="50" customFormat="1" x14ac:dyDescent="0.2">
      <c r="S90" s="99"/>
    </row>
    <row r="91" spans="3:19" s="50" customFormat="1" x14ac:dyDescent="0.2">
      <c r="S91" s="99"/>
    </row>
    <row r="92" spans="3:19" s="50" customFormat="1" x14ac:dyDescent="0.2">
      <c r="S92" s="99"/>
    </row>
    <row r="93" spans="3:19" s="50" customFormat="1" x14ac:dyDescent="0.2">
      <c r="S93" s="99"/>
    </row>
    <row r="94" spans="3:19" s="50" customFormat="1" x14ac:dyDescent="0.2">
      <c r="S94" s="99"/>
    </row>
    <row r="95" spans="3:19" s="50" customFormat="1" x14ac:dyDescent="0.2">
      <c r="D95" s="119"/>
      <c r="E95" s="119"/>
      <c r="F95" s="119"/>
      <c r="G95" s="119"/>
      <c r="H95" s="119"/>
      <c r="I95" s="119"/>
      <c r="S95" s="99"/>
    </row>
    <row r="96" spans="3:19" s="50" customFormat="1" x14ac:dyDescent="0.2">
      <c r="D96" s="119"/>
      <c r="E96" s="119"/>
      <c r="F96" s="119"/>
      <c r="G96" s="119"/>
      <c r="H96" s="119"/>
      <c r="I96" s="119"/>
      <c r="S96" s="99"/>
    </row>
    <row r="97" spans="2:19" s="50" customFormat="1" x14ac:dyDescent="0.2">
      <c r="B97" s="119"/>
      <c r="C97" s="119"/>
      <c r="D97" s="119"/>
      <c r="E97" s="119"/>
      <c r="F97" s="119"/>
      <c r="G97" s="119"/>
      <c r="H97" s="119"/>
      <c r="I97" s="119"/>
      <c r="S97" s="99"/>
    </row>
    <row r="98" spans="2:19" s="50" customFormat="1" x14ac:dyDescent="0.2">
      <c r="B98" s="119"/>
      <c r="C98" s="119"/>
      <c r="D98" s="119"/>
      <c r="E98" s="119"/>
      <c r="F98" s="119"/>
      <c r="G98" s="119"/>
      <c r="H98" s="119"/>
      <c r="I98" s="119"/>
      <c r="S98" s="99"/>
    </row>
    <row r="99" spans="2:19" s="50" customFormat="1" x14ac:dyDescent="0.2">
      <c r="B99" s="119"/>
      <c r="C99" s="119"/>
      <c r="D99" s="119"/>
      <c r="E99" s="119"/>
      <c r="F99" s="119"/>
      <c r="G99" s="119"/>
      <c r="H99" s="119"/>
      <c r="I99" s="119"/>
      <c r="S99" s="99"/>
    </row>
    <row r="100" spans="2:19" s="50" customFormat="1" x14ac:dyDescent="0.2">
      <c r="B100" s="119"/>
      <c r="C100" s="119"/>
      <c r="D100" s="119"/>
      <c r="E100" s="119"/>
      <c r="F100" s="119"/>
      <c r="G100" s="119"/>
      <c r="H100" s="119"/>
      <c r="I100" s="119"/>
      <c r="K100" s="119"/>
      <c r="L100" s="119"/>
      <c r="M100" s="119"/>
      <c r="N100" s="119"/>
      <c r="O100" s="119"/>
      <c r="P100" s="119"/>
      <c r="S100" s="99"/>
    </row>
    <row r="101" spans="2:19" s="50" customFormat="1" x14ac:dyDescent="0.2">
      <c r="B101" s="119"/>
      <c r="C101" s="119"/>
      <c r="D101" s="119"/>
      <c r="E101" s="119"/>
      <c r="F101" s="119"/>
      <c r="G101" s="119"/>
      <c r="H101" s="119"/>
      <c r="I101" s="119"/>
      <c r="K101" s="119"/>
      <c r="L101" s="119"/>
      <c r="M101" s="119"/>
      <c r="N101" s="119"/>
      <c r="O101" s="119"/>
      <c r="P101" s="119"/>
      <c r="S101" s="99"/>
    </row>
    <row r="102" spans="2:19" s="50" customFormat="1" x14ac:dyDescent="0.2">
      <c r="B102" s="119"/>
      <c r="C102" s="119"/>
      <c r="D102" s="119"/>
      <c r="E102" s="119"/>
      <c r="F102" s="119"/>
      <c r="G102" s="119"/>
      <c r="H102" s="119"/>
      <c r="I102" s="119"/>
      <c r="K102" s="119"/>
      <c r="L102" s="119"/>
      <c r="M102" s="119"/>
      <c r="N102" s="119"/>
      <c r="O102" s="119"/>
      <c r="P102" s="119"/>
      <c r="S102" s="99"/>
    </row>
    <row r="103" spans="2:19" s="50" customFormat="1" x14ac:dyDescent="0.2">
      <c r="B103" s="119"/>
      <c r="C103" s="119"/>
      <c r="D103" s="119"/>
      <c r="E103" s="119"/>
      <c r="F103" s="119"/>
      <c r="G103" s="119"/>
      <c r="H103" s="119"/>
      <c r="I103" s="119"/>
      <c r="K103" s="119"/>
      <c r="L103" s="119"/>
      <c r="M103" s="119"/>
      <c r="N103" s="119"/>
      <c r="O103" s="119"/>
      <c r="P103" s="119"/>
      <c r="Q103" s="56" t="s">
        <v>69</v>
      </c>
      <c r="S103" s="99"/>
    </row>
    <row r="104" spans="2:19" s="50" customFormat="1" x14ac:dyDescent="0.2">
      <c r="B104" s="120"/>
      <c r="C104" s="120"/>
      <c r="D104" s="119"/>
      <c r="E104" s="119"/>
      <c r="F104" s="119"/>
      <c r="G104" s="119"/>
      <c r="H104" s="119"/>
      <c r="I104" s="119"/>
      <c r="K104" s="119"/>
      <c r="L104" s="119"/>
      <c r="O104" s="119"/>
      <c r="P104" s="119"/>
      <c r="Q104" s="56" t="s">
        <v>70</v>
      </c>
      <c r="S104" s="99"/>
    </row>
    <row r="105" spans="2:19" s="50" customFormat="1" x14ac:dyDescent="0.2">
      <c r="B105" s="120"/>
      <c r="C105" s="120"/>
      <c r="D105" s="119"/>
      <c r="E105" s="119"/>
      <c r="F105" s="119"/>
      <c r="G105" s="119"/>
      <c r="H105" s="119"/>
      <c r="I105" s="119"/>
      <c r="K105" s="119"/>
      <c r="L105" s="119"/>
      <c r="O105" s="119"/>
      <c r="P105" s="119"/>
      <c r="Q105" s="56" t="s">
        <v>72</v>
      </c>
      <c r="S105" s="99"/>
    </row>
    <row r="106" spans="2:19" s="50" customFormat="1" x14ac:dyDescent="0.2">
      <c r="B106" s="120"/>
      <c r="C106" s="120"/>
      <c r="D106" s="119"/>
      <c r="E106" s="119"/>
      <c r="F106" s="119"/>
      <c r="G106" s="119"/>
      <c r="H106" s="119"/>
      <c r="I106" s="119"/>
      <c r="K106" s="119"/>
      <c r="L106" s="119"/>
      <c r="O106" s="119"/>
      <c r="P106" s="119"/>
      <c r="Q106" s="56" t="s">
        <v>71</v>
      </c>
      <c r="S106" s="99"/>
    </row>
    <row r="107" spans="2:19" s="50" customFormat="1" x14ac:dyDescent="0.2">
      <c r="B107" s="119"/>
      <c r="C107" s="120"/>
      <c r="D107" s="119"/>
      <c r="E107" s="119"/>
      <c r="F107" s="119"/>
      <c r="G107" s="119"/>
      <c r="H107" s="119"/>
      <c r="I107" s="119"/>
      <c r="K107" s="119"/>
      <c r="L107" s="119"/>
      <c r="M107" s="120"/>
      <c r="N107" s="119"/>
      <c r="O107" s="119"/>
      <c r="P107" s="119"/>
      <c r="Q107" s="56" t="s">
        <v>73</v>
      </c>
      <c r="S107" s="99"/>
    </row>
    <row r="108" spans="2:19" s="50" customFormat="1" x14ac:dyDescent="0.2">
      <c r="B108" s="119"/>
      <c r="C108" s="120"/>
      <c r="D108" s="119"/>
      <c r="E108" s="119"/>
      <c r="F108" s="119"/>
      <c r="G108" s="119"/>
      <c r="H108" s="119"/>
      <c r="I108" s="119"/>
      <c r="K108" s="119"/>
      <c r="L108" s="119"/>
      <c r="M108" s="119"/>
      <c r="N108" s="119" t="s">
        <v>67</v>
      </c>
      <c r="O108" s="119"/>
      <c r="P108" s="119"/>
      <c r="Q108" s="56" t="s">
        <v>74</v>
      </c>
      <c r="S108" s="99"/>
    </row>
    <row r="109" spans="2:19" s="50" customFormat="1" x14ac:dyDescent="0.2">
      <c r="B109" s="119"/>
      <c r="C109" s="120"/>
      <c r="D109" s="119"/>
      <c r="E109" s="119"/>
      <c r="F109" s="119"/>
      <c r="G109" s="119"/>
      <c r="H109" s="119"/>
      <c r="I109" s="119"/>
      <c r="K109" s="119"/>
      <c r="L109" s="119"/>
      <c r="M109" s="119"/>
      <c r="N109" s="119"/>
      <c r="O109" s="119"/>
      <c r="P109" s="119"/>
      <c r="S109" s="99"/>
    </row>
    <row r="110" spans="2:19" s="50" customFormat="1" x14ac:dyDescent="0.2">
      <c r="B110" s="119"/>
      <c r="C110" s="120"/>
      <c r="D110" s="119"/>
      <c r="E110" s="119"/>
      <c r="F110" s="119"/>
      <c r="G110" s="119"/>
      <c r="H110" s="119"/>
      <c r="I110" s="119"/>
      <c r="K110" s="119"/>
      <c r="L110" s="119"/>
      <c r="M110" s="119"/>
      <c r="N110" s="119"/>
      <c r="O110" s="119"/>
      <c r="P110" s="119"/>
      <c r="S110" s="99"/>
    </row>
    <row r="111" spans="2:19" s="50" customFormat="1" x14ac:dyDescent="0.2">
      <c r="B111" s="119"/>
      <c r="C111" s="119"/>
      <c r="D111" s="119"/>
      <c r="E111" s="119"/>
      <c r="F111" s="119"/>
      <c r="G111" s="119"/>
      <c r="H111" s="119"/>
      <c r="I111" s="119"/>
      <c r="K111" s="119"/>
      <c r="L111" s="119"/>
      <c r="M111" s="119"/>
      <c r="N111" s="119"/>
      <c r="O111" s="119"/>
      <c r="P111" s="119"/>
      <c r="S111" s="99"/>
    </row>
    <row r="112" spans="2:19" s="50" customFormat="1" x14ac:dyDescent="0.2">
      <c r="B112" s="119"/>
      <c r="C112" s="119"/>
      <c r="D112" s="119"/>
      <c r="E112" s="119"/>
      <c r="F112" s="119"/>
      <c r="G112" s="119"/>
      <c r="H112" s="119"/>
      <c r="I112" s="119"/>
      <c r="K112" s="119"/>
      <c r="L112" s="119"/>
      <c r="M112" s="119"/>
      <c r="N112" s="119"/>
      <c r="O112" s="119"/>
      <c r="P112" s="119"/>
      <c r="S112" s="99"/>
    </row>
    <row r="113" spans="2:19" s="50" customFormat="1" x14ac:dyDescent="0.2">
      <c r="B113" s="119"/>
      <c r="C113" s="119"/>
      <c r="D113" s="119"/>
      <c r="E113" s="119"/>
      <c r="F113" s="119"/>
      <c r="G113" s="119"/>
      <c r="H113" s="119"/>
      <c r="I113" s="119"/>
      <c r="K113" s="119"/>
      <c r="L113" s="119"/>
      <c r="M113" s="119"/>
      <c r="N113" s="119"/>
      <c r="O113" s="119"/>
      <c r="P113" s="119"/>
      <c r="Q113" s="56">
        <v>2015</v>
      </c>
      <c r="S113" s="99"/>
    </row>
    <row r="114" spans="2:19" s="50" customFormat="1" ht="12.75" customHeight="1" x14ac:dyDescent="0.2">
      <c r="B114" s="119"/>
      <c r="C114" s="119"/>
      <c r="D114" s="119"/>
      <c r="E114" s="119"/>
      <c r="F114" s="119"/>
      <c r="G114" s="119"/>
      <c r="H114" s="119"/>
      <c r="I114" s="119"/>
      <c r="Q114" s="56">
        <v>2016</v>
      </c>
      <c r="S114" s="99"/>
    </row>
    <row r="115" spans="2:19" s="50" customFormat="1" x14ac:dyDescent="0.2">
      <c r="B115" s="119"/>
      <c r="C115" s="119"/>
      <c r="D115" s="119"/>
      <c r="E115" s="119"/>
      <c r="F115" s="119"/>
      <c r="G115" s="119"/>
      <c r="H115" s="119"/>
      <c r="I115" s="119"/>
      <c r="Q115" s="56">
        <v>2017</v>
      </c>
      <c r="S115" s="99"/>
    </row>
    <row r="116" spans="2:19" s="50" customFormat="1" x14ac:dyDescent="0.2">
      <c r="C116" s="119"/>
      <c r="H116" s="119"/>
      <c r="I116" s="119"/>
      <c r="Q116" s="56">
        <v>2018</v>
      </c>
      <c r="S116" s="99"/>
    </row>
    <row r="117" spans="2:19" s="50" customFormat="1" x14ac:dyDescent="0.2">
      <c r="C117" s="119"/>
      <c r="H117" s="119"/>
      <c r="I117" s="119"/>
      <c r="S117" s="99"/>
    </row>
    <row r="118" spans="2:19" s="50" customFormat="1" x14ac:dyDescent="0.2">
      <c r="C118" s="119"/>
      <c r="H118" s="119"/>
      <c r="I118" s="119"/>
      <c r="S118" s="99"/>
    </row>
    <row r="119" spans="2:19" s="50" customFormat="1" x14ac:dyDescent="0.2">
      <c r="B119" s="58"/>
      <c r="C119" s="119"/>
      <c r="H119" s="119"/>
      <c r="I119" s="119"/>
      <c r="S119" s="99"/>
    </row>
    <row r="120" spans="2:19" s="50" customFormat="1" x14ac:dyDescent="0.2">
      <c r="B120" s="58"/>
      <c r="C120" s="119"/>
      <c r="H120" s="119"/>
      <c r="I120" s="119"/>
      <c r="S120" s="99"/>
    </row>
    <row r="121" spans="2:19" s="50" customFormat="1" x14ac:dyDescent="0.2">
      <c r="B121" s="58"/>
      <c r="C121" s="119"/>
      <c r="H121" s="119"/>
      <c r="I121" s="119"/>
      <c r="S121" s="99"/>
    </row>
    <row r="122" spans="2:19" s="50" customFormat="1" x14ac:dyDescent="0.2">
      <c r="B122" s="58"/>
      <c r="C122" s="119"/>
      <c r="H122" s="119"/>
      <c r="I122" s="119"/>
      <c r="S122" s="99"/>
    </row>
    <row r="123" spans="2:19" s="50" customFormat="1" x14ac:dyDescent="0.2">
      <c r="B123" s="58"/>
      <c r="C123" s="119"/>
      <c r="H123" s="119"/>
      <c r="I123" s="119"/>
      <c r="S123" s="99"/>
    </row>
    <row r="124" spans="2:19" s="50" customFormat="1" x14ac:dyDescent="0.2">
      <c r="B124" s="58"/>
      <c r="C124" s="119"/>
      <c r="H124" s="119"/>
      <c r="I124" s="119"/>
      <c r="S124" s="99"/>
    </row>
    <row r="125" spans="2:19" s="50" customFormat="1" x14ac:dyDescent="0.2">
      <c r="B125" s="58"/>
      <c r="C125" s="119"/>
      <c r="H125" s="119"/>
      <c r="I125" s="119"/>
      <c r="S125" s="99"/>
    </row>
    <row r="126" spans="2:19" s="50" customFormat="1" x14ac:dyDescent="0.2">
      <c r="B126" s="59"/>
      <c r="C126" s="119"/>
      <c r="H126" s="119"/>
      <c r="I126" s="119"/>
      <c r="S126" s="99"/>
    </row>
    <row r="127" spans="2:19" s="50" customFormat="1" x14ac:dyDescent="0.2">
      <c r="B127" s="59"/>
      <c r="C127" s="119"/>
      <c r="H127" s="119"/>
      <c r="I127" s="119"/>
      <c r="S127" s="99"/>
    </row>
    <row r="128" spans="2:19" s="50" customFormat="1" x14ac:dyDescent="0.2">
      <c r="C128" s="119"/>
      <c r="H128" s="119"/>
      <c r="I128" s="119"/>
      <c r="S128" s="99"/>
    </row>
    <row r="129" spans="2:19" s="50" customFormat="1" x14ac:dyDescent="0.2">
      <c r="B129" s="160" t="s">
        <v>260</v>
      </c>
      <c r="C129" s="119"/>
      <c r="F129" s="119"/>
      <c r="I129" s="119"/>
      <c r="S129" s="99"/>
    </row>
    <row r="130" spans="2:19" s="50" customFormat="1" x14ac:dyDescent="0.2">
      <c r="B130" s="160" t="s">
        <v>261</v>
      </c>
      <c r="C130" s="119"/>
      <c r="F130" s="119"/>
      <c r="I130" s="119"/>
      <c r="S130" s="99"/>
    </row>
    <row r="131" spans="2:19" s="50" customFormat="1" x14ac:dyDescent="0.2">
      <c r="B131" s="160" t="s">
        <v>262</v>
      </c>
      <c r="C131" s="119"/>
      <c r="F131" s="119"/>
      <c r="I131" s="51"/>
      <c r="J131" s="51"/>
      <c r="K131" s="51"/>
      <c r="S131" s="99"/>
    </row>
    <row r="132" spans="2:19" s="50" customFormat="1" x14ac:dyDescent="0.2">
      <c r="B132" s="160" t="s">
        <v>263</v>
      </c>
      <c r="C132" s="119"/>
      <c r="F132" s="119"/>
      <c r="G132" s="119"/>
      <c r="H132" s="51"/>
      <c r="I132" s="51"/>
      <c r="J132" s="51"/>
      <c r="K132" s="51"/>
      <c r="S132" s="99"/>
    </row>
    <row r="133" spans="2:19" s="50" customFormat="1" x14ac:dyDescent="0.2">
      <c r="B133" s="160" t="s">
        <v>264</v>
      </c>
      <c r="C133" s="119"/>
      <c r="F133" s="119"/>
      <c r="G133" s="119"/>
      <c r="H133" s="51"/>
      <c r="I133" s="51"/>
      <c r="J133" s="51"/>
      <c r="K133" s="51"/>
      <c r="S133" s="99"/>
    </row>
    <row r="134" spans="2:19" s="50" customFormat="1" x14ac:dyDescent="0.2">
      <c r="B134" s="160" t="s">
        <v>265</v>
      </c>
      <c r="C134" s="119"/>
      <c r="F134" s="119"/>
      <c r="G134" s="119"/>
      <c r="H134" s="51"/>
      <c r="I134" s="51"/>
      <c r="J134" s="51"/>
      <c r="K134" s="51"/>
      <c r="S134" s="99"/>
    </row>
    <row r="135" spans="2:19" s="50" customFormat="1" x14ac:dyDescent="0.2">
      <c r="B135" s="160" t="s">
        <v>266</v>
      </c>
      <c r="C135" s="119"/>
      <c r="F135" s="119"/>
      <c r="G135" s="119"/>
      <c r="H135" s="51"/>
      <c r="I135" s="51"/>
      <c r="J135" s="51"/>
      <c r="K135" s="51"/>
      <c r="S135" s="99"/>
    </row>
    <row r="136" spans="2:19" s="50" customFormat="1" x14ac:dyDescent="0.2">
      <c r="B136" s="60"/>
      <c r="C136" s="119"/>
      <c r="F136" s="119"/>
      <c r="G136" s="119"/>
      <c r="H136" s="51"/>
      <c r="I136" s="51"/>
      <c r="J136" s="51"/>
      <c r="K136" s="51"/>
      <c r="S136" s="99"/>
    </row>
    <row r="137" spans="2:19" s="50" customFormat="1" x14ac:dyDescent="0.2">
      <c r="B137" s="58"/>
      <c r="C137" s="119"/>
      <c r="F137" s="119"/>
      <c r="G137" s="119"/>
      <c r="H137" s="51"/>
      <c r="I137" s="51"/>
      <c r="J137" s="51"/>
      <c r="K137" s="51"/>
      <c r="S137" s="99"/>
    </row>
    <row r="138" spans="2:19" s="52" customFormat="1" x14ac:dyDescent="0.2">
      <c r="B138" s="58"/>
      <c r="C138" s="119"/>
      <c r="F138" s="119"/>
      <c r="G138" s="119"/>
      <c r="H138" s="51"/>
      <c r="I138" s="51"/>
      <c r="J138" s="51"/>
      <c r="K138" s="51"/>
      <c r="S138" s="102"/>
    </row>
    <row r="139" spans="2:19" s="52" customFormat="1" x14ac:dyDescent="0.2">
      <c r="B139" s="50" t="s">
        <v>29</v>
      </c>
      <c r="C139" s="119"/>
      <c r="F139" s="119"/>
      <c r="G139" s="119"/>
      <c r="H139" s="51"/>
      <c r="I139" s="51"/>
      <c r="J139" s="51"/>
      <c r="K139" s="51"/>
      <c r="S139" s="102"/>
    </row>
    <row r="140" spans="2:19" s="52" customFormat="1" x14ac:dyDescent="0.2">
      <c r="B140" s="57" t="s">
        <v>55</v>
      </c>
      <c r="C140" s="119"/>
      <c r="F140" s="119"/>
      <c r="G140" s="119"/>
      <c r="H140" s="51"/>
      <c r="I140" s="51"/>
      <c r="J140" s="51"/>
      <c r="K140" s="51"/>
      <c r="S140" s="102"/>
    </row>
    <row r="141" spans="2:19" s="52" customFormat="1" x14ac:dyDescent="0.2">
      <c r="B141" s="57" t="s">
        <v>166</v>
      </c>
      <c r="C141" s="119"/>
      <c r="F141" s="119"/>
      <c r="G141" s="119"/>
      <c r="H141" s="51"/>
      <c r="I141" s="51"/>
      <c r="J141" s="51"/>
      <c r="K141" s="51"/>
      <c r="S141" s="102"/>
    </row>
    <row r="142" spans="2:19" s="52" customFormat="1" x14ac:dyDescent="0.2">
      <c r="B142" s="57" t="s">
        <v>39</v>
      </c>
      <c r="C142" s="119"/>
      <c r="F142" s="119"/>
      <c r="G142" s="119"/>
      <c r="H142" s="51"/>
      <c r="I142" s="51"/>
      <c r="J142" s="51"/>
      <c r="K142" s="51"/>
      <c r="S142" s="102"/>
    </row>
    <row r="143" spans="2:19" s="52" customFormat="1" x14ac:dyDescent="0.2">
      <c r="B143" s="57" t="s">
        <v>172</v>
      </c>
      <c r="C143" s="119"/>
      <c r="F143" s="119"/>
      <c r="G143" s="119"/>
      <c r="H143" s="51"/>
      <c r="I143" s="51"/>
      <c r="J143" s="51"/>
      <c r="K143" s="51"/>
      <c r="S143" s="102"/>
    </row>
    <row r="144" spans="2:19" s="52" customFormat="1" x14ac:dyDescent="0.2">
      <c r="B144" s="57" t="s">
        <v>112</v>
      </c>
      <c r="C144" s="119"/>
      <c r="F144" s="119"/>
      <c r="G144" s="119"/>
      <c r="J144" s="51"/>
      <c r="K144" s="51"/>
      <c r="S144" s="102"/>
    </row>
    <row r="145" spans="2:19" s="52" customFormat="1" x14ac:dyDescent="0.2">
      <c r="B145" s="57" t="s">
        <v>174</v>
      </c>
      <c r="C145" s="119"/>
      <c r="F145" s="119"/>
      <c r="G145" s="119"/>
      <c r="S145" s="102"/>
    </row>
    <row r="146" spans="2:19" s="52" customFormat="1" x14ac:dyDescent="0.2">
      <c r="B146" s="57" t="s">
        <v>53</v>
      </c>
      <c r="C146" s="119"/>
      <c r="F146" s="119"/>
      <c r="G146" s="119"/>
      <c r="S146" s="102"/>
    </row>
    <row r="147" spans="2:19" s="52" customFormat="1" x14ac:dyDescent="0.2">
      <c r="B147" s="57" t="s">
        <v>163</v>
      </c>
      <c r="C147" s="119"/>
      <c r="F147" s="119"/>
      <c r="G147" s="119"/>
      <c r="S147" s="102"/>
    </row>
    <row r="148" spans="2:19" s="52" customFormat="1" x14ac:dyDescent="0.2">
      <c r="B148" s="57" t="s">
        <v>167</v>
      </c>
      <c r="C148" s="119"/>
      <c r="F148" s="119"/>
      <c r="G148" s="119"/>
      <c r="S148" s="102"/>
    </row>
    <row r="149" spans="2:19" x14ac:dyDescent="0.2">
      <c r="B149" s="121" t="s">
        <v>187</v>
      </c>
      <c r="C149" s="119"/>
      <c r="F149" s="119"/>
      <c r="G149" s="119"/>
    </row>
    <row r="150" spans="2:19" x14ac:dyDescent="0.2">
      <c r="B150" s="57" t="s">
        <v>165</v>
      </c>
      <c r="C150" s="119"/>
      <c r="F150" s="119"/>
      <c r="G150" s="119"/>
    </row>
    <row r="151" spans="2:19" x14ac:dyDescent="0.2">
      <c r="B151" s="57" t="s">
        <v>170</v>
      </c>
      <c r="C151" s="119"/>
      <c r="F151" s="119"/>
      <c r="G151" s="119"/>
    </row>
    <row r="152" spans="2:19" x14ac:dyDescent="0.2">
      <c r="B152" s="57" t="s">
        <v>173</v>
      </c>
      <c r="C152" s="119"/>
      <c r="F152" s="119"/>
      <c r="G152" s="119"/>
    </row>
    <row r="153" spans="2:19" x14ac:dyDescent="0.2">
      <c r="B153" s="57" t="s">
        <v>171</v>
      </c>
      <c r="C153" s="119"/>
      <c r="F153" s="119"/>
      <c r="G153" s="119"/>
    </row>
    <row r="154" spans="2:19" x14ac:dyDescent="0.2">
      <c r="B154" s="57" t="s">
        <v>168</v>
      </c>
      <c r="C154" s="119"/>
      <c r="F154" s="119"/>
      <c r="G154" s="119"/>
    </row>
    <row r="155" spans="2:19" x14ac:dyDescent="0.2">
      <c r="B155" s="57" t="s">
        <v>161</v>
      </c>
      <c r="C155" s="119"/>
      <c r="F155" s="119"/>
      <c r="G155" s="119"/>
    </row>
    <row r="156" spans="2:19" x14ac:dyDescent="0.2">
      <c r="B156" s="57" t="s">
        <v>169</v>
      </c>
      <c r="C156" s="119"/>
    </row>
    <row r="157" spans="2:19" x14ac:dyDescent="0.2">
      <c r="B157" s="57" t="s">
        <v>162</v>
      </c>
      <c r="C157" s="119"/>
    </row>
    <row r="158" spans="2:19" x14ac:dyDescent="0.2">
      <c r="B158" s="57" t="s">
        <v>164</v>
      </c>
      <c r="C158" s="119"/>
    </row>
    <row r="159" spans="2:19" x14ac:dyDescent="0.2">
      <c r="B159" s="57" t="s">
        <v>46</v>
      </c>
      <c r="C159" s="119"/>
    </row>
    <row r="160" spans="2:19" x14ac:dyDescent="0.2">
      <c r="B160" s="57" t="s">
        <v>54</v>
      </c>
      <c r="C160" s="119"/>
    </row>
    <row r="161" spans="2:3" x14ac:dyDescent="0.2">
      <c r="B161" s="57" t="s">
        <v>45</v>
      </c>
      <c r="C161" s="119"/>
    </row>
    <row r="162" spans="2:3" x14ac:dyDescent="0.2">
      <c r="B162" s="57" t="s">
        <v>47</v>
      </c>
      <c r="C162" s="119"/>
    </row>
    <row r="163" spans="2:3" x14ac:dyDescent="0.2">
      <c r="B163" s="57" t="s">
        <v>113</v>
      </c>
      <c r="C163" s="119"/>
    </row>
    <row r="164" spans="2:3" x14ac:dyDescent="0.2">
      <c r="B164" s="57" t="s">
        <v>111</v>
      </c>
      <c r="C164" s="119"/>
    </row>
    <row r="165" spans="2:3" x14ac:dyDescent="0.2">
      <c r="B165" s="57" t="s">
        <v>40</v>
      </c>
      <c r="C165" s="119"/>
    </row>
    <row r="166" spans="2:3" x14ac:dyDescent="0.2">
      <c r="B166" s="57" t="s">
        <v>110</v>
      </c>
    </row>
    <row r="167" spans="2:3" x14ac:dyDescent="0.2">
      <c r="B167" s="50"/>
    </row>
    <row r="168" spans="2:3" x14ac:dyDescent="0.2">
      <c r="B168" s="50"/>
    </row>
    <row r="169" spans="2:3" x14ac:dyDescent="0.2">
      <c r="B169" s="50"/>
    </row>
    <row r="170" spans="2:3" x14ac:dyDescent="0.2">
      <c r="B170" s="50" t="s">
        <v>188</v>
      </c>
    </row>
    <row r="171" spans="2:3" x14ac:dyDescent="0.2">
      <c r="B171" s="56" t="s">
        <v>66</v>
      </c>
    </row>
    <row r="172" spans="2:3" x14ac:dyDescent="0.2">
      <c r="B172" s="56" t="s">
        <v>85</v>
      </c>
    </row>
    <row r="173" spans="2:3" x14ac:dyDescent="0.2">
      <c r="B173" s="50"/>
    </row>
    <row r="174" spans="2:3" x14ac:dyDescent="0.2">
      <c r="B174" s="58"/>
    </row>
    <row r="175" spans="2:3" x14ac:dyDescent="0.2">
      <c r="B175" s="58"/>
    </row>
    <row r="176" spans="2:3" x14ac:dyDescent="0.2">
      <c r="B176" s="61"/>
    </row>
    <row r="177" spans="2:2" x14ac:dyDescent="0.2">
      <c r="B177" s="61"/>
    </row>
    <row r="178" spans="2:2" x14ac:dyDescent="0.2">
      <c r="B178" s="61"/>
    </row>
    <row r="179" spans="2:2" x14ac:dyDescent="0.2">
      <c r="B179" s="61"/>
    </row>
    <row r="180" spans="2:2" x14ac:dyDescent="0.2">
      <c r="B180" s="61"/>
    </row>
  </sheetData>
  <sheetProtection formatColumns="0" formatRows="0"/>
  <mergeCells count="78">
    <mergeCell ref="C76:P76"/>
    <mergeCell ref="C77:P77"/>
    <mergeCell ref="C78:P78"/>
    <mergeCell ref="B52:P67"/>
    <mergeCell ref="A68:Q68"/>
    <mergeCell ref="B69:B76"/>
    <mergeCell ref="C69:P69"/>
    <mergeCell ref="C70:P70"/>
    <mergeCell ref="C71:P71"/>
    <mergeCell ref="C72:P72"/>
    <mergeCell ref="C73:P73"/>
    <mergeCell ref="C74:P74"/>
    <mergeCell ref="C75:P75"/>
    <mergeCell ref="B51:P51"/>
    <mergeCell ref="C42:G42"/>
    <mergeCell ref="H42:L42"/>
    <mergeCell ref="M42:P42"/>
    <mergeCell ref="C43:G43"/>
    <mergeCell ref="H43:L43"/>
    <mergeCell ref="M43:P43"/>
    <mergeCell ref="C44:G44"/>
    <mergeCell ref="H44:L44"/>
    <mergeCell ref="M44:P44"/>
    <mergeCell ref="B46:P46"/>
    <mergeCell ref="B48:B49"/>
    <mergeCell ref="C40:G40"/>
    <mergeCell ref="H40:L40"/>
    <mergeCell ref="M40:P40"/>
    <mergeCell ref="C41:G41"/>
    <mergeCell ref="H41:L41"/>
    <mergeCell ref="M41:P41"/>
    <mergeCell ref="B35:P35"/>
    <mergeCell ref="C36:P36"/>
    <mergeCell ref="B38:P38"/>
    <mergeCell ref="C39:G39"/>
    <mergeCell ref="H39:L39"/>
    <mergeCell ref="M39:P39"/>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23:P23"/>
    <mergeCell ref="C12:P12"/>
    <mergeCell ref="B13:P13"/>
    <mergeCell ref="C14:P14"/>
    <mergeCell ref="B15:P15"/>
    <mergeCell ref="C16:P16"/>
    <mergeCell ref="B17:P17"/>
    <mergeCell ref="C18:P18"/>
    <mergeCell ref="B19:P19"/>
    <mergeCell ref="B20:P20"/>
    <mergeCell ref="B21:P21"/>
    <mergeCell ref="C22:P22"/>
    <mergeCell ref="B2:B5"/>
    <mergeCell ref="C2:M2"/>
    <mergeCell ref="N2:P2"/>
    <mergeCell ref="C3:M3"/>
    <mergeCell ref="N3:P3"/>
    <mergeCell ref="C4:M4"/>
    <mergeCell ref="N4:P4"/>
    <mergeCell ref="C5:M5"/>
    <mergeCell ref="N5:P5"/>
    <mergeCell ref="B7:P8"/>
    <mergeCell ref="B9:P9"/>
    <mergeCell ref="C10:I10"/>
    <mergeCell ref="J10:M10"/>
    <mergeCell ref="N10:P10"/>
    <mergeCell ref="B11:P11"/>
  </mergeCells>
  <conditionalFormatting sqref="F49">
    <cfRule type="cellIs" dxfId="166" priority="17" stopIfTrue="1" operator="equal">
      <formula>"0"</formula>
    </cfRule>
    <cfRule type="cellIs" dxfId="165" priority="18" stopIfTrue="1" operator="lessThanOrEqual">
      <formula>$S$5</formula>
    </cfRule>
    <cfRule type="cellIs" dxfId="164" priority="19" stopIfTrue="1" operator="greaterThanOrEqual">
      <formula>$S$2</formula>
    </cfRule>
    <cfRule type="cellIs" dxfId="151" priority="20" stopIfTrue="1" operator="between">
      <formula>$S$4</formula>
      <formula>$S$3</formula>
    </cfRule>
  </conditionalFormatting>
  <conditionalFormatting sqref="I49">
    <cfRule type="cellIs" dxfId="163" priority="13" stopIfTrue="1" operator="equal">
      <formula>"0"</formula>
    </cfRule>
    <cfRule type="cellIs" dxfId="162" priority="14" stopIfTrue="1" operator="lessThanOrEqual">
      <formula>$S$5</formula>
    </cfRule>
    <cfRule type="cellIs" dxfId="161" priority="15" stopIfTrue="1" operator="greaterThanOrEqual">
      <formula>$S$2</formula>
    </cfRule>
    <cfRule type="cellIs" dxfId="150" priority="16" stopIfTrue="1" operator="between">
      <formula>$S$4</formula>
      <formula>$S$3</formula>
    </cfRule>
  </conditionalFormatting>
  <conditionalFormatting sqref="L49">
    <cfRule type="cellIs" dxfId="160" priority="9" stopIfTrue="1" operator="equal">
      <formula>"0"</formula>
    </cfRule>
    <cfRule type="cellIs" dxfId="159" priority="10" stopIfTrue="1" operator="lessThanOrEqual">
      <formula>$S$5</formula>
    </cfRule>
    <cfRule type="cellIs" dxfId="158" priority="11" stopIfTrue="1" operator="greaterThanOrEqual">
      <formula>$S$2</formula>
    </cfRule>
    <cfRule type="cellIs" dxfId="149" priority="12" stopIfTrue="1" operator="between">
      <formula>$S$4</formula>
      <formula>$S$3</formula>
    </cfRule>
  </conditionalFormatting>
  <conditionalFormatting sqref="O49">
    <cfRule type="cellIs" dxfId="157" priority="5" stopIfTrue="1" operator="equal">
      <formula>"0"</formula>
    </cfRule>
    <cfRule type="cellIs" dxfId="156" priority="6" stopIfTrue="1" operator="lessThanOrEqual">
      <formula>$S$5</formula>
    </cfRule>
    <cfRule type="cellIs" dxfId="155" priority="7" stopIfTrue="1" operator="greaterThanOrEqual">
      <formula>$S$2</formula>
    </cfRule>
    <cfRule type="cellIs" dxfId="148" priority="8" stopIfTrue="1" operator="between">
      <formula>$S$4</formula>
      <formula>$S$3</formula>
    </cfRule>
  </conditionalFormatting>
  <conditionalFormatting sqref="P49">
    <cfRule type="cellIs" dxfId="154" priority="1" stopIfTrue="1" operator="equal">
      <formula>"0"</formula>
    </cfRule>
    <cfRule type="cellIs" dxfId="153" priority="2" stopIfTrue="1" operator="lessThanOrEqual">
      <formula>$S$5</formula>
    </cfRule>
    <cfRule type="cellIs" dxfId="152" priority="3" stopIfTrue="1" operator="greaterThanOrEqual">
      <formula>$S$2</formula>
    </cfRule>
    <cfRule type="cellIs" dxfId="147" priority="4" stopIfTrue="1" operator="between">
      <formula>$S$4</formula>
      <formula>$S$3</formula>
    </cfRule>
  </conditionalFormatting>
  <dataValidations count="6">
    <dataValidation type="list" allowBlank="1" showInputMessage="1" showErrorMessage="1" sqref="C78:P78" xr:uid="{A2B4C6AD-EC7E-404E-9300-D12D7D369DDE}">
      <formula1>$B$171:$B$172</formula1>
    </dataValidation>
    <dataValidation type="list" allowBlank="1" showInputMessage="1" showErrorMessage="1" sqref="C12:P12" xr:uid="{9859001D-DC8A-44AF-8F50-CA744AFB1D36}">
      <formula1>$B$140:$B$166</formula1>
    </dataValidation>
    <dataValidation type="list" allowBlank="1" showInputMessage="1" showErrorMessage="1" sqref="N10:P10" xr:uid="{9F785C78-21D1-4DF2-90F3-350DC115C066}">
      <formula1>"Economicos,Eficiencia,Eficacia, Efectividad,Calidad"</formula1>
    </dataValidation>
    <dataValidation type="list" allowBlank="1" showInputMessage="1" showErrorMessage="1" sqref="C32:P32 C36:P36 C34:P34" xr:uid="{7ADAE8FC-DB4F-4B9C-A5B9-9201FC003933}">
      <formula1>$Q$103:$Q$108</formula1>
    </dataValidation>
    <dataValidation type="list" allowBlank="1" showInputMessage="1" showErrorMessage="1" sqref="C18:P18" xr:uid="{AD7FD9C1-B48C-4822-A48F-A880A919BE2B}">
      <formula1>$B$129:$B$135</formula1>
    </dataValidation>
    <dataValidation type="list" allowBlank="1" showInputMessage="1" showErrorMessage="1" sqref="C10:I10" xr:uid="{F00C1009-4FEF-4620-8D12-88C99C64EFE4}">
      <formula1>"2023,2024,2025,2026,2027"</formula1>
    </dataValidation>
  </dataValidations>
  <pageMargins left="0.7" right="0.7" top="0.75" bottom="0.75" header="0.3" footer="0.3"/>
  <pageSetup orientation="portrait"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3F1C4-4973-48C5-B76B-EC27A2D06D9F}">
  <sheetPr>
    <tabColor theme="7" tint="0.39997558519241921"/>
  </sheetPr>
  <dimension ref="A1:W146"/>
  <sheetViews>
    <sheetView zoomScale="70" zoomScaleNormal="70" workbookViewId="0">
      <selection activeCell="S10" sqref="S10"/>
    </sheetView>
  </sheetViews>
  <sheetFormatPr baseColWidth="10" defaultRowHeight="30" customHeight="1" x14ac:dyDescent="0.2"/>
  <cols>
    <col min="1" max="1" width="28.5703125" style="86" customWidth="1"/>
    <col min="2" max="2" width="27" style="79" bestFit="1" customWidth="1"/>
    <col min="3" max="12" width="15.7109375" style="79" customWidth="1"/>
    <col min="13" max="13" width="5.28515625" style="79" customWidth="1"/>
    <col min="14" max="14" width="10.7109375" style="79" customWidth="1"/>
    <col min="15" max="15" width="34.140625" style="79" customWidth="1"/>
    <col min="16" max="17" width="11.42578125" style="111"/>
    <col min="18" max="18" width="11.42578125" style="99" hidden="1" customWidth="1"/>
    <col min="19" max="19" width="11.42578125" style="111"/>
    <col min="20" max="16384" width="11.42578125" style="79"/>
  </cols>
  <sheetData>
    <row r="1" spans="1:23" ht="30" customHeight="1" x14ac:dyDescent="0.25">
      <c r="A1" s="689"/>
      <c r="B1" s="683" t="s">
        <v>56</v>
      </c>
      <c r="C1" s="684"/>
      <c r="D1" s="684"/>
      <c r="E1" s="684"/>
      <c r="F1" s="684"/>
      <c r="G1" s="684"/>
      <c r="H1" s="684"/>
      <c r="I1" s="684"/>
      <c r="J1" s="684"/>
      <c r="K1" s="684"/>
      <c r="L1" s="684"/>
      <c r="M1" s="685"/>
      <c r="N1" s="690" t="s">
        <v>57</v>
      </c>
      <c r="O1" s="686"/>
      <c r="P1" s="110"/>
      <c r="S1" s="110"/>
      <c r="T1" s="76"/>
      <c r="U1" s="76"/>
      <c r="V1" s="77"/>
      <c r="W1" s="78"/>
    </row>
    <row r="2" spans="1:23" s="53" customFormat="1" ht="30" customHeight="1" x14ac:dyDescent="0.25">
      <c r="A2" s="689"/>
      <c r="B2" s="683" t="s">
        <v>87</v>
      </c>
      <c r="C2" s="684"/>
      <c r="D2" s="684"/>
      <c r="E2" s="684"/>
      <c r="F2" s="684"/>
      <c r="G2" s="684"/>
      <c r="H2" s="684"/>
      <c r="I2" s="684"/>
      <c r="J2" s="684"/>
      <c r="K2" s="684"/>
      <c r="L2" s="684"/>
      <c r="M2" s="685"/>
      <c r="N2" s="668" t="s">
        <v>189</v>
      </c>
      <c r="O2" s="669"/>
      <c r="P2" s="112"/>
      <c r="Q2" s="113"/>
      <c r="R2" s="49">
        <v>0.95</v>
      </c>
      <c r="S2" s="112"/>
      <c r="T2" s="80"/>
      <c r="U2" s="80"/>
      <c r="V2" s="81"/>
      <c r="W2" s="82"/>
    </row>
    <row r="3" spans="1:23" s="53" customFormat="1" ht="30" customHeight="1" x14ac:dyDescent="0.25">
      <c r="A3" s="689"/>
      <c r="B3" s="683" t="s">
        <v>89</v>
      </c>
      <c r="C3" s="684"/>
      <c r="D3" s="684"/>
      <c r="E3" s="684"/>
      <c r="F3" s="684"/>
      <c r="G3" s="684"/>
      <c r="H3" s="684"/>
      <c r="I3" s="684"/>
      <c r="J3" s="684"/>
      <c r="K3" s="684"/>
      <c r="L3" s="684"/>
      <c r="M3" s="685"/>
      <c r="N3" s="690" t="s">
        <v>175</v>
      </c>
      <c r="O3" s="686"/>
      <c r="P3" s="112"/>
      <c r="Q3" s="113"/>
      <c r="R3" s="49">
        <v>0.94999</v>
      </c>
      <c r="S3" s="112"/>
      <c r="T3" s="80"/>
      <c r="U3" s="80"/>
      <c r="V3" s="81"/>
      <c r="W3" s="82"/>
    </row>
    <row r="4" spans="1:23" s="53" customFormat="1" ht="30" customHeight="1" x14ac:dyDescent="0.25">
      <c r="A4" s="689"/>
      <c r="B4" s="683" t="s">
        <v>91</v>
      </c>
      <c r="C4" s="684"/>
      <c r="D4" s="684"/>
      <c r="E4" s="684"/>
      <c r="F4" s="684"/>
      <c r="G4" s="684"/>
      <c r="H4" s="684"/>
      <c r="I4" s="684"/>
      <c r="J4" s="684"/>
      <c r="K4" s="684"/>
      <c r="L4" s="684"/>
      <c r="M4" s="685"/>
      <c r="N4" s="686" t="s">
        <v>61</v>
      </c>
      <c r="O4" s="686"/>
      <c r="P4" s="114"/>
      <c r="Q4" s="113"/>
      <c r="R4" s="49">
        <v>0.65</v>
      </c>
      <c r="S4" s="114"/>
      <c r="T4" s="83"/>
      <c r="U4" s="83"/>
      <c r="V4" s="81"/>
      <c r="W4" s="82"/>
    </row>
    <row r="5" spans="1:23" s="53" customFormat="1" ht="18" x14ac:dyDescent="0.25">
      <c r="A5" s="103"/>
      <c r="B5" s="104"/>
      <c r="C5" s="105"/>
      <c r="D5" s="105"/>
      <c r="E5" s="105"/>
      <c r="F5" s="105"/>
      <c r="G5" s="105"/>
      <c r="H5" s="105"/>
      <c r="I5" s="105"/>
      <c r="J5" s="105"/>
      <c r="K5" s="105"/>
      <c r="L5" s="105"/>
      <c r="M5" s="106"/>
      <c r="N5" s="106"/>
      <c r="O5" s="106"/>
      <c r="P5" s="114"/>
      <c r="Q5" s="113"/>
      <c r="R5" s="49">
        <v>0.64998999999999996</v>
      </c>
      <c r="S5" s="114"/>
      <c r="T5" s="83"/>
      <c r="U5" s="83"/>
      <c r="V5" s="81"/>
      <c r="W5" s="82"/>
    </row>
    <row r="6" spans="1:23" s="53" customFormat="1" ht="13.5" customHeight="1" x14ac:dyDescent="0.25">
      <c r="A6" s="107" t="s">
        <v>0</v>
      </c>
      <c r="B6" s="108"/>
      <c r="C6" s="795" t="str">
        <f>Requerimiento!C12</f>
        <v>GESTION DE INFRAESTRUCTURA FISICA</v>
      </c>
      <c r="D6" s="795"/>
      <c r="E6" s="795"/>
      <c r="F6" s="795"/>
      <c r="G6" s="795"/>
      <c r="H6" s="795"/>
      <c r="I6" s="795"/>
      <c r="J6" s="795"/>
      <c r="K6" s="795"/>
      <c r="L6" s="795"/>
      <c r="M6" s="795"/>
      <c r="N6" s="795"/>
      <c r="O6" s="795"/>
      <c r="P6" s="113"/>
      <c r="Q6" s="113"/>
      <c r="R6" s="100"/>
      <c r="S6" s="113"/>
    </row>
    <row r="7" spans="1:23" s="53" customFormat="1" ht="11.25" customHeight="1" x14ac:dyDescent="0.2">
      <c r="A7" s="109"/>
      <c r="B7" s="108"/>
      <c r="C7" s="108"/>
      <c r="D7" s="108"/>
      <c r="E7" s="108"/>
      <c r="F7" s="108"/>
      <c r="G7" s="108"/>
      <c r="H7" s="108"/>
      <c r="I7" s="108"/>
      <c r="J7" s="108"/>
      <c r="K7" s="108"/>
      <c r="L7" s="108"/>
      <c r="M7" s="108"/>
      <c r="N7" s="108"/>
      <c r="O7" s="108"/>
      <c r="P7" s="113"/>
      <c r="Q7" s="113"/>
      <c r="R7" s="100"/>
      <c r="S7" s="113"/>
    </row>
    <row r="8" spans="1:23" s="84" customFormat="1" ht="30" customHeight="1" x14ac:dyDescent="0.2">
      <c r="A8" s="830" t="s">
        <v>92</v>
      </c>
      <c r="B8" s="830" t="s">
        <v>20</v>
      </c>
      <c r="C8" s="829" t="str">
        <f>Requerimiento!C14</f>
        <v>Eficiencia en la atención de requerimientos de mantenimiento solicitados</v>
      </c>
      <c r="D8" s="829"/>
      <c r="E8" s="829"/>
      <c r="F8" s="829"/>
      <c r="G8" s="829"/>
      <c r="H8" s="829"/>
      <c r="I8" s="829"/>
      <c r="J8" s="829"/>
      <c r="K8" s="829"/>
      <c r="L8" s="829"/>
      <c r="M8" s="829" t="s">
        <v>94</v>
      </c>
      <c r="N8" s="829"/>
      <c r="O8" s="829"/>
      <c r="P8" s="115"/>
      <c r="Q8" s="115"/>
      <c r="R8" s="99"/>
      <c r="S8" s="115"/>
    </row>
    <row r="9" spans="1:23" s="85" customFormat="1" ht="30" customHeight="1" x14ac:dyDescent="0.2">
      <c r="A9" s="831"/>
      <c r="B9" s="831"/>
      <c r="C9" s="368" t="s">
        <v>176</v>
      </c>
      <c r="D9" s="368" t="s">
        <v>93</v>
      </c>
      <c r="E9" s="368" t="s">
        <v>177</v>
      </c>
      <c r="F9" s="368" t="s">
        <v>93</v>
      </c>
      <c r="G9" s="368" t="s">
        <v>178</v>
      </c>
      <c r="H9" s="368" t="s">
        <v>93</v>
      </c>
      <c r="I9" s="368" t="s">
        <v>179</v>
      </c>
      <c r="J9" s="368" t="s">
        <v>93</v>
      </c>
      <c r="K9" s="368" t="s">
        <v>10</v>
      </c>
      <c r="L9" s="368" t="s">
        <v>93</v>
      </c>
      <c r="M9" s="830"/>
      <c r="N9" s="830"/>
      <c r="O9" s="830"/>
      <c r="P9" s="116"/>
      <c r="Q9" s="116"/>
      <c r="R9" s="99"/>
      <c r="S9" s="116"/>
    </row>
    <row r="10" spans="1:23" s="53" customFormat="1" ht="159" customHeight="1" x14ac:dyDescent="0.2">
      <c r="A10" s="834" t="str">
        <f>Requerimiento!M40</f>
        <v>Coordinador Grupo de infraestructura</v>
      </c>
      <c r="B10" s="149" t="str">
        <f>Requerimiento!B40</f>
        <v>No. De requerimientos cumplidos oportunamente</v>
      </c>
      <c r="C10" s="128">
        <v>330</v>
      </c>
      <c r="D10" s="840">
        <f>IF(C10=0,"0",((C10)/C11))</f>
        <v>1</v>
      </c>
      <c r="E10" s="128"/>
      <c r="F10" s="832" t="str">
        <f>IF(E10=0,"0",((E10)/E11))</f>
        <v>0</v>
      </c>
      <c r="G10" s="128"/>
      <c r="H10" s="832" t="str">
        <f>IF(G10=0,"0",((G10)/G11))</f>
        <v>0</v>
      </c>
      <c r="I10" s="128"/>
      <c r="J10" s="832" t="str">
        <f>IF(I10=0,"0",((I10)/I11))</f>
        <v>0</v>
      </c>
      <c r="K10" s="150">
        <f>+C10+E10+G10+I10</f>
        <v>330</v>
      </c>
      <c r="L10" s="679">
        <f>IF(K10=0,"0",K10/K11)</f>
        <v>1</v>
      </c>
      <c r="M10" s="836" t="s">
        <v>368</v>
      </c>
      <c r="N10" s="836"/>
      <c r="O10" s="837"/>
      <c r="P10" s="113"/>
      <c r="Q10" s="113"/>
      <c r="R10" s="99"/>
      <c r="S10" s="113"/>
    </row>
    <row r="11" spans="1:23" s="53" customFormat="1" ht="150" customHeight="1" thickBot="1" x14ac:dyDescent="0.25">
      <c r="A11" s="835"/>
      <c r="B11" s="147" t="str">
        <f>Requerimiento!B41</f>
        <v>No. Total de requerimientos aprobados</v>
      </c>
      <c r="C11" s="129">
        <v>330</v>
      </c>
      <c r="D11" s="841"/>
      <c r="E11" s="129"/>
      <c r="F11" s="833"/>
      <c r="G11" s="129"/>
      <c r="H11" s="833"/>
      <c r="I11" s="129"/>
      <c r="J11" s="833"/>
      <c r="K11" s="148">
        <f>+C11+E11+G11+I11</f>
        <v>330</v>
      </c>
      <c r="L11" s="679"/>
      <c r="M11" s="838"/>
      <c r="N11" s="838"/>
      <c r="O11" s="839"/>
      <c r="P11" s="113"/>
      <c r="Q11" s="113"/>
      <c r="R11" s="99"/>
      <c r="S11" s="113"/>
    </row>
    <row r="12" spans="1:23" ht="30" customHeight="1" x14ac:dyDescent="0.2">
      <c r="B12" s="77"/>
      <c r="C12" s="87"/>
      <c r="D12" s="87"/>
      <c r="E12" s="87"/>
      <c r="F12" s="87"/>
      <c r="G12" s="87"/>
      <c r="H12" s="87"/>
      <c r="I12" s="87"/>
      <c r="J12" s="87"/>
      <c r="K12" s="87"/>
      <c r="L12" s="87"/>
    </row>
    <row r="66" spans="18:18" ht="30" customHeight="1" x14ac:dyDescent="0.2">
      <c r="R66" s="101"/>
    </row>
    <row r="136" spans="18:18" ht="30" customHeight="1" x14ac:dyDescent="0.2">
      <c r="R136" s="102"/>
    </row>
    <row r="137" spans="18:18" ht="30" customHeight="1" x14ac:dyDescent="0.2">
      <c r="R137" s="102"/>
    </row>
    <row r="138" spans="18:18" ht="30" customHeight="1" x14ac:dyDescent="0.2">
      <c r="R138" s="102"/>
    </row>
    <row r="139" spans="18:18" ht="30" customHeight="1" x14ac:dyDescent="0.2">
      <c r="R139" s="102"/>
    </row>
    <row r="140" spans="18:18" ht="30" customHeight="1" x14ac:dyDescent="0.2">
      <c r="R140" s="102"/>
    </row>
    <row r="141" spans="18:18" ht="30" customHeight="1" x14ac:dyDescent="0.2">
      <c r="R141" s="102"/>
    </row>
    <row r="142" spans="18:18" ht="30" customHeight="1" x14ac:dyDescent="0.2">
      <c r="R142" s="102"/>
    </row>
    <row r="143" spans="18:18" ht="30" customHeight="1" x14ac:dyDescent="0.2">
      <c r="R143" s="102"/>
    </row>
    <row r="144" spans="18:18" ht="30" customHeight="1" x14ac:dyDescent="0.2">
      <c r="R144" s="102"/>
    </row>
    <row r="145" spans="18:18" ht="30" customHeight="1" x14ac:dyDescent="0.2">
      <c r="R145" s="102"/>
    </row>
    <row r="146" spans="18:18" ht="30" customHeight="1" x14ac:dyDescent="0.2">
      <c r="R146" s="102"/>
    </row>
  </sheetData>
  <sheetProtection sheet="1" formatCells="0"/>
  <mergeCells count="21">
    <mergeCell ref="L10:L11"/>
    <mergeCell ref="C6:O6"/>
    <mergeCell ref="J10:J11"/>
    <mergeCell ref="N3:O3"/>
    <mergeCell ref="A10:A11"/>
    <mergeCell ref="F10:F11"/>
    <mergeCell ref="H10:H11"/>
    <mergeCell ref="A1:A4"/>
    <mergeCell ref="A8:A9"/>
    <mergeCell ref="M10:O11"/>
    <mergeCell ref="D10:D11"/>
    <mergeCell ref="B1:M1"/>
    <mergeCell ref="B2:M2"/>
    <mergeCell ref="M8:O9"/>
    <mergeCell ref="N1:O1"/>
    <mergeCell ref="C8:L8"/>
    <mergeCell ref="B8:B9"/>
    <mergeCell ref="N4:O4"/>
    <mergeCell ref="N2:O2"/>
    <mergeCell ref="B3:M3"/>
    <mergeCell ref="B4:M4"/>
  </mergeCells>
  <conditionalFormatting sqref="D10">
    <cfRule type="cellIs" dxfId="146" priority="8" operator="lessThanOrEqual">
      <formula>0</formula>
    </cfRule>
  </conditionalFormatting>
  <conditionalFormatting sqref="F10">
    <cfRule type="cellIs" dxfId="145" priority="7" operator="lessThanOrEqual">
      <formula>0</formula>
    </cfRule>
  </conditionalFormatting>
  <conditionalFormatting sqref="H10">
    <cfRule type="cellIs" dxfId="144" priority="6" operator="lessThanOrEqual">
      <formula>0</formula>
    </cfRule>
  </conditionalFormatting>
  <conditionalFormatting sqref="J10">
    <cfRule type="cellIs" dxfId="143" priority="5" operator="lessThanOrEqual">
      <formula>0</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2A028-12C4-443C-82C8-C1E269297AA0}">
  <sheetPr>
    <tabColor theme="6" tint="0.39997558519241921"/>
  </sheetPr>
  <dimension ref="A1:S178"/>
  <sheetViews>
    <sheetView topLeftCell="A10" zoomScale="85" zoomScaleNormal="85" workbookViewId="0">
      <selection activeCell="C18" sqref="C18:P18"/>
    </sheetView>
  </sheetViews>
  <sheetFormatPr baseColWidth="10" defaultRowHeight="12.75" x14ac:dyDescent="0.2"/>
  <cols>
    <col min="1" max="1" width="0.7109375" style="165" customWidth="1"/>
    <col min="2" max="2" width="30" style="165" customWidth="1"/>
    <col min="3" max="3" width="19.7109375" style="165" customWidth="1"/>
    <col min="4" max="4" width="8.140625" style="165" customWidth="1"/>
    <col min="5" max="5" width="9.7109375" style="165" customWidth="1"/>
    <col min="6" max="6" width="9.5703125" style="165" bestFit="1" customWidth="1"/>
    <col min="7" max="8" width="6.5703125" style="165" bestFit="1" customWidth="1"/>
    <col min="9" max="9" width="8.140625" style="165" customWidth="1"/>
    <col min="10" max="10" width="6.5703125" style="165" bestFit="1" customWidth="1"/>
    <col min="11" max="11" width="6.42578125" style="165" bestFit="1" customWidth="1"/>
    <col min="12" max="12" width="9.5703125" style="165" bestFit="1" customWidth="1"/>
    <col min="13" max="13" width="8.42578125" style="165" customWidth="1"/>
    <col min="14" max="14" width="6.42578125" style="165" customWidth="1"/>
    <col min="15" max="15" width="11" style="165" customWidth="1"/>
    <col min="16" max="16" width="13.28515625" style="165" customWidth="1"/>
    <col min="17" max="18" width="11.7109375" style="165" customWidth="1"/>
    <col min="19" max="19" width="11.42578125" style="167" hidden="1" customWidth="1"/>
    <col min="20" max="16384" width="11.42578125" style="165"/>
  </cols>
  <sheetData>
    <row r="1" spans="1:19" ht="6" customHeight="1" thickBot="1" x14ac:dyDescent="0.25">
      <c r="B1" s="166"/>
      <c r="C1" s="166"/>
      <c r="D1" s="166"/>
      <c r="E1" s="166"/>
      <c r="F1" s="166"/>
      <c r="G1" s="166"/>
      <c r="H1" s="166"/>
      <c r="I1" s="166"/>
      <c r="J1" s="166"/>
      <c r="K1" s="166"/>
      <c r="L1" s="166"/>
      <c r="M1" s="166"/>
      <c r="N1" s="166"/>
      <c r="O1" s="166"/>
      <c r="P1" s="166"/>
    </row>
    <row r="2" spans="1:19" ht="16.5" customHeight="1" x14ac:dyDescent="0.2">
      <c r="B2" s="860"/>
      <c r="C2" s="863" t="s">
        <v>56</v>
      </c>
      <c r="D2" s="864"/>
      <c r="E2" s="864"/>
      <c r="F2" s="864"/>
      <c r="G2" s="864"/>
      <c r="H2" s="864"/>
      <c r="I2" s="864"/>
      <c r="J2" s="864"/>
      <c r="K2" s="864"/>
      <c r="L2" s="864"/>
      <c r="M2" s="865"/>
      <c r="N2" s="866" t="s">
        <v>185</v>
      </c>
      <c r="O2" s="867"/>
      <c r="P2" s="868"/>
      <c r="S2" s="165">
        <v>0.95</v>
      </c>
    </row>
    <row r="3" spans="1:19" ht="15.75" customHeight="1" x14ac:dyDescent="0.2">
      <c r="B3" s="861"/>
      <c r="C3" s="869" t="s">
        <v>58</v>
      </c>
      <c r="D3" s="870"/>
      <c r="E3" s="870"/>
      <c r="F3" s="870"/>
      <c r="G3" s="870"/>
      <c r="H3" s="870"/>
      <c r="I3" s="870"/>
      <c r="J3" s="870"/>
      <c r="K3" s="870"/>
      <c r="L3" s="870"/>
      <c r="M3" s="871"/>
      <c r="N3" s="872" t="s">
        <v>189</v>
      </c>
      <c r="O3" s="873"/>
      <c r="P3" s="874"/>
      <c r="S3" s="165">
        <v>0.94999</v>
      </c>
    </row>
    <row r="4" spans="1:19" ht="15.75" customHeight="1" x14ac:dyDescent="0.2">
      <c r="B4" s="861"/>
      <c r="C4" s="869" t="s">
        <v>59</v>
      </c>
      <c r="D4" s="870"/>
      <c r="E4" s="870"/>
      <c r="F4" s="870"/>
      <c r="G4" s="870"/>
      <c r="H4" s="870"/>
      <c r="I4" s="870"/>
      <c r="J4" s="870"/>
      <c r="K4" s="870"/>
      <c r="L4" s="870"/>
      <c r="M4" s="871"/>
      <c r="N4" s="872" t="s">
        <v>186</v>
      </c>
      <c r="O4" s="873"/>
      <c r="P4" s="874"/>
      <c r="S4" s="165">
        <v>0.65</v>
      </c>
    </row>
    <row r="5" spans="1:19" ht="16.5" customHeight="1" thickBot="1" x14ac:dyDescent="0.25">
      <c r="B5" s="862"/>
      <c r="C5" s="875" t="s">
        <v>60</v>
      </c>
      <c r="D5" s="876"/>
      <c r="E5" s="876"/>
      <c r="F5" s="876"/>
      <c r="G5" s="876"/>
      <c r="H5" s="876"/>
      <c r="I5" s="876"/>
      <c r="J5" s="876"/>
      <c r="K5" s="876"/>
      <c r="L5" s="876"/>
      <c r="M5" s="877"/>
      <c r="N5" s="878" t="s">
        <v>61</v>
      </c>
      <c r="O5" s="879"/>
      <c r="P5" s="880"/>
      <c r="S5" s="165">
        <v>0.64998999999999996</v>
      </c>
    </row>
    <row r="6" spans="1:19" ht="3" customHeight="1" thickBot="1" x14ac:dyDescent="0.25">
      <c r="B6" s="166"/>
      <c r="C6" s="166"/>
      <c r="D6" s="166"/>
      <c r="E6" s="166"/>
      <c r="F6" s="166"/>
      <c r="G6" s="166"/>
      <c r="H6" s="166"/>
      <c r="I6" s="166"/>
      <c r="J6" s="166"/>
      <c r="K6" s="166"/>
      <c r="L6" s="166"/>
      <c r="M6" s="166"/>
      <c r="N6" s="166"/>
      <c r="O6" s="166"/>
      <c r="P6" s="166"/>
      <c r="S6" s="168"/>
    </row>
    <row r="7" spans="1:19" ht="12.75" customHeight="1" x14ac:dyDescent="0.2">
      <c r="A7" s="169"/>
      <c r="B7" s="693" t="s">
        <v>65</v>
      </c>
      <c r="C7" s="694"/>
      <c r="D7" s="694"/>
      <c r="E7" s="694"/>
      <c r="F7" s="694"/>
      <c r="G7" s="694"/>
      <c r="H7" s="694"/>
      <c r="I7" s="694"/>
      <c r="J7" s="694"/>
      <c r="K7" s="694"/>
      <c r="L7" s="694"/>
      <c r="M7" s="694"/>
      <c r="N7" s="694"/>
      <c r="O7" s="694"/>
      <c r="P7" s="695"/>
      <c r="Q7" s="169"/>
      <c r="S7" s="168"/>
    </row>
    <row r="8" spans="1:19" ht="13.5" customHeight="1" thickBot="1" x14ac:dyDescent="0.25">
      <c r="A8" s="169"/>
      <c r="B8" s="696"/>
      <c r="C8" s="697"/>
      <c r="D8" s="697"/>
      <c r="E8" s="697"/>
      <c r="F8" s="697"/>
      <c r="G8" s="697"/>
      <c r="H8" s="697"/>
      <c r="I8" s="697"/>
      <c r="J8" s="697"/>
      <c r="K8" s="697"/>
      <c r="L8" s="697"/>
      <c r="M8" s="697"/>
      <c r="N8" s="697"/>
      <c r="O8" s="697"/>
      <c r="P8" s="698"/>
      <c r="Q8" s="169"/>
    </row>
    <row r="9" spans="1:19" ht="6.75" customHeight="1" thickBot="1" x14ac:dyDescent="0.25">
      <c r="A9" s="169"/>
      <c r="B9" s="859"/>
      <c r="C9" s="859"/>
      <c r="D9" s="859"/>
      <c r="E9" s="859"/>
      <c r="F9" s="859"/>
      <c r="G9" s="859"/>
      <c r="H9" s="859"/>
      <c r="I9" s="859"/>
      <c r="J9" s="859"/>
      <c r="K9" s="859"/>
      <c r="L9" s="859"/>
      <c r="M9" s="859"/>
      <c r="N9" s="859"/>
      <c r="O9" s="859"/>
      <c r="P9" s="859"/>
      <c r="Q9" s="169"/>
    </row>
    <row r="10" spans="1:19" ht="26.25" customHeight="1" thickBot="1" x14ac:dyDescent="0.25">
      <c r="A10" s="169"/>
      <c r="B10" s="355" t="s">
        <v>83</v>
      </c>
      <c r="C10" s="699">
        <v>2025</v>
      </c>
      <c r="D10" s="700"/>
      <c r="E10" s="700"/>
      <c r="F10" s="700"/>
      <c r="G10" s="700"/>
      <c r="H10" s="700"/>
      <c r="I10" s="701"/>
      <c r="J10" s="702" t="s">
        <v>1</v>
      </c>
      <c r="K10" s="703"/>
      <c r="L10" s="703"/>
      <c r="M10" s="703"/>
      <c r="N10" s="704" t="s">
        <v>190</v>
      </c>
      <c r="O10" s="705"/>
      <c r="P10" s="706"/>
      <c r="Q10" s="169"/>
    </row>
    <row r="11" spans="1:19" ht="4.5" customHeight="1" thickBot="1" x14ac:dyDescent="0.25">
      <c r="A11" s="169"/>
      <c r="B11" s="707"/>
      <c r="C11" s="708"/>
      <c r="D11" s="708"/>
      <c r="E11" s="708"/>
      <c r="F11" s="708"/>
      <c r="G11" s="708"/>
      <c r="H11" s="708"/>
      <c r="I11" s="708"/>
      <c r="J11" s="708"/>
      <c r="K11" s="708"/>
      <c r="L11" s="708"/>
      <c r="M11" s="708"/>
      <c r="N11" s="708"/>
      <c r="O11" s="708"/>
      <c r="P11" s="709"/>
      <c r="Q11" s="169"/>
    </row>
    <row r="12" spans="1:19" ht="13.5" thickBot="1" x14ac:dyDescent="0.25">
      <c r="A12" s="169"/>
      <c r="B12" s="365" t="s">
        <v>0</v>
      </c>
      <c r="C12" s="727" t="s">
        <v>170</v>
      </c>
      <c r="D12" s="727"/>
      <c r="E12" s="727"/>
      <c r="F12" s="727"/>
      <c r="G12" s="727"/>
      <c r="H12" s="727"/>
      <c r="I12" s="727"/>
      <c r="J12" s="727"/>
      <c r="K12" s="727"/>
      <c r="L12" s="727"/>
      <c r="M12" s="727"/>
      <c r="N12" s="727"/>
      <c r="O12" s="727"/>
      <c r="P12" s="728"/>
      <c r="Q12" s="169"/>
    </row>
    <row r="13" spans="1:19" ht="4.5" customHeight="1" thickBot="1" x14ac:dyDescent="0.25">
      <c r="A13" s="169"/>
      <c r="B13" s="730"/>
      <c r="C13" s="731"/>
      <c r="D13" s="731"/>
      <c r="E13" s="731"/>
      <c r="F13" s="731"/>
      <c r="G13" s="731"/>
      <c r="H13" s="731"/>
      <c r="I13" s="731"/>
      <c r="J13" s="731"/>
      <c r="K13" s="731"/>
      <c r="L13" s="731"/>
      <c r="M13" s="731"/>
      <c r="N13" s="731"/>
      <c r="O13" s="731"/>
      <c r="P13" s="732"/>
      <c r="Q13" s="169"/>
    </row>
    <row r="14" spans="1:19" ht="18" customHeight="1" thickBot="1" x14ac:dyDescent="0.25">
      <c r="A14" s="169"/>
      <c r="B14" s="365" t="s">
        <v>6</v>
      </c>
      <c r="C14" s="704" t="s">
        <v>273</v>
      </c>
      <c r="D14" s="705"/>
      <c r="E14" s="705"/>
      <c r="F14" s="705"/>
      <c r="G14" s="705"/>
      <c r="H14" s="705"/>
      <c r="I14" s="705"/>
      <c r="J14" s="705"/>
      <c r="K14" s="705"/>
      <c r="L14" s="705"/>
      <c r="M14" s="705"/>
      <c r="N14" s="705"/>
      <c r="O14" s="705"/>
      <c r="P14" s="706"/>
      <c r="Q14" s="169"/>
    </row>
    <row r="15" spans="1:19" ht="4.5" customHeight="1" thickBot="1" x14ac:dyDescent="0.25">
      <c r="A15" s="169"/>
      <c r="B15" s="710"/>
      <c r="C15" s="711"/>
      <c r="D15" s="711"/>
      <c r="E15" s="711"/>
      <c r="F15" s="711"/>
      <c r="G15" s="711"/>
      <c r="H15" s="711"/>
      <c r="I15" s="711"/>
      <c r="J15" s="711"/>
      <c r="K15" s="711"/>
      <c r="L15" s="711"/>
      <c r="M15" s="711"/>
      <c r="N15" s="711"/>
      <c r="O15" s="711"/>
      <c r="P15" s="712"/>
      <c r="Q15" s="169"/>
    </row>
    <row r="16" spans="1:19" ht="32.25" customHeight="1" thickBot="1" x14ac:dyDescent="0.25">
      <c r="A16" s="169"/>
      <c r="B16" s="365" t="s">
        <v>25</v>
      </c>
      <c r="C16" s="733" t="s">
        <v>274</v>
      </c>
      <c r="D16" s="734"/>
      <c r="E16" s="734"/>
      <c r="F16" s="734"/>
      <c r="G16" s="734"/>
      <c r="H16" s="734"/>
      <c r="I16" s="734"/>
      <c r="J16" s="734"/>
      <c r="K16" s="734"/>
      <c r="L16" s="734"/>
      <c r="M16" s="734"/>
      <c r="N16" s="734"/>
      <c r="O16" s="734"/>
      <c r="P16" s="735"/>
      <c r="Q16" s="169"/>
    </row>
    <row r="17" spans="1:17" ht="4.5" customHeight="1" thickBot="1" x14ac:dyDescent="0.25">
      <c r="A17" s="169"/>
      <c r="B17" s="710"/>
      <c r="C17" s="711"/>
      <c r="D17" s="711"/>
      <c r="E17" s="711"/>
      <c r="F17" s="711"/>
      <c r="G17" s="711"/>
      <c r="H17" s="711"/>
      <c r="I17" s="711"/>
      <c r="J17" s="711"/>
      <c r="K17" s="711"/>
      <c r="L17" s="711"/>
      <c r="M17" s="711"/>
      <c r="N17" s="711"/>
      <c r="O17" s="711"/>
      <c r="P17" s="712"/>
      <c r="Q17" s="169"/>
    </row>
    <row r="18" spans="1:17" ht="26.25" customHeight="1" thickBot="1" x14ac:dyDescent="0.25">
      <c r="A18" s="169"/>
      <c r="B18" s="365" t="s">
        <v>11</v>
      </c>
      <c r="C18" s="713" t="s">
        <v>260</v>
      </c>
      <c r="D18" s="714"/>
      <c r="E18" s="714"/>
      <c r="F18" s="714"/>
      <c r="G18" s="714"/>
      <c r="H18" s="714"/>
      <c r="I18" s="714"/>
      <c r="J18" s="714"/>
      <c r="K18" s="714"/>
      <c r="L18" s="714"/>
      <c r="M18" s="714"/>
      <c r="N18" s="714"/>
      <c r="O18" s="714"/>
      <c r="P18" s="715"/>
      <c r="Q18" s="169"/>
    </row>
    <row r="19" spans="1:17" ht="4.5" customHeight="1" thickBot="1" x14ac:dyDescent="0.25">
      <c r="A19" s="169"/>
      <c r="B19" s="716"/>
      <c r="C19" s="716"/>
      <c r="D19" s="716"/>
      <c r="E19" s="716"/>
      <c r="F19" s="716"/>
      <c r="G19" s="716"/>
      <c r="H19" s="716"/>
      <c r="I19" s="716"/>
      <c r="J19" s="716"/>
      <c r="K19" s="716"/>
      <c r="L19" s="716"/>
      <c r="M19" s="716"/>
      <c r="N19" s="716"/>
      <c r="O19" s="716"/>
      <c r="P19" s="716"/>
      <c r="Q19" s="169"/>
    </row>
    <row r="20" spans="1:17" ht="17.25" customHeight="1" thickBot="1" x14ac:dyDescent="0.25">
      <c r="A20" s="169"/>
      <c r="B20" s="805" t="s">
        <v>26</v>
      </c>
      <c r="C20" s="806"/>
      <c r="D20" s="806"/>
      <c r="E20" s="806"/>
      <c r="F20" s="806"/>
      <c r="G20" s="806"/>
      <c r="H20" s="806"/>
      <c r="I20" s="806"/>
      <c r="J20" s="806"/>
      <c r="K20" s="806"/>
      <c r="L20" s="806"/>
      <c r="M20" s="806"/>
      <c r="N20" s="806"/>
      <c r="O20" s="806"/>
      <c r="P20" s="807"/>
      <c r="Q20" s="169"/>
    </row>
    <row r="21" spans="1:17" ht="4.5" customHeight="1" thickBot="1" x14ac:dyDescent="0.25">
      <c r="A21" s="169"/>
      <c r="B21" s="720"/>
      <c r="C21" s="721"/>
      <c r="D21" s="721"/>
      <c r="E21" s="721"/>
      <c r="F21" s="721"/>
      <c r="G21" s="721"/>
      <c r="H21" s="721"/>
      <c r="I21" s="721"/>
      <c r="J21" s="721"/>
      <c r="K21" s="721"/>
      <c r="L21" s="721"/>
      <c r="M21" s="721"/>
      <c r="N21" s="721"/>
      <c r="O21" s="721"/>
      <c r="P21" s="722"/>
      <c r="Q21" s="169"/>
    </row>
    <row r="22" spans="1:17" ht="51" customHeight="1" thickBot="1" x14ac:dyDescent="0.25">
      <c r="A22" s="169"/>
      <c r="B22" s="365" t="s">
        <v>3</v>
      </c>
      <c r="C22" s="723" t="s">
        <v>275</v>
      </c>
      <c r="D22" s="724"/>
      <c r="E22" s="724"/>
      <c r="F22" s="724"/>
      <c r="G22" s="724"/>
      <c r="H22" s="724"/>
      <c r="I22" s="724"/>
      <c r="J22" s="724"/>
      <c r="K22" s="724"/>
      <c r="L22" s="724"/>
      <c r="M22" s="724"/>
      <c r="N22" s="724"/>
      <c r="O22" s="724"/>
      <c r="P22" s="725"/>
      <c r="Q22" s="169"/>
    </row>
    <row r="23" spans="1:17" ht="4.5" customHeight="1" thickBot="1" x14ac:dyDescent="0.25">
      <c r="A23" s="169"/>
      <c r="B23" s="710"/>
      <c r="C23" s="711"/>
      <c r="D23" s="711"/>
      <c r="E23" s="711"/>
      <c r="F23" s="711"/>
      <c r="G23" s="711"/>
      <c r="H23" s="711"/>
      <c r="I23" s="711"/>
      <c r="J23" s="711"/>
      <c r="K23" s="711"/>
      <c r="L23" s="711"/>
      <c r="M23" s="711"/>
      <c r="N23" s="711"/>
      <c r="O23" s="711"/>
      <c r="P23" s="712"/>
      <c r="Q23" s="169"/>
    </row>
    <row r="24" spans="1:17" ht="95.25" customHeight="1" thickBot="1" x14ac:dyDescent="0.25">
      <c r="A24" s="169"/>
      <c r="B24" s="365" t="s">
        <v>12</v>
      </c>
      <c r="C24" s="858" t="s">
        <v>371</v>
      </c>
      <c r="D24" s="737"/>
      <c r="E24" s="737"/>
      <c r="F24" s="737"/>
      <c r="G24" s="737"/>
      <c r="H24" s="737"/>
      <c r="I24" s="737"/>
      <c r="J24" s="737"/>
      <c r="K24" s="737"/>
      <c r="L24" s="737"/>
      <c r="M24" s="737"/>
      <c r="N24" s="737"/>
      <c r="O24" s="737"/>
      <c r="P24" s="738"/>
      <c r="Q24" s="169"/>
    </row>
    <row r="25" spans="1:17" ht="4.5" customHeight="1" thickBot="1" x14ac:dyDescent="0.25">
      <c r="A25" s="169"/>
      <c r="B25" s="710"/>
      <c r="C25" s="711"/>
      <c r="D25" s="711"/>
      <c r="E25" s="711"/>
      <c r="F25" s="711"/>
      <c r="G25" s="711"/>
      <c r="H25" s="711"/>
      <c r="I25" s="711"/>
      <c r="J25" s="711"/>
      <c r="K25" s="711"/>
      <c r="L25" s="711"/>
      <c r="M25" s="711"/>
      <c r="N25" s="711"/>
      <c r="O25" s="711"/>
      <c r="P25" s="712"/>
      <c r="Q25" s="169"/>
    </row>
    <row r="26" spans="1:17" ht="13.5" customHeight="1" thickBot="1" x14ac:dyDescent="0.25">
      <c r="A26" s="169"/>
      <c r="B26" s="366" t="s">
        <v>2</v>
      </c>
      <c r="C26" s="739">
        <v>0.8</v>
      </c>
      <c r="D26" s="740"/>
      <c r="E26" s="740"/>
      <c r="F26" s="740"/>
      <c r="G26" s="740"/>
      <c r="H26" s="740"/>
      <c r="I26" s="740"/>
      <c r="J26" s="740"/>
      <c r="K26" s="740"/>
      <c r="L26" s="740"/>
      <c r="M26" s="740"/>
      <c r="N26" s="740"/>
      <c r="O26" s="740"/>
      <c r="P26" s="741"/>
      <c r="Q26" s="169"/>
    </row>
    <row r="27" spans="1:17" ht="4.5" customHeight="1" thickBot="1" x14ac:dyDescent="0.25">
      <c r="A27" s="169"/>
      <c r="B27" s="742"/>
      <c r="C27" s="743"/>
      <c r="D27" s="743"/>
      <c r="E27" s="743"/>
      <c r="F27" s="743"/>
      <c r="G27" s="743"/>
      <c r="H27" s="743"/>
      <c r="I27" s="743"/>
      <c r="J27" s="743"/>
      <c r="K27" s="743"/>
      <c r="L27" s="743"/>
      <c r="M27" s="743"/>
      <c r="N27" s="743"/>
      <c r="O27" s="743"/>
      <c r="P27" s="744"/>
      <c r="Q27" s="169"/>
    </row>
    <row r="28" spans="1:17" ht="12.75" customHeight="1" thickBot="1" x14ac:dyDescent="0.25">
      <c r="A28" s="169"/>
      <c r="B28" s="366" t="s">
        <v>13</v>
      </c>
      <c r="C28" s="359" t="s">
        <v>14</v>
      </c>
      <c r="D28" s="729" t="s">
        <v>276</v>
      </c>
      <c r="E28" s="740"/>
      <c r="F28" s="740"/>
      <c r="G28" s="741"/>
      <c r="H28" s="745" t="s">
        <v>15</v>
      </c>
      <c r="I28" s="745"/>
      <c r="J28" s="745"/>
      <c r="K28" s="729" t="s">
        <v>277</v>
      </c>
      <c r="L28" s="740"/>
      <c r="M28" s="741"/>
      <c r="N28" s="746" t="s">
        <v>16</v>
      </c>
      <c r="O28" s="747"/>
      <c r="P28" s="360" t="s">
        <v>278</v>
      </c>
      <c r="Q28" s="170"/>
    </row>
    <row r="29" spans="1:17" ht="4.5" customHeight="1" thickBot="1" x14ac:dyDescent="0.25">
      <c r="A29" s="169"/>
      <c r="B29" s="748"/>
      <c r="C29" s="716"/>
      <c r="D29" s="716"/>
      <c r="E29" s="716"/>
      <c r="F29" s="716"/>
      <c r="G29" s="716"/>
      <c r="H29" s="716"/>
      <c r="I29" s="716"/>
      <c r="J29" s="716"/>
      <c r="K29" s="716"/>
      <c r="L29" s="716"/>
      <c r="M29" s="716"/>
      <c r="N29" s="716"/>
      <c r="O29" s="716"/>
      <c r="P29" s="749"/>
      <c r="Q29" s="169"/>
    </row>
    <row r="30" spans="1:17" ht="13.5" thickBot="1" x14ac:dyDescent="0.25">
      <c r="A30" s="169"/>
      <c r="B30" s="366" t="s">
        <v>7</v>
      </c>
      <c r="C30" s="726" t="s">
        <v>184</v>
      </c>
      <c r="D30" s="727"/>
      <c r="E30" s="727"/>
      <c r="F30" s="727"/>
      <c r="G30" s="727"/>
      <c r="H30" s="727"/>
      <c r="I30" s="727"/>
      <c r="J30" s="727"/>
      <c r="K30" s="727"/>
      <c r="L30" s="727"/>
      <c r="M30" s="727"/>
      <c r="N30" s="727"/>
      <c r="O30" s="727"/>
      <c r="P30" s="728"/>
      <c r="Q30" s="169"/>
    </row>
    <row r="31" spans="1:17" ht="4.5" customHeight="1" thickBot="1" x14ac:dyDescent="0.25">
      <c r="A31" s="169"/>
      <c r="B31" s="710"/>
      <c r="C31" s="711"/>
      <c r="D31" s="711"/>
      <c r="E31" s="711"/>
      <c r="F31" s="711"/>
      <c r="G31" s="711"/>
      <c r="H31" s="711"/>
      <c r="I31" s="711"/>
      <c r="J31" s="711"/>
      <c r="K31" s="711"/>
      <c r="L31" s="711"/>
      <c r="M31" s="711"/>
      <c r="N31" s="711"/>
      <c r="O31" s="711"/>
      <c r="P31" s="712"/>
      <c r="Q31" s="169"/>
    </row>
    <row r="32" spans="1:17" ht="13.5" thickBot="1" x14ac:dyDescent="0.25">
      <c r="A32" s="169"/>
      <c r="B32" s="366" t="s">
        <v>4</v>
      </c>
      <c r="C32" s="729" t="s">
        <v>74</v>
      </c>
      <c r="D32" s="727"/>
      <c r="E32" s="727"/>
      <c r="F32" s="727"/>
      <c r="G32" s="727"/>
      <c r="H32" s="727"/>
      <c r="I32" s="727"/>
      <c r="J32" s="727"/>
      <c r="K32" s="727"/>
      <c r="L32" s="727"/>
      <c r="M32" s="727"/>
      <c r="N32" s="727"/>
      <c r="O32" s="727"/>
      <c r="P32" s="728"/>
      <c r="Q32" s="169"/>
    </row>
    <row r="33" spans="1:17" ht="4.5" customHeight="1" thickBot="1" x14ac:dyDescent="0.25">
      <c r="A33" s="169"/>
      <c r="B33" s="710"/>
      <c r="C33" s="711"/>
      <c r="D33" s="711"/>
      <c r="E33" s="711"/>
      <c r="F33" s="711"/>
      <c r="G33" s="711"/>
      <c r="H33" s="711"/>
      <c r="I33" s="711"/>
      <c r="J33" s="711"/>
      <c r="K33" s="711"/>
      <c r="L33" s="711"/>
      <c r="M33" s="711"/>
      <c r="N33" s="711"/>
      <c r="O33" s="711"/>
      <c r="P33" s="712"/>
      <c r="Q33" s="169"/>
    </row>
    <row r="34" spans="1:17" ht="13.5" thickBot="1" x14ac:dyDescent="0.25">
      <c r="A34" s="169"/>
      <c r="B34" s="366" t="s">
        <v>23</v>
      </c>
      <c r="C34" s="729" t="s">
        <v>71</v>
      </c>
      <c r="D34" s="727"/>
      <c r="E34" s="727"/>
      <c r="F34" s="727"/>
      <c r="G34" s="727"/>
      <c r="H34" s="727"/>
      <c r="I34" s="727"/>
      <c r="J34" s="727"/>
      <c r="K34" s="727"/>
      <c r="L34" s="727"/>
      <c r="M34" s="727"/>
      <c r="N34" s="727"/>
      <c r="O34" s="727"/>
      <c r="P34" s="728"/>
      <c r="Q34" s="169"/>
    </row>
    <row r="35" spans="1:17" ht="4.5" customHeight="1" thickBot="1" x14ac:dyDescent="0.25">
      <c r="A35" s="169"/>
      <c r="B35" s="730"/>
      <c r="C35" s="731"/>
      <c r="D35" s="731"/>
      <c r="E35" s="731"/>
      <c r="F35" s="731"/>
      <c r="G35" s="731"/>
      <c r="H35" s="731"/>
      <c r="I35" s="731"/>
      <c r="J35" s="731"/>
      <c r="K35" s="731"/>
      <c r="L35" s="731"/>
      <c r="M35" s="731"/>
      <c r="N35" s="731"/>
      <c r="O35" s="731"/>
      <c r="P35" s="732"/>
      <c r="Q35" s="169"/>
    </row>
    <row r="36" spans="1:17" ht="16.5" customHeight="1" thickBot="1" x14ac:dyDescent="0.25">
      <c r="A36" s="169"/>
      <c r="B36" s="367" t="s">
        <v>64</v>
      </c>
      <c r="C36" s="726" t="s">
        <v>71</v>
      </c>
      <c r="D36" s="727"/>
      <c r="E36" s="727"/>
      <c r="F36" s="727"/>
      <c r="G36" s="727"/>
      <c r="H36" s="727"/>
      <c r="I36" s="727"/>
      <c r="J36" s="727"/>
      <c r="K36" s="727"/>
      <c r="L36" s="727"/>
      <c r="M36" s="727"/>
      <c r="N36" s="727"/>
      <c r="O36" s="727"/>
      <c r="P36" s="728"/>
      <c r="Q36" s="169"/>
    </row>
    <row r="37" spans="1:17" ht="4.5" customHeight="1" thickBot="1" x14ac:dyDescent="0.25">
      <c r="A37" s="169"/>
      <c r="B37" s="357"/>
      <c r="C37" s="357"/>
      <c r="D37" s="357"/>
      <c r="E37" s="357"/>
      <c r="F37" s="357"/>
      <c r="G37" s="357"/>
      <c r="H37" s="357"/>
      <c r="I37" s="357"/>
      <c r="J37" s="357"/>
      <c r="K37" s="357"/>
      <c r="L37" s="357"/>
      <c r="M37" s="357"/>
      <c r="N37" s="357"/>
      <c r="O37" s="357"/>
      <c r="P37" s="357"/>
      <c r="Q37" s="169"/>
    </row>
    <row r="38" spans="1:17" ht="13.5" thickBot="1" x14ac:dyDescent="0.25">
      <c r="A38" s="169"/>
      <c r="B38" s="753" t="s">
        <v>17</v>
      </c>
      <c r="C38" s="754"/>
      <c r="D38" s="754"/>
      <c r="E38" s="754"/>
      <c r="F38" s="754"/>
      <c r="G38" s="754"/>
      <c r="H38" s="754"/>
      <c r="I38" s="754"/>
      <c r="J38" s="754"/>
      <c r="K38" s="754"/>
      <c r="L38" s="754"/>
      <c r="M38" s="754"/>
      <c r="N38" s="754"/>
      <c r="O38" s="755"/>
      <c r="P38" s="756"/>
      <c r="Q38" s="169"/>
    </row>
    <row r="39" spans="1:17" x14ac:dyDescent="0.2">
      <c r="A39" s="169"/>
      <c r="B39" s="362" t="s">
        <v>22</v>
      </c>
      <c r="C39" s="753" t="s">
        <v>18</v>
      </c>
      <c r="D39" s="754"/>
      <c r="E39" s="754"/>
      <c r="F39" s="754"/>
      <c r="G39" s="756"/>
      <c r="H39" s="753" t="s">
        <v>7</v>
      </c>
      <c r="I39" s="754"/>
      <c r="J39" s="754"/>
      <c r="K39" s="754"/>
      <c r="L39" s="756"/>
      <c r="M39" s="753" t="s">
        <v>19</v>
      </c>
      <c r="N39" s="754"/>
      <c r="O39" s="755"/>
      <c r="P39" s="756"/>
      <c r="Q39" s="169"/>
    </row>
    <row r="40" spans="1:17" ht="54" customHeight="1" x14ac:dyDescent="0.2">
      <c r="A40" s="169"/>
      <c r="B40" s="172" t="s">
        <v>279</v>
      </c>
      <c r="C40" s="855" t="s">
        <v>280</v>
      </c>
      <c r="D40" s="855"/>
      <c r="E40" s="855"/>
      <c r="F40" s="855"/>
      <c r="G40" s="855"/>
      <c r="H40" s="856" t="s">
        <v>192</v>
      </c>
      <c r="I40" s="856"/>
      <c r="J40" s="856"/>
      <c r="K40" s="856"/>
      <c r="L40" s="856"/>
      <c r="M40" s="855" t="s">
        <v>281</v>
      </c>
      <c r="N40" s="855"/>
      <c r="O40" s="855"/>
      <c r="P40" s="857"/>
      <c r="Q40" s="169"/>
    </row>
    <row r="41" spans="1:17" ht="55.5" customHeight="1" x14ac:dyDescent="0.2">
      <c r="A41" s="169"/>
      <c r="B41" s="172" t="s">
        <v>282</v>
      </c>
      <c r="C41" s="855" t="s">
        <v>283</v>
      </c>
      <c r="D41" s="855"/>
      <c r="E41" s="855"/>
      <c r="F41" s="855"/>
      <c r="G41" s="855"/>
      <c r="H41" s="856" t="s">
        <v>284</v>
      </c>
      <c r="I41" s="856"/>
      <c r="J41" s="856"/>
      <c r="K41" s="856"/>
      <c r="L41" s="856"/>
      <c r="M41" s="855" t="s">
        <v>285</v>
      </c>
      <c r="N41" s="855"/>
      <c r="O41" s="855"/>
      <c r="P41" s="857"/>
      <c r="Q41" s="169"/>
    </row>
    <row r="42" spans="1:17" ht="13.5" customHeight="1" x14ac:dyDescent="0.2">
      <c r="A42" s="169"/>
      <c r="B42" s="172" t="s">
        <v>286</v>
      </c>
      <c r="C42" s="855" t="s">
        <v>287</v>
      </c>
      <c r="D42" s="855"/>
      <c r="E42" s="855"/>
      <c r="F42" s="855"/>
      <c r="G42" s="855"/>
      <c r="H42" s="856" t="s">
        <v>284</v>
      </c>
      <c r="I42" s="856"/>
      <c r="J42" s="856"/>
      <c r="K42" s="856"/>
      <c r="L42" s="856"/>
      <c r="M42" s="855" t="s">
        <v>285</v>
      </c>
      <c r="N42" s="855"/>
      <c r="O42" s="855"/>
      <c r="P42" s="857"/>
      <c r="Q42" s="169"/>
    </row>
    <row r="43" spans="1:17" ht="4.5" customHeight="1" thickBot="1" x14ac:dyDescent="0.25">
      <c r="A43" s="169"/>
      <c r="B43" s="173"/>
      <c r="C43" s="173"/>
      <c r="D43" s="173"/>
      <c r="E43" s="173"/>
      <c r="F43" s="173"/>
      <c r="G43" s="173"/>
      <c r="H43" s="173"/>
      <c r="I43" s="173"/>
      <c r="J43" s="173"/>
      <c r="K43" s="173"/>
      <c r="L43" s="173"/>
      <c r="M43" s="173"/>
      <c r="N43" s="173"/>
      <c r="O43" s="173"/>
      <c r="P43" s="173"/>
      <c r="Q43" s="169"/>
    </row>
    <row r="44" spans="1:17" ht="13.5" customHeight="1" thickBot="1" x14ac:dyDescent="0.25">
      <c r="A44" s="169"/>
      <c r="B44" s="757" t="s">
        <v>8</v>
      </c>
      <c r="C44" s="758"/>
      <c r="D44" s="758"/>
      <c r="E44" s="758"/>
      <c r="F44" s="758"/>
      <c r="G44" s="758"/>
      <c r="H44" s="758"/>
      <c r="I44" s="758"/>
      <c r="J44" s="758"/>
      <c r="K44" s="758"/>
      <c r="L44" s="758"/>
      <c r="M44" s="758"/>
      <c r="N44" s="758"/>
      <c r="O44" s="758"/>
      <c r="P44" s="759"/>
      <c r="Q44" s="169"/>
    </row>
    <row r="45" spans="1:17" ht="4.5" customHeight="1" thickBot="1" x14ac:dyDescent="0.25">
      <c r="A45" s="169"/>
      <c r="B45" s="162"/>
      <c r="C45" s="163"/>
      <c r="D45" s="163"/>
      <c r="E45" s="163"/>
      <c r="F45" s="163"/>
      <c r="G45" s="163"/>
      <c r="H45" s="163"/>
      <c r="I45" s="163"/>
      <c r="J45" s="163"/>
      <c r="K45" s="163"/>
      <c r="L45" s="163"/>
      <c r="M45" s="163"/>
      <c r="N45" s="163"/>
      <c r="O45" s="163"/>
      <c r="P45" s="164"/>
      <c r="Q45" s="169"/>
    </row>
    <row r="46" spans="1:17" x14ac:dyDescent="0.2">
      <c r="A46" s="169"/>
      <c r="B46" s="760" t="s">
        <v>20</v>
      </c>
      <c r="C46" s="66" t="s">
        <v>9</v>
      </c>
      <c r="D46" s="67" t="s">
        <v>149</v>
      </c>
      <c r="E46" s="67" t="s">
        <v>150</v>
      </c>
      <c r="F46" s="67" t="s">
        <v>151</v>
      </c>
      <c r="G46" s="67" t="s">
        <v>152</v>
      </c>
      <c r="H46" s="67" t="s">
        <v>153</v>
      </c>
      <c r="I46" s="67" t="s">
        <v>154</v>
      </c>
      <c r="J46" s="67" t="s">
        <v>155</v>
      </c>
      <c r="K46" s="67" t="s">
        <v>156</v>
      </c>
      <c r="L46" s="67" t="s">
        <v>157</v>
      </c>
      <c r="M46" s="67" t="s">
        <v>158</v>
      </c>
      <c r="N46" s="67" t="s">
        <v>159</v>
      </c>
      <c r="O46" s="68" t="s">
        <v>160</v>
      </c>
      <c r="P46" s="69" t="s">
        <v>24</v>
      </c>
      <c r="Q46" s="169"/>
    </row>
    <row r="47" spans="1:17" ht="13.5" thickBot="1" x14ac:dyDescent="0.25">
      <c r="A47" s="169"/>
      <c r="B47" s="761"/>
      <c r="C47" s="70" t="s">
        <v>10</v>
      </c>
      <c r="D47" s="174"/>
      <c r="E47" s="174"/>
      <c r="F47" s="174">
        <v>0.46300000000000002</v>
      </c>
      <c r="G47" s="174"/>
      <c r="H47" s="174"/>
      <c r="I47" s="174"/>
      <c r="J47" s="174"/>
      <c r="K47" s="174"/>
      <c r="L47" s="174"/>
      <c r="M47" s="174"/>
      <c r="N47" s="174"/>
      <c r="O47" s="174"/>
      <c r="P47" s="174">
        <f>AVERAGE(D47:O47)</f>
        <v>0.46300000000000002</v>
      </c>
      <c r="Q47" s="169"/>
    </row>
    <row r="48" spans="1:17" ht="4.5" customHeight="1" thickBot="1" x14ac:dyDescent="0.25">
      <c r="A48" s="169"/>
      <c r="B48" s="175">
        <v>0.9</v>
      </c>
      <c r="C48" s="176"/>
      <c r="D48" s="176"/>
      <c r="E48" s="176"/>
      <c r="F48" s="177">
        <f>+$C$26</f>
        <v>0.8</v>
      </c>
      <c r="G48" s="176"/>
      <c r="H48" s="176"/>
      <c r="I48" s="177">
        <f>+$C$26</f>
        <v>0.8</v>
      </c>
      <c r="J48" s="176"/>
      <c r="K48" s="176"/>
      <c r="L48" s="177">
        <f>+$C$26</f>
        <v>0.8</v>
      </c>
      <c r="M48" s="176"/>
      <c r="N48" s="176"/>
      <c r="O48" s="177">
        <f>+$C$26</f>
        <v>0.8</v>
      </c>
      <c r="P48" s="177">
        <f>+$C$26</f>
        <v>0.8</v>
      </c>
      <c r="Q48" s="169"/>
    </row>
    <row r="49" spans="1:17" ht="22.5" customHeight="1" thickBot="1" x14ac:dyDescent="0.25">
      <c r="A49" s="169"/>
      <c r="B49" s="757" t="s">
        <v>21</v>
      </c>
      <c r="C49" s="758"/>
      <c r="D49" s="758"/>
      <c r="E49" s="758"/>
      <c r="F49" s="758"/>
      <c r="G49" s="758"/>
      <c r="H49" s="758"/>
      <c r="I49" s="758"/>
      <c r="J49" s="758"/>
      <c r="K49" s="758"/>
      <c r="L49" s="758"/>
      <c r="M49" s="758"/>
      <c r="N49" s="758"/>
      <c r="O49" s="758"/>
      <c r="P49" s="759"/>
      <c r="Q49" s="169"/>
    </row>
    <row r="50" spans="1:17" x14ac:dyDescent="0.2">
      <c r="A50" s="169"/>
      <c r="B50" s="842"/>
      <c r="C50" s="843"/>
      <c r="D50" s="843"/>
      <c r="E50" s="843"/>
      <c r="F50" s="843"/>
      <c r="G50" s="843"/>
      <c r="H50" s="843"/>
      <c r="I50" s="843"/>
      <c r="J50" s="843"/>
      <c r="K50" s="843"/>
      <c r="L50" s="843"/>
      <c r="M50" s="843"/>
      <c r="N50" s="843"/>
      <c r="O50" s="843"/>
      <c r="P50" s="844"/>
      <c r="Q50" s="169"/>
    </row>
    <row r="51" spans="1:17" x14ac:dyDescent="0.2">
      <c r="A51" s="169"/>
      <c r="B51" s="845"/>
      <c r="C51" s="846"/>
      <c r="D51" s="846"/>
      <c r="E51" s="846"/>
      <c r="F51" s="846"/>
      <c r="G51" s="846"/>
      <c r="H51" s="846"/>
      <c r="I51" s="846"/>
      <c r="J51" s="846"/>
      <c r="K51" s="846"/>
      <c r="L51" s="846"/>
      <c r="M51" s="846"/>
      <c r="N51" s="846"/>
      <c r="O51" s="846"/>
      <c r="P51" s="847"/>
      <c r="Q51" s="169"/>
    </row>
    <row r="52" spans="1:17" x14ac:dyDescent="0.2">
      <c r="A52" s="169"/>
      <c r="B52" s="845"/>
      <c r="C52" s="846"/>
      <c r="D52" s="846"/>
      <c r="E52" s="846"/>
      <c r="F52" s="846"/>
      <c r="G52" s="846"/>
      <c r="H52" s="846"/>
      <c r="I52" s="846"/>
      <c r="J52" s="846"/>
      <c r="K52" s="846"/>
      <c r="L52" s="846"/>
      <c r="M52" s="846"/>
      <c r="N52" s="846"/>
      <c r="O52" s="846"/>
      <c r="P52" s="847"/>
      <c r="Q52" s="169"/>
    </row>
    <row r="53" spans="1:17" x14ac:dyDescent="0.2">
      <c r="A53" s="169"/>
      <c r="B53" s="845"/>
      <c r="C53" s="846"/>
      <c r="D53" s="846"/>
      <c r="E53" s="846"/>
      <c r="F53" s="846"/>
      <c r="G53" s="846"/>
      <c r="H53" s="846"/>
      <c r="I53" s="846"/>
      <c r="J53" s="846"/>
      <c r="K53" s="846"/>
      <c r="L53" s="846"/>
      <c r="M53" s="846"/>
      <c r="N53" s="846"/>
      <c r="O53" s="846"/>
      <c r="P53" s="847"/>
      <c r="Q53" s="169"/>
    </row>
    <row r="54" spans="1:17" x14ac:dyDescent="0.2">
      <c r="A54" s="169"/>
      <c r="B54" s="845"/>
      <c r="C54" s="846"/>
      <c r="D54" s="846"/>
      <c r="E54" s="846"/>
      <c r="F54" s="846"/>
      <c r="G54" s="846"/>
      <c r="H54" s="846"/>
      <c r="I54" s="846"/>
      <c r="J54" s="846"/>
      <c r="K54" s="846"/>
      <c r="L54" s="846"/>
      <c r="M54" s="846"/>
      <c r="N54" s="846"/>
      <c r="O54" s="846"/>
      <c r="P54" s="847"/>
      <c r="Q54" s="169"/>
    </row>
    <row r="55" spans="1:17" x14ac:dyDescent="0.2">
      <c r="A55" s="169"/>
      <c r="B55" s="845"/>
      <c r="C55" s="846"/>
      <c r="D55" s="846"/>
      <c r="E55" s="846"/>
      <c r="F55" s="846"/>
      <c r="G55" s="846"/>
      <c r="H55" s="846"/>
      <c r="I55" s="846"/>
      <c r="J55" s="846"/>
      <c r="K55" s="846"/>
      <c r="L55" s="846"/>
      <c r="M55" s="846"/>
      <c r="N55" s="846"/>
      <c r="O55" s="846"/>
      <c r="P55" s="847"/>
      <c r="Q55" s="169"/>
    </row>
    <row r="56" spans="1:17" x14ac:dyDescent="0.2">
      <c r="A56" s="169"/>
      <c r="B56" s="845"/>
      <c r="C56" s="846"/>
      <c r="D56" s="846"/>
      <c r="E56" s="846"/>
      <c r="F56" s="846"/>
      <c r="G56" s="846"/>
      <c r="H56" s="846"/>
      <c r="I56" s="846"/>
      <c r="J56" s="846"/>
      <c r="K56" s="846"/>
      <c r="L56" s="846"/>
      <c r="M56" s="846"/>
      <c r="N56" s="846"/>
      <c r="O56" s="846"/>
      <c r="P56" s="847"/>
      <c r="Q56" s="169"/>
    </row>
    <row r="57" spans="1:17" x14ac:dyDescent="0.2">
      <c r="A57" s="169"/>
      <c r="B57" s="845"/>
      <c r="C57" s="846"/>
      <c r="D57" s="846"/>
      <c r="E57" s="846"/>
      <c r="F57" s="846"/>
      <c r="G57" s="846"/>
      <c r="H57" s="846"/>
      <c r="I57" s="846"/>
      <c r="J57" s="846"/>
      <c r="K57" s="846"/>
      <c r="L57" s="846"/>
      <c r="M57" s="846"/>
      <c r="N57" s="846"/>
      <c r="O57" s="846"/>
      <c r="P57" s="847"/>
      <c r="Q57" s="169"/>
    </row>
    <row r="58" spans="1:17" x14ac:dyDescent="0.2">
      <c r="A58" s="169"/>
      <c r="B58" s="845"/>
      <c r="C58" s="846"/>
      <c r="D58" s="846"/>
      <c r="E58" s="846"/>
      <c r="F58" s="846"/>
      <c r="G58" s="846"/>
      <c r="H58" s="846"/>
      <c r="I58" s="846"/>
      <c r="J58" s="846"/>
      <c r="K58" s="846"/>
      <c r="L58" s="846"/>
      <c r="M58" s="846"/>
      <c r="N58" s="846"/>
      <c r="O58" s="846"/>
      <c r="P58" s="847"/>
      <c r="Q58" s="169"/>
    </row>
    <row r="59" spans="1:17" x14ac:dyDescent="0.2">
      <c r="A59" s="169"/>
      <c r="B59" s="845"/>
      <c r="C59" s="846"/>
      <c r="D59" s="846"/>
      <c r="E59" s="846"/>
      <c r="F59" s="846"/>
      <c r="G59" s="846"/>
      <c r="H59" s="846"/>
      <c r="I59" s="846"/>
      <c r="J59" s="846"/>
      <c r="K59" s="846"/>
      <c r="L59" s="846"/>
      <c r="M59" s="846"/>
      <c r="N59" s="846"/>
      <c r="O59" s="846"/>
      <c r="P59" s="847"/>
      <c r="Q59" s="169"/>
    </row>
    <row r="60" spans="1:17" x14ac:dyDescent="0.2">
      <c r="A60" s="169"/>
      <c r="B60" s="845"/>
      <c r="C60" s="846"/>
      <c r="D60" s="846"/>
      <c r="E60" s="846"/>
      <c r="F60" s="846"/>
      <c r="G60" s="846"/>
      <c r="H60" s="846"/>
      <c r="I60" s="846"/>
      <c r="J60" s="846"/>
      <c r="K60" s="846"/>
      <c r="L60" s="846"/>
      <c r="M60" s="846"/>
      <c r="N60" s="846"/>
      <c r="O60" s="846"/>
      <c r="P60" s="847"/>
      <c r="Q60" s="169"/>
    </row>
    <row r="61" spans="1:17" x14ac:dyDescent="0.2">
      <c r="A61" s="169"/>
      <c r="B61" s="845"/>
      <c r="C61" s="846"/>
      <c r="D61" s="846"/>
      <c r="E61" s="846"/>
      <c r="F61" s="846"/>
      <c r="G61" s="846"/>
      <c r="H61" s="846"/>
      <c r="I61" s="846"/>
      <c r="J61" s="846"/>
      <c r="K61" s="846"/>
      <c r="L61" s="846"/>
      <c r="M61" s="846"/>
      <c r="N61" s="846"/>
      <c r="O61" s="846"/>
      <c r="P61" s="847"/>
      <c r="Q61" s="169"/>
    </row>
    <row r="62" spans="1:17" x14ac:dyDescent="0.2">
      <c r="A62" s="169"/>
      <c r="B62" s="845"/>
      <c r="C62" s="846"/>
      <c r="D62" s="846"/>
      <c r="E62" s="846"/>
      <c r="F62" s="846"/>
      <c r="G62" s="846"/>
      <c r="H62" s="846"/>
      <c r="I62" s="846"/>
      <c r="J62" s="846"/>
      <c r="K62" s="846"/>
      <c r="L62" s="846"/>
      <c r="M62" s="846"/>
      <c r="N62" s="846"/>
      <c r="O62" s="846"/>
      <c r="P62" s="847"/>
      <c r="Q62" s="169"/>
    </row>
    <row r="63" spans="1:17" x14ac:dyDescent="0.2">
      <c r="A63" s="169"/>
      <c r="B63" s="845"/>
      <c r="C63" s="846"/>
      <c r="D63" s="846"/>
      <c r="E63" s="846"/>
      <c r="F63" s="846"/>
      <c r="G63" s="846"/>
      <c r="H63" s="846"/>
      <c r="I63" s="846"/>
      <c r="J63" s="846"/>
      <c r="K63" s="846"/>
      <c r="L63" s="846"/>
      <c r="M63" s="846"/>
      <c r="N63" s="846"/>
      <c r="O63" s="846"/>
      <c r="P63" s="847"/>
      <c r="Q63" s="169"/>
    </row>
    <row r="64" spans="1:17" x14ac:dyDescent="0.2">
      <c r="A64" s="169"/>
      <c r="B64" s="845"/>
      <c r="C64" s="846"/>
      <c r="D64" s="846"/>
      <c r="E64" s="846"/>
      <c r="F64" s="846"/>
      <c r="G64" s="846"/>
      <c r="H64" s="846"/>
      <c r="I64" s="846"/>
      <c r="J64" s="846"/>
      <c r="K64" s="846"/>
      <c r="L64" s="846"/>
      <c r="M64" s="846"/>
      <c r="N64" s="846"/>
      <c r="O64" s="846"/>
      <c r="P64" s="847"/>
      <c r="Q64" s="169"/>
    </row>
    <row r="65" spans="1:19" ht="13.5" thickBot="1" x14ac:dyDescent="0.25">
      <c r="A65" s="169"/>
      <c r="B65" s="848"/>
      <c r="C65" s="849"/>
      <c r="D65" s="849"/>
      <c r="E65" s="849"/>
      <c r="F65" s="849"/>
      <c r="G65" s="849"/>
      <c r="H65" s="849"/>
      <c r="I65" s="849"/>
      <c r="J65" s="849"/>
      <c r="K65" s="849"/>
      <c r="L65" s="849"/>
      <c r="M65" s="849"/>
      <c r="N65" s="849"/>
      <c r="O65" s="849"/>
      <c r="P65" s="850"/>
      <c r="Q65" s="169"/>
    </row>
    <row r="66" spans="1:19" s="178" customFormat="1" ht="4.5" customHeight="1" thickBot="1" x14ac:dyDescent="0.25">
      <c r="A66" s="851"/>
      <c r="B66" s="851"/>
      <c r="C66" s="851"/>
      <c r="D66" s="851"/>
      <c r="E66" s="851"/>
      <c r="F66" s="851"/>
      <c r="G66" s="851"/>
      <c r="H66" s="851"/>
      <c r="I66" s="851"/>
      <c r="J66" s="851"/>
      <c r="K66" s="851"/>
      <c r="L66" s="851"/>
      <c r="M66" s="851"/>
      <c r="N66" s="851"/>
      <c r="O66" s="851"/>
      <c r="P66" s="851"/>
      <c r="Q66" s="851"/>
      <c r="S66" s="179"/>
    </row>
    <row r="67" spans="1:19" ht="24.75" customHeight="1" x14ac:dyDescent="0.2">
      <c r="A67" s="169"/>
      <c r="B67" s="782" t="s">
        <v>5</v>
      </c>
      <c r="C67" s="785" t="s">
        <v>180</v>
      </c>
      <c r="D67" s="786"/>
      <c r="E67" s="786"/>
      <c r="F67" s="786"/>
      <c r="G67" s="786"/>
      <c r="H67" s="786"/>
      <c r="I67" s="786"/>
      <c r="J67" s="786"/>
      <c r="K67" s="786"/>
      <c r="L67" s="786"/>
      <c r="M67" s="786"/>
      <c r="N67" s="786"/>
      <c r="O67" s="786"/>
      <c r="P67" s="787"/>
      <c r="Q67" s="169"/>
    </row>
    <row r="68" spans="1:19" ht="96" customHeight="1" x14ac:dyDescent="0.2">
      <c r="A68" s="169"/>
      <c r="B68" s="783"/>
      <c r="C68" s="814" t="s">
        <v>378</v>
      </c>
      <c r="D68" s="815"/>
      <c r="E68" s="815"/>
      <c r="F68" s="815"/>
      <c r="G68" s="815"/>
      <c r="H68" s="815"/>
      <c r="I68" s="815"/>
      <c r="J68" s="815"/>
      <c r="K68" s="815"/>
      <c r="L68" s="815"/>
      <c r="M68" s="815"/>
      <c r="N68" s="815"/>
      <c r="O68" s="815"/>
      <c r="P68" s="816"/>
      <c r="Q68" s="169"/>
    </row>
    <row r="69" spans="1:19" ht="15" customHeight="1" x14ac:dyDescent="0.2">
      <c r="A69" s="169"/>
      <c r="B69" s="783"/>
      <c r="C69" s="773" t="s">
        <v>181</v>
      </c>
      <c r="D69" s="774"/>
      <c r="E69" s="774"/>
      <c r="F69" s="774"/>
      <c r="G69" s="774"/>
      <c r="H69" s="774"/>
      <c r="I69" s="774"/>
      <c r="J69" s="774"/>
      <c r="K69" s="774"/>
      <c r="L69" s="774"/>
      <c r="M69" s="774"/>
      <c r="N69" s="774"/>
      <c r="O69" s="774"/>
      <c r="P69" s="775"/>
      <c r="Q69" s="169"/>
    </row>
    <row r="70" spans="1:19" ht="90" customHeight="1" x14ac:dyDescent="0.2">
      <c r="A70" s="169"/>
      <c r="B70" s="783"/>
      <c r="C70" s="852"/>
      <c r="D70" s="853"/>
      <c r="E70" s="853"/>
      <c r="F70" s="853"/>
      <c r="G70" s="853"/>
      <c r="H70" s="853"/>
      <c r="I70" s="853"/>
      <c r="J70" s="853"/>
      <c r="K70" s="853"/>
      <c r="L70" s="853"/>
      <c r="M70" s="853"/>
      <c r="N70" s="853"/>
      <c r="O70" s="853"/>
      <c r="P70" s="854"/>
      <c r="Q70" s="169"/>
    </row>
    <row r="71" spans="1:19" ht="18" customHeight="1" x14ac:dyDescent="0.2">
      <c r="A71" s="169"/>
      <c r="B71" s="783"/>
      <c r="C71" s="773" t="s">
        <v>182</v>
      </c>
      <c r="D71" s="774"/>
      <c r="E71" s="774"/>
      <c r="F71" s="774"/>
      <c r="G71" s="774"/>
      <c r="H71" s="774"/>
      <c r="I71" s="774"/>
      <c r="J71" s="774"/>
      <c r="K71" s="774"/>
      <c r="L71" s="774"/>
      <c r="M71" s="774"/>
      <c r="N71" s="774"/>
      <c r="O71" s="774"/>
      <c r="P71" s="775"/>
      <c r="Q71" s="169"/>
    </row>
    <row r="72" spans="1:19" ht="90" customHeight="1" x14ac:dyDescent="0.2">
      <c r="A72" s="169"/>
      <c r="B72" s="783"/>
      <c r="C72" s="852"/>
      <c r="D72" s="853"/>
      <c r="E72" s="853"/>
      <c r="F72" s="853"/>
      <c r="G72" s="853"/>
      <c r="H72" s="853"/>
      <c r="I72" s="853"/>
      <c r="J72" s="853"/>
      <c r="K72" s="853"/>
      <c r="L72" s="853"/>
      <c r="M72" s="853"/>
      <c r="N72" s="853"/>
      <c r="O72" s="853"/>
      <c r="P72" s="854"/>
      <c r="Q72" s="169"/>
    </row>
    <row r="73" spans="1:19" ht="17.25" customHeight="1" x14ac:dyDescent="0.2">
      <c r="A73" s="169"/>
      <c r="B73" s="783"/>
      <c r="C73" s="773" t="s">
        <v>183</v>
      </c>
      <c r="D73" s="774"/>
      <c r="E73" s="774"/>
      <c r="F73" s="774"/>
      <c r="G73" s="774"/>
      <c r="H73" s="774"/>
      <c r="I73" s="774"/>
      <c r="J73" s="774"/>
      <c r="K73" s="774"/>
      <c r="L73" s="774"/>
      <c r="M73" s="774"/>
      <c r="N73" s="774"/>
      <c r="O73" s="774"/>
      <c r="P73" s="775"/>
      <c r="Q73" s="169"/>
    </row>
    <row r="74" spans="1:19" ht="90" customHeight="1" thickBot="1" x14ac:dyDescent="0.25">
      <c r="A74" s="169"/>
      <c r="B74" s="784"/>
      <c r="C74" s="776"/>
      <c r="D74" s="777"/>
      <c r="E74" s="777"/>
      <c r="F74" s="777"/>
      <c r="G74" s="777"/>
      <c r="H74" s="777"/>
      <c r="I74" s="777"/>
      <c r="J74" s="777"/>
      <c r="K74" s="777"/>
      <c r="L74" s="777"/>
      <c r="M74" s="777"/>
      <c r="N74" s="777"/>
      <c r="O74" s="777"/>
      <c r="P74" s="778"/>
      <c r="Q74" s="169"/>
    </row>
    <row r="75" spans="1:19" ht="30.75" customHeight="1" thickBot="1" x14ac:dyDescent="0.25">
      <c r="A75" s="169"/>
      <c r="B75" s="363" t="s">
        <v>63</v>
      </c>
      <c r="C75" s="826" t="s">
        <v>196</v>
      </c>
      <c r="D75" s="827"/>
      <c r="E75" s="827"/>
      <c r="F75" s="827"/>
      <c r="G75" s="827"/>
      <c r="H75" s="827"/>
      <c r="I75" s="827"/>
      <c r="J75" s="827"/>
      <c r="K75" s="827"/>
      <c r="L75" s="827"/>
      <c r="M75" s="827"/>
      <c r="N75" s="827"/>
      <c r="O75" s="827"/>
      <c r="P75" s="828"/>
      <c r="Q75" s="169"/>
    </row>
    <row r="76" spans="1:19" ht="27.75" customHeight="1" thickBot="1" x14ac:dyDescent="0.25">
      <c r="A76" s="169"/>
      <c r="B76" s="363" t="s">
        <v>84</v>
      </c>
      <c r="C76" s="779" t="s">
        <v>85</v>
      </c>
      <c r="D76" s="779"/>
      <c r="E76" s="779"/>
      <c r="F76" s="779"/>
      <c r="G76" s="779"/>
      <c r="H76" s="779"/>
      <c r="I76" s="779"/>
      <c r="J76" s="779"/>
      <c r="K76" s="779"/>
      <c r="L76" s="779"/>
      <c r="M76" s="779"/>
      <c r="N76" s="779"/>
      <c r="O76" s="779"/>
      <c r="P76" s="780"/>
      <c r="Q76" s="169"/>
    </row>
    <row r="79" spans="1:19" x14ac:dyDescent="0.2">
      <c r="C79" s="181"/>
    </row>
    <row r="80" spans="1:19" hidden="1" x14ac:dyDescent="0.2">
      <c r="C80" s="165">
        <v>2018</v>
      </c>
    </row>
    <row r="81" spans="2:19" hidden="1" x14ac:dyDescent="0.2">
      <c r="C81" s="165">
        <v>2019</v>
      </c>
    </row>
    <row r="87" spans="2:19" s="182" customFormat="1" x14ac:dyDescent="0.2">
      <c r="S87" s="167"/>
    </row>
    <row r="88" spans="2:19" s="182" customFormat="1" x14ac:dyDescent="0.2">
      <c r="S88" s="167"/>
    </row>
    <row r="89" spans="2:19" s="182" customFormat="1" x14ac:dyDescent="0.2">
      <c r="S89" s="167"/>
    </row>
    <row r="90" spans="2:19" s="182" customFormat="1" x14ac:dyDescent="0.2">
      <c r="S90" s="167"/>
    </row>
    <row r="91" spans="2:19" s="182" customFormat="1" x14ac:dyDescent="0.2">
      <c r="S91" s="167"/>
    </row>
    <row r="92" spans="2:19" s="182" customFormat="1" x14ac:dyDescent="0.2">
      <c r="S92" s="167"/>
    </row>
    <row r="93" spans="2:19" s="182" customFormat="1" x14ac:dyDescent="0.2">
      <c r="D93" s="183"/>
      <c r="E93" s="183"/>
      <c r="F93" s="183"/>
      <c r="G93" s="183"/>
      <c r="H93" s="183"/>
      <c r="I93" s="183"/>
      <c r="S93" s="167"/>
    </row>
    <row r="94" spans="2:19" s="182" customFormat="1" x14ac:dyDescent="0.2">
      <c r="D94" s="183"/>
      <c r="E94" s="183"/>
      <c r="F94" s="183"/>
      <c r="G94" s="183"/>
      <c r="H94" s="183"/>
      <c r="I94" s="183"/>
      <c r="S94" s="167"/>
    </row>
    <row r="95" spans="2:19" s="182" customFormat="1" x14ac:dyDescent="0.2">
      <c r="B95" s="183"/>
      <c r="C95" s="183"/>
      <c r="D95" s="183"/>
      <c r="E95" s="183"/>
      <c r="F95" s="183"/>
      <c r="G95" s="183"/>
      <c r="H95" s="183"/>
      <c r="I95" s="183"/>
      <c r="S95" s="167"/>
    </row>
    <row r="96" spans="2:19" s="182" customFormat="1" x14ac:dyDescent="0.2">
      <c r="B96" s="183"/>
      <c r="C96" s="183"/>
      <c r="D96" s="183"/>
      <c r="E96" s="183"/>
      <c r="F96" s="183"/>
      <c r="G96" s="183"/>
      <c r="H96" s="183"/>
      <c r="I96" s="183"/>
      <c r="S96" s="167"/>
    </row>
    <row r="97" spans="2:19" s="182" customFormat="1" x14ac:dyDescent="0.2">
      <c r="B97" s="183"/>
      <c r="C97" s="183"/>
      <c r="D97" s="183"/>
      <c r="E97" s="183"/>
      <c r="F97" s="183"/>
      <c r="G97" s="183"/>
      <c r="H97" s="183"/>
      <c r="I97" s="183"/>
      <c r="S97" s="167"/>
    </row>
    <row r="98" spans="2:19" s="182" customFormat="1" x14ac:dyDescent="0.2">
      <c r="B98" s="183"/>
      <c r="C98" s="183"/>
      <c r="D98" s="183"/>
      <c r="E98" s="183"/>
      <c r="F98" s="183"/>
      <c r="G98" s="183"/>
      <c r="H98" s="183"/>
      <c r="I98" s="183"/>
      <c r="K98" s="183"/>
      <c r="L98" s="183"/>
      <c r="M98" s="183"/>
      <c r="N98" s="183"/>
      <c r="O98" s="183"/>
      <c r="P98" s="183"/>
      <c r="S98" s="167"/>
    </row>
    <row r="99" spans="2:19" s="182" customFormat="1" x14ac:dyDescent="0.2">
      <c r="B99" s="183"/>
      <c r="C99" s="183"/>
      <c r="D99" s="183"/>
      <c r="E99" s="183"/>
      <c r="F99" s="183"/>
      <c r="G99" s="183"/>
      <c r="H99" s="183"/>
      <c r="I99" s="183"/>
      <c r="K99" s="183"/>
      <c r="L99" s="183"/>
      <c r="M99" s="183"/>
      <c r="N99" s="183"/>
      <c r="O99" s="183"/>
      <c r="P99" s="183"/>
      <c r="S99" s="167"/>
    </row>
    <row r="100" spans="2:19" s="182" customFormat="1" x14ac:dyDescent="0.2">
      <c r="B100" s="183"/>
      <c r="C100" s="183"/>
      <c r="D100" s="183"/>
      <c r="E100" s="183"/>
      <c r="F100" s="183"/>
      <c r="G100" s="183"/>
      <c r="H100" s="183"/>
      <c r="I100" s="183"/>
      <c r="K100" s="183"/>
      <c r="L100" s="183"/>
      <c r="M100" s="183"/>
      <c r="N100" s="183"/>
      <c r="O100" s="183"/>
      <c r="P100" s="183"/>
      <c r="S100" s="167"/>
    </row>
    <row r="101" spans="2:19" s="182" customFormat="1" x14ac:dyDescent="0.2">
      <c r="B101" s="183"/>
      <c r="C101" s="183"/>
      <c r="D101" s="183"/>
      <c r="E101" s="183"/>
      <c r="F101" s="183"/>
      <c r="G101" s="183"/>
      <c r="H101" s="183"/>
      <c r="I101" s="183"/>
      <c r="K101" s="183"/>
      <c r="L101" s="183"/>
      <c r="M101" s="183"/>
      <c r="N101" s="183"/>
      <c r="O101" s="183"/>
      <c r="P101" s="183"/>
      <c r="Q101" s="184" t="s">
        <v>69</v>
      </c>
      <c r="S101" s="167"/>
    </row>
    <row r="102" spans="2:19" s="182" customFormat="1" x14ac:dyDescent="0.2">
      <c r="B102" s="185"/>
      <c r="C102" s="185"/>
      <c r="D102" s="183"/>
      <c r="E102" s="183"/>
      <c r="F102" s="183"/>
      <c r="G102" s="183"/>
      <c r="H102" s="183"/>
      <c r="I102" s="183"/>
      <c r="K102" s="183"/>
      <c r="L102" s="183"/>
      <c r="O102" s="183"/>
      <c r="P102" s="183"/>
      <c r="Q102" s="184" t="s">
        <v>70</v>
      </c>
      <c r="S102" s="167"/>
    </row>
    <row r="103" spans="2:19" s="182" customFormat="1" x14ac:dyDescent="0.2">
      <c r="B103" s="185"/>
      <c r="C103" s="185"/>
      <c r="D103" s="183"/>
      <c r="E103" s="183"/>
      <c r="F103" s="183"/>
      <c r="G103" s="183"/>
      <c r="H103" s="183"/>
      <c r="I103" s="183"/>
      <c r="K103" s="183"/>
      <c r="L103" s="183"/>
      <c r="O103" s="183"/>
      <c r="P103" s="183"/>
      <c r="Q103" s="184" t="s">
        <v>72</v>
      </c>
      <c r="S103" s="167"/>
    </row>
    <row r="104" spans="2:19" s="182" customFormat="1" x14ac:dyDescent="0.2">
      <c r="B104" s="185"/>
      <c r="C104" s="185"/>
      <c r="D104" s="183"/>
      <c r="E104" s="183"/>
      <c r="F104" s="183"/>
      <c r="G104" s="183"/>
      <c r="H104" s="183"/>
      <c r="I104" s="183"/>
      <c r="K104" s="183"/>
      <c r="L104" s="183"/>
      <c r="O104" s="183"/>
      <c r="P104" s="183"/>
      <c r="Q104" s="184" t="s">
        <v>71</v>
      </c>
      <c r="S104" s="167"/>
    </row>
    <row r="105" spans="2:19" s="182" customFormat="1" x14ac:dyDescent="0.2">
      <c r="B105" s="183"/>
      <c r="C105" s="185"/>
      <c r="D105" s="183"/>
      <c r="E105" s="183"/>
      <c r="F105" s="183"/>
      <c r="G105" s="183"/>
      <c r="H105" s="183"/>
      <c r="I105" s="183"/>
      <c r="K105" s="183"/>
      <c r="L105" s="183"/>
      <c r="M105" s="185"/>
      <c r="N105" s="183"/>
      <c r="O105" s="183"/>
      <c r="P105" s="183"/>
      <c r="Q105" s="184" t="s">
        <v>73</v>
      </c>
      <c r="S105" s="167"/>
    </row>
    <row r="106" spans="2:19" s="182" customFormat="1" x14ac:dyDescent="0.2">
      <c r="B106" s="183"/>
      <c r="C106" s="185"/>
      <c r="D106" s="183"/>
      <c r="E106" s="183"/>
      <c r="F106" s="183"/>
      <c r="G106" s="183"/>
      <c r="H106" s="183"/>
      <c r="I106" s="183"/>
      <c r="K106" s="183"/>
      <c r="L106" s="183"/>
      <c r="M106" s="183"/>
      <c r="N106" s="183" t="s">
        <v>67</v>
      </c>
      <c r="O106" s="183"/>
      <c r="P106" s="183"/>
      <c r="Q106" s="184" t="s">
        <v>74</v>
      </c>
      <c r="S106" s="167"/>
    </row>
    <row r="107" spans="2:19" s="182" customFormat="1" x14ac:dyDescent="0.2">
      <c r="B107" s="183"/>
      <c r="C107" s="185"/>
      <c r="D107" s="183"/>
      <c r="E107" s="183"/>
      <c r="F107" s="183"/>
      <c r="G107" s="183"/>
      <c r="H107" s="183"/>
      <c r="I107" s="183"/>
      <c r="K107" s="183"/>
      <c r="L107" s="183"/>
      <c r="M107" s="183"/>
      <c r="N107" s="183"/>
      <c r="O107" s="183"/>
      <c r="P107" s="183"/>
      <c r="S107" s="167"/>
    </row>
    <row r="108" spans="2:19" s="182" customFormat="1" x14ac:dyDescent="0.2">
      <c r="B108" s="183"/>
      <c r="C108" s="185"/>
      <c r="D108" s="183"/>
      <c r="E108" s="183"/>
      <c r="F108" s="183"/>
      <c r="G108" s="183"/>
      <c r="H108" s="183"/>
      <c r="I108" s="183"/>
      <c r="K108" s="183"/>
      <c r="L108" s="183"/>
      <c r="M108" s="183"/>
      <c r="N108" s="183"/>
      <c r="O108" s="183"/>
      <c r="P108" s="183"/>
      <c r="S108" s="167"/>
    </row>
    <row r="109" spans="2:19" s="182" customFormat="1" x14ac:dyDescent="0.2">
      <c r="B109" s="183"/>
      <c r="C109" s="183"/>
      <c r="D109" s="183"/>
      <c r="E109" s="183"/>
      <c r="F109" s="183"/>
      <c r="G109" s="183"/>
      <c r="H109" s="183"/>
      <c r="I109" s="183"/>
      <c r="K109" s="183"/>
      <c r="L109" s="183"/>
      <c r="M109" s="183"/>
      <c r="N109" s="183"/>
      <c r="O109" s="183"/>
      <c r="P109" s="183"/>
      <c r="S109" s="167"/>
    </row>
    <row r="110" spans="2:19" s="182" customFormat="1" x14ac:dyDescent="0.2">
      <c r="B110" s="183"/>
      <c r="C110" s="183"/>
      <c r="D110" s="183"/>
      <c r="E110" s="183"/>
      <c r="F110" s="183"/>
      <c r="G110" s="183"/>
      <c r="H110" s="183"/>
      <c r="I110" s="183"/>
      <c r="K110" s="183"/>
      <c r="L110" s="183"/>
      <c r="M110" s="183"/>
      <c r="N110" s="183"/>
      <c r="O110" s="183"/>
      <c r="P110" s="183"/>
      <c r="S110" s="167"/>
    </row>
    <row r="111" spans="2:19" s="182" customFormat="1" x14ac:dyDescent="0.2">
      <c r="B111" s="183"/>
      <c r="C111" s="183"/>
      <c r="D111" s="183"/>
      <c r="E111" s="183"/>
      <c r="F111" s="183"/>
      <c r="G111" s="183"/>
      <c r="H111" s="183"/>
      <c r="I111" s="183"/>
      <c r="K111" s="183"/>
      <c r="L111" s="183"/>
      <c r="M111" s="183"/>
      <c r="N111" s="183"/>
      <c r="O111" s="183"/>
      <c r="P111" s="183"/>
      <c r="Q111" s="184">
        <v>2015</v>
      </c>
      <c r="S111" s="167"/>
    </row>
    <row r="112" spans="2:19" s="182" customFormat="1" ht="12.75" customHeight="1" x14ac:dyDescent="0.2">
      <c r="B112" s="183"/>
      <c r="C112" s="183"/>
      <c r="D112" s="183"/>
      <c r="E112" s="183"/>
      <c r="F112" s="183"/>
      <c r="G112" s="183"/>
      <c r="H112" s="183"/>
      <c r="I112" s="183"/>
      <c r="Q112" s="184">
        <v>2016</v>
      </c>
      <c r="S112" s="167"/>
    </row>
    <row r="113" spans="2:19" s="182" customFormat="1" x14ac:dyDescent="0.2">
      <c r="B113" s="183"/>
      <c r="C113" s="183"/>
      <c r="D113" s="183"/>
      <c r="E113" s="183"/>
      <c r="F113" s="183"/>
      <c r="G113" s="183"/>
      <c r="H113" s="183"/>
      <c r="I113" s="183"/>
      <c r="Q113" s="184">
        <v>2017</v>
      </c>
      <c r="S113" s="167"/>
    </row>
    <row r="114" spans="2:19" s="182" customFormat="1" x14ac:dyDescent="0.2">
      <c r="C114" s="183"/>
      <c r="H114" s="183"/>
      <c r="I114" s="183"/>
      <c r="Q114" s="184">
        <v>2018</v>
      </c>
      <c r="S114" s="167"/>
    </row>
    <row r="115" spans="2:19" s="182" customFormat="1" x14ac:dyDescent="0.2">
      <c r="C115" s="183"/>
      <c r="H115" s="183"/>
      <c r="I115" s="183"/>
      <c r="S115" s="167"/>
    </row>
    <row r="116" spans="2:19" s="182" customFormat="1" x14ac:dyDescent="0.2">
      <c r="C116" s="183"/>
      <c r="H116" s="183"/>
      <c r="I116" s="183"/>
      <c r="S116" s="167"/>
    </row>
    <row r="117" spans="2:19" s="182" customFormat="1" x14ac:dyDescent="0.2">
      <c r="B117" s="186"/>
      <c r="C117" s="183"/>
      <c r="H117" s="183"/>
      <c r="I117" s="183"/>
      <c r="S117" s="167"/>
    </row>
    <row r="118" spans="2:19" s="182" customFormat="1" x14ac:dyDescent="0.2">
      <c r="B118" s="186"/>
      <c r="C118" s="183"/>
      <c r="H118" s="183"/>
      <c r="I118" s="183"/>
      <c r="S118" s="167"/>
    </row>
    <row r="119" spans="2:19" s="182" customFormat="1" x14ac:dyDescent="0.2">
      <c r="B119" s="186"/>
      <c r="C119" s="183"/>
      <c r="H119" s="183"/>
      <c r="I119" s="183"/>
      <c r="S119" s="167"/>
    </row>
    <row r="120" spans="2:19" s="182" customFormat="1" x14ac:dyDescent="0.2">
      <c r="B120" s="186"/>
      <c r="C120" s="183"/>
      <c r="H120" s="183"/>
      <c r="I120" s="183"/>
      <c r="S120" s="167"/>
    </row>
    <row r="121" spans="2:19" s="182" customFormat="1" x14ac:dyDescent="0.2">
      <c r="B121" s="186"/>
      <c r="C121" s="183"/>
      <c r="H121" s="183"/>
      <c r="I121" s="183"/>
      <c r="S121" s="167"/>
    </row>
    <row r="122" spans="2:19" s="182" customFormat="1" x14ac:dyDescent="0.2">
      <c r="B122" s="186"/>
      <c r="C122" s="183"/>
      <c r="H122" s="183"/>
      <c r="I122" s="183"/>
      <c r="S122" s="167"/>
    </row>
    <row r="123" spans="2:19" s="182" customFormat="1" x14ac:dyDescent="0.2">
      <c r="B123" s="186"/>
      <c r="C123" s="183"/>
      <c r="H123" s="183"/>
      <c r="I123" s="183"/>
      <c r="S123" s="167"/>
    </row>
    <row r="124" spans="2:19" s="182" customFormat="1" x14ac:dyDescent="0.2">
      <c r="B124" s="187"/>
      <c r="C124" s="183"/>
      <c r="H124" s="183"/>
      <c r="I124" s="183"/>
      <c r="S124" s="167"/>
    </row>
    <row r="125" spans="2:19" s="182" customFormat="1" x14ac:dyDescent="0.2">
      <c r="B125" s="187"/>
      <c r="C125" s="183"/>
      <c r="H125" s="183"/>
      <c r="I125" s="183"/>
      <c r="S125" s="167"/>
    </row>
    <row r="126" spans="2:19" s="182" customFormat="1" x14ac:dyDescent="0.2">
      <c r="C126" s="183"/>
      <c r="H126" s="183"/>
      <c r="I126" s="183"/>
      <c r="S126" s="167"/>
    </row>
    <row r="127" spans="2:19" s="182" customFormat="1" x14ac:dyDescent="0.2">
      <c r="B127" s="188" t="s">
        <v>260</v>
      </c>
      <c r="C127" s="183"/>
      <c r="F127" s="183"/>
      <c r="I127" s="183"/>
      <c r="S127" s="167"/>
    </row>
    <row r="128" spans="2:19" s="182" customFormat="1" x14ac:dyDescent="0.2">
      <c r="B128" s="188" t="s">
        <v>261</v>
      </c>
      <c r="C128" s="183"/>
      <c r="F128" s="183"/>
      <c r="I128" s="183"/>
      <c r="S128" s="167"/>
    </row>
    <row r="129" spans="2:19" s="182" customFormat="1" x14ac:dyDescent="0.2">
      <c r="B129" s="188" t="s">
        <v>262</v>
      </c>
      <c r="C129" s="183"/>
      <c r="F129" s="183"/>
      <c r="I129" s="189"/>
      <c r="J129" s="189"/>
      <c r="K129" s="189"/>
      <c r="S129" s="167"/>
    </row>
    <row r="130" spans="2:19" s="182" customFormat="1" x14ac:dyDescent="0.2">
      <c r="B130" s="188" t="s">
        <v>263</v>
      </c>
      <c r="C130" s="183"/>
      <c r="F130" s="183"/>
      <c r="G130" s="183"/>
      <c r="H130" s="189"/>
      <c r="I130" s="189"/>
      <c r="J130" s="189"/>
      <c r="K130" s="189"/>
      <c r="S130" s="167"/>
    </row>
    <row r="131" spans="2:19" s="182" customFormat="1" x14ac:dyDescent="0.2">
      <c r="B131" s="188" t="s">
        <v>264</v>
      </c>
      <c r="C131" s="183"/>
      <c r="F131" s="183"/>
      <c r="G131" s="183"/>
      <c r="H131" s="189"/>
      <c r="I131" s="189"/>
      <c r="J131" s="189"/>
      <c r="K131" s="189"/>
      <c r="S131" s="167"/>
    </row>
    <row r="132" spans="2:19" s="182" customFormat="1" x14ac:dyDescent="0.2">
      <c r="B132" s="188" t="s">
        <v>265</v>
      </c>
      <c r="C132" s="183"/>
      <c r="F132" s="183"/>
      <c r="G132" s="183"/>
      <c r="H132" s="189"/>
      <c r="I132" s="189"/>
      <c r="J132" s="189"/>
      <c r="K132" s="189"/>
      <c r="S132" s="167"/>
    </row>
    <row r="133" spans="2:19" s="182" customFormat="1" x14ac:dyDescent="0.2">
      <c r="B133" s="188" t="s">
        <v>266</v>
      </c>
      <c r="C133" s="183"/>
      <c r="F133" s="183"/>
      <c r="G133" s="183"/>
      <c r="H133" s="189"/>
      <c r="I133" s="189"/>
      <c r="J133" s="189"/>
      <c r="K133" s="189"/>
      <c r="S133" s="167"/>
    </row>
    <row r="134" spans="2:19" s="182" customFormat="1" x14ac:dyDescent="0.2">
      <c r="B134" s="190"/>
      <c r="C134" s="183"/>
      <c r="F134" s="183"/>
      <c r="G134" s="183"/>
      <c r="H134" s="189"/>
      <c r="I134" s="189"/>
      <c r="J134" s="189"/>
      <c r="K134" s="189"/>
      <c r="S134" s="167"/>
    </row>
    <row r="135" spans="2:19" s="182" customFormat="1" x14ac:dyDescent="0.2">
      <c r="B135" s="186"/>
      <c r="C135" s="183"/>
      <c r="F135" s="183"/>
      <c r="G135" s="183"/>
      <c r="H135" s="189"/>
      <c r="I135" s="189"/>
      <c r="J135" s="189"/>
      <c r="K135" s="189"/>
      <c r="S135" s="167"/>
    </row>
    <row r="136" spans="2:19" s="169" customFormat="1" x14ac:dyDescent="0.2">
      <c r="B136" s="186"/>
      <c r="C136" s="183"/>
      <c r="F136" s="183"/>
      <c r="G136" s="183"/>
      <c r="H136" s="189"/>
      <c r="I136" s="189"/>
      <c r="J136" s="189"/>
      <c r="K136" s="189"/>
      <c r="S136" s="170"/>
    </row>
    <row r="137" spans="2:19" s="169" customFormat="1" x14ac:dyDescent="0.2">
      <c r="B137" s="182" t="s">
        <v>29</v>
      </c>
      <c r="C137" s="183"/>
      <c r="F137" s="183"/>
      <c r="G137" s="183"/>
      <c r="H137" s="189"/>
      <c r="I137" s="189"/>
      <c r="J137" s="189"/>
      <c r="K137" s="189"/>
      <c r="S137" s="170"/>
    </row>
    <row r="138" spans="2:19" s="169" customFormat="1" x14ac:dyDescent="0.2">
      <c r="B138" s="191" t="s">
        <v>55</v>
      </c>
      <c r="C138" s="183"/>
      <c r="F138" s="183"/>
      <c r="G138" s="183"/>
      <c r="H138" s="189"/>
      <c r="I138" s="189"/>
      <c r="J138" s="189"/>
      <c r="K138" s="189"/>
      <c r="S138" s="170"/>
    </row>
    <row r="139" spans="2:19" s="169" customFormat="1" x14ac:dyDescent="0.2">
      <c r="B139" s="191" t="s">
        <v>166</v>
      </c>
      <c r="C139" s="183"/>
      <c r="F139" s="183"/>
      <c r="G139" s="183"/>
      <c r="H139" s="189"/>
      <c r="I139" s="189"/>
      <c r="J139" s="189"/>
      <c r="K139" s="189"/>
      <c r="S139" s="170"/>
    </row>
    <row r="140" spans="2:19" s="169" customFormat="1" x14ac:dyDescent="0.2">
      <c r="B140" s="191" t="s">
        <v>39</v>
      </c>
      <c r="C140" s="183"/>
      <c r="F140" s="183"/>
      <c r="G140" s="183"/>
      <c r="H140" s="189"/>
      <c r="I140" s="189"/>
      <c r="J140" s="189"/>
      <c r="K140" s="189"/>
      <c r="S140" s="170"/>
    </row>
    <row r="141" spans="2:19" s="169" customFormat="1" x14ac:dyDescent="0.2">
      <c r="B141" s="191" t="s">
        <v>172</v>
      </c>
      <c r="C141" s="183"/>
      <c r="F141" s="183"/>
      <c r="G141" s="183"/>
      <c r="H141" s="189"/>
      <c r="I141" s="189"/>
      <c r="J141" s="189"/>
      <c r="K141" s="189"/>
      <c r="S141" s="170"/>
    </row>
    <row r="142" spans="2:19" s="169" customFormat="1" x14ac:dyDescent="0.2">
      <c r="B142" s="191" t="s">
        <v>112</v>
      </c>
      <c r="C142" s="183"/>
      <c r="F142" s="183"/>
      <c r="G142" s="183"/>
      <c r="J142" s="189"/>
      <c r="K142" s="189"/>
      <c r="S142" s="170"/>
    </row>
    <row r="143" spans="2:19" s="169" customFormat="1" x14ac:dyDescent="0.2">
      <c r="B143" s="191" t="s">
        <v>174</v>
      </c>
      <c r="C143" s="183"/>
      <c r="F143" s="183"/>
      <c r="G143" s="183"/>
      <c r="S143" s="170"/>
    </row>
    <row r="144" spans="2:19" s="169" customFormat="1" x14ac:dyDescent="0.2">
      <c r="B144" s="191" t="s">
        <v>53</v>
      </c>
      <c r="C144" s="183"/>
      <c r="F144" s="183"/>
      <c r="G144" s="183"/>
      <c r="S144" s="170"/>
    </row>
    <row r="145" spans="2:19" s="169" customFormat="1" x14ac:dyDescent="0.2">
      <c r="B145" s="191" t="s">
        <v>163</v>
      </c>
      <c r="C145" s="183"/>
      <c r="F145" s="183"/>
      <c r="G145" s="183"/>
      <c r="S145" s="170"/>
    </row>
    <row r="146" spans="2:19" s="169" customFormat="1" x14ac:dyDescent="0.2">
      <c r="B146" s="191" t="s">
        <v>167</v>
      </c>
      <c r="C146" s="183"/>
      <c r="F146" s="183"/>
      <c r="G146" s="183"/>
      <c r="S146" s="170"/>
    </row>
    <row r="147" spans="2:19" x14ac:dyDescent="0.2">
      <c r="B147" s="192" t="s">
        <v>187</v>
      </c>
      <c r="C147" s="183"/>
      <c r="F147" s="183"/>
      <c r="G147" s="183"/>
    </row>
    <row r="148" spans="2:19" x14ac:dyDescent="0.2">
      <c r="B148" s="191" t="s">
        <v>165</v>
      </c>
      <c r="C148" s="183"/>
      <c r="F148" s="183"/>
      <c r="G148" s="183"/>
    </row>
    <row r="149" spans="2:19" x14ac:dyDescent="0.2">
      <c r="B149" s="191" t="s">
        <v>170</v>
      </c>
      <c r="C149" s="183"/>
      <c r="F149" s="183"/>
      <c r="G149" s="183"/>
    </row>
    <row r="150" spans="2:19" x14ac:dyDescent="0.2">
      <c r="B150" s="191" t="s">
        <v>173</v>
      </c>
      <c r="C150" s="183"/>
      <c r="F150" s="183"/>
      <c r="G150" s="183"/>
    </row>
    <row r="151" spans="2:19" x14ac:dyDescent="0.2">
      <c r="B151" s="191" t="s">
        <v>171</v>
      </c>
      <c r="C151" s="183"/>
      <c r="F151" s="183"/>
      <c r="G151" s="183"/>
    </row>
    <row r="152" spans="2:19" x14ac:dyDescent="0.2">
      <c r="B152" s="191" t="s">
        <v>168</v>
      </c>
      <c r="C152" s="183"/>
      <c r="F152" s="183"/>
      <c r="G152" s="183"/>
    </row>
    <row r="153" spans="2:19" x14ac:dyDescent="0.2">
      <c r="B153" s="191" t="s">
        <v>161</v>
      </c>
      <c r="C153" s="183"/>
      <c r="F153" s="183"/>
      <c r="G153" s="183"/>
    </row>
    <row r="154" spans="2:19" x14ac:dyDescent="0.2">
      <c r="B154" s="191" t="s">
        <v>169</v>
      </c>
      <c r="C154" s="183"/>
    </row>
    <row r="155" spans="2:19" x14ac:dyDescent="0.2">
      <c r="B155" s="191" t="s">
        <v>162</v>
      </c>
      <c r="C155" s="183"/>
    </row>
    <row r="156" spans="2:19" x14ac:dyDescent="0.2">
      <c r="B156" s="191" t="s">
        <v>164</v>
      </c>
      <c r="C156" s="183"/>
    </row>
    <row r="157" spans="2:19" x14ac:dyDescent="0.2">
      <c r="B157" s="191" t="s">
        <v>46</v>
      </c>
      <c r="C157" s="183"/>
    </row>
    <row r="158" spans="2:19" x14ac:dyDescent="0.2">
      <c r="B158" s="191" t="s">
        <v>54</v>
      </c>
      <c r="C158" s="183"/>
    </row>
    <row r="159" spans="2:19" x14ac:dyDescent="0.2">
      <c r="B159" s="191" t="s">
        <v>45</v>
      </c>
      <c r="C159" s="183"/>
    </row>
    <row r="160" spans="2:19" x14ac:dyDescent="0.2">
      <c r="B160" s="191" t="s">
        <v>47</v>
      </c>
      <c r="C160" s="183"/>
    </row>
    <row r="161" spans="2:3" x14ac:dyDescent="0.2">
      <c r="B161" s="191" t="s">
        <v>113</v>
      </c>
      <c r="C161" s="183"/>
    </row>
    <row r="162" spans="2:3" x14ac:dyDescent="0.2">
      <c r="B162" s="191" t="s">
        <v>111</v>
      </c>
      <c r="C162" s="183"/>
    </row>
    <row r="163" spans="2:3" x14ac:dyDescent="0.2">
      <c r="B163" s="191" t="s">
        <v>40</v>
      </c>
      <c r="C163" s="183"/>
    </row>
    <row r="164" spans="2:3" x14ac:dyDescent="0.2">
      <c r="B164" s="191" t="s">
        <v>110</v>
      </c>
    </row>
    <row r="165" spans="2:3" x14ac:dyDescent="0.2">
      <c r="B165" s="182"/>
    </row>
    <row r="166" spans="2:3" x14ac:dyDescent="0.2">
      <c r="B166" s="182"/>
    </row>
    <row r="167" spans="2:3" x14ac:dyDescent="0.2">
      <c r="B167" s="182"/>
    </row>
    <row r="168" spans="2:3" x14ac:dyDescent="0.2">
      <c r="B168" s="182" t="s">
        <v>188</v>
      </c>
    </row>
    <row r="169" spans="2:3" x14ac:dyDescent="0.2">
      <c r="B169" s="184" t="s">
        <v>66</v>
      </c>
    </row>
    <row r="170" spans="2:3" x14ac:dyDescent="0.2">
      <c r="B170" s="184" t="s">
        <v>85</v>
      </c>
    </row>
    <row r="171" spans="2:3" x14ac:dyDescent="0.2">
      <c r="B171" s="182"/>
    </row>
    <row r="172" spans="2:3" x14ac:dyDescent="0.2">
      <c r="B172" s="186"/>
    </row>
    <row r="173" spans="2:3" x14ac:dyDescent="0.2">
      <c r="B173" s="186"/>
    </row>
    <row r="174" spans="2:3" x14ac:dyDescent="0.2">
      <c r="B174" s="193"/>
    </row>
    <row r="175" spans="2:3" x14ac:dyDescent="0.2">
      <c r="B175" s="193"/>
    </row>
    <row r="176" spans="2:3" x14ac:dyDescent="0.2">
      <c r="B176" s="193"/>
    </row>
    <row r="177" spans="2:2" x14ac:dyDescent="0.2">
      <c r="B177" s="193"/>
    </row>
    <row r="178" spans="2:2" x14ac:dyDescent="0.2">
      <c r="B178" s="193"/>
    </row>
  </sheetData>
  <sheetProtection formatColumns="0" formatRows="0"/>
  <mergeCells count="72">
    <mergeCell ref="B2:B5"/>
    <mergeCell ref="C2:M2"/>
    <mergeCell ref="N2:P2"/>
    <mergeCell ref="C3:M3"/>
    <mergeCell ref="N3:P3"/>
    <mergeCell ref="C4:M4"/>
    <mergeCell ref="N4:P4"/>
    <mergeCell ref="C5:M5"/>
    <mergeCell ref="N5:P5"/>
    <mergeCell ref="B7:P8"/>
    <mergeCell ref="B9:P9"/>
    <mergeCell ref="C10:I10"/>
    <mergeCell ref="J10:M10"/>
    <mergeCell ref="N10:P10"/>
    <mergeCell ref="B11:P11"/>
    <mergeCell ref="C12:P12"/>
    <mergeCell ref="B13:P13"/>
    <mergeCell ref="C14:P14"/>
    <mergeCell ref="B15:P15"/>
    <mergeCell ref="C16:P16"/>
    <mergeCell ref="B17:P17"/>
    <mergeCell ref="C18:P18"/>
    <mergeCell ref="B19:P19"/>
    <mergeCell ref="B20:P20"/>
    <mergeCell ref="B21:P21"/>
    <mergeCell ref="C22:P22"/>
    <mergeCell ref="B23:P23"/>
    <mergeCell ref="C24:P24"/>
    <mergeCell ref="B25:P25"/>
    <mergeCell ref="C26:P26"/>
    <mergeCell ref="B27:P27"/>
    <mergeCell ref="D28:G28"/>
    <mergeCell ref="H28:J28"/>
    <mergeCell ref="K28:M28"/>
    <mergeCell ref="N28:O28"/>
    <mergeCell ref="B29:P29"/>
    <mergeCell ref="C30:P30"/>
    <mergeCell ref="B31:P31"/>
    <mergeCell ref="C32:P32"/>
    <mergeCell ref="B33:P33"/>
    <mergeCell ref="C34:P34"/>
    <mergeCell ref="B35:P35"/>
    <mergeCell ref="C36:P36"/>
    <mergeCell ref="B38:P38"/>
    <mergeCell ref="C39:G39"/>
    <mergeCell ref="H39:L39"/>
    <mergeCell ref="M39:P39"/>
    <mergeCell ref="C40:G40"/>
    <mergeCell ref="H40:L40"/>
    <mergeCell ref="M40:P40"/>
    <mergeCell ref="C41:G41"/>
    <mergeCell ref="H41:L41"/>
    <mergeCell ref="M41:P41"/>
    <mergeCell ref="C71:P71"/>
    <mergeCell ref="C72:P72"/>
    <mergeCell ref="C73:P73"/>
    <mergeCell ref="C42:G42"/>
    <mergeCell ref="H42:L42"/>
    <mergeCell ref="M42:P42"/>
    <mergeCell ref="B44:P44"/>
    <mergeCell ref="B46:B47"/>
    <mergeCell ref="B49:P49"/>
    <mergeCell ref="C74:P74"/>
    <mergeCell ref="C75:P75"/>
    <mergeCell ref="C76:P76"/>
    <mergeCell ref="B50:P65"/>
    <mergeCell ref="A66:Q66"/>
    <mergeCell ref="B67:B74"/>
    <mergeCell ref="C67:P67"/>
    <mergeCell ref="C68:P68"/>
    <mergeCell ref="C69:P69"/>
    <mergeCell ref="C70:P70"/>
  </mergeCells>
  <conditionalFormatting sqref="D47:O47">
    <cfRule type="cellIs" dxfId="142" priority="1" stopIfTrue="1" operator="equal">
      <formula>0</formula>
    </cfRule>
    <cfRule type="cellIs" dxfId="141" priority="2" stopIfTrue="1" operator="between">
      <formula>$S$5</formula>
      <formula>$S$6</formula>
    </cfRule>
    <cfRule type="cellIs" dxfId="140" priority="3" stopIfTrue="1" operator="between">
      <formula>$S$3</formula>
      <formula>$S$4</formula>
    </cfRule>
    <cfRule type="cellIs" dxfId="139" priority="4" stopIfTrue="1" operator="greaterThanOrEqual">
      <formula>$S$2</formula>
    </cfRule>
  </conditionalFormatting>
  <dataValidations count="7">
    <dataValidation type="list" allowBlank="1" showInputMessage="1" showErrorMessage="1" sqref="C32:P32 C34:P34" xr:uid="{B2B3AD73-4C92-4183-899D-154B70B11DFF}">
      <formula1>$Q$91:$Q$96</formula1>
    </dataValidation>
    <dataValidation type="list" allowBlank="1" showInputMessage="1" showErrorMessage="1" sqref="C76:P76" xr:uid="{6240557E-EC6A-4338-969C-1AB9E47F37DB}">
      <formula1>$B$169:$B$170</formula1>
    </dataValidation>
    <dataValidation type="list" allowBlank="1" showInputMessage="1" showErrorMessage="1" sqref="C12:P12" xr:uid="{B689BEB2-313E-4D64-ADC1-024DDE729312}">
      <formula1>$B$138:$B$164</formula1>
    </dataValidation>
    <dataValidation type="list" allowBlank="1" showInputMessage="1" showErrorMessage="1" sqref="N10:P10" xr:uid="{59B6939C-8A71-463F-AFED-F50827DAB22F}">
      <formula1>"Economicos,Eficiencia,Eficacia, Efectividad,Calidad"</formula1>
    </dataValidation>
    <dataValidation type="list" allowBlank="1" showInputMessage="1" showErrorMessage="1" sqref="C36:P36" xr:uid="{63F8500C-9E71-48F6-8BB3-668EACB59F3A}">
      <formula1>$Q$101:$Q$106</formula1>
    </dataValidation>
    <dataValidation type="list" allowBlank="1" showInputMessage="1" showErrorMessage="1" sqref="C18:P18" xr:uid="{42685782-5C12-4722-8079-213ECE2E1D18}">
      <formula1>$B$127:$B$133</formula1>
    </dataValidation>
    <dataValidation type="list" allowBlank="1" showInputMessage="1" showErrorMessage="1" sqref="C10:I10" xr:uid="{261B6CF9-07BB-4F60-9D64-C9B8D9E67422}">
      <formula1>"2023,2024,2025,2026,2027"</formula1>
    </dataValidation>
  </dataValidations>
  <pageMargins left="0.7" right="0.7" top="0.75" bottom="0.75" header="0.3" footer="0.3"/>
  <pageSetup orientation="portrait" r:id="rId1"/>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D7E4C-9968-4BD5-AFED-A04613D99277}">
  <sheetPr>
    <tabColor theme="6" tint="0.39997558519241921"/>
  </sheetPr>
  <dimension ref="A1:AL142"/>
  <sheetViews>
    <sheetView zoomScale="85" zoomScaleNormal="85" workbookViewId="0">
      <pane xSplit="2" ySplit="9" topLeftCell="C18" activePane="bottomRight" state="frozen"/>
      <selection pane="topRight" activeCell="C1" sqref="C1"/>
      <selection pane="bottomLeft" activeCell="A10" sqref="A10"/>
      <selection pane="bottomRight" activeCell="A18" sqref="A18:A20"/>
    </sheetView>
  </sheetViews>
  <sheetFormatPr baseColWidth="10" defaultRowHeight="30" customHeight="1" x14ac:dyDescent="0.2"/>
  <cols>
    <col min="1" max="1" width="28.5703125" style="222" customWidth="1"/>
    <col min="2" max="2" width="27" style="199" bestFit="1" customWidth="1"/>
    <col min="3" max="15" width="10.7109375" style="199" customWidth="1"/>
    <col min="16" max="17" width="10.7109375" style="195" customWidth="1"/>
    <col min="18" max="18" width="10.7109375" style="167" customWidth="1"/>
    <col min="19" max="19" width="10.7109375" style="195" customWidth="1"/>
    <col min="20" max="36" width="10.7109375" style="199" customWidth="1"/>
    <col min="37" max="37" width="10.28515625" style="199" customWidth="1"/>
    <col min="38" max="38" width="52.5703125" style="199" customWidth="1"/>
    <col min="39" max="16384" width="11.42578125" style="199"/>
  </cols>
  <sheetData>
    <row r="1" spans="1:38" ht="30" customHeight="1" x14ac:dyDescent="0.25">
      <c r="A1" s="897"/>
      <c r="B1" s="898" t="s">
        <v>56</v>
      </c>
      <c r="C1" s="899"/>
      <c r="D1" s="899"/>
      <c r="E1" s="899"/>
      <c r="F1" s="899"/>
      <c r="G1" s="899"/>
      <c r="H1" s="899"/>
      <c r="I1" s="899"/>
      <c r="J1" s="899"/>
      <c r="K1" s="899"/>
      <c r="L1" s="899"/>
      <c r="M1" s="900"/>
      <c r="N1" s="901" t="s">
        <v>57</v>
      </c>
      <c r="O1" s="902"/>
      <c r="P1" s="194"/>
      <c r="S1" s="194"/>
      <c r="T1" s="196"/>
      <c r="U1" s="196"/>
      <c r="V1" s="197"/>
      <c r="W1" s="198"/>
    </row>
    <row r="2" spans="1:38" s="178" customFormat="1" ht="30" customHeight="1" x14ac:dyDescent="0.25">
      <c r="A2" s="897"/>
      <c r="B2" s="898" t="s">
        <v>87</v>
      </c>
      <c r="C2" s="899"/>
      <c r="D2" s="899"/>
      <c r="E2" s="899"/>
      <c r="F2" s="899"/>
      <c r="G2" s="899"/>
      <c r="H2" s="899"/>
      <c r="I2" s="899"/>
      <c r="J2" s="899"/>
      <c r="K2" s="899"/>
      <c r="L2" s="899"/>
      <c r="M2" s="900"/>
      <c r="N2" s="872" t="s">
        <v>189</v>
      </c>
      <c r="O2" s="873"/>
      <c r="P2" s="200"/>
      <c r="Q2" s="201"/>
      <c r="R2" s="165">
        <v>0.95</v>
      </c>
      <c r="S2" s="200"/>
      <c r="T2" s="202"/>
      <c r="U2" s="202"/>
      <c r="V2" s="203"/>
      <c r="W2" s="204"/>
    </row>
    <row r="3" spans="1:38" s="178" customFormat="1" ht="30" customHeight="1" x14ac:dyDescent="0.25">
      <c r="A3" s="897"/>
      <c r="B3" s="898" t="s">
        <v>89</v>
      </c>
      <c r="C3" s="899"/>
      <c r="D3" s="899"/>
      <c r="E3" s="899"/>
      <c r="F3" s="899"/>
      <c r="G3" s="899"/>
      <c r="H3" s="899"/>
      <c r="I3" s="899"/>
      <c r="J3" s="899"/>
      <c r="K3" s="899"/>
      <c r="L3" s="899"/>
      <c r="M3" s="900"/>
      <c r="N3" s="901" t="s">
        <v>175</v>
      </c>
      <c r="O3" s="902"/>
      <c r="P3" s="200"/>
      <c r="Q3" s="201"/>
      <c r="R3" s="165">
        <v>0.94999</v>
      </c>
      <c r="S3" s="200"/>
      <c r="T3" s="202"/>
      <c r="U3" s="202"/>
      <c r="V3" s="203"/>
      <c r="W3" s="204"/>
    </row>
    <row r="4" spans="1:38" s="178" customFormat="1" ht="30" customHeight="1" x14ac:dyDescent="0.25">
      <c r="A4" s="897"/>
      <c r="B4" s="898" t="s">
        <v>91</v>
      </c>
      <c r="C4" s="899"/>
      <c r="D4" s="899"/>
      <c r="E4" s="899"/>
      <c r="F4" s="899"/>
      <c r="G4" s="899"/>
      <c r="H4" s="899"/>
      <c r="I4" s="899"/>
      <c r="J4" s="899"/>
      <c r="K4" s="899"/>
      <c r="L4" s="899"/>
      <c r="M4" s="900"/>
      <c r="N4" s="902" t="s">
        <v>61</v>
      </c>
      <c r="O4" s="902"/>
      <c r="P4" s="205"/>
      <c r="Q4" s="201"/>
      <c r="R4" s="165">
        <v>0.65</v>
      </c>
      <c r="S4" s="205"/>
      <c r="T4" s="206"/>
      <c r="U4" s="206"/>
      <c r="V4" s="203"/>
      <c r="W4" s="204"/>
    </row>
    <row r="5" spans="1:38" s="178" customFormat="1" ht="18" x14ac:dyDescent="0.25">
      <c r="A5" s="207"/>
      <c r="B5" s="208"/>
      <c r="C5" s="209"/>
      <c r="D5" s="209"/>
      <c r="E5" s="209"/>
      <c r="F5" s="209"/>
      <c r="G5" s="209"/>
      <c r="H5" s="209"/>
      <c r="I5" s="209"/>
      <c r="J5" s="209"/>
      <c r="K5" s="209"/>
      <c r="L5" s="209"/>
      <c r="M5" s="210"/>
      <c r="N5" s="210"/>
      <c r="O5" s="210"/>
      <c r="P5" s="205"/>
      <c r="Q5" s="201"/>
      <c r="R5" s="165">
        <v>0.64998999999999996</v>
      </c>
      <c r="S5" s="205"/>
      <c r="T5" s="206"/>
      <c r="U5" s="206"/>
      <c r="V5" s="203"/>
      <c r="W5" s="204"/>
    </row>
    <row r="6" spans="1:38" s="178" customFormat="1" ht="13.5" customHeight="1" x14ac:dyDescent="0.25">
      <c r="A6" s="211" t="s">
        <v>0</v>
      </c>
      <c r="B6" s="212"/>
      <c r="C6" s="896" t="str">
        <f>[1]Requerimiento!C12</f>
        <v>GESTION DE INFRAESTRUCTURA FISICA</v>
      </c>
      <c r="D6" s="896"/>
      <c r="E6" s="896"/>
      <c r="F6" s="896"/>
      <c r="G6" s="896"/>
      <c r="H6" s="896"/>
      <c r="I6" s="896"/>
      <c r="J6" s="896"/>
      <c r="K6" s="896"/>
      <c r="L6" s="896"/>
      <c r="M6" s="896"/>
      <c r="N6" s="896"/>
      <c r="O6" s="896"/>
      <c r="P6" s="201"/>
      <c r="Q6" s="201"/>
      <c r="R6" s="168"/>
      <c r="S6" s="201"/>
    </row>
    <row r="7" spans="1:38" s="178" customFormat="1" ht="11.25" customHeight="1" x14ac:dyDescent="0.2">
      <c r="A7" s="213"/>
      <c r="B7" s="212"/>
      <c r="C7" s="212"/>
      <c r="D7" s="212"/>
      <c r="E7" s="212"/>
      <c r="F7" s="212"/>
      <c r="G7" s="212"/>
      <c r="H7" s="212"/>
      <c r="I7" s="212"/>
      <c r="J7" s="212"/>
      <c r="K7" s="212"/>
      <c r="L7" s="212"/>
      <c r="M7" s="212"/>
      <c r="N7" s="212"/>
      <c r="O7" s="212"/>
      <c r="P7" s="201"/>
      <c r="Q7" s="201"/>
      <c r="R7" s="168"/>
      <c r="S7" s="201"/>
    </row>
    <row r="8" spans="1:38" ht="30" customHeight="1" x14ac:dyDescent="0.2">
      <c r="A8" s="796" t="s">
        <v>92</v>
      </c>
      <c r="B8" s="796" t="s">
        <v>20</v>
      </c>
      <c r="C8" s="799" t="str">
        <f>[2]ICA!C14</f>
        <v>Indicador Consumo Agua (ICA)</v>
      </c>
      <c r="D8" s="800"/>
      <c r="E8" s="800"/>
      <c r="F8" s="800"/>
      <c r="G8" s="800"/>
      <c r="H8" s="800"/>
      <c r="I8" s="800"/>
      <c r="J8" s="800"/>
      <c r="K8" s="800"/>
      <c r="L8" s="800"/>
      <c r="M8" s="800"/>
      <c r="N8" s="800"/>
      <c r="O8" s="800"/>
      <c r="P8" s="800"/>
      <c r="Q8" s="800"/>
      <c r="R8" s="800"/>
      <c r="S8" s="800"/>
      <c r="T8" s="800"/>
      <c r="U8" s="800"/>
      <c r="V8" s="800"/>
      <c r="W8" s="800"/>
      <c r="X8" s="800"/>
      <c r="Y8" s="800"/>
      <c r="Z8" s="800"/>
      <c r="AA8" s="800"/>
      <c r="AB8" s="800"/>
      <c r="AC8" s="800"/>
      <c r="AD8" s="800"/>
      <c r="AE8" s="800"/>
      <c r="AF8" s="800"/>
      <c r="AG8" s="800"/>
      <c r="AH8" s="800"/>
      <c r="AI8" s="800"/>
      <c r="AJ8" s="800"/>
      <c r="AK8" s="800"/>
      <c r="AL8" s="801"/>
    </row>
    <row r="9" spans="1:38" ht="30" customHeight="1" x14ac:dyDescent="0.2">
      <c r="A9" s="797"/>
      <c r="B9" s="797"/>
      <c r="C9" s="894" t="s">
        <v>288</v>
      </c>
      <c r="D9" s="895"/>
      <c r="E9" s="894" t="s">
        <v>289</v>
      </c>
      <c r="F9" s="895"/>
      <c r="G9" s="894" t="s">
        <v>290</v>
      </c>
      <c r="H9" s="895"/>
      <c r="I9" s="894" t="s">
        <v>176</v>
      </c>
      <c r="J9" s="895"/>
      <c r="K9" s="894" t="s">
        <v>291</v>
      </c>
      <c r="L9" s="895"/>
      <c r="M9" s="894" t="s">
        <v>292</v>
      </c>
      <c r="N9" s="895"/>
      <c r="O9" s="894" t="s">
        <v>293</v>
      </c>
      <c r="P9" s="895"/>
      <c r="Q9" s="894" t="s">
        <v>177</v>
      </c>
      <c r="R9" s="895"/>
      <c r="S9" s="894" t="s">
        <v>294</v>
      </c>
      <c r="T9" s="895"/>
      <c r="U9" s="894" t="s">
        <v>295</v>
      </c>
      <c r="V9" s="895"/>
      <c r="W9" s="894" t="s">
        <v>296</v>
      </c>
      <c r="X9" s="895"/>
      <c r="Y9" s="894" t="s">
        <v>178</v>
      </c>
      <c r="Z9" s="895"/>
      <c r="AA9" s="894" t="s">
        <v>297</v>
      </c>
      <c r="AB9" s="895"/>
      <c r="AC9" s="894" t="s">
        <v>298</v>
      </c>
      <c r="AD9" s="895"/>
      <c r="AE9" s="894" t="s">
        <v>299</v>
      </c>
      <c r="AF9" s="895"/>
      <c r="AG9" s="894" t="s">
        <v>179</v>
      </c>
      <c r="AH9" s="895"/>
      <c r="AI9" s="894" t="s">
        <v>300</v>
      </c>
      <c r="AJ9" s="895"/>
      <c r="AK9" s="798" t="s">
        <v>94</v>
      </c>
      <c r="AL9" s="798"/>
    </row>
    <row r="10" spans="1:38" ht="30" customHeight="1" x14ac:dyDescent="0.2">
      <c r="A10" s="893" t="s">
        <v>301</v>
      </c>
      <c r="B10" s="214" t="str">
        <f>[2]ICA!B40</f>
        <v>Sedes con registro de consumo permitido</v>
      </c>
      <c r="C10" s="215">
        <f>SUM(D12:D26)</f>
        <v>3</v>
      </c>
      <c r="D10" s="892">
        <f>C10/C11</f>
        <v>0.6</v>
      </c>
      <c r="E10" s="215">
        <f>SUM(F12:F26)</f>
        <v>3</v>
      </c>
      <c r="F10" s="892">
        <f>E10/E11</f>
        <v>0.6</v>
      </c>
      <c r="G10" s="215">
        <f>SUM(H12:H26)</f>
        <v>2</v>
      </c>
      <c r="H10" s="892">
        <f>G10/G11</f>
        <v>0.4</v>
      </c>
      <c r="I10" s="215">
        <f>AVERAGE(C10,E10,G10)</f>
        <v>2.6666666666666665</v>
      </c>
      <c r="J10" s="892">
        <f>I10/I11</f>
        <v>0.53333333333333333</v>
      </c>
      <c r="K10" s="215">
        <f>SUM(L12:L26)</f>
        <v>2</v>
      </c>
      <c r="L10" s="892">
        <f>K10/K11</f>
        <v>0.4</v>
      </c>
      <c r="M10" s="215">
        <f>SUM(N12:N26)</f>
        <v>2</v>
      </c>
      <c r="N10" s="892">
        <f>M10/M11</f>
        <v>0.4</v>
      </c>
      <c r="O10" s="215">
        <f>SUM(P12:P26)</f>
        <v>2</v>
      </c>
      <c r="P10" s="892">
        <f>O10/O11</f>
        <v>0.4</v>
      </c>
      <c r="Q10" s="215">
        <f>AVERAGE(K10,M10,O10)</f>
        <v>2</v>
      </c>
      <c r="R10" s="892">
        <f>Q10/Q11</f>
        <v>0.4</v>
      </c>
      <c r="S10" s="215">
        <f>SUM(T12:T26)</f>
        <v>1</v>
      </c>
      <c r="T10" s="892">
        <f>S10/S11</f>
        <v>0.2</v>
      </c>
      <c r="U10" s="215">
        <f>SUM(V12:V26)</f>
        <v>1</v>
      </c>
      <c r="V10" s="892">
        <f>U10/U11</f>
        <v>0.2</v>
      </c>
      <c r="W10" s="215">
        <f>SUM(X12:X26)</f>
        <v>1</v>
      </c>
      <c r="X10" s="892">
        <f>W10/W11</f>
        <v>0.2</v>
      </c>
      <c r="Y10" s="215">
        <f>AVERAGE(S10,U10,W10)</f>
        <v>1</v>
      </c>
      <c r="Z10" s="892">
        <f>Y10/Y11</f>
        <v>0.2</v>
      </c>
      <c r="AA10" s="215">
        <f>SUM(AB12:AB26)</f>
        <v>2</v>
      </c>
      <c r="AB10" s="892">
        <f>AA10/AA11</f>
        <v>0.4</v>
      </c>
      <c r="AC10" s="215">
        <f>SUM(AD12:AD26)</f>
        <v>2</v>
      </c>
      <c r="AD10" s="892">
        <f>AC10/AC11</f>
        <v>0.4</v>
      </c>
      <c r="AE10" s="215">
        <f>SUM(AF12:AF26)</f>
        <v>2</v>
      </c>
      <c r="AF10" s="892">
        <f>AE10/AE11</f>
        <v>0.4</v>
      </c>
      <c r="AG10" s="215">
        <f>AVERAGE(AA10,AC10,AE10)</f>
        <v>2</v>
      </c>
      <c r="AH10" s="892">
        <f>AG10/AG11</f>
        <v>0.4</v>
      </c>
      <c r="AI10" s="215">
        <f>AVERAGE(S10,U10,W10,AA10,AC10,AE10)</f>
        <v>1.5</v>
      </c>
      <c r="AJ10" s="892">
        <f>AI10/AI11</f>
        <v>0.3</v>
      </c>
      <c r="AK10" s="888" t="s">
        <v>302</v>
      </c>
      <c r="AL10" s="889"/>
    </row>
    <row r="11" spans="1:38" ht="30" customHeight="1" x14ac:dyDescent="0.2">
      <c r="A11" s="893"/>
      <c r="B11" s="214" t="s">
        <v>303</v>
      </c>
      <c r="C11" s="215">
        <v>5</v>
      </c>
      <c r="D11" s="892"/>
      <c r="E11" s="215">
        <v>5</v>
      </c>
      <c r="F11" s="892"/>
      <c r="G11" s="215">
        <v>5</v>
      </c>
      <c r="H11" s="892"/>
      <c r="I11" s="215">
        <v>5</v>
      </c>
      <c r="J11" s="892"/>
      <c r="K11" s="215">
        <v>5</v>
      </c>
      <c r="L11" s="892"/>
      <c r="M11" s="215">
        <v>5</v>
      </c>
      <c r="N11" s="892"/>
      <c r="O11" s="215">
        <v>5</v>
      </c>
      <c r="P11" s="892"/>
      <c r="Q11" s="215">
        <v>5</v>
      </c>
      <c r="R11" s="892"/>
      <c r="S11" s="215">
        <v>5</v>
      </c>
      <c r="T11" s="892"/>
      <c r="U11" s="215">
        <v>5</v>
      </c>
      <c r="V11" s="892"/>
      <c r="W11" s="215">
        <v>5</v>
      </c>
      <c r="X11" s="892"/>
      <c r="Y11" s="215">
        <v>5</v>
      </c>
      <c r="Z11" s="892"/>
      <c r="AA11" s="215">
        <v>5</v>
      </c>
      <c r="AB11" s="892"/>
      <c r="AC11" s="215">
        <v>5</v>
      </c>
      <c r="AD11" s="892"/>
      <c r="AE11" s="215">
        <v>5</v>
      </c>
      <c r="AF11" s="892"/>
      <c r="AG11" s="215">
        <v>5</v>
      </c>
      <c r="AH11" s="892"/>
      <c r="AI11" s="215">
        <v>5</v>
      </c>
      <c r="AJ11" s="892"/>
      <c r="AK11" s="890"/>
      <c r="AL11" s="891"/>
    </row>
    <row r="12" spans="1:38" ht="30" customHeight="1" x14ac:dyDescent="0.2">
      <c r="A12" s="885" t="s">
        <v>304</v>
      </c>
      <c r="B12" s="216" t="s">
        <v>305</v>
      </c>
      <c r="C12" s="217">
        <v>6</v>
      </c>
      <c r="D12" s="881">
        <f>IF(C12&lt;C14,1,0)</f>
        <v>1</v>
      </c>
      <c r="E12" s="217">
        <v>14</v>
      </c>
      <c r="F12" s="881">
        <f>IF(E12&lt;E14,1,0)</f>
        <v>1</v>
      </c>
      <c r="G12" s="217">
        <v>13</v>
      </c>
      <c r="H12" s="881">
        <f>IF(G12&lt;G14,1,0)</f>
        <v>0</v>
      </c>
      <c r="I12" s="215">
        <f>AVERAGE(C12,E12,G12)</f>
        <v>11</v>
      </c>
      <c r="J12" s="884">
        <f>IF(I12="","",IF(I12&lt;I14,1,0))</f>
        <v>1</v>
      </c>
      <c r="K12" s="217"/>
      <c r="L12" s="881">
        <f>IF(K12&lt;K14,1,0)</f>
        <v>0</v>
      </c>
      <c r="M12" s="217"/>
      <c r="N12" s="881">
        <f>IF(M12&lt;M14,1,0)</f>
        <v>0</v>
      </c>
      <c r="O12" s="217"/>
      <c r="P12" s="881">
        <f>IF(O12&lt;O14,1,0)</f>
        <v>0</v>
      </c>
      <c r="Q12" s="215" t="e">
        <f>AVERAGE(K12,M12,O12)</f>
        <v>#DIV/0!</v>
      </c>
      <c r="R12" s="884" t="e">
        <f>IF(Q12="","",IF(Q12&lt;Q14,1,0))</f>
        <v>#DIV/0!</v>
      </c>
      <c r="S12" s="219"/>
      <c r="T12" s="881">
        <f>IF(S12&lt;S14,1,0)</f>
        <v>0</v>
      </c>
      <c r="U12" s="219"/>
      <c r="V12" s="881">
        <f>IF(U12&lt;U14,1,0)</f>
        <v>0</v>
      </c>
      <c r="W12" s="219"/>
      <c r="X12" s="881">
        <f>IF(W12&lt;W14,1,0)</f>
        <v>0</v>
      </c>
      <c r="Y12" s="218" t="e">
        <f>AVERAGE(S12,U12,W12)</f>
        <v>#DIV/0!</v>
      </c>
      <c r="Z12" s="881" t="e">
        <f>IF(Y12="","",IF(Y12&lt;Y14,1,0))</f>
        <v>#DIV/0!</v>
      </c>
      <c r="AA12" s="219"/>
      <c r="AB12" s="881">
        <f>IF(AA12&lt;AA14,1,0)</f>
        <v>0</v>
      </c>
      <c r="AC12" s="219"/>
      <c r="AD12" s="881">
        <f>IF(AC12&lt;AC14,1,0)</f>
        <v>0</v>
      </c>
      <c r="AE12" s="219"/>
      <c r="AF12" s="881">
        <f>IF(AE12&lt;AE14,1,0)</f>
        <v>0</v>
      </c>
      <c r="AG12" s="218" t="e">
        <f>AVERAGE(AA12,AC12,AE12)</f>
        <v>#DIV/0!</v>
      </c>
      <c r="AH12" s="881" t="e">
        <f>IF(AG12="","",IF(AG12&lt;AG14,1,0))</f>
        <v>#DIV/0!</v>
      </c>
      <c r="AI12" s="220" t="e">
        <f>AVERAGE(S12,U12,W12,AA12,AC12,AE12)</f>
        <v>#DIV/0!</v>
      </c>
      <c r="AJ12" s="884" t="e">
        <f>IF(AI12&lt;AI14,1,0)</f>
        <v>#DIV/0!</v>
      </c>
      <c r="AK12" s="888"/>
      <c r="AL12" s="889"/>
    </row>
    <row r="13" spans="1:38" ht="30" customHeight="1" x14ac:dyDescent="0.2">
      <c r="A13" s="886"/>
      <c r="B13" s="216" t="s">
        <v>306</v>
      </c>
      <c r="C13" s="217">
        <v>13</v>
      </c>
      <c r="D13" s="882"/>
      <c r="E13" s="217">
        <v>13</v>
      </c>
      <c r="F13" s="882"/>
      <c r="G13" s="217"/>
      <c r="H13" s="882"/>
      <c r="I13" s="218">
        <f>AVERAGE(C13,E13,G13)</f>
        <v>13</v>
      </c>
      <c r="J13" s="884"/>
      <c r="K13" s="217"/>
      <c r="L13" s="882"/>
      <c r="M13" s="217"/>
      <c r="N13" s="882"/>
      <c r="O13" s="217"/>
      <c r="P13" s="882"/>
      <c r="Q13" s="218" t="e">
        <f>AVERAGE(K13,M13,O13)</f>
        <v>#DIV/0!</v>
      </c>
      <c r="R13" s="884"/>
      <c r="S13" s="219"/>
      <c r="T13" s="882"/>
      <c r="U13" s="219"/>
      <c r="V13" s="882"/>
      <c r="W13" s="219"/>
      <c r="X13" s="882"/>
      <c r="Y13" s="218" t="e">
        <f>AVERAGE(S13,U13,W13)</f>
        <v>#DIV/0!</v>
      </c>
      <c r="Z13" s="882"/>
      <c r="AA13" s="219"/>
      <c r="AB13" s="882"/>
      <c r="AC13" s="219"/>
      <c r="AD13" s="882"/>
      <c r="AE13" s="219"/>
      <c r="AF13" s="882"/>
      <c r="AG13" s="218" t="e">
        <f>AVERAGE(AA13,AC13,AE13)</f>
        <v>#DIV/0!</v>
      </c>
      <c r="AH13" s="882"/>
      <c r="AI13" s="221" t="e">
        <f>AVERAGE(S13,U13,W13,AA13,AC13,AE13)</f>
        <v>#DIV/0!</v>
      </c>
      <c r="AJ13" s="884"/>
      <c r="AK13" s="890"/>
      <c r="AL13" s="891"/>
    </row>
    <row r="14" spans="1:38" ht="30" customHeight="1" x14ac:dyDescent="0.2">
      <c r="A14" s="887"/>
      <c r="B14" s="216" t="s">
        <v>307</v>
      </c>
      <c r="C14" s="217">
        <f>C13*1.095</f>
        <v>14.234999999999999</v>
      </c>
      <c r="D14" s="883"/>
      <c r="E14" s="217">
        <f>E13*1.095</f>
        <v>14.234999999999999</v>
      </c>
      <c r="F14" s="883"/>
      <c r="G14" s="217">
        <f>G13*1.095</f>
        <v>0</v>
      </c>
      <c r="H14" s="883"/>
      <c r="I14" s="218">
        <f>I13*1.095</f>
        <v>14.234999999999999</v>
      </c>
      <c r="J14" s="884"/>
      <c r="K14" s="217">
        <f>K13*1.095</f>
        <v>0</v>
      </c>
      <c r="L14" s="883"/>
      <c r="M14" s="217">
        <f>M13*1.095</f>
        <v>0</v>
      </c>
      <c r="N14" s="883"/>
      <c r="O14" s="217">
        <f>O13*1.095</f>
        <v>0</v>
      </c>
      <c r="P14" s="883"/>
      <c r="Q14" s="218" t="e">
        <f>Q13*1.095</f>
        <v>#DIV/0!</v>
      </c>
      <c r="R14" s="884"/>
      <c r="S14" s="218">
        <f>S13*1.095</f>
        <v>0</v>
      </c>
      <c r="T14" s="883"/>
      <c r="U14" s="218">
        <f>U13*1.095</f>
        <v>0</v>
      </c>
      <c r="V14" s="883"/>
      <c r="W14" s="218">
        <f>W13*1.095</f>
        <v>0</v>
      </c>
      <c r="X14" s="883"/>
      <c r="Y14" s="218" t="e">
        <f>Y13*1.095</f>
        <v>#DIV/0!</v>
      </c>
      <c r="Z14" s="883"/>
      <c r="AA14" s="218">
        <f>AA13*1.095</f>
        <v>0</v>
      </c>
      <c r="AB14" s="883"/>
      <c r="AC14" s="218">
        <f>AC13*1.095</f>
        <v>0</v>
      </c>
      <c r="AD14" s="883"/>
      <c r="AE14" s="218">
        <f>AE13*1.095</f>
        <v>0</v>
      </c>
      <c r="AF14" s="883"/>
      <c r="AG14" s="218" t="e">
        <f>AG13*1.095</f>
        <v>#DIV/0!</v>
      </c>
      <c r="AH14" s="883"/>
      <c r="AI14" s="218" t="e">
        <f>AI13*1.095</f>
        <v>#DIV/0!</v>
      </c>
      <c r="AJ14" s="884"/>
      <c r="AK14" s="888"/>
      <c r="AL14" s="889"/>
    </row>
    <row r="15" spans="1:38" ht="30" customHeight="1" x14ac:dyDescent="0.2">
      <c r="A15" s="885" t="s">
        <v>308</v>
      </c>
      <c r="B15" s="216" t="s">
        <v>305</v>
      </c>
      <c r="C15" s="217"/>
      <c r="D15" s="884">
        <f>IF(C15&lt;C17,1,0)</f>
        <v>0</v>
      </c>
      <c r="E15" s="217"/>
      <c r="F15" s="881">
        <f>IF(E15&lt;E17,1,0)</f>
        <v>0</v>
      </c>
      <c r="G15" s="217"/>
      <c r="H15" s="881">
        <f>IF(G15&lt;G17,1,0)</f>
        <v>0</v>
      </c>
      <c r="I15" s="215" t="e">
        <f>AVERAGE(C15,E15,G15)</f>
        <v>#DIV/0!</v>
      </c>
      <c r="J15" s="884" t="e">
        <f>IF(I15="","",IF(I15&lt;I17,1,0))</f>
        <v>#DIV/0!</v>
      </c>
      <c r="K15" s="217"/>
      <c r="L15" s="881">
        <v>0</v>
      </c>
      <c r="M15" s="217"/>
      <c r="N15" s="881">
        <f>IF(M15&lt;M17,1,0)</f>
        <v>0</v>
      </c>
      <c r="O15" s="217"/>
      <c r="P15" s="881">
        <f>IF(O15&lt;O17,1,0)</f>
        <v>0</v>
      </c>
      <c r="Q15" s="218" t="e">
        <f>AVERAGE(K15,M15,O15)</f>
        <v>#DIV/0!</v>
      </c>
      <c r="R15" s="884" t="e">
        <f>IF(Q15="","",IF(Q15&lt;Q17,1,0))</f>
        <v>#DIV/0!</v>
      </c>
      <c r="S15" s="219"/>
      <c r="T15" s="881">
        <f>IF(S15&lt;S17,1,0)</f>
        <v>0</v>
      </c>
      <c r="U15" s="219"/>
      <c r="V15" s="881">
        <f>IF(U15&lt;U17,1,0)</f>
        <v>0</v>
      </c>
      <c r="W15" s="306"/>
      <c r="X15" s="881">
        <f>IF(W15&lt;W17,1,0)</f>
        <v>0</v>
      </c>
      <c r="Y15" s="218" t="e">
        <f>AVERAGE(S15,U15,W15)</f>
        <v>#DIV/0!</v>
      </c>
      <c r="Z15" s="881" t="e">
        <f>IF(Y15="","",IF(Y15&lt;Y17,1,0))</f>
        <v>#DIV/0!</v>
      </c>
      <c r="AA15" s="219"/>
      <c r="AB15" s="881">
        <f>IF(AA15&lt;AA17,1,0)</f>
        <v>0</v>
      </c>
      <c r="AC15" s="219"/>
      <c r="AD15" s="881">
        <f>IF(AC15&lt;AC17,1,0)</f>
        <v>0</v>
      </c>
      <c r="AE15" s="219"/>
      <c r="AF15" s="881">
        <f>IF(AE15&lt;AE17,1,0)</f>
        <v>0</v>
      </c>
      <c r="AG15" s="218" t="e">
        <f>AVERAGE(AA15,AC15,AE15)</f>
        <v>#DIV/0!</v>
      </c>
      <c r="AH15" s="881" t="e">
        <f>IF(AG15="","",IF(AG15&lt;AG17,1,0))</f>
        <v>#DIV/0!</v>
      </c>
      <c r="AI15" s="220" t="e">
        <f>AVERAGE(S15,U15,W15,AA15,AC15,AE15)</f>
        <v>#DIV/0!</v>
      </c>
      <c r="AJ15" s="884" t="e">
        <f>IF(AI15&lt;AI17,1,0)</f>
        <v>#DIV/0!</v>
      </c>
      <c r="AK15" s="890"/>
      <c r="AL15" s="891"/>
    </row>
    <row r="16" spans="1:38" ht="30" customHeight="1" x14ac:dyDescent="0.2">
      <c r="A16" s="886"/>
      <c r="B16" s="216" t="s">
        <v>306</v>
      </c>
      <c r="C16" s="217"/>
      <c r="D16" s="884"/>
      <c r="E16" s="217"/>
      <c r="F16" s="882"/>
      <c r="G16" s="217"/>
      <c r="H16" s="882"/>
      <c r="I16" s="218" t="e">
        <f>AVERAGE(C16,E16,G16)</f>
        <v>#DIV/0!</v>
      </c>
      <c r="J16" s="884"/>
      <c r="K16" s="217"/>
      <c r="L16" s="882"/>
      <c r="M16" s="217"/>
      <c r="N16" s="882"/>
      <c r="O16" s="217"/>
      <c r="P16" s="882"/>
      <c r="Q16" s="218" t="e">
        <f>AVERAGE(K16,M16,O16)</f>
        <v>#DIV/0!</v>
      </c>
      <c r="R16" s="884"/>
      <c r="S16" s="217"/>
      <c r="T16" s="882"/>
      <c r="U16" s="217"/>
      <c r="V16" s="882"/>
      <c r="W16" s="217"/>
      <c r="X16" s="882"/>
      <c r="Y16" s="218" t="e">
        <f>AVERAGE(S16,U16,W16)</f>
        <v>#DIV/0!</v>
      </c>
      <c r="Z16" s="882"/>
      <c r="AA16" s="217"/>
      <c r="AB16" s="882"/>
      <c r="AC16" s="217"/>
      <c r="AD16" s="882"/>
      <c r="AE16" s="217"/>
      <c r="AF16" s="882"/>
      <c r="AG16" s="218" t="e">
        <f>AVERAGE(AA16,AC16,AE16)</f>
        <v>#DIV/0!</v>
      </c>
      <c r="AH16" s="882"/>
      <c r="AI16" s="221" t="e">
        <f>AVERAGE(S16,U16,W16,AA16,AC16,AE16)</f>
        <v>#DIV/0!</v>
      </c>
      <c r="AJ16" s="884"/>
      <c r="AK16" s="888"/>
      <c r="AL16" s="889"/>
    </row>
    <row r="17" spans="1:38" ht="30" customHeight="1" x14ac:dyDescent="0.2">
      <c r="A17" s="887"/>
      <c r="B17" s="216" t="s">
        <v>307</v>
      </c>
      <c r="C17" s="217">
        <f>C16*1.095</f>
        <v>0</v>
      </c>
      <c r="D17" s="884"/>
      <c r="E17" s="217">
        <f>E16*1.095</f>
        <v>0</v>
      </c>
      <c r="F17" s="883"/>
      <c r="G17" s="217">
        <f>G16*1.095</f>
        <v>0</v>
      </c>
      <c r="H17" s="883"/>
      <c r="I17" s="218" t="e">
        <f>I16*1.095</f>
        <v>#DIV/0!</v>
      </c>
      <c r="J17" s="884"/>
      <c r="K17" s="217">
        <f>K16*1.095</f>
        <v>0</v>
      </c>
      <c r="L17" s="883"/>
      <c r="M17" s="217">
        <f>M16*1.095</f>
        <v>0</v>
      </c>
      <c r="N17" s="883"/>
      <c r="O17" s="217">
        <f>O16*1.095</f>
        <v>0</v>
      </c>
      <c r="P17" s="883"/>
      <c r="Q17" s="218" t="e">
        <f>Q16*1.095</f>
        <v>#DIV/0!</v>
      </c>
      <c r="R17" s="884"/>
      <c r="S17" s="218">
        <f>S16*1.095</f>
        <v>0</v>
      </c>
      <c r="T17" s="883"/>
      <c r="U17" s="218">
        <f>U16*1.095</f>
        <v>0</v>
      </c>
      <c r="V17" s="883"/>
      <c r="W17" s="218">
        <f>W16*1.095</f>
        <v>0</v>
      </c>
      <c r="X17" s="883"/>
      <c r="Y17" s="218" t="e">
        <f>Y16*1.095</f>
        <v>#DIV/0!</v>
      </c>
      <c r="Z17" s="883"/>
      <c r="AA17" s="218">
        <f>AA16*1.095</f>
        <v>0</v>
      </c>
      <c r="AB17" s="883"/>
      <c r="AC17" s="218">
        <f>AC16*1.095</f>
        <v>0</v>
      </c>
      <c r="AD17" s="883"/>
      <c r="AE17" s="218">
        <f>AE16*1.095</f>
        <v>0</v>
      </c>
      <c r="AF17" s="883"/>
      <c r="AG17" s="218" t="e">
        <f>AG16*1.095</f>
        <v>#DIV/0!</v>
      </c>
      <c r="AH17" s="883"/>
      <c r="AI17" s="218" t="e">
        <f>AI16*1.095</f>
        <v>#DIV/0!</v>
      </c>
      <c r="AJ17" s="884"/>
      <c r="AK17" s="890"/>
      <c r="AL17" s="891"/>
    </row>
    <row r="18" spans="1:38" ht="30" customHeight="1" x14ac:dyDescent="0.2">
      <c r="A18" s="885" t="s">
        <v>309</v>
      </c>
      <c r="B18" s="216" t="s">
        <v>305</v>
      </c>
      <c r="C18" s="218">
        <v>3.5</v>
      </c>
      <c r="D18" s="884">
        <f>IF(C18&lt;C20,1,0)</f>
        <v>1</v>
      </c>
      <c r="E18" s="218">
        <v>3</v>
      </c>
      <c r="F18" s="884">
        <f>IF(E18&lt;E20,1,0)</f>
        <v>1</v>
      </c>
      <c r="G18" s="218">
        <v>3</v>
      </c>
      <c r="H18" s="881">
        <f>IF(G18&lt;G20,1,0)</f>
        <v>1</v>
      </c>
      <c r="I18" s="215">
        <f>AVERAGE(C18,E18,G18)</f>
        <v>3.1666666666666665</v>
      </c>
      <c r="J18" s="884">
        <f>IF(I18="","",IF(I18&lt;I20,1,0))</f>
        <v>1</v>
      </c>
      <c r="K18" s="217"/>
      <c r="L18" s="881">
        <f>IF(K18&lt;K20,1,0)</f>
        <v>1</v>
      </c>
      <c r="M18" s="218"/>
      <c r="N18" s="881">
        <f>IF(M18&lt;M20,1,0)</f>
        <v>1</v>
      </c>
      <c r="O18" s="218"/>
      <c r="P18" s="881">
        <f>IF(O18&lt;O20,1,0)</f>
        <v>1</v>
      </c>
      <c r="Q18" s="218" t="e">
        <f>AVERAGE(K18,M18,O18)</f>
        <v>#DIV/0!</v>
      </c>
      <c r="R18" s="884" t="e">
        <f>IF(Q18="","",IF(Q18&lt;Q20,1,0))</f>
        <v>#DIV/0!</v>
      </c>
      <c r="S18" s="219"/>
      <c r="T18" s="881">
        <f>IF(S18&lt;S20,1,0)</f>
        <v>1</v>
      </c>
      <c r="U18" s="219"/>
      <c r="V18" s="881">
        <f>IF(U18&lt;U20,1,0)</f>
        <v>1</v>
      </c>
      <c r="W18" s="219"/>
      <c r="X18" s="881">
        <f>IF(W18&lt;W20,1,0)</f>
        <v>1</v>
      </c>
      <c r="Y18" s="218" t="e">
        <f>AVERAGE(S18,U18,W18)</f>
        <v>#DIV/0!</v>
      </c>
      <c r="Z18" s="881" t="e">
        <f>IF(Y18="","",IF(Y18&lt;Y20,1,0))</f>
        <v>#DIV/0!</v>
      </c>
      <c r="AA18" s="306"/>
      <c r="AB18" s="881">
        <f>IF(AA18&lt;AA20,1,0)</f>
        <v>1</v>
      </c>
      <c r="AC18" s="306"/>
      <c r="AD18" s="881">
        <f>IF(AC18&lt;AC20,1,0)</f>
        <v>1</v>
      </c>
      <c r="AE18" s="306"/>
      <c r="AF18" s="881">
        <f>IF(AE18&lt;AE20,1,0)</f>
        <v>1</v>
      </c>
      <c r="AG18" s="218" t="e">
        <f>AVERAGE(AA18,AC18,AE18)</f>
        <v>#DIV/0!</v>
      </c>
      <c r="AH18" s="881" t="e">
        <f>IF(AG18="","",IF(AG18&lt;AG20,1,0))</f>
        <v>#DIV/0!</v>
      </c>
      <c r="AI18" s="220" t="e">
        <f>AVERAGE(S18,U18,W18,AA18,AC18,AE18)</f>
        <v>#DIV/0!</v>
      </c>
      <c r="AJ18" s="884" t="e">
        <f>IF(AI18&lt;AI20,1,0)</f>
        <v>#DIV/0!</v>
      </c>
      <c r="AK18" s="888"/>
      <c r="AL18" s="889"/>
    </row>
    <row r="19" spans="1:38" ht="30" customHeight="1" x14ac:dyDescent="0.2">
      <c r="A19" s="886"/>
      <c r="B19" s="216" t="s">
        <v>306</v>
      </c>
      <c r="C19" s="218">
        <v>4.8</v>
      </c>
      <c r="D19" s="884"/>
      <c r="E19" s="218">
        <v>4.8</v>
      </c>
      <c r="F19" s="884"/>
      <c r="G19" s="218">
        <v>4.8</v>
      </c>
      <c r="H19" s="882"/>
      <c r="I19" s="218">
        <f>AVERAGE(C19,E19,G19)</f>
        <v>4.8</v>
      </c>
      <c r="J19" s="884"/>
      <c r="K19" s="218">
        <v>4.8</v>
      </c>
      <c r="L19" s="882"/>
      <c r="M19" s="218">
        <v>4.8</v>
      </c>
      <c r="N19" s="882"/>
      <c r="O19" s="218">
        <v>4.8</v>
      </c>
      <c r="P19" s="882"/>
      <c r="Q19" s="218">
        <f>AVERAGE(K19,M19,O19)</f>
        <v>4.8</v>
      </c>
      <c r="R19" s="884"/>
      <c r="S19" s="218">
        <v>4.8</v>
      </c>
      <c r="T19" s="882"/>
      <c r="U19" s="218">
        <v>4.8</v>
      </c>
      <c r="V19" s="882"/>
      <c r="W19" s="218">
        <v>4.8</v>
      </c>
      <c r="X19" s="882"/>
      <c r="Y19" s="218">
        <f>AVERAGE(S19,U19,W19)</f>
        <v>4.8</v>
      </c>
      <c r="Z19" s="882"/>
      <c r="AA19" s="218">
        <v>4.8</v>
      </c>
      <c r="AB19" s="882"/>
      <c r="AC19" s="218">
        <v>4.8</v>
      </c>
      <c r="AD19" s="882"/>
      <c r="AE19" s="218">
        <v>4.8</v>
      </c>
      <c r="AF19" s="882"/>
      <c r="AG19" s="218">
        <f>AVERAGE(AA19,AC19,AE19)</f>
        <v>4.8</v>
      </c>
      <c r="AH19" s="882"/>
      <c r="AI19" s="221">
        <f>AVERAGE(S19,U19,W19,AA19,AC19,AE19)</f>
        <v>4.8</v>
      </c>
      <c r="AJ19" s="884"/>
      <c r="AK19" s="890"/>
      <c r="AL19" s="891"/>
    </row>
    <row r="20" spans="1:38" ht="30" customHeight="1" x14ac:dyDescent="0.2">
      <c r="A20" s="887"/>
      <c r="B20" s="216" t="s">
        <v>307</v>
      </c>
      <c r="C20" s="218">
        <f>C19*1.095</f>
        <v>5.2559999999999993</v>
      </c>
      <c r="D20" s="884"/>
      <c r="E20" s="218">
        <f>E19*1.095</f>
        <v>5.2559999999999993</v>
      </c>
      <c r="F20" s="884"/>
      <c r="G20" s="218">
        <f>G19*1.095</f>
        <v>5.2559999999999993</v>
      </c>
      <c r="H20" s="883"/>
      <c r="I20" s="218">
        <f>I19*1.095</f>
        <v>5.2559999999999993</v>
      </c>
      <c r="J20" s="884"/>
      <c r="K20" s="217">
        <f>K19*1.095</f>
        <v>5.2559999999999993</v>
      </c>
      <c r="L20" s="883"/>
      <c r="M20" s="217">
        <f>M19*1.095</f>
        <v>5.2559999999999993</v>
      </c>
      <c r="N20" s="883"/>
      <c r="O20" s="217">
        <f>O19*1.095</f>
        <v>5.2559999999999993</v>
      </c>
      <c r="P20" s="883"/>
      <c r="Q20" s="218">
        <f>Q19*1.095</f>
        <v>5.2559999999999993</v>
      </c>
      <c r="R20" s="884"/>
      <c r="S20" s="218">
        <f>S19*1.095</f>
        <v>5.2559999999999993</v>
      </c>
      <c r="T20" s="883"/>
      <c r="U20" s="218">
        <f>U19*1.095</f>
        <v>5.2559999999999993</v>
      </c>
      <c r="V20" s="883"/>
      <c r="W20" s="218">
        <f>W19*1.095</f>
        <v>5.2559999999999993</v>
      </c>
      <c r="X20" s="883"/>
      <c r="Y20" s="218">
        <f>Y19*1.095</f>
        <v>5.2559999999999993</v>
      </c>
      <c r="Z20" s="883"/>
      <c r="AA20" s="218">
        <f>AA19*1.095</f>
        <v>5.2559999999999993</v>
      </c>
      <c r="AB20" s="883"/>
      <c r="AC20" s="218">
        <f>AC19*1.095</f>
        <v>5.2559999999999993</v>
      </c>
      <c r="AD20" s="883"/>
      <c r="AE20" s="218">
        <f>AE19*1.095</f>
        <v>5.2559999999999993</v>
      </c>
      <c r="AF20" s="883"/>
      <c r="AG20" s="218">
        <f>AG19*1.095</f>
        <v>5.2559999999999993</v>
      </c>
      <c r="AH20" s="883"/>
      <c r="AI20" s="218">
        <f>AI19*1.095</f>
        <v>5.2559999999999993</v>
      </c>
      <c r="AJ20" s="884"/>
      <c r="AK20" s="888"/>
      <c r="AL20" s="889"/>
    </row>
    <row r="21" spans="1:38" ht="30" customHeight="1" x14ac:dyDescent="0.2">
      <c r="A21" s="885" t="s">
        <v>310</v>
      </c>
      <c r="B21" s="216" t="s">
        <v>305</v>
      </c>
      <c r="C21" s="217"/>
      <c r="D21" s="884">
        <f>IF(C21&lt;C23,1,0)</f>
        <v>0</v>
      </c>
      <c r="E21" s="217"/>
      <c r="F21" s="881">
        <f>IF(E21&lt;E23,1,0)</f>
        <v>0</v>
      </c>
      <c r="G21" s="217"/>
      <c r="H21" s="881">
        <f>IF(G21&lt;G23,1,0)</f>
        <v>0</v>
      </c>
      <c r="I21" s="215" t="e">
        <f>AVERAGE(C21,E21,G21)</f>
        <v>#DIV/0!</v>
      </c>
      <c r="J21" s="884" t="e">
        <f>IF(I21="","",IF(I21&lt;I23,1,0))</f>
        <v>#DIV/0!</v>
      </c>
      <c r="K21" s="217"/>
      <c r="L21" s="881">
        <f>IF(K21&lt;K23,1,0)</f>
        <v>0</v>
      </c>
      <c r="M21" s="217"/>
      <c r="N21" s="881">
        <f>IF(M21&lt;M23,1,0)</f>
        <v>0</v>
      </c>
      <c r="O21" s="217"/>
      <c r="P21" s="881">
        <f>IF(O21&lt;O23,1,0)</f>
        <v>0</v>
      </c>
      <c r="Q21" s="218" t="e">
        <f>AVERAGE(K21,M21,O21)</f>
        <v>#DIV/0!</v>
      </c>
      <c r="R21" s="884" t="e">
        <f>IF(Q21="","",IF(Q21&lt;Q23,1,0))</f>
        <v>#DIV/0!</v>
      </c>
      <c r="S21" s="219"/>
      <c r="T21" s="884" t="str">
        <f>IF(S21="","",IF(S21&lt;S23,1,0))</f>
        <v/>
      </c>
      <c r="U21" s="219"/>
      <c r="V21" s="884" t="str">
        <f>IF(U21="","",IF(U21&lt;U23,1,0))</f>
        <v/>
      </c>
      <c r="W21" s="306"/>
      <c r="X21" s="884" t="str">
        <f>IF(W21="","",IF(W21&lt;W23,1,0))</f>
        <v/>
      </c>
      <c r="Y21" s="218" t="e">
        <f>AVERAGE(S21,U21,W21)</f>
        <v>#DIV/0!</v>
      </c>
      <c r="Z21" s="881" t="e">
        <f>IF(Y21="","",IF(Y21&lt;Y23,1,0))</f>
        <v>#DIV/0!</v>
      </c>
      <c r="AA21" s="306"/>
      <c r="AB21" s="881">
        <f>IF(AA21&lt;AA23,1,0)</f>
        <v>0</v>
      </c>
      <c r="AC21" s="219"/>
      <c r="AD21" s="881">
        <f>IF(AC21&lt;AC23,1,0)</f>
        <v>0</v>
      </c>
      <c r="AE21" s="219"/>
      <c r="AF21" s="881">
        <f>IF(AE21&lt;AE23,1,0)</f>
        <v>0</v>
      </c>
      <c r="AG21" s="218" t="e">
        <f>AVERAGE(AA21,AC21,AE21)</f>
        <v>#DIV/0!</v>
      </c>
      <c r="AH21" s="881" t="e">
        <f>IF(AG21="","",IF(AG21&lt;AG23,1,0))</f>
        <v>#DIV/0!</v>
      </c>
      <c r="AI21" s="220" t="e">
        <f>AVERAGE(S21,U21,W21,AA21,AC21,AE21)</f>
        <v>#DIV/0!</v>
      </c>
      <c r="AJ21" s="884" t="e">
        <f>IF(AI21&lt;AI23,1,0)</f>
        <v>#DIV/0!</v>
      </c>
      <c r="AK21" s="890"/>
      <c r="AL21" s="891"/>
    </row>
    <row r="22" spans="1:38" ht="30" customHeight="1" x14ac:dyDescent="0.2">
      <c r="A22" s="886"/>
      <c r="B22" s="216" t="s">
        <v>306</v>
      </c>
      <c r="C22" s="217"/>
      <c r="D22" s="884"/>
      <c r="E22" s="217"/>
      <c r="F22" s="882"/>
      <c r="G22" s="217"/>
      <c r="H22" s="882"/>
      <c r="I22" s="218" t="e">
        <f>AVERAGE(C22,E22,G22)</f>
        <v>#DIV/0!</v>
      </c>
      <c r="J22" s="884"/>
      <c r="K22" s="217"/>
      <c r="L22" s="882"/>
      <c r="M22" s="217"/>
      <c r="N22" s="882"/>
      <c r="O22" s="217"/>
      <c r="P22" s="882"/>
      <c r="Q22" s="218" t="e">
        <f>AVERAGE(K22,M22,O22)</f>
        <v>#DIV/0!</v>
      </c>
      <c r="R22" s="884"/>
      <c r="S22" s="219"/>
      <c r="T22" s="884"/>
      <c r="U22" s="219"/>
      <c r="V22" s="884"/>
      <c r="W22" s="219"/>
      <c r="X22" s="884"/>
      <c r="Y22" s="218" t="e">
        <f>AVERAGE(S22,U22,W22)</f>
        <v>#DIV/0!</v>
      </c>
      <c r="Z22" s="882"/>
      <c r="AA22" s="306"/>
      <c r="AB22" s="882"/>
      <c r="AC22" s="219"/>
      <c r="AD22" s="882"/>
      <c r="AE22" s="219"/>
      <c r="AF22" s="882"/>
      <c r="AG22" s="218" t="e">
        <f>AVERAGE(AA22,AC22,AE22)</f>
        <v>#DIV/0!</v>
      </c>
      <c r="AH22" s="882"/>
      <c r="AI22" s="221" t="e">
        <f>AVERAGE(S22,U22,W22,AA22,AC22,AE22)</f>
        <v>#DIV/0!</v>
      </c>
      <c r="AJ22" s="884"/>
      <c r="AK22" s="888"/>
      <c r="AL22" s="889"/>
    </row>
    <row r="23" spans="1:38" ht="30" customHeight="1" x14ac:dyDescent="0.2">
      <c r="A23" s="887"/>
      <c r="B23" s="216" t="s">
        <v>307</v>
      </c>
      <c r="C23" s="217">
        <f>C22*1.095</f>
        <v>0</v>
      </c>
      <c r="D23" s="884"/>
      <c r="E23" s="217">
        <f>E22*1.095</f>
        <v>0</v>
      </c>
      <c r="F23" s="883"/>
      <c r="G23" s="217">
        <f>G22*1.095</f>
        <v>0</v>
      </c>
      <c r="H23" s="883"/>
      <c r="I23" s="218" t="e">
        <f>I22*1.095</f>
        <v>#DIV/0!</v>
      </c>
      <c r="J23" s="884"/>
      <c r="K23" s="217">
        <f>K22*1.095</f>
        <v>0</v>
      </c>
      <c r="L23" s="883"/>
      <c r="M23" s="217">
        <f>M22*1.095</f>
        <v>0</v>
      </c>
      <c r="N23" s="883"/>
      <c r="O23" s="217">
        <f>O22*1.095</f>
        <v>0</v>
      </c>
      <c r="P23" s="883"/>
      <c r="Q23" s="218" t="e">
        <f>Q22*1.095</f>
        <v>#DIV/0!</v>
      </c>
      <c r="R23" s="884"/>
      <c r="S23" s="218">
        <f>S22*1.095</f>
        <v>0</v>
      </c>
      <c r="T23" s="884"/>
      <c r="U23" s="218">
        <f>U22*1.095</f>
        <v>0</v>
      </c>
      <c r="V23" s="884"/>
      <c r="W23" s="218">
        <f>W22*1.095</f>
        <v>0</v>
      </c>
      <c r="X23" s="884"/>
      <c r="Y23" s="218" t="e">
        <f>Y22*1.095</f>
        <v>#DIV/0!</v>
      </c>
      <c r="Z23" s="883"/>
      <c r="AA23" s="220">
        <f>AA22*1.095</f>
        <v>0</v>
      </c>
      <c r="AB23" s="883"/>
      <c r="AC23" s="218">
        <f>AC22*1.095</f>
        <v>0</v>
      </c>
      <c r="AD23" s="883"/>
      <c r="AE23" s="218">
        <f>AE22*1.095</f>
        <v>0</v>
      </c>
      <c r="AF23" s="883"/>
      <c r="AG23" s="218" t="e">
        <f>AG22*1.095</f>
        <v>#DIV/0!</v>
      </c>
      <c r="AH23" s="883"/>
      <c r="AI23" s="218" t="e">
        <f>AI22*1.095</f>
        <v>#DIV/0!</v>
      </c>
      <c r="AJ23" s="884"/>
      <c r="AK23" s="890"/>
      <c r="AL23" s="891"/>
    </row>
    <row r="24" spans="1:38" ht="30" customHeight="1" x14ac:dyDescent="0.2">
      <c r="A24" s="885" t="s">
        <v>311</v>
      </c>
      <c r="B24" s="216" t="s">
        <v>305</v>
      </c>
      <c r="C24" s="217">
        <v>6</v>
      </c>
      <c r="D24" s="884">
        <f>IF(C24&lt;C26,1,0)</f>
        <v>1</v>
      </c>
      <c r="E24" s="217">
        <v>10</v>
      </c>
      <c r="F24" s="881">
        <f>IF(E24&lt;E26,1,0)</f>
        <v>1</v>
      </c>
      <c r="G24" s="217">
        <v>9</v>
      </c>
      <c r="H24" s="881">
        <f>IF(G24&lt;G26,1,0)</f>
        <v>1</v>
      </c>
      <c r="I24" s="215">
        <f>AVERAGE(C24,E24,G24)</f>
        <v>8.3333333333333339</v>
      </c>
      <c r="J24" s="884">
        <f>IF(I24="","",IF(I24&lt;I26,1,0))</f>
        <v>1</v>
      </c>
      <c r="K24" s="217">
        <v>9</v>
      </c>
      <c r="L24" s="881">
        <f>IF(K24&lt;K26,1,0)</f>
        <v>1</v>
      </c>
      <c r="M24" s="217"/>
      <c r="N24" s="881">
        <f>IF(M24&lt;M26,1,0)</f>
        <v>1</v>
      </c>
      <c r="O24" s="217"/>
      <c r="P24" s="881">
        <f>IF(O24&lt;O26,1,0)</f>
        <v>1</v>
      </c>
      <c r="Q24" s="218">
        <f>AVERAGE(K24,M24,O24)</f>
        <v>9</v>
      </c>
      <c r="R24" s="884">
        <f>IF(Q24="","",IF(Q24&lt;Q26,1,0))</f>
        <v>1</v>
      </c>
      <c r="S24" s="219"/>
      <c r="T24" s="884" t="str">
        <f>IF(S24="","",IF(S24&lt;S26,1,0))</f>
        <v/>
      </c>
      <c r="U24" s="219"/>
      <c r="V24" s="884" t="str">
        <f>IF(U24="","",IF(U24&lt;U26,1,0))</f>
        <v/>
      </c>
      <c r="W24" s="306"/>
      <c r="X24" s="884" t="str">
        <f>IF(W24="","",IF(W24&lt;W26,1,0))</f>
        <v/>
      </c>
      <c r="Y24" s="218" t="e">
        <f>AVERAGE(S24,U24,W24)</f>
        <v>#DIV/0!</v>
      </c>
      <c r="Z24" s="881" t="e">
        <f>IF(Y24="","",IF(Y24&lt;Y26,1,0))</f>
        <v>#DIV/0!</v>
      </c>
      <c r="AA24" s="306"/>
      <c r="AB24" s="881">
        <f>IF(AA24&lt;AA26,1,0)</f>
        <v>1</v>
      </c>
      <c r="AC24" s="219"/>
      <c r="AD24" s="881">
        <f>IF(AC24&lt;AC26,1,0)</f>
        <v>1</v>
      </c>
      <c r="AE24" s="219"/>
      <c r="AF24" s="881">
        <f>IF(AE24&lt;AE26,1,0)</f>
        <v>1</v>
      </c>
      <c r="AG24" s="218" t="e">
        <f>AVERAGE(AA24,AC24,AE24)</f>
        <v>#DIV/0!</v>
      </c>
      <c r="AH24" s="881" t="e">
        <f>IF(AG24="","",IF(AG24&lt;AG26,1,0))</f>
        <v>#DIV/0!</v>
      </c>
      <c r="AI24" s="220" t="e">
        <f>AVERAGE(S24,U24,W24,AA24,AC24,AE24)</f>
        <v>#DIV/0!</v>
      </c>
      <c r="AJ24" s="884" t="e">
        <f>IF(AI24&lt;AI26,1,0)</f>
        <v>#DIV/0!</v>
      </c>
      <c r="AK24" s="903" t="s">
        <v>370</v>
      </c>
      <c r="AL24" s="904"/>
    </row>
    <row r="25" spans="1:38" ht="30" customHeight="1" x14ac:dyDescent="0.2">
      <c r="A25" s="886"/>
      <c r="B25" s="216" t="s">
        <v>306</v>
      </c>
      <c r="C25" s="218">
        <v>10.5</v>
      </c>
      <c r="D25" s="884"/>
      <c r="E25" s="218">
        <v>10.5</v>
      </c>
      <c r="F25" s="882"/>
      <c r="G25" s="218">
        <v>10.5</v>
      </c>
      <c r="H25" s="882"/>
      <c r="I25" s="218">
        <f>AVERAGE(C25,E25,G25)</f>
        <v>10.5</v>
      </c>
      <c r="J25" s="884"/>
      <c r="K25" s="218">
        <v>10.5</v>
      </c>
      <c r="L25" s="882"/>
      <c r="M25" s="218">
        <v>10.5</v>
      </c>
      <c r="N25" s="882"/>
      <c r="O25" s="218">
        <v>10.5</v>
      </c>
      <c r="P25" s="882"/>
      <c r="Q25" s="218">
        <f>AVERAGE(K25,M25,O25)</f>
        <v>10.5</v>
      </c>
      <c r="R25" s="884"/>
      <c r="S25" s="218">
        <v>10.5</v>
      </c>
      <c r="T25" s="884"/>
      <c r="U25" s="218">
        <v>10.5</v>
      </c>
      <c r="V25" s="884"/>
      <c r="W25" s="218">
        <v>10.5</v>
      </c>
      <c r="X25" s="884"/>
      <c r="Y25" s="218">
        <f>AVERAGE(S25,U25,W25)</f>
        <v>10.5</v>
      </c>
      <c r="Z25" s="882"/>
      <c r="AA25" s="218">
        <v>10.5</v>
      </c>
      <c r="AB25" s="882"/>
      <c r="AC25" s="218">
        <v>10.5</v>
      </c>
      <c r="AD25" s="882"/>
      <c r="AE25" s="218">
        <v>10.5</v>
      </c>
      <c r="AF25" s="882"/>
      <c r="AG25" s="218">
        <f>AVERAGE(AA25,AC25,AE25)</f>
        <v>10.5</v>
      </c>
      <c r="AH25" s="882"/>
      <c r="AI25" s="221">
        <f>AVERAGE(S25,U25,W25,AA25,AC25,AE25)</f>
        <v>10.5</v>
      </c>
      <c r="AJ25" s="884"/>
      <c r="AK25" s="904"/>
      <c r="AL25" s="904"/>
    </row>
    <row r="26" spans="1:38" ht="30" customHeight="1" x14ac:dyDescent="0.2">
      <c r="A26" s="887"/>
      <c r="B26" s="216" t="s">
        <v>307</v>
      </c>
      <c r="C26" s="217">
        <f>C25*1.095</f>
        <v>11.4975</v>
      </c>
      <c r="D26" s="884"/>
      <c r="E26" s="217">
        <f>E25*1.095</f>
        <v>11.4975</v>
      </c>
      <c r="F26" s="883"/>
      <c r="G26" s="217">
        <f>G25*1.095</f>
        <v>11.4975</v>
      </c>
      <c r="H26" s="883"/>
      <c r="I26" s="218">
        <f>I25*1.095</f>
        <v>11.4975</v>
      </c>
      <c r="J26" s="884"/>
      <c r="K26" s="217">
        <f>K25*1.095</f>
        <v>11.4975</v>
      </c>
      <c r="L26" s="883"/>
      <c r="M26" s="217">
        <f>M25*1.095</f>
        <v>11.4975</v>
      </c>
      <c r="N26" s="883"/>
      <c r="O26" s="217">
        <f>O25*1.095</f>
        <v>11.4975</v>
      </c>
      <c r="P26" s="883"/>
      <c r="Q26" s="218">
        <f>Q25*1.095</f>
        <v>11.4975</v>
      </c>
      <c r="R26" s="884"/>
      <c r="S26" s="218">
        <f>S25*1.095</f>
        <v>11.4975</v>
      </c>
      <c r="T26" s="884"/>
      <c r="U26" s="218">
        <f>U25*1.095</f>
        <v>11.4975</v>
      </c>
      <c r="V26" s="884"/>
      <c r="W26" s="218">
        <f>W25*1.095</f>
        <v>11.4975</v>
      </c>
      <c r="X26" s="884"/>
      <c r="Y26" s="218">
        <f>Y25*1.095</f>
        <v>11.4975</v>
      </c>
      <c r="Z26" s="883"/>
      <c r="AA26" s="220">
        <f>AA25*1.095</f>
        <v>11.4975</v>
      </c>
      <c r="AB26" s="883"/>
      <c r="AC26" s="218">
        <f>AC25*1.095</f>
        <v>11.4975</v>
      </c>
      <c r="AD26" s="883"/>
      <c r="AE26" s="218">
        <f>AE25*1.095</f>
        <v>11.4975</v>
      </c>
      <c r="AF26" s="883"/>
      <c r="AG26" s="218">
        <f>AG25*1.095</f>
        <v>11.4975</v>
      </c>
      <c r="AH26" s="883"/>
      <c r="AI26" s="218">
        <f>AI25*1.095</f>
        <v>11.4975</v>
      </c>
      <c r="AJ26" s="884"/>
      <c r="AK26" s="904"/>
      <c r="AL26" s="904"/>
    </row>
    <row r="27" spans="1:38" ht="30" customHeight="1" x14ac:dyDescent="0.2">
      <c r="A27" s="885" t="s">
        <v>316</v>
      </c>
      <c r="B27" s="216" t="s">
        <v>305</v>
      </c>
      <c r="C27" s="217"/>
      <c r="D27" s="884">
        <f>IF(C27&lt;C29,1,0)</f>
        <v>0</v>
      </c>
      <c r="E27" s="217"/>
      <c r="F27" s="881">
        <f>IF(E27&lt;E29,1,0)</f>
        <v>0</v>
      </c>
      <c r="G27" s="217"/>
      <c r="H27" s="881">
        <f>IF(G27&lt;G29,1,0)</f>
        <v>0</v>
      </c>
      <c r="I27" s="215" t="e">
        <f>AVERAGE(C27,E27,G27)</f>
        <v>#DIV/0!</v>
      </c>
      <c r="J27" s="884" t="e">
        <f>IF(I27="","",IF(I27&lt;I29,1,0))</f>
        <v>#DIV/0!</v>
      </c>
      <c r="K27" s="217"/>
      <c r="L27" s="881">
        <f>IF(K27&lt;K29,1,0)</f>
        <v>0</v>
      </c>
      <c r="M27" s="217"/>
      <c r="N27" s="881">
        <f>IF(M27&lt;M29,1,0)</f>
        <v>0</v>
      </c>
      <c r="O27" s="217"/>
      <c r="P27" s="881">
        <f>IF(O27&lt;O29,1,0)</f>
        <v>0</v>
      </c>
      <c r="Q27" s="218" t="e">
        <f>AVERAGE(K27,M27,O27)</f>
        <v>#DIV/0!</v>
      </c>
      <c r="R27" s="884" t="e">
        <f>IF(Q27="","",IF(Q27&lt;Q29,1,0))</f>
        <v>#DIV/0!</v>
      </c>
      <c r="S27" s="219"/>
      <c r="T27" s="884" t="str">
        <f>IF(S27="","",IF(S27&lt;S29,1,0))</f>
        <v/>
      </c>
      <c r="U27" s="369"/>
      <c r="V27" s="884">
        <v>1</v>
      </c>
      <c r="W27" s="369"/>
      <c r="X27" s="884">
        <v>1</v>
      </c>
      <c r="Y27" s="218" t="e">
        <f>AVERAGE(S27,U27,W27)</f>
        <v>#DIV/0!</v>
      </c>
      <c r="Z27" s="881" t="e">
        <f>IF(Y27="","",IF(Y27&lt;Y29,1,0))</f>
        <v>#DIV/0!</v>
      </c>
      <c r="AA27" s="306"/>
      <c r="AB27" s="881">
        <f>IF(AA27&lt;AA29,1,0)</f>
        <v>0</v>
      </c>
      <c r="AC27" s="219"/>
      <c r="AD27" s="881">
        <f>IF(AC27&lt;AC29,1,0)</f>
        <v>0</v>
      </c>
      <c r="AE27" s="219"/>
      <c r="AF27" s="881">
        <f>IF(AE27&lt;AE29,1,0)</f>
        <v>0</v>
      </c>
      <c r="AG27" s="218" t="e">
        <f>AVERAGE(AA27,AC27,AE27)</f>
        <v>#DIV/0!</v>
      </c>
      <c r="AH27" s="881" t="e">
        <f>IF(AG27="","",IF(AG27&lt;AG29,1,0))</f>
        <v>#DIV/0!</v>
      </c>
      <c r="AI27" s="220" t="e">
        <f>AVERAGE(S27,U27,W27,AA27,AC27,AE27)</f>
        <v>#DIV/0!</v>
      </c>
      <c r="AJ27" s="884" t="e">
        <f>IF(AI27&lt;AI29,1,0)</f>
        <v>#DIV/0!</v>
      </c>
      <c r="AK27" s="905"/>
      <c r="AL27" s="906"/>
    </row>
    <row r="28" spans="1:38" ht="30" customHeight="1" x14ac:dyDescent="0.2">
      <c r="A28" s="886"/>
      <c r="B28" s="216" t="s">
        <v>306</v>
      </c>
      <c r="C28" s="217"/>
      <c r="D28" s="884"/>
      <c r="E28" s="217"/>
      <c r="F28" s="882"/>
      <c r="G28" s="217"/>
      <c r="H28" s="882"/>
      <c r="I28" s="218" t="e">
        <f>AVERAGE(C28,E28,G28)</f>
        <v>#DIV/0!</v>
      </c>
      <c r="J28" s="884"/>
      <c r="K28" s="217"/>
      <c r="L28" s="882"/>
      <c r="M28" s="217"/>
      <c r="N28" s="882"/>
      <c r="O28" s="217"/>
      <c r="P28" s="882"/>
      <c r="Q28" s="218" t="e">
        <f>AVERAGE(K28,M28,O28)</f>
        <v>#DIV/0!</v>
      </c>
      <c r="R28" s="884"/>
      <c r="S28" s="217"/>
      <c r="T28" s="884"/>
      <c r="U28" s="217"/>
      <c r="V28" s="884"/>
      <c r="W28" s="217"/>
      <c r="X28" s="884"/>
      <c r="Y28" s="218" t="e">
        <f>AVERAGE(S28,U28,W28)</f>
        <v>#DIV/0!</v>
      </c>
      <c r="Z28" s="882"/>
      <c r="AA28" s="217"/>
      <c r="AB28" s="882"/>
      <c r="AC28" s="217"/>
      <c r="AD28" s="882"/>
      <c r="AE28" s="217"/>
      <c r="AF28" s="882"/>
      <c r="AG28" s="218" t="e">
        <f>AVERAGE(AA28,AC28,AE28)</f>
        <v>#DIV/0!</v>
      </c>
      <c r="AH28" s="882"/>
      <c r="AI28" s="221" t="e">
        <f>AVERAGE(S28,U28,W28,AA28,AC28,AE28)</f>
        <v>#DIV/0!</v>
      </c>
      <c r="AJ28" s="884"/>
      <c r="AK28" s="906"/>
      <c r="AL28" s="906"/>
    </row>
    <row r="29" spans="1:38" ht="30" customHeight="1" x14ac:dyDescent="0.2">
      <c r="A29" s="887"/>
      <c r="B29" s="216" t="s">
        <v>307</v>
      </c>
      <c r="C29" s="217">
        <f>C28*1.095</f>
        <v>0</v>
      </c>
      <c r="D29" s="884"/>
      <c r="E29" s="217">
        <f>E28*1.095</f>
        <v>0</v>
      </c>
      <c r="F29" s="883"/>
      <c r="G29" s="217">
        <f>G28*1.095</f>
        <v>0</v>
      </c>
      <c r="H29" s="883"/>
      <c r="I29" s="218" t="e">
        <f>I28*1.095</f>
        <v>#DIV/0!</v>
      </c>
      <c r="J29" s="884"/>
      <c r="K29" s="217">
        <f>K28*1.095</f>
        <v>0</v>
      </c>
      <c r="L29" s="883"/>
      <c r="M29" s="217">
        <f>M28*1.095</f>
        <v>0</v>
      </c>
      <c r="N29" s="883"/>
      <c r="O29" s="217">
        <f>O28*1.095</f>
        <v>0</v>
      </c>
      <c r="P29" s="883"/>
      <c r="Q29" s="218" t="e">
        <f>Q28*1.095</f>
        <v>#DIV/0!</v>
      </c>
      <c r="R29" s="884"/>
      <c r="S29" s="218">
        <f>S28*1.095</f>
        <v>0</v>
      </c>
      <c r="T29" s="884"/>
      <c r="U29" s="218">
        <f>U28*1.095</f>
        <v>0</v>
      </c>
      <c r="V29" s="884"/>
      <c r="W29" s="218">
        <f>W28*1.095</f>
        <v>0</v>
      </c>
      <c r="X29" s="884"/>
      <c r="Y29" s="218" t="e">
        <f>Y28*1.095</f>
        <v>#DIV/0!</v>
      </c>
      <c r="Z29" s="883"/>
      <c r="AA29" s="220">
        <f>AA28*1.095</f>
        <v>0</v>
      </c>
      <c r="AB29" s="883"/>
      <c r="AC29" s="218">
        <f>AC28*1.095</f>
        <v>0</v>
      </c>
      <c r="AD29" s="883"/>
      <c r="AE29" s="218">
        <f>AE28*1.095</f>
        <v>0</v>
      </c>
      <c r="AF29" s="883"/>
      <c r="AG29" s="218" t="e">
        <f>AG28*1.095</f>
        <v>#DIV/0!</v>
      </c>
      <c r="AH29" s="883"/>
      <c r="AI29" s="218" t="e">
        <f>AI28*1.095</f>
        <v>#DIV/0!</v>
      </c>
      <c r="AJ29" s="884"/>
      <c r="AK29" s="906"/>
      <c r="AL29" s="906"/>
    </row>
    <row r="62" spans="1:23" s="195" customFormat="1" ht="30" customHeight="1" x14ac:dyDescent="0.2">
      <c r="A62" s="222"/>
      <c r="B62" s="199"/>
      <c r="C62" s="199"/>
      <c r="D62" s="199"/>
      <c r="E62" s="199"/>
      <c r="F62" s="199"/>
      <c r="G62" s="199"/>
      <c r="H62" s="199"/>
      <c r="I62" s="199"/>
      <c r="J62" s="199"/>
      <c r="K62" s="199"/>
      <c r="L62" s="199"/>
      <c r="M62" s="199"/>
      <c r="N62" s="199"/>
      <c r="O62" s="199"/>
      <c r="R62" s="179"/>
      <c r="T62" s="199"/>
      <c r="U62" s="199"/>
      <c r="V62" s="199"/>
      <c r="W62" s="199"/>
    </row>
    <row r="132" spans="1:23" s="195" customFormat="1" ht="30" customHeight="1" x14ac:dyDescent="0.2">
      <c r="A132" s="222"/>
      <c r="B132" s="199"/>
      <c r="C132" s="199"/>
      <c r="D132" s="199"/>
      <c r="E132" s="199"/>
      <c r="F132" s="199"/>
      <c r="G132" s="199"/>
      <c r="H132" s="199"/>
      <c r="I132" s="199"/>
      <c r="J132" s="199"/>
      <c r="K132" s="199"/>
      <c r="L132" s="199"/>
      <c r="M132" s="199"/>
      <c r="N132" s="199"/>
      <c r="O132" s="199"/>
      <c r="R132" s="170"/>
      <c r="T132" s="199"/>
      <c r="U132" s="199"/>
      <c r="V132" s="199"/>
      <c r="W132" s="199"/>
    </row>
    <row r="133" spans="1:23" s="195" customFormat="1" ht="30" customHeight="1" x14ac:dyDescent="0.2">
      <c r="A133" s="222"/>
      <c r="B133" s="199"/>
      <c r="C133" s="199"/>
      <c r="D133" s="199"/>
      <c r="E133" s="199"/>
      <c r="F133" s="199"/>
      <c r="G133" s="199"/>
      <c r="H133" s="199"/>
      <c r="I133" s="199"/>
      <c r="J133" s="199"/>
      <c r="K133" s="199"/>
      <c r="L133" s="199"/>
      <c r="M133" s="199"/>
      <c r="N133" s="199"/>
      <c r="O133" s="199"/>
      <c r="R133" s="170"/>
      <c r="T133" s="199"/>
      <c r="U133" s="199"/>
      <c r="V133" s="199"/>
      <c r="W133" s="199"/>
    </row>
    <row r="134" spans="1:23" s="195" customFormat="1" ht="30" customHeight="1" x14ac:dyDescent="0.2">
      <c r="A134" s="222"/>
      <c r="B134" s="199"/>
      <c r="C134" s="199"/>
      <c r="D134" s="199"/>
      <c r="E134" s="199"/>
      <c r="F134" s="199"/>
      <c r="G134" s="199"/>
      <c r="H134" s="199"/>
      <c r="I134" s="199"/>
      <c r="J134" s="199"/>
      <c r="K134" s="199"/>
      <c r="L134" s="199"/>
      <c r="M134" s="199"/>
      <c r="N134" s="199"/>
      <c r="O134" s="199"/>
      <c r="R134" s="170"/>
      <c r="T134" s="199"/>
      <c r="U134" s="199"/>
      <c r="V134" s="199"/>
      <c r="W134" s="199"/>
    </row>
    <row r="135" spans="1:23" s="195" customFormat="1" ht="30" customHeight="1" x14ac:dyDescent="0.2">
      <c r="A135" s="222"/>
      <c r="B135" s="199"/>
      <c r="C135" s="199"/>
      <c r="D135" s="199"/>
      <c r="E135" s="199"/>
      <c r="F135" s="199"/>
      <c r="G135" s="199"/>
      <c r="H135" s="199"/>
      <c r="I135" s="199"/>
      <c r="J135" s="199"/>
      <c r="K135" s="199"/>
      <c r="L135" s="199"/>
      <c r="M135" s="199"/>
      <c r="N135" s="199"/>
      <c r="O135" s="199"/>
      <c r="R135" s="170"/>
      <c r="T135" s="199"/>
      <c r="U135" s="199"/>
      <c r="V135" s="199"/>
      <c r="W135" s="199"/>
    </row>
    <row r="136" spans="1:23" s="195" customFormat="1" ht="30" customHeight="1" x14ac:dyDescent="0.2">
      <c r="A136" s="222"/>
      <c r="B136" s="199"/>
      <c r="C136" s="199"/>
      <c r="D136" s="199"/>
      <c r="E136" s="199"/>
      <c r="F136" s="199"/>
      <c r="G136" s="199"/>
      <c r="H136" s="199"/>
      <c r="I136" s="199"/>
      <c r="J136" s="199"/>
      <c r="K136" s="199"/>
      <c r="L136" s="199"/>
      <c r="M136" s="199"/>
      <c r="N136" s="199"/>
      <c r="O136" s="199"/>
      <c r="R136" s="170"/>
      <c r="T136" s="199"/>
      <c r="U136" s="199"/>
      <c r="V136" s="199"/>
      <c r="W136" s="199"/>
    </row>
    <row r="137" spans="1:23" s="195" customFormat="1" ht="30" customHeight="1" x14ac:dyDescent="0.2">
      <c r="A137" s="222"/>
      <c r="B137" s="199"/>
      <c r="C137" s="199"/>
      <c r="D137" s="199"/>
      <c r="E137" s="199"/>
      <c r="F137" s="199"/>
      <c r="G137" s="199"/>
      <c r="H137" s="199"/>
      <c r="I137" s="199"/>
      <c r="J137" s="199"/>
      <c r="K137" s="199"/>
      <c r="L137" s="199"/>
      <c r="M137" s="199"/>
      <c r="N137" s="199"/>
      <c r="O137" s="199"/>
      <c r="R137" s="170"/>
      <c r="T137" s="199"/>
      <c r="U137" s="199"/>
      <c r="V137" s="199"/>
      <c r="W137" s="199"/>
    </row>
    <row r="138" spans="1:23" s="195" customFormat="1" ht="30" customHeight="1" x14ac:dyDescent="0.2">
      <c r="A138" s="222"/>
      <c r="B138" s="199"/>
      <c r="C138" s="199"/>
      <c r="D138" s="199"/>
      <c r="E138" s="199"/>
      <c r="F138" s="199"/>
      <c r="G138" s="199"/>
      <c r="H138" s="199"/>
      <c r="I138" s="199"/>
      <c r="J138" s="199"/>
      <c r="K138" s="199"/>
      <c r="L138" s="199"/>
      <c r="M138" s="199"/>
      <c r="N138" s="199"/>
      <c r="O138" s="199"/>
      <c r="R138" s="170"/>
      <c r="T138" s="199"/>
      <c r="U138" s="199"/>
      <c r="V138" s="199"/>
      <c r="W138" s="199"/>
    </row>
    <row r="139" spans="1:23" s="195" customFormat="1" ht="30" customHeight="1" x14ac:dyDescent="0.2">
      <c r="A139" s="222"/>
      <c r="B139" s="199"/>
      <c r="C139" s="199"/>
      <c r="D139" s="199"/>
      <c r="E139" s="199"/>
      <c r="F139" s="199"/>
      <c r="G139" s="199"/>
      <c r="H139" s="199"/>
      <c r="I139" s="199"/>
      <c r="J139" s="199"/>
      <c r="K139" s="199"/>
      <c r="L139" s="199"/>
      <c r="M139" s="199"/>
      <c r="N139" s="199"/>
      <c r="O139" s="199"/>
      <c r="R139" s="170"/>
      <c r="T139" s="199"/>
      <c r="U139" s="199"/>
      <c r="V139" s="199"/>
      <c r="W139" s="199"/>
    </row>
    <row r="140" spans="1:23" s="195" customFormat="1" ht="30" customHeight="1" x14ac:dyDescent="0.2">
      <c r="A140" s="222"/>
      <c r="B140" s="199"/>
      <c r="C140" s="199"/>
      <c r="D140" s="199"/>
      <c r="E140" s="199"/>
      <c r="F140" s="199"/>
      <c r="G140" s="199"/>
      <c r="H140" s="199"/>
      <c r="I140" s="199"/>
      <c r="J140" s="199"/>
      <c r="K140" s="199"/>
      <c r="L140" s="199"/>
      <c r="M140" s="199"/>
      <c r="N140" s="199"/>
      <c r="O140" s="199"/>
      <c r="R140" s="170"/>
      <c r="T140" s="199"/>
      <c r="U140" s="199"/>
      <c r="V140" s="199"/>
      <c r="W140" s="199"/>
    </row>
    <row r="141" spans="1:23" s="195" customFormat="1" ht="30" customHeight="1" x14ac:dyDescent="0.2">
      <c r="A141" s="222"/>
      <c r="B141" s="199"/>
      <c r="C141" s="199"/>
      <c r="D141" s="199"/>
      <c r="E141" s="199"/>
      <c r="F141" s="199"/>
      <c r="G141" s="199"/>
      <c r="H141" s="199"/>
      <c r="I141" s="199"/>
      <c r="J141" s="199"/>
      <c r="K141" s="199"/>
      <c r="L141" s="199"/>
      <c r="M141" s="199"/>
      <c r="N141" s="199"/>
      <c r="O141" s="199"/>
      <c r="R141" s="170"/>
      <c r="T141" s="199"/>
      <c r="U141" s="199"/>
      <c r="V141" s="199"/>
      <c r="W141" s="199"/>
    </row>
    <row r="142" spans="1:23" s="195" customFormat="1" ht="30" customHeight="1" x14ac:dyDescent="0.2">
      <c r="A142" s="222"/>
      <c r="B142" s="199"/>
      <c r="C142" s="199"/>
      <c r="D142" s="199"/>
      <c r="E142" s="199"/>
      <c r="F142" s="199"/>
      <c r="G142" s="199"/>
      <c r="H142" s="199"/>
      <c r="I142" s="199"/>
      <c r="J142" s="199"/>
      <c r="K142" s="199"/>
      <c r="L142" s="199"/>
      <c r="M142" s="199"/>
      <c r="N142" s="199"/>
      <c r="O142" s="199"/>
      <c r="R142" s="170"/>
      <c r="T142" s="199"/>
      <c r="U142" s="199"/>
      <c r="V142" s="199"/>
      <c r="W142" s="199"/>
    </row>
  </sheetData>
  <sheetProtection formatCells="0"/>
  <mergeCells count="166">
    <mergeCell ref="AK27:AL29"/>
    <mergeCell ref="Z27:Z29"/>
    <mergeCell ref="AB27:AB29"/>
    <mergeCell ref="AD27:AD29"/>
    <mergeCell ref="AF27:AF29"/>
    <mergeCell ref="AH27:AH29"/>
    <mergeCell ref="AJ27:AJ29"/>
    <mergeCell ref="N27:N29"/>
    <mergeCell ref="P27:P29"/>
    <mergeCell ref="R27:R29"/>
    <mergeCell ref="T27:T29"/>
    <mergeCell ref="V27:V29"/>
    <mergeCell ref="X27:X29"/>
    <mergeCell ref="A27:A29"/>
    <mergeCell ref="D27:D29"/>
    <mergeCell ref="F27:F29"/>
    <mergeCell ref="H27:H29"/>
    <mergeCell ref="J27:J29"/>
    <mergeCell ref="L27:L29"/>
    <mergeCell ref="AK24:AL26"/>
    <mergeCell ref="AK12:AL13"/>
    <mergeCell ref="AK14:AL15"/>
    <mergeCell ref="AK16:AL17"/>
    <mergeCell ref="AK18:AL19"/>
    <mergeCell ref="AK20:AL21"/>
    <mergeCell ref="AK22:AL23"/>
    <mergeCell ref="A1:A4"/>
    <mergeCell ref="B1:M1"/>
    <mergeCell ref="N1:O1"/>
    <mergeCell ref="B2:M2"/>
    <mergeCell ref="N2:O2"/>
    <mergeCell ref="B3:M3"/>
    <mergeCell ref="N3:O3"/>
    <mergeCell ref="B4:M4"/>
    <mergeCell ref="N4:O4"/>
    <mergeCell ref="C6:O6"/>
    <mergeCell ref="A8:A9"/>
    <mergeCell ref="B8:B9"/>
    <mergeCell ref="C8:AL8"/>
    <mergeCell ref="C9:D9"/>
    <mergeCell ref="E9:F9"/>
    <mergeCell ref="G9:H9"/>
    <mergeCell ref="I9:J9"/>
    <mergeCell ref="K9:L9"/>
    <mergeCell ref="M9:N9"/>
    <mergeCell ref="O9:P9"/>
    <mergeCell ref="Q9:R9"/>
    <mergeCell ref="S9:T9"/>
    <mergeCell ref="U9:V9"/>
    <mergeCell ref="W9:X9"/>
    <mergeCell ref="Y9:Z9"/>
    <mergeCell ref="AA9:AB9"/>
    <mergeCell ref="AC9:AD9"/>
    <mergeCell ref="AE9:AF9"/>
    <mergeCell ref="AG9:AH9"/>
    <mergeCell ref="AI9:AJ9"/>
    <mergeCell ref="AK9:AL9"/>
    <mergeCell ref="A10:A11"/>
    <mergeCell ref="D10:D11"/>
    <mergeCell ref="F10:F11"/>
    <mergeCell ref="H10:H11"/>
    <mergeCell ref="J10:J11"/>
    <mergeCell ref="L10:L11"/>
    <mergeCell ref="N10:N11"/>
    <mergeCell ref="P10:P11"/>
    <mergeCell ref="R10:R11"/>
    <mergeCell ref="T10:T11"/>
    <mergeCell ref="V10:V11"/>
    <mergeCell ref="X10:X11"/>
    <mergeCell ref="Z10:Z11"/>
    <mergeCell ref="AB10:AB11"/>
    <mergeCell ref="AD10:AD11"/>
    <mergeCell ref="AF10:AF11"/>
    <mergeCell ref="AH10:AH11"/>
    <mergeCell ref="AJ10:AJ11"/>
    <mergeCell ref="AK10:AL11"/>
    <mergeCell ref="A12:A14"/>
    <mergeCell ref="D12:D14"/>
    <mergeCell ref="F12:F14"/>
    <mergeCell ref="H12:H14"/>
    <mergeCell ref="J12:J14"/>
    <mergeCell ref="L12:L14"/>
    <mergeCell ref="N12:N14"/>
    <mergeCell ref="P12:P14"/>
    <mergeCell ref="R12:R14"/>
    <mergeCell ref="T12:T14"/>
    <mergeCell ref="V12:V14"/>
    <mergeCell ref="X12:X14"/>
    <mergeCell ref="Z12:Z14"/>
    <mergeCell ref="AB12:AB14"/>
    <mergeCell ref="AD12:AD14"/>
    <mergeCell ref="AF12:AF14"/>
    <mergeCell ref="AH12:AH14"/>
    <mergeCell ref="AJ12:AJ14"/>
    <mergeCell ref="A15:A17"/>
    <mergeCell ref="D15:D17"/>
    <mergeCell ref="F15:F17"/>
    <mergeCell ref="H15:H17"/>
    <mergeCell ref="J15:J17"/>
    <mergeCell ref="L15:L17"/>
    <mergeCell ref="N15:N17"/>
    <mergeCell ref="P15:P17"/>
    <mergeCell ref="R15:R17"/>
    <mergeCell ref="T15:T17"/>
    <mergeCell ref="V15:V17"/>
    <mergeCell ref="X15:X17"/>
    <mergeCell ref="Z15:Z17"/>
    <mergeCell ref="AB15:AB17"/>
    <mergeCell ref="AD15:AD17"/>
    <mergeCell ref="AF15:AF17"/>
    <mergeCell ref="AH15:AH17"/>
    <mergeCell ref="AJ15:AJ17"/>
    <mergeCell ref="A18:A20"/>
    <mergeCell ref="D18:D20"/>
    <mergeCell ref="F18:F20"/>
    <mergeCell ref="H18:H20"/>
    <mergeCell ref="J18:J20"/>
    <mergeCell ref="L18:L20"/>
    <mergeCell ref="N18:N20"/>
    <mergeCell ref="P18:P20"/>
    <mergeCell ref="R18:R20"/>
    <mergeCell ref="T18:T20"/>
    <mergeCell ref="V18:V20"/>
    <mergeCell ref="X18:X20"/>
    <mergeCell ref="Z18:Z20"/>
    <mergeCell ref="AB18:AB20"/>
    <mergeCell ref="AD18:AD20"/>
    <mergeCell ref="AF18:AF20"/>
    <mergeCell ref="AH18:AH20"/>
    <mergeCell ref="AD21:AD23"/>
    <mergeCell ref="AJ18:AJ20"/>
    <mergeCell ref="A21:A23"/>
    <mergeCell ref="D21:D23"/>
    <mergeCell ref="F21:F23"/>
    <mergeCell ref="H21:H23"/>
    <mergeCell ref="J21:J23"/>
    <mergeCell ref="L21:L23"/>
    <mergeCell ref="N21:N23"/>
    <mergeCell ref="P21:P23"/>
    <mergeCell ref="N24:N26"/>
    <mergeCell ref="T21:T23"/>
    <mergeCell ref="V21:V23"/>
    <mergeCell ref="X21:X23"/>
    <mergeCell ref="Z21:Z23"/>
    <mergeCell ref="AB21:AB23"/>
    <mergeCell ref="R21:R23"/>
    <mergeCell ref="AF24:AF26"/>
    <mergeCell ref="AF21:AF23"/>
    <mergeCell ref="AH21:AH23"/>
    <mergeCell ref="AJ21:AJ23"/>
    <mergeCell ref="A24:A26"/>
    <mergeCell ref="D24:D26"/>
    <mergeCell ref="F24:F26"/>
    <mergeCell ref="H24:H26"/>
    <mergeCell ref="J24:J26"/>
    <mergeCell ref="L24:L26"/>
    <mergeCell ref="AH24:AH26"/>
    <mergeCell ref="P24:P26"/>
    <mergeCell ref="R24:R26"/>
    <mergeCell ref="T24:T26"/>
    <mergeCell ref="V24:V26"/>
    <mergeCell ref="AJ24:AJ26"/>
    <mergeCell ref="X24:X26"/>
    <mergeCell ref="Z24:Z26"/>
    <mergeCell ref="AB24:AB26"/>
    <mergeCell ref="AD24:AD26"/>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E6B06-A6D6-47F3-9A4C-17935F16FF0C}">
  <sheetPr>
    <tabColor theme="6" tint="0.39997558519241921"/>
  </sheetPr>
  <dimension ref="A1:S177"/>
  <sheetViews>
    <sheetView topLeftCell="A36" zoomScale="90" zoomScaleNormal="90" workbookViewId="0">
      <selection activeCell="B49" sqref="B49:P64"/>
    </sheetView>
  </sheetViews>
  <sheetFormatPr baseColWidth="10" defaultRowHeight="12.75" x14ac:dyDescent="0.2"/>
  <cols>
    <col min="1" max="1" width="0.7109375" style="165" customWidth="1"/>
    <col min="2" max="2" width="30" style="165" customWidth="1"/>
    <col min="3" max="3" width="19.7109375" style="165" customWidth="1"/>
    <col min="4" max="4" width="10.5703125" style="165" customWidth="1"/>
    <col min="5" max="5" width="9.7109375" style="165" customWidth="1"/>
    <col min="6" max="6" width="9.5703125" style="165" bestFit="1" customWidth="1"/>
    <col min="7" max="14" width="9.7109375" style="165" bestFit="1" customWidth="1"/>
    <col min="15" max="15" width="11" style="165" customWidth="1"/>
    <col min="16" max="16" width="13.28515625" style="165" customWidth="1"/>
    <col min="17" max="18" width="11.7109375" style="165" customWidth="1"/>
    <col min="19" max="19" width="11.42578125" style="167" hidden="1" customWidth="1"/>
    <col min="20" max="16384" width="11.42578125" style="165"/>
  </cols>
  <sheetData>
    <row r="1" spans="1:19" ht="6" customHeight="1" thickBot="1" x14ac:dyDescent="0.25">
      <c r="B1" s="166"/>
      <c r="C1" s="166"/>
      <c r="D1" s="166"/>
      <c r="E1" s="166"/>
      <c r="F1" s="166"/>
      <c r="G1" s="166"/>
      <c r="H1" s="166"/>
      <c r="I1" s="166"/>
      <c r="J1" s="166"/>
      <c r="K1" s="166"/>
      <c r="L1" s="166"/>
      <c r="M1" s="166"/>
      <c r="N1" s="166"/>
      <c r="O1" s="166"/>
      <c r="P1" s="166"/>
    </row>
    <row r="2" spans="1:19" ht="16.5" customHeight="1" x14ac:dyDescent="0.2">
      <c r="B2" s="860"/>
      <c r="C2" s="863" t="s">
        <v>56</v>
      </c>
      <c r="D2" s="864"/>
      <c r="E2" s="864"/>
      <c r="F2" s="864"/>
      <c r="G2" s="864"/>
      <c r="H2" s="864"/>
      <c r="I2" s="864"/>
      <c r="J2" s="864"/>
      <c r="K2" s="864"/>
      <c r="L2" s="864"/>
      <c r="M2" s="865"/>
      <c r="N2" s="866" t="s">
        <v>185</v>
      </c>
      <c r="O2" s="867"/>
      <c r="P2" s="868"/>
      <c r="S2" s="165">
        <v>0.95</v>
      </c>
    </row>
    <row r="3" spans="1:19" ht="15.75" customHeight="1" x14ac:dyDescent="0.2">
      <c r="B3" s="861"/>
      <c r="C3" s="869" t="s">
        <v>58</v>
      </c>
      <c r="D3" s="870"/>
      <c r="E3" s="870"/>
      <c r="F3" s="870"/>
      <c r="G3" s="870"/>
      <c r="H3" s="870"/>
      <c r="I3" s="870"/>
      <c r="J3" s="870"/>
      <c r="K3" s="870"/>
      <c r="L3" s="870"/>
      <c r="M3" s="871"/>
      <c r="N3" s="872" t="s">
        <v>189</v>
      </c>
      <c r="O3" s="873"/>
      <c r="P3" s="874"/>
      <c r="S3" s="165">
        <v>0.94999</v>
      </c>
    </row>
    <row r="4" spans="1:19" ht="15.75" customHeight="1" x14ac:dyDescent="0.2">
      <c r="B4" s="861"/>
      <c r="C4" s="869" t="s">
        <v>59</v>
      </c>
      <c r="D4" s="870"/>
      <c r="E4" s="870"/>
      <c r="F4" s="870"/>
      <c r="G4" s="870"/>
      <c r="H4" s="870"/>
      <c r="I4" s="870"/>
      <c r="J4" s="870"/>
      <c r="K4" s="870"/>
      <c r="L4" s="870"/>
      <c r="M4" s="871"/>
      <c r="N4" s="872" t="s">
        <v>186</v>
      </c>
      <c r="O4" s="873"/>
      <c r="P4" s="874"/>
      <c r="S4" s="165">
        <v>0.65</v>
      </c>
    </row>
    <row r="5" spans="1:19" ht="16.5" customHeight="1" thickBot="1" x14ac:dyDescent="0.25">
      <c r="B5" s="862"/>
      <c r="C5" s="875" t="s">
        <v>60</v>
      </c>
      <c r="D5" s="876"/>
      <c r="E5" s="876"/>
      <c r="F5" s="876"/>
      <c r="G5" s="876"/>
      <c r="H5" s="876"/>
      <c r="I5" s="876"/>
      <c r="J5" s="876"/>
      <c r="K5" s="876"/>
      <c r="L5" s="876"/>
      <c r="M5" s="877"/>
      <c r="N5" s="878" t="s">
        <v>61</v>
      </c>
      <c r="O5" s="879"/>
      <c r="P5" s="880"/>
      <c r="S5" s="165">
        <v>0.64998999999999996</v>
      </c>
    </row>
    <row r="6" spans="1:19" ht="3" customHeight="1" thickBot="1" x14ac:dyDescent="0.25">
      <c r="B6" s="166"/>
      <c r="C6" s="166"/>
      <c r="D6" s="166"/>
      <c r="E6" s="166"/>
      <c r="F6" s="166"/>
      <c r="G6" s="166"/>
      <c r="H6" s="166"/>
      <c r="I6" s="166"/>
      <c r="J6" s="166"/>
      <c r="K6" s="166"/>
      <c r="L6" s="166"/>
      <c r="M6" s="166"/>
      <c r="N6" s="166"/>
      <c r="O6" s="166"/>
      <c r="P6" s="166"/>
      <c r="S6" s="168"/>
    </row>
    <row r="7" spans="1:19" x14ac:dyDescent="0.2">
      <c r="A7" s="169"/>
      <c r="B7" s="907" t="s">
        <v>65</v>
      </c>
      <c r="C7" s="908"/>
      <c r="D7" s="908"/>
      <c r="E7" s="908"/>
      <c r="F7" s="908"/>
      <c r="G7" s="908"/>
      <c r="H7" s="908"/>
      <c r="I7" s="908"/>
      <c r="J7" s="908"/>
      <c r="K7" s="908"/>
      <c r="L7" s="908"/>
      <c r="M7" s="908"/>
      <c r="N7" s="908"/>
      <c r="O7" s="908"/>
      <c r="P7" s="909"/>
      <c r="Q7" s="169"/>
      <c r="S7" s="168"/>
    </row>
    <row r="8" spans="1:19" ht="13.5" thickBot="1" x14ac:dyDescent="0.25">
      <c r="A8" s="169"/>
      <c r="B8" s="910"/>
      <c r="C8" s="911"/>
      <c r="D8" s="911"/>
      <c r="E8" s="911"/>
      <c r="F8" s="911"/>
      <c r="G8" s="911"/>
      <c r="H8" s="911"/>
      <c r="I8" s="911"/>
      <c r="J8" s="911"/>
      <c r="K8" s="911"/>
      <c r="L8" s="911"/>
      <c r="M8" s="911"/>
      <c r="N8" s="911"/>
      <c r="O8" s="911"/>
      <c r="P8" s="912"/>
      <c r="Q8" s="169"/>
    </row>
    <row r="9" spans="1:19" ht="6.75" customHeight="1" thickBot="1" x14ac:dyDescent="0.25">
      <c r="A9" s="169"/>
      <c r="B9" s="859"/>
      <c r="C9" s="859"/>
      <c r="D9" s="859"/>
      <c r="E9" s="859"/>
      <c r="F9" s="859"/>
      <c r="G9" s="859"/>
      <c r="H9" s="859"/>
      <c r="I9" s="859"/>
      <c r="J9" s="859"/>
      <c r="K9" s="859"/>
      <c r="L9" s="859"/>
      <c r="M9" s="859"/>
      <c r="N9" s="859"/>
      <c r="O9" s="859"/>
      <c r="P9" s="859"/>
      <c r="Q9" s="169"/>
    </row>
    <row r="10" spans="1:19" ht="26.25" customHeight="1" thickBot="1" x14ac:dyDescent="0.25">
      <c r="A10" s="169"/>
      <c r="B10" s="90" t="s">
        <v>83</v>
      </c>
      <c r="C10" s="650">
        <v>2024</v>
      </c>
      <c r="D10" s="651"/>
      <c r="E10" s="651"/>
      <c r="F10" s="651"/>
      <c r="G10" s="651"/>
      <c r="H10" s="651"/>
      <c r="I10" s="652"/>
      <c r="J10" s="648" t="s">
        <v>1</v>
      </c>
      <c r="K10" s="649"/>
      <c r="L10" s="649"/>
      <c r="M10" s="649"/>
      <c r="N10" s="635" t="s">
        <v>190</v>
      </c>
      <c r="O10" s="636"/>
      <c r="P10" s="637"/>
      <c r="Q10" s="169"/>
    </row>
    <row r="11" spans="1:19" ht="4.5" customHeight="1" thickBot="1" x14ac:dyDescent="0.25">
      <c r="A11" s="169"/>
      <c r="B11" s="653"/>
      <c r="C11" s="654"/>
      <c r="D11" s="654"/>
      <c r="E11" s="654"/>
      <c r="F11" s="654"/>
      <c r="G11" s="654"/>
      <c r="H11" s="654"/>
      <c r="I11" s="654"/>
      <c r="J11" s="654"/>
      <c r="K11" s="654"/>
      <c r="L11" s="654"/>
      <c r="M11" s="654"/>
      <c r="N11" s="654"/>
      <c r="O11" s="654"/>
      <c r="P11" s="655"/>
      <c r="Q11" s="169"/>
    </row>
    <row r="12" spans="1:19" ht="13.5" thickBot="1" x14ac:dyDescent="0.25">
      <c r="A12" s="169"/>
      <c r="B12" s="62" t="s">
        <v>0</v>
      </c>
      <c r="C12" s="633" t="s">
        <v>170</v>
      </c>
      <c r="D12" s="633"/>
      <c r="E12" s="633"/>
      <c r="F12" s="633"/>
      <c r="G12" s="633"/>
      <c r="H12" s="633"/>
      <c r="I12" s="633"/>
      <c r="J12" s="633"/>
      <c r="K12" s="633"/>
      <c r="L12" s="633"/>
      <c r="M12" s="633"/>
      <c r="N12" s="633"/>
      <c r="O12" s="633"/>
      <c r="P12" s="634"/>
      <c r="Q12" s="169"/>
    </row>
    <row r="13" spans="1:19" ht="4.5" customHeight="1" thickBot="1" x14ac:dyDescent="0.25">
      <c r="A13" s="169"/>
      <c r="B13" s="588"/>
      <c r="C13" s="589"/>
      <c r="D13" s="589"/>
      <c r="E13" s="589"/>
      <c r="F13" s="589"/>
      <c r="G13" s="589"/>
      <c r="H13" s="589"/>
      <c r="I13" s="589"/>
      <c r="J13" s="589"/>
      <c r="K13" s="589"/>
      <c r="L13" s="589"/>
      <c r="M13" s="589"/>
      <c r="N13" s="589"/>
      <c r="O13" s="589"/>
      <c r="P13" s="590"/>
      <c r="Q13" s="169"/>
    </row>
    <row r="14" spans="1:19" ht="18" customHeight="1" thickBot="1" x14ac:dyDescent="0.25">
      <c r="A14" s="169"/>
      <c r="B14" s="62" t="s">
        <v>6</v>
      </c>
      <c r="C14" s="635" t="s">
        <v>357</v>
      </c>
      <c r="D14" s="636"/>
      <c r="E14" s="636"/>
      <c r="F14" s="636"/>
      <c r="G14" s="636"/>
      <c r="H14" s="636"/>
      <c r="I14" s="636"/>
      <c r="J14" s="636"/>
      <c r="K14" s="636"/>
      <c r="L14" s="636"/>
      <c r="M14" s="636"/>
      <c r="N14" s="636"/>
      <c r="O14" s="636"/>
      <c r="P14" s="637"/>
      <c r="Q14" s="169"/>
    </row>
    <row r="15" spans="1:19" ht="4.5" customHeight="1" thickBot="1" x14ac:dyDescent="0.25">
      <c r="A15" s="169"/>
      <c r="B15" s="601"/>
      <c r="C15" s="602"/>
      <c r="D15" s="602"/>
      <c r="E15" s="602"/>
      <c r="F15" s="602"/>
      <c r="G15" s="602"/>
      <c r="H15" s="602"/>
      <c r="I15" s="602"/>
      <c r="J15" s="602"/>
      <c r="K15" s="602"/>
      <c r="L15" s="602"/>
      <c r="M15" s="602"/>
      <c r="N15" s="602"/>
      <c r="O15" s="602"/>
      <c r="P15" s="603"/>
      <c r="Q15" s="169"/>
    </row>
    <row r="16" spans="1:19" ht="32.25" customHeight="1" thickBot="1" x14ac:dyDescent="0.25">
      <c r="A16" s="169"/>
      <c r="B16" s="62" t="s">
        <v>25</v>
      </c>
      <c r="C16" s="635" t="s">
        <v>358</v>
      </c>
      <c r="D16" s="636"/>
      <c r="E16" s="636"/>
      <c r="F16" s="636"/>
      <c r="G16" s="636"/>
      <c r="H16" s="636"/>
      <c r="I16" s="636"/>
      <c r="J16" s="636"/>
      <c r="K16" s="636"/>
      <c r="L16" s="636"/>
      <c r="M16" s="636"/>
      <c r="N16" s="636"/>
      <c r="O16" s="636"/>
      <c r="P16" s="637"/>
      <c r="Q16" s="169"/>
    </row>
    <row r="17" spans="1:17" ht="4.5" customHeight="1" thickBot="1" x14ac:dyDescent="0.25">
      <c r="A17" s="169"/>
      <c r="B17" s="601"/>
      <c r="C17" s="602"/>
      <c r="D17" s="602"/>
      <c r="E17" s="602"/>
      <c r="F17" s="602"/>
      <c r="G17" s="602"/>
      <c r="H17" s="602"/>
      <c r="I17" s="602"/>
      <c r="J17" s="602"/>
      <c r="K17" s="602"/>
      <c r="L17" s="602"/>
      <c r="M17" s="602"/>
      <c r="N17" s="602"/>
      <c r="O17" s="602"/>
      <c r="P17" s="603"/>
      <c r="Q17" s="169"/>
    </row>
    <row r="18" spans="1:17" ht="26.25" customHeight="1" thickBot="1" x14ac:dyDescent="0.25">
      <c r="A18" s="169"/>
      <c r="B18" s="62" t="s">
        <v>11</v>
      </c>
      <c r="C18" s="913" t="s">
        <v>260</v>
      </c>
      <c r="D18" s="546"/>
      <c r="E18" s="546"/>
      <c r="F18" s="546"/>
      <c r="G18" s="546"/>
      <c r="H18" s="546"/>
      <c r="I18" s="546"/>
      <c r="J18" s="546"/>
      <c r="K18" s="546"/>
      <c r="L18" s="546"/>
      <c r="M18" s="546"/>
      <c r="N18" s="546"/>
      <c r="O18" s="546"/>
      <c r="P18" s="547"/>
      <c r="Q18" s="169"/>
    </row>
    <row r="19" spans="1:17" ht="4.5" customHeight="1" thickBot="1" x14ac:dyDescent="0.25">
      <c r="A19" s="169"/>
      <c r="B19" s="599"/>
      <c r="C19" s="599"/>
      <c r="D19" s="599"/>
      <c r="E19" s="599"/>
      <c r="F19" s="599"/>
      <c r="G19" s="599"/>
      <c r="H19" s="599"/>
      <c r="I19" s="599"/>
      <c r="J19" s="599"/>
      <c r="K19" s="599"/>
      <c r="L19" s="599"/>
      <c r="M19" s="599"/>
      <c r="N19" s="599"/>
      <c r="O19" s="599"/>
      <c r="P19" s="599"/>
      <c r="Q19" s="169"/>
    </row>
    <row r="20" spans="1:17" ht="17.25" customHeight="1" thickBot="1" x14ac:dyDescent="0.25">
      <c r="A20" s="169"/>
      <c r="B20" s="914" t="s">
        <v>359</v>
      </c>
      <c r="C20" s="915"/>
      <c r="D20" s="915"/>
      <c r="E20" s="915"/>
      <c r="F20" s="915"/>
      <c r="G20" s="915"/>
      <c r="H20" s="915"/>
      <c r="I20" s="915"/>
      <c r="J20" s="915"/>
      <c r="K20" s="915"/>
      <c r="L20" s="915"/>
      <c r="M20" s="915"/>
      <c r="N20" s="915"/>
      <c r="O20" s="915"/>
      <c r="P20" s="916"/>
      <c r="Q20" s="169"/>
    </row>
    <row r="21" spans="1:17" ht="4.5" customHeight="1" thickBot="1" x14ac:dyDescent="0.25">
      <c r="A21" s="169"/>
      <c r="B21" s="917"/>
      <c r="C21" s="918"/>
      <c r="D21" s="918"/>
      <c r="E21" s="918"/>
      <c r="F21" s="918"/>
      <c r="G21" s="918"/>
      <c r="H21" s="918"/>
      <c r="I21" s="918"/>
      <c r="J21" s="918"/>
      <c r="K21" s="918"/>
      <c r="L21" s="918"/>
      <c r="M21" s="918"/>
      <c r="N21" s="918"/>
      <c r="O21" s="918"/>
      <c r="P21" s="919"/>
      <c r="Q21" s="169"/>
    </row>
    <row r="22" spans="1:17" ht="51" customHeight="1" thickBot="1" x14ac:dyDescent="0.25">
      <c r="A22" s="169"/>
      <c r="B22" s="62" t="s">
        <v>3</v>
      </c>
      <c r="C22" s="630" t="s">
        <v>353</v>
      </c>
      <c r="D22" s="631"/>
      <c r="E22" s="631"/>
      <c r="F22" s="631"/>
      <c r="G22" s="631"/>
      <c r="H22" s="631"/>
      <c r="I22" s="631"/>
      <c r="J22" s="631"/>
      <c r="K22" s="631"/>
      <c r="L22" s="631"/>
      <c r="M22" s="631"/>
      <c r="N22" s="631"/>
      <c r="O22" s="631"/>
      <c r="P22" s="632"/>
      <c r="Q22" s="169"/>
    </row>
    <row r="23" spans="1:17" ht="4.5" customHeight="1" thickBot="1" x14ac:dyDescent="0.25">
      <c r="A23" s="169"/>
      <c r="B23" s="601"/>
      <c r="C23" s="602"/>
      <c r="D23" s="602"/>
      <c r="E23" s="602"/>
      <c r="F23" s="602"/>
      <c r="G23" s="602"/>
      <c r="H23" s="602"/>
      <c r="I23" s="602"/>
      <c r="J23" s="602"/>
      <c r="K23" s="602"/>
      <c r="L23" s="602"/>
      <c r="M23" s="602"/>
      <c r="N23" s="602"/>
      <c r="O23" s="602"/>
      <c r="P23" s="603"/>
      <c r="Q23" s="169"/>
    </row>
    <row r="24" spans="1:17" ht="95.25" customHeight="1" thickBot="1" x14ac:dyDescent="0.25">
      <c r="A24" s="169"/>
      <c r="B24" s="62" t="s">
        <v>12</v>
      </c>
      <c r="C24" s="920" t="s">
        <v>360</v>
      </c>
      <c r="D24" s="608"/>
      <c r="E24" s="608"/>
      <c r="F24" s="608"/>
      <c r="G24" s="608"/>
      <c r="H24" s="608"/>
      <c r="I24" s="608"/>
      <c r="J24" s="608"/>
      <c r="K24" s="608"/>
      <c r="L24" s="608"/>
      <c r="M24" s="608"/>
      <c r="N24" s="608"/>
      <c r="O24" s="608"/>
      <c r="P24" s="609"/>
      <c r="Q24" s="169"/>
    </row>
    <row r="25" spans="1:17" ht="4.5" customHeight="1" thickBot="1" x14ac:dyDescent="0.25">
      <c r="A25" s="169"/>
      <c r="B25" s="601"/>
      <c r="C25" s="602"/>
      <c r="D25" s="602"/>
      <c r="E25" s="602"/>
      <c r="F25" s="602"/>
      <c r="G25" s="602"/>
      <c r="H25" s="602"/>
      <c r="I25" s="602"/>
      <c r="J25" s="602"/>
      <c r="K25" s="602"/>
      <c r="L25" s="602"/>
      <c r="M25" s="602"/>
      <c r="N25" s="602"/>
      <c r="O25" s="602"/>
      <c r="P25" s="603"/>
      <c r="Q25" s="169"/>
    </row>
    <row r="26" spans="1:17" ht="13.5" customHeight="1" thickBot="1" x14ac:dyDescent="0.25">
      <c r="A26" s="169"/>
      <c r="B26" s="88" t="s">
        <v>2</v>
      </c>
      <c r="C26" s="921" t="s">
        <v>354</v>
      </c>
      <c r="D26" s="605"/>
      <c r="E26" s="605"/>
      <c r="F26" s="605"/>
      <c r="G26" s="605"/>
      <c r="H26" s="605"/>
      <c r="I26" s="605"/>
      <c r="J26" s="605"/>
      <c r="K26" s="605"/>
      <c r="L26" s="605"/>
      <c r="M26" s="605"/>
      <c r="N26" s="605"/>
      <c r="O26" s="605"/>
      <c r="P26" s="606"/>
      <c r="Q26" s="169"/>
    </row>
    <row r="27" spans="1:17" ht="4.5" customHeight="1" thickBot="1" x14ac:dyDescent="0.25">
      <c r="A27" s="169"/>
      <c r="B27" s="922"/>
      <c r="C27" s="923"/>
      <c r="D27" s="923"/>
      <c r="E27" s="923"/>
      <c r="F27" s="923"/>
      <c r="G27" s="923"/>
      <c r="H27" s="923"/>
      <c r="I27" s="923"/>
      <c r="J27" s="923"/>
      <c r="K27" s="923"/>
      <c r="L27" s="923"/>
      <c r="M27" s="923"/>
      <c r="N27" s="923"/>
      <c r="O27" s="923"/>
      <c r="P27" s="924"/>
      <c r="Q27" s="169"/>
    </row>
    <row r="28" spans="1:17" ht="12.75" customHeight="1" thickBot="1" x14ac:dyDescent="0.25">
      <c r="A28" s="169"/>
      <c r="B28" s="88" t="s">
        <v>13</v>
      </c>
      <c r="C28" s="253" t="s">
        <v>14</v>
      </c>
      <c r="D28" s="925" t="s">
        <v>276</v>
      </c>
      <c r="E28" s="926"/>
      <c r="F28" s="926"/>
      <c r="G28" s="927"/>
      <c r="H28" s="928" t="s">
        <v>15</v>
      </c>
      <c r="I28" s="928"/>
      <c r="J28" s="928"/>
      <c r="K28" s="929" t="s">
        <v>277</v>
      </c>
      <c r="L28" s="926"/>
      <c r="M28" s="927"/>
      <c r="N28" s="930" t="s">
        <v>16</v>
      </c>
      <c r="O28" s="931"/>
      <c r="P28" s="254" t="s">
        <v>278</v>
      </c>
      <c r="Q28" s="170"/>
    </row>
    <row r="29" spans="1:17" ht="4.5" customHeight="1" thickBot="1" x14ac:dyDescent="0.25">
      <c r="A29" s="169"/>
      <c r="B29" s="598"/>
      <c r="C29" s="599"/>
      <c r="D29" s="599"/>
      <c r="E29" s="599"/>
      <c r="F29" s="599"/>
      <c r="G29" s="599"/>
      <c r="H29" s="599"/>
      <c r="I29" s="599"/>
      <c r="J29" s="599"/>
      <c r="K29" s="599"/>
      <c r="L29" s="599"/>
      <c r="M29" s="599"/>
      <c r="N29" s="599"/>
      <c r="O29" s="599"/>
      <c r="P29" s="600"/>
      <c r="Q29" s="169"/>
    </row>
    <row r="30" spans="1:17" ht="13.5" thickBot="1" x14ac:dyDescent="0.25">
      <c r="A30" s="169"/>
      <c r="B30" s="88" t="s">
        <v>7</v>
      </c>
      <c r="C30" s="591" t="s">
        <v>184</v>
      </c>
      <c r="D30" s="592"/>
      <c r="E30" s="592"/>
      <c r="F30" s="592"/>
      <c r="G30" s="592"/>
      <c r="H30" s="592"/>
      <c r="I30" s="592"/>
      <c r="J30" s="592"/>
      <c r="K30" s="592"/>
      <c r="L30" s="592"/>
      <c r="M30" s="592"/>
      <c r="N30" s="592"/>
      <c r="O30" s="592"/>
      <c r="P30" s="593"/>
      <c r="Q30" s="169"/>
    </row>
    <row r="31" spans="1:17" ht="4.5" customHeight="1" thickBot="1" x14ac:dyDescent="0.25">
      <c r="A31" s="169"/>
      <c r="B31" s="601"/>
      <c r="C31" s="602"/>
      <c r="D31" s="602"/>
      <c r="E31" s="602"/>
      <c r="F31" s="602"/>
      <c r="G31" s="602"/>
      <c r="H31" s="602"/>
      <c r="I31" s="602"/>
      <c r="J31" s="602"/>
      <c r="K31" s="602"/>
      <c r="L31" s="602"/>
      <c r="M31" s="602"/>
      <c r="N31" s="602"/>
      <c r="O31" s="602"/>
      <c r="P31" s="603"/>
      <c r="Q31" s="169"/>
    </row>
    <row r="32" spans="1:17" ht="13.5" thickBot="1" x14ac:dyDescent="0.25">
      <c r="A32" s="169"/>
      <c r="B32" s="88" t="s">
        <v>4</v>
      </c>
      <c r="C32" s="604" t="s">
        <v>74</v>
      </c>
      <c r="D32" s="592"/>
      <c r="E32" s="592"/>
      <c r="F32" s="592"/>
      <c r="G32" s="592"/>
      <c r="H32" s="592"/>
      <c r="I32" s="592"/>
      <c r="J32" s="592"/>
      <c r="K32" s="592"/>
      <c r="L32" s="592"/>
      <c r="M32" s="592"/>
      <c r="N32" s="592"/>
      <c r="O32" s="592"/>
      <c r="P32" s="593"/>
      <c r="Q32" s="169"/>
    </row>
    <row r="33" spans="1:17" ht="4.5" customHeight="1" thickBot="1" x14ac:dyDescent="0.25">
      <c r="A33" s="169"/>
      <c r="B33" s="601"/>
      <c r="C33" s="602"/>
      <c r="D33" s="602"/>
      <c r="E33" s="602"/>
      <c r="F33" s="602"/>
      <c r="G33" s="602"/>
      <c r="H33" s="602"/>
      <c r="I33" s="602"/>
      <c r="J33" s="602"/>
      <c r="K33" s="602"/>
      <c r="L33" s="602"/>
      <c r="M33" s="602"/>
      <c r="N33" s="602"/>
      <c r="O33" s="602"/>
      <c r="P33" s="603"/>
      <c r="Q33" s="169"/>
    </row>
    <row r="34" spans="1:17" ht="13.5" thickBot="1" x14ac:dyDescent="0.25">
      <c r="A34" s="169"/>
      <c r="B34" s="88" t="s">
        <v>23</v>
      </c>
      <c r="C34" s="604" t="s">
        <v>71</v>
      </c>
      <c r="D34" s="592"/>
      <c r="E34" s="592"/>
      <c r="F34" s="592"/>
      <c r="G34" s="592"/>
      <c r="H34" s="592"/>
      <c r="I34" s="592"/>
      <c r="J34" s="592"/>
      <c r="K34" s="592"/>
      <c r="L34" s="592"/>
      <c r="M34" s="592"/>
      <c r="N34" s="592"/>
      <c r="O34" s="592"/>
      <c r="P34" s="593"/>
      <c r="Q34" s="169"/>
    </row>
    <row r="35" spans="1:17" ht="4.5" customHeight="1" thickBot="1" x14ac:dyDescent="0.25">
      <c r="A35" s="169"/>
      <c r="B35" s="588"/>
      <c r="C35" s="589"/>
      <c r="D35" s="589"/>
      <c r="E35" s="589"/>
      <c r="F35" s="589"/>
      <c r="G35" s="589"/>
      <c r="H35" s="589"/>
      <c r="I35" s="589"/>
      <c r="J35" s="589"/>
      <c r="K35" s="589"/>
      <c r="L35" s="589"/>
      <c r="M35" s="589"/>
      <c r="N35" s="589"/>
      <c r="O35" s="589"/>
      <c r="P35" s="590"/>
      <c r="Q35" s="169"/>
    </row>
    <row r="36" spans="1:17" ht="16.5" customHeight="1" thickBot="1" x14ac:dyDescent="0.25">
      <c r="A36" s="169"/>
      <c r="B36" s="88" t="s">
        <v>64</v>
      </c>
      <c r="C36" s="591" t="s">
        <v>71</v>
      </c>
      <c r="D36" s="592"/>
      <c r="E36" s="592"/>
      <c r="F36" s="592"/>
      <c r="G36" s="592"/>
      <c r="H36" s="592"/>
      <c r="I36" s="592"/>
      <c r="J36" s="592"/>
      <c r="K36" s="592"/>
      <c r="L36" s="592"/>
      <c r="M36" s="592"/>
      <c r="N36" s="592"/>
      <c r="O36" s="592"/>
      <c r="P36" s="593"/>
      <c r="Q36" s="169"/>
    </row>
    <row r="37" spans="1:17" ht="4.5" customHeight="1" thickBot="1" x14ac:dyDescent="0.25">
      <c r="A37" s="169"/>
      <c r="B37" s="163"/>
      <c r="C37" s="163"/>
      <c r="D37" s="163"/>
      <c r="E37" s="163"/>
      <c r="F37" s="163"/>
      <c r="G37" s="163"/>
      <c r="H37" s="163"/>
      <c r="I37" s="163"/>
      <c r="J37" s="163"/>
      <c r="K37" s="163"/>
      <c r="L37" s="163"/>
      <c r="M37" s="163"/>
      <c r="N37" s="163"/>
      <c r="O37" s="163"/>
      <c r="P37" s="163"/>
      <c r="Q37" s="169"/>
    </row>
    <row r="38" spans="1:17" ht="13.5" thickBot="1" x14ac:dyDescent="0.25">
      <c r="A38" s="169"/>
      <c r="B38" s="932" t="s">
        <v>17</v>
      </c>
      <c r="C38" s="933"/>
      <c r="D38" s="933"/>
      <c r="E38" s="933"/>
      <c r="F38" s="933"/>
      <c r="G38" s="933"/>
      <c r="H38" s="933"/>
      <c r="I38" s="933"/>
      <c r="J38" s="933"/>
      <c r="K38" s="933"/>
      <c r="L38" s="933"/>
      <c r="M38" s="933"/>
      <c r="N38" s="933"/>
      <c r="O38" s="934"/>
      <c r="P38" s="935"/>
      <c r="Q38" s="169"/>
    </row>
    <row r="39" spans="1:17" x14ac:dyDescent="0.2">
      <c r="A39" s="169"/>
      <c r="B39" s="171" t="s">
        <v>22</v>
      </c>
      <c r="C39" s="932" t="s">
        <v>18</v>
      </c>
      <c r="D39" s="933"/>
      <c r="E39" s="933"/>
      <c r="F39" s="933"/>
      <c r="G39" s="935"/>
      <c r="H39" s="932" t="s">
        <v>7</v>
      </c>
      <c r="I39" s="933"/>
      <c r="J39" s="933"/>
      <c r="K39" s="933"/>
      <c r="L39" s="935"/>
      <c r="M39" s="932" t="s">
        <v>19</v>
      </c>
      <c r="N39" s="933"/>
      <c r="O39" s="934"/>
      <c r="P39" s="935"/>
      <c r="Q39" s="169"/>
    </row>
    <row r="40" spans="1:17" ht="25.5" x14ac:dyDescent="0.2">
      <c r="A40" s="169"/>
      <c r="B40" s="172" t="s">
        <v>350</v>
      </c>
      <c r="C40" s="855" t="s">
        <v>280</v>
      </c>
      <c r="D40" s="855"/>
      <c r="E40" s="855"/>
      <c r="F40" s="855"/>
      <c r="G40" s="855"/>
      <c r="H40" s="856" t="s">
        <v>192</v>
      </c>
      <c r="I40" s="856"/>
      <c r="J40" s="856"/>
      <c r="K40" s="856"/>
      <c r="L40" s="856"/>
      <c r="M40" s="855" t="s">
        <v>281</v>
      </c>
      <c r="N40" s="855"/>
      <c r="O40" s="855"/>
      <c r="P40" s="857"/>
      <c r="Q40" s="169"/>
    </row>
    <row r="41" spans="1:17" ht="14.25" x14ac:dyDescent="0.2">
      <c r="A41" s="169"/>
      <c r="B41" s="172" t="s">
        <v>282</v>
      </c>
      <c r="C41" s="855" t="s">
        <v>283</v>
      </c>
      <c r="D41" s="855"/>
      <c r="E41" s="855"/>
      <c r="F41" s="855"/>
      <c r="G41" s="855"/>
      <c r="H41" s="856" t="s">
        <v>356</v>
      </c>
      <c r="I41" s="856"/>
      <c r="J41" s="856"/>
      <c r="K41" s="856"/>
      <c r="L41" s="856"/>
      <c r="M41" s="855" t="s">
        <v>285</v>
      </c>
      <c r="N41" s="855"/>
      <c r="O41" s="855"/>
      <c r="P41" s="857"/>
      <c r="Q41" s="169"/>
    </row>
    <row r="42" spans="1:17" ht="4.5" customHeight="1" thickBot="1" x14ac:dyDescent="0.25">
      <c r="A42" s="169"/>
      <c r="B42" s="173"/>
      <c r="C42" s="173"/>
      <c r="D42" s="173"/>
      <c r="E42" s="173"/>
      <c r="F42" s="173"/>
      <c r="G42" s="173"/>
      <c r="H42" s="173"/>
      <c r="I42" s="173"/>
      <c r="J42" s="173"/>
      <c r="K42" s="173"/>
      <c r="L42" s="173"/>
      <c r="M42" s="173"/>
      <c r="N42" s="173"/>
      <c r="O42" s="173"/>
      <c r="P42" s="173"/>
      <c r="Q42" s="169"/>
    </row>
    <row r="43" spans="1:17" ht="13.5" customHeight="1" thickBot="1" x14ac:dyDescent="0.25">
      <c r="A43" s="169"/>
      <c r="B43" s="914" t="s">
        <v>8</v>
      </c>
      <c r="C43" s="915"/>
      <c r="D43" s="915"/>
      <c r="E43" s="915"/>
      <c r="F43" s="915"/>
      <c r="G43" s="915"/>
      <c r="H43" s="915"/>
      <c r="I43" s="915"/>
      <c r="J43" s="915"/>
      <c r="K43" s="915"/>
      <c r="L43" s="915"/>
      <c r="M43" s="915"/>
      <c r="N43" s="915"/>
      <c r="O43" s="915"/>
      <c r="P43" s="916"/>
      <c r="Q43" s="169"/>
    </row>
    <row r="44" spans="1:17" ht="4.5" customHeight="1" thickBot="1" x14ac:dyDescent="0.25">
      <c r="A44" s="169"/>
      <c r="B44" s="162"/>
      <c r="C44" s="163"/>
      <c r="D44" s="163"/>
      <c r="E44" s="163"/>
      <c r="F44" s="163"/>
      <c r="G44" s="163"/>
      <c r="H44" s="163"/>
      <c r="I44" s="163"/>
      <c r="J44" s="163"/>
      <c r="K44" s="163"/>
      <c r="L44" s="163"/>
      <c r="M44" s="163"/>
      <c r="N44" s="163"/>
      <c r="O44" s="163"/>
      <c r="P44" s="164"/>
      <c r="Q44" s="169"/>
    </row>
    <row r="45" spans="1:17" x14ac:dyDescent="0.2">
      <c r="A45" s="169"/>
      <c r="B45" s="578" t="s">
        <v>20</v>
      </c>
      <c r="C45" s="66" t="s">
        <v>9</v>
      </c>
      <c r="D45" s="67" t="s">
        <v>149</v>
      </c>
      <c r="E45" s="67" t="s">
        <v>150</v>
      </c>
      <c r="F45" s="67" t="s">
        <v>151</v>
      </c>
      <c r="G45" s="67" t="s">
        <v>152</v>
      </c>
      <c r="H45" s="67" t="s">
        <v>153</v>
      </c>
      <c r="I45" s="67" t="s">
        <v>154</v>
      </c>
      <c r="J45" s="67" t="s">
        <v>155</v>
      </c>
      <c r="K45" s="67" t="s">
        <v>156</v>
      </c>
      <c r="L45" s="67" t="s">
        <v>157</v>
      </c>
      <c r="M45" s="67" t="s">
        <v>158</v>
      </c>
      <c r="N45" s="67" t="s">
        <v>159</v>
      </c>
      <c r="O45" s="68" t="s">
        <v>160</v>
      </c>
      <c r="P45" s="69" t="s">
        <v>24</v>
      </c>
      <c r="Q45" s="169"/>
    </row>
    <row r="46" spans="1:17" ht="13.5" thickBot="1" x14ac:dyDescent="0.25">
      <c r="A46" s="169"/>
      <c r="B46" s="579"/>
      <c r="C46" s="70" t="s">
        <v>10</v>
      </c>
      <c r="D46" s="305">
        <f>ICA_percapita!D10</f>
        <v>0.41049382716049382</v>
      </c>
      <c r="E46" s="305">
        <f>ICA_percapita!F10</f>
        <v>0.58618784530386736</v>
      </c>
      <c r="F46" s="305">
        <f>ICA_percapita!F10</f>
        <v>0.58618784530386736</v>
      </c>
      <c r="G46" s="305">
        <f>ICA_percapita!L10</f>
        <v>0.44546436285097191</v>
      </c>
      <c r="H46" s="305">
        <f>ICA_percapita!N10</f>
        <v>0.39947089947089948</v>
      </c>
      <c r="I46" s="305">
        <f>ICA_percapita!P10</f>
        <v>0.40961945031712471</v>
      </c>
      <c r="J46" s="305">
        <f>ICA_percapita!T10</f>
        <v>0.3725</v>
      </c>
      <c r="K46" s="305">
        <f>ICA_percapita!V10</f>
        <v>0.37583892617449666</v>
      </c>
      <c r="L46" s="174">
        <f>ICA_percapita!X10</f>
        <v>0.42315175097276264</v>
      </c>
      <c r="M46" s="174">
        <f>ICA_percapita!AB10</f>
        <v>0</v>
      </c>
      <c r="N46" s="174">
        <f>ICA_percapita!AD10</f>
        <v>0</v>
      </c>
      <c r="O46" s="174">
        <f>ICA_percapita!AF10</f>
        <v>0</v>
      </c>
      <c r="P46" s="174">
        <f>AVERAGE(D46:O46)</f>
        <v>0.33407624229620697</v>
      </c>
      <c r="Q46" s="169"/>
    </row>
    <row r="47" spans="1:17" ht="4.5" customHeight="1" thickBot="1" x14ac:dyDescent="0.25">
      <c r="A47" s="169"/>
      <c r="B47" s="175">
        <v>0.9</v>
      </c>
      <c r="C47" s="176"/>
      <c r="D47" s="176"/>
      <c r="E47" s="176"/>
      <c r="F47" s="176"/>
      <c r="G47" s="176"/>
      <c r="H47" s="176"/>
      <c r="I47" s="176"/>
      <c r="J47" s="176"/>
      <c r="K47" s="176"/>
      <c r="L47" s="176"/>
      <c r="M47" s="176"/>
      <c r="N47" s="176"/>
      <c r="O47" s="176"/>
      <c r="P47" s="177" t="str">
        <f>+$C$26</f>
        <v>Por definir, se realiza medición para definir linea base</v>
      </c>
      <c r="Q47" s="169"/>
    </row>
    <row r="48" spans="1:17" ht="22.5" customHeight="1" thickBot="1" x14ac:dyDescent="0.25">
      <c r="A48" s="169"/>
      <c r="B48" s="914" t="s">
        <v>21</v>
      </c>
      <c r="C48" s="915"/>
      <c r="D48" s="915"/>
      <c r="E48" s="915"/>
      <c r="F48" s="915"/>
      <c r="G48" s="915"/>
      <c r="H48" s="915"/>
      <c r="I48" s="915"/>
      <c r="J48" s="915"/>
      <c r="K48" s="915"/>
      <c r="L48" s="915"/>
      <c r="M48" s="915"/>
      <c r="N48" s="915"/>
      <c r="O48" s="915"/>
      <c r="P48" s="916"/>
      <c r="Q48" s="169"/>
    </row>
    <row r="49" spans="1:17" x14ac:dyDescent="0.2">
      <c r="A49" s="169"/>
      <c r="B49" s="842"/>
      <c r="C49" s="843"/>
      <c r="D49" s="843"/>
      <c r="E49" s="843"/>
      <c r="F49" s="843"/>
      <c r="G49" s="843"/>
      <c r="H49" s="843"/>
      <c r="I49" s="843"/>
      <c r="J49" s="843"/>
      <c r="K49" s="843"/>
      <c r="L49" s="843"/>
      <c r="M49" s="843"/>
      <c r="N49" s="843"/>
      <c r="O49" s="843"/>
      <c r="P49" s="844"/>
      <c r="Q49" s="169"/>
    </row>
    <row r="50" spans="1:17" x14ac:dyDescent="0.2">
      <c r="A50" s="169"/>
      <c r="B50" s="845"/>
      <c r="C50" s="846"/>
      <c r="D50" s="846"/>
      <c r="E50" s="846"/>
      <c r="F50" s="846"/>
      <c r="G50" s="846"/>
      <c r="H50" s="846"/>
      <c r="I50" s="846"/>
      <c r="J50" s="846"/>
      <c r="K50" s="846"/>
      <c r="L50" s="846"/>
      <c r="M50" s="846"/>
      <c r="N50" s="846"/>
      <c r="O50" s="846"/>
      <c r="P50" s="847"/>
      <c r="Q50" s="169"/>
    </row>
    <row r="51" spans="1:17" x14ac:dyDescent="0.2">
      <c r="A51" s="169"/>
      <c r="B51" s="845"/>
      <c r="C51" s="846"/>
      <c r="D51" s="846"/>
      <c r="E51" s="846"/>
      <c r="F51" s="846"/>
      <c r="G51" s="846"/>
      <c r="H51" s="846"/>
      <c r="I51" s="846"/>
      <c r="J51" s="846"/>
      <c r="K51" s="846"/>
      <c r="L51" s="846"/>
      <c r="M51" s="846"/>
      <c r="N51" s="846"/>
      <c r="O51" s="846"/>
      <c r="P51" s="847"/>
      <c r="Q51" s="169"/>
    </row>
    <row r="52" spans="1:17" x14ac:dyDescent="0.2">
      <c r="A52" s="169"/>
      <c r="B52" s="845"/>
      <c r="C52" s="846"/>
      <c r="D52" s="846"/>
      <c r="E52" s="846"/>
      <c r="F52" s="846"/>
      <c r="G52" s="846"/>
      <c r="H52" s="846"/>
      <c r="I52" s="846"/>
      <c r="J52" s="846"/>
      <c r="K52" s="846"/>
      <c r="L52" s="846"/>
      <c r="M52" s="846"/>
      <c r="N52" s="846"/>
      <c r="O52" s="846"/>
      <c r="P52" s="847"/>
      <c r="Q52" s="169"/>
    </row>
    <row r="53" spans="1:17" x14ac:dyDescent="0.2">
      <c r="A53" s="169"/>
      <c r="B53" s="845"/>
      <c r="C53" s="846"/>
      <c r="D53" s="846"/>
      <c r="E53" s="846"/>
      <c r="F53" s="846"/>
      <c r="G53" s="846"/>
      <c r="H53" s="846"/>
      <c r="I53" s="846"/>
      <c r="J53" s="846"/>
      <c r="K53" s="846"/>
      <c r="L53" s="846"/>
      <c r="M53" s="846"/>
      <c r="N53" s="846"/>
      <c r="O53" s="846"/>
      <c r="P53" s="847"/>
      <c r="Q53" s="169"/>
    </row>
    <row r="54" spans="1:17" x14ac:dyDescent="0.2">
      <c r="A54" s="169"/>
      <c r="B54" s="845"/>
      <c r="C54" s="846"/>
      <c r="D54" s="846"/>
      <c r="E54" s="846"/>
      <c r="F54" s="846"/>
      <c r="G54" s="846"/>
      <c r="H54" s="846"/>
      <c r="I54" s="846"/>
      <c r="J54" s="846"/>
      <c r="K54" s="846"/>
      <c r="L54" s="846"/>
      <c r="M54" s="846"/>
      <c r="N54" s="846"/>
      <c r="O54" s="846"/>
      <c r="P54" s="847"/>
      <c r="Q54" s="169"/>
    </row>
    <row r="55" spans="1:17" x14ac:dyDescent="0.2">
      <c r="A55" s="169"/>
      <c r="B55" s="845"/>
      <c r="C55" s="846"/>
      <c r="D55" s="846"/>
      <c r="E55" s="846"/>
      <c r="F55" s="846"/>
      <c r="G55" s="846"/>
      <c r="H55" s="846"/>
      <c r="I55" s="846"/>
      <c r="J55" s="846"/>
      <c r="K55" s="846"/>
      <c r="L55" s="846"/>
      <c r="M55" s="846"/>
      <c r="N55" s="846"/>
      <c r="O55" s="846"/>
      <c r="P55" s="847"/>
      <c r="Q55" s="169"/>
    </row>
    <row r="56" spans="1:17" x14ac:dyDescent="0.2">
      <c r="A56" s="169"/>
      <c r="B56" s="845"/>
      <c r="C56" s="846"/>
      <c r="D56" s="846"/>
      <c r="E56" s="846"/>
      <c r="F56" s="846"/>
      <c r="G56" s="846"/>
      <c r="H56" s="846"/>
      <c r="I56" s="846"/>
      <c r="J56" s="846"/>
      <c r="K56" s="846"/>
      <c r="L56" s="846"/>
      <c r="M56" s="846"/>
      <c r="N56" s="846"/>
      <c r="O56" s="846"/>
      <c r="P56" s="847"/>
      <c r="Q56" s="169"/>
    </row>
    <row r="57" spans="1:17" x14ac:dyDescent="0.2">
      <c r="A57" s="169"/>
      <c r="B57" s="845"/>
      <c r="C57" s="846"/>
      <c r="D57" s="846"/>
      <c r="E57" s="846"/>
      <c r="F57" s="846"/>
      <c r="G57" s="846"/>
      <c r="H57" s="846"/>
      <c r="I57" s="846"/>
      <c r="J57" s="846"/>
      <c r="K57" s="846"/>
      <c r="L57" s="846"/>
      <c r="M57" s="846"/>
      <c r="N57" s="846"/>
      <c r="O57" s="846"/>
      <c r="P57" s="847"/>
      <c r="Q57" s="169"/>
    </row>
    <row r="58" spans="1:17" x14ac:dyDescent="0.2">
      <c r="A58" s="169"/>
      <c r="B58" s="845"/>
      <c r="C58" s="846"/>
      <c r="D58" s="846"/>
      <c r="E58" s="846"/>
      <c r="F58" s="846"/>
      <c r="G58" s="846"/>
      <c r="H58" s="846"/>
      <c r="I58" s="846"/>
      <c r="J58" s="846"/>
      <c r="K58" s="846"/>
      <c r="L58" s="846"/>
      <c r="M58" s="846"/>
      <c r="N58" s="846"/>
      <c r="O58" s="846"/>
      <c r="P58" s="847"/>
      <c r="Q58" s="169"/>
    </row>
    <row r="59" spans="1:17" x14ac:dyDescent="0.2">
      <c r="A59" s="169"/>
      <c r="B59" s="845"/>
      <c r="C59" s="846"/>
      <c r="D59" s="846"/>
      <c r="E59" s="846"/>
      <c r="F59" s="846"/>
      <c r="G59" s="846"/>
      <c r="H59" s="846"/>
      <c r="I59" s="846"/>
      <c r="J59" s="846"/>
      <c r="K59" s="846"/>
      <c r="L59" s="846"/>
      <c r="M59" s="846"/>
      <c r="N59" s="846"/>
      <c r="O59" s="846"/>
      <c r="P59" s="847"/>
      <c r="Q59" s="169"/>
    </row>
    <row r="60" spans="1:17" x14ac:dyDescent="0.2">
      <c r="A60" s="169"/>
      <c r="B60" s="845"/>
      <c r="C60" s="846"/>
      <c r="D60" s="846"/>
      <c r="E60" s="846"/>
      <c r="F60" s="846"/>
      <c r="G60" s="846"/>
      <c r="H60" s="846"/>
      <c r="I60" s="846"/>
      <c r="J60" s="846"/>
      <c r="K60" s="846"/>
      <c r="L60" s="846"/>
      <c r="M60" s="846"/>
      <c r="N60" s="846"/>
      <c r="O60" s="846"/>
      <c r="P60" s="847"/>
      <c r="Q60" s="169"/>
    </row>
    <row r="61" spans="1:17" x14ac:dyDescent="0.2">
      <c r="A61" s="169"/>
      <c r="B61" s="845"/>
      <c r="C61" s="846"/>
      <c r="D61" s="846"/>
      <c r="E61" s="846"/>
      <c r="F61" s="846"/>
      <c r="G61" s="846"/>
      <c r="H61" s="846"/>
      <c r="I61" s="846"/>
      <c r="J61" s="846"/>
      <c r="K61" s="846"/>
      <c r="L61" s="846"/>
      <c r="M61" s="846"/>
      <c r="N61" s="846"/>
      <c r="O61" s="846"/>
      <c r="P61" s="847"/>
      <c r="Q61" s="169"/>
    </row>
    <row r="62" spans="1:17" x14ac:dyDescent="0.2">
      <c r="A62" s="169"/>
      <c r="B62" s="845"/>
      <c r="C62" s="846"/>
      <c r="D62" s="846"/>
      <c r="E62" s="846"/>
      <c r="F62" s="846"/>
      <c r="G62" s="846"/>
      <c r="H62" s="846"/>
      <c r="I62" s="846"/>
      <c r="J62" s="846"/>
      <c r="K62" s="846"/>
      <c r="L62" s="846"/>
      <c r="M62" s="846"/>
      <c r="N62" s="846"/>
      <c r="O62" s="846"/>
      <c r="P62" s="847"/>
      <c r="Q62" s="169"/>
    </row>
    <row r="63" spans="1:17" x14ac:dyDescent="0.2">
      <c r="A63" s="169"/>
      <c r="B63" s="845"/>
      <c r="C63" s="846"/>
      <c r="D63" s="846"/>
      <c r="E63" s="846"/>
      <c r="F63" s="846"/>
      <c r="G63" s="846"/>
      <c r="H63" s="846"/>
      <c r="I63" s="846"/>
      <c r="J63" s="846"/>
      <c r="K63" s="846"/>
      <c r="L63" s="846"/>
      <c r="M63" s="846"/>
      <c r="N63" s="846"/>
      <c r="O63" s="846"/>
      <c r="P63" s="847"/>
      <c r="Q63" s="169"/>
    </row>
    <row r="64" spans="1:17" ht="13.5" thickBot="1" x14ac:dyDescent="0.25">
      <c r="A64" s="169"/>
      <c r="B64" s="848"/>
      <c r="C64" s="849"/>
      <c r="D64" s="849"/>
      <c r="E64" s="849"/>
      <c r="F64" s="849"/>
      <c r="G64" s="849"/>
      <c r="H64" s="849"/>
      <c r="I64" s="849"/>
      <c r="J64" s="849"/>
      <c r="K64" s="849"/>
      <c r="L64" s="849"/>
      <c r="M64" s="849"/>
      <c r="N64" s="849"/>
      <c r="O64" s="849"/>
      <c r="P64" s="850"/>
      <c r="Q64" s="169"/>
    </row>
    <row r="65" spans="1:19" s="178" customFormat="1" ht="4.5" customHeight="1" thickBot="1" x14ac:dyDescent="0.25">
      <c r="A65" s="851"/>
      <c r="B65" s="851"/>
      <c r="C65" s="851"/>
      <c r="D65" s="851"/>
      <c r="E65" s="851"/>
      <c r="F65" s="851"/>
      <c r="G65" s="851"/>
      <c r="H65" s="851"/>
      <c r="I65" s="851"/>
      <c r="J65" s="851"/>
      <c r="K65" s="851"/>
      <c r="L65" s="851"/>
      <c r="M65" s="851"/>
      <c r="N65" s="851"/>
      <c r="O65" s="851"/>
      <c r="P65" s="851"/>
      <c r="Q65" s="851"/>
      <c r="S65" s="179"/>
    </row>
    <row r="66" spans="1:19" ht="15" customHeight="1" x14ac:dyDescent="0.2">
      <c r="A66" s="169"/>
      <c r="B66" s="936" t="s">
        <v>5</v>
      </c>
      <c r="C66" s="785" t="s">
        <v>180</v>
      </c>
      <c r="D66" s="786"/>
      <c r="E66" s="786"/>
      <c r="F66" s="786"/>
      <c r="G66" s="786"/>
      <c r="H66" s="786"/>
      <c r="I66" s="786"/>
      <c r="J66" s="786"/>
      <c r="K66" s="786"/>
      <c r="L66" s="786"/>
      <c r="M66" s="786"/>
      <c r="N66" s="786"/>
      <c r="O66" s="786"/>
      <c r="P66" s="787"/>
      <c r="Q66" s="169"/>
    </row>
    <row r="67" spans="1:19" ht="96" customHeight="1" x14ac:dyDescent="0.2">
      <c r="A67" s="169"/>
      <c r="B67" s="937"/>
      <c r="C67" s="554"/>
      <c r="D67" s="555"/>
      <c r="E67" s="555"/>
      <c r="F67" s="555"/>
      <c r="G67" s="555"/>
      <c r="H67" s="555"/>
      <c r="I67" s="555"/>
      <c r="J67" s="555"/>
      <c r="K67" s="555"/>
      <c r="L67" s="555"/>
      <c r="M67" s="555"/>
      <c r="N67" s="555"/>
      <c r="O67" s="555"/>
      <c r="P67" s="556"/>
      <c r="Q67" s="169"/>
    </row>
    <row r="68" spans="1:19" ht="15" customHeight="1" x14ac:dyDescent="0.2">
      <c r="A68" s="169"/>
      <c r="B68" s="937"/>
      <c r="C68" s="773" t="s">
        <v>181</v>
      </c>
      <c r="D68" s="774"/>
      <c r="E68" s="774"/>
      <c r="F68" s="774"/>
      <c r="G68" s="774"/>
      <c r="H68" s="774"/>
      <c r="I68" s="774"/>
      <c r="J68" s="774"/>
      <c r="K68" s="774"/>
      <c r="L68" s="774"/>
      <c r="M68" s="774"/>
      <c r="N68" s="774"/>
      <c r="O68" s="774"/>
      <c r="P68" s="775"/>
      <c r="Q68" s="169"/>
    </row>
    <row r="69" spans="1:19" ht="90" customHeight="1" x14ac:dyDescent="0.2">
      <c r="A69" s="169"/>
      <c r="B69" s="937"/>
      <c r="C69" s="554"/>
      <c r="D69" s="555"/>
      <c r="E69" s="555"/>
      <c r="F69" s="555"/>
      <c r="G69" s="555"/>
      <c r="H69" s="555"/>
      <c r="I69" s="555"/>
      <c r="J69" s="555"/>
      <c r="K69" s="555"/>
      <c r="L69" s="555"/>
      <c r="M69" s="555"/>
      <c r="N69" s="555"/>
      <c r="O69" s="555"/>
      <c r="P69" s="556"/>
      <c r="Q69" s="169"/>
    </row>
    <row r="70" spans="1:19" ht="18" customHeight="1" x14ac:dyDescent="0.2">
      <c r="A70" s="169"/>
      <c r="B70" s="937"/>
      <c r="C70" s="773" t="s">
        <v>182</v>
      </c>
      <c r="D70" s="774"/>
      <c r="E70" s="774"/>
      <c r="F70" s="774"/>
      <c r="G70" s="774"/>
      <c r="H70" s="774"/>
      <c r="I70" s="774"/>
      <c r="J70" s="774"/>
      <c r="K70" s="774"/>
      <c r="L70" s="774"/>
      <c r="M70" s="774"/>
      <c r="N70" s="774"/>
      <c r="O70" s="774"/>
      <c r="P70" s="775"/>
      <c r="Q70" s="169"/>
    </row>
    <row r="71" spans="1:19" ht="90" customHeight="1" x14ac:dyDescent="0.2">
      <c r="A71" s="169"/>
      <c r="B71" s="937"/>
      <c r="C71" s="554"/>
      <c r="D71" s="555"/>
      <c r="E71" s="555"/>
      <c r="F71" s="555"/>
      <c r="G71" s="555"/>
      <c r="H71" s="555"/>
      <c r="I71" s="555"/>
      <c r="J71" s="555"/>
      <c r="K71" s="555"/>
      <c r="L71" s="555"/>
      <c r="M71" s="555"/>
      <c r="N71" s="555"/>
      <c r="O71" s="555"/>
      <c r="P71" s="556"/>
      <c r="Q71" s="169"/>
    </row>
    <row r="72" spans="1:19" ht="17.25" customHeight="1" x14ac:dyDescent="0.2">
      <c r="A72" s="169"/>
      <c r="B72" s="937"/>
      <c r="C72" s="773" t="s">
        <v>183</v>
      </c>
      <c r="D72" s="774"/>
      <c r="E72" s="774"/>
      <c r="F72" s="774"/>
      <c r="G72" s="774"/>
      <c r="H72" s="774"/>
      <c r="I72" s="774"/>
      <c r="J72" s="774"/>
      <c r="K72" s="774"/>
      <c r="L72" s="774"/>
      <c r="M72" s="774"/>
      <c r="N72" s="774"/>
      <c r="O72" s="774"/>
      <c r="P72" s="775"/>
      <c r="Q72" s="169"/>
    </row>
    <row r="73" spans="1:19" ht="90" customHeight="1" thickBot="1" x14ac:dyDescent="0.25">
      <c r="A73" s="169"/>
      <c r="B73" s="938"/>
      <c r="C73" s="776"/>
      <c r="D73" s="777"/>
      <c r="E73" s="777"/>
      <c r="F73" s="777"/>
      <c r="G73" s="777"/>
      <c r="H73" s="777"/>
      <c r="I73" s="777"/>
      <c r="J73" s="777"/>
      <c r="K73" s="777"/>
      <c r="L73" s="777"/>
      <c r="M73" s="777"/>
      <c r="N73" s="777"/>
      <c r="O73" s="777"/>
      <c r="P73" s="778"/>
      <c r="Q73" s="169"/>
    </row>
    <row r="74" spans="1:19" ht="30.75" customHeight="1" thickBot="1" x14ac:dyDescent="0.25">
      <c r="A74" s="169"/>
      <c r="B74" s="180" t="s">
        <v>63</v>
      </c>
      <c r="C74" s="826" t="s">
        <v>196</v>
      </c>
      <c r="D74" s="827"/>
      <c r="E74" s="827"/>
      <c r="F74" s="827"/>
      <c r="G74" s="827"/>
      <c r="H74" s="827"/>
      <c r="I74" s="827"/>
      <c r="J74" s="827"/>
      <c r="K74" s="827"/>
      <c r="L74" s="827"/>
      <c r="M74" s="827"/>
      <c r="N74" s="827"/>
      <c r="O74" s="827"/>
      <c r="P74" s="828"/>
      <c r="Q74" s="169"/>
    </row>
    <row r="75" spans="1:19" ht="27.75" customHeight="1" thickBot="1" x14ac:dyDescent="0.25">
      <c r="A75" s="169"/>
      <c r="B75" s="180" t="s">
        <v>84</v>
      </c>
      <c r="C75" s="779" t="s">
        <v>85</v>
      </c>
      <c r="D75" s="779"/>
      <c r="E75" s="779"/>
      <c r="F75" s="779"/>
      <c r="G75" s="779"/>
      <c r="H75" s="779"/>
      <c r="I75" s="779"/>
      <c r="J75" s="779"/>
      <c r="K75" s="779"/>
      <c r="L75" s="779"/>
      <c r="M75" s="779"/>
      <c r="N75" s="779"/>
      <c r="O75" s="779"/>
      <c r="P75" s="780"/>
      <c r="Q75" s="169"/>
    </row>
    <row r="78" spans="1:19" x14ac:dyDescent="0.2">
      <c r="C78" s="181"/>
    </row>
    <row r="79" spans="1:19" hidden="1" x14ac:dyDescent="0.2">
      <c r="C79" s="165">
        <v>2018</v>
      </c>
    </row>
    <row r="80" spans="1:19" hidden="1" x14ac:dyDescent="0.2">
      <c r="C80" s="165">
        <v>2019</v>
      </c>
    </row>
    <row r="86" spans="2:19" s="182" customFormat="1" x14ac:dyDescent="0.2">
      <c r="S86" s="167"/>
    </row>
    <row r="87" spans="2:19" s="182" customFormat="1" x14ac:dyDescent="0.2">
      <c r="S87" s="167"/>
    </row>
    <row r="88" spans="2:19" s="182" customFormat="1" x14ac:dyDescent="0.2">
      <c r="S88" s="167"/>
    </row>
    <row r="89" spans="2:19" s="182" customFormat="1" x14ac:dyDescent="0.2">
      <c r="S89" s="167"/>
    </row>
    <row r="90" spans="2:19" s="182" customFormat="1" x14ac:dyDescent="0.2">
      <c r="S90" s="167"/>
    </row>
    <row r="91" spans="2:19" s="182" customFormat="1" x14ac:dyDescent="0.2">
      <c r="S91" s="167"/>
    </row>
    <row r="92" spans="2:19" s="182" customFormat="1" x14ac:dyDescent="0.2">
      <c r="D92" s="183"/>
      <c r="E92" s="183"/>
      <c r="F92" s="183"/>
      <c r="G92" s="183"/>
      <c r="H92" s="183"/>
      <c r="I92" s="183"/>
      <c r="S92" s="167"/>
    </row>
    <row r="93" spans="2:19" s="182" customFormat="1" x14ac:dyDescent="0.2">
      <c r="D93" s="183"/>
      <c r="E93" s="183"/>
      <c r="F93" s="183"/>
      <c r="G93" s="183"/>
      <c r="H93" s="183"/>
      <c r="I93" s="183"/>
      <c r="S93" s="167"/>
    </row>
    <row r="94" spans="2:19" s="182" customFormat="1" x14ac:dyDescent="0.2">
      <c r="B94" s="183"/>
      <c r="C94" s="183"/>
      <c r="D94" s="183"/>
      <c r="E94" s="183"/>
      <c r="F94" s="183"/>
      <c r="G94" s="183"/>
      <c r="H94" s="183"/>
      <c r="I94" s="183"/>
      <c r="S94" s="167"/>
    </row>
    <row r="95" spans="2:19" s="182" customFormat="1" x14ac:dyDescent="0.2">
      <c r="B95" s="183"/>
      <c r="C95" s="183"/>
      <c r="D95" s="183"/>
      <c r="E95" s="183"/>
      <c r="F95" s="183"/>
      <c r="G95" s="183"/>
      <c r="H95" s="183"/>
      <c r="I95" s="183"/>
      <c r="S95" s="167"/>
    </row>
    <row r="96" spans="2:19" s="182" customFormat="1" x14ac:dyDescent="0.2">
      <c r="B96" s="183"/>
      <c r="C96" s="183"/>
      <c r="D96" s="183"/>
      <c r="E96" s="183"/>
      <c r="F96" s="183"/>
      <c r="G96" s="183"/>
      <c r="H96" s="183"/>
      <c r="I96" s="183"/>
      <c r="S96" s="167"/>
    </row>
    <row r="97" spans="2:19" s="182" customFormat="1" x14ac:dyDescent="0.2">
      <c r="B97" s="183"/>
      <c r="C97" s="183"/>
      <c r="D97" s="183"/>
      <c r="E97" s="183"/>
      <c r="F97" s="183"/>
      <c r="G97" s="183"/>
      <c r="H97" s="183"/>
      <c r="I97" s="183"/>
      <c r="K97" s="183"/>
      <c r="L97" s="183"/>
      <c r="M97" s="183"/>
      <c r="N97" s="183"/>
      <c r="O97" s="183"/>
      <c r="P97" s="183"/>
      <c r="S97" s="167"/>
    </row>
    <row r="98" spans="2:19" s="182" customFormat="1" x14ac:dyDescent="0.2">
      <c r="B98" s="183"/>
      <c r="C98" s="183"/>
      <c r="D98" s="183"/>
      <c r="E98" s="183"/>
      <c r="F98" s="183"/>
      <c r="G98" s="183"/>
      <c r="H98" s="183"/>
      <c r="I98" s="183"/>
      <c r="K98" s="183"/>
      <c r="L98" s="183"/>
      <c r="M98" s="183"/>
      <c r="N98" s="183"/>
      <c r="O98" s="183"/>
      <c r="P98" s="183"/>
      <c r="S98" s="167"/>
    </row>
    <row r="99" spans="2:19" s="182" customFormat="1" x14ac:dyDescent="0.2">
      <c r="B99" s="183"/>
      <c r="C99" s="183"/>
      <c r="D99" s="183"/>
      <c r="E99" s="183"/>
      <c r="F99" s="183"/>
      <c r="G99" s="183"/>
      <c r="H99" s="183"/>
      <c r="I99" s="183"/>
      <c r="K99" s="183"/>
      <c r="L99" s="183"/>
      <c r="M99" s="183"/>
      <c r="N99" s="183"/>
      <c r="O99" s="183"/>
      <c r="P99" s="183"/>
      <c r="S99" s="167"/>
    </row>
    <row r="100" spans="2:19" s="182" customFormat="1" x14ac:dyDescent="0.2">
      <c r="B100" s="183"/>
      <c r="C100" s="183"/>
      <c r="D100" s="183"/>
      <c r="E100" s="183"/>
      <c r="F100" s="183"/>
      <c r="G100" s="183"/>
      <c r="H100" s="183"/>
      <c r="I100" s="183"/>
      <c r="K100" s="183"/>
      <c r="L100" s="183"/>
      <c r="M100" s="183"/>
      <c r="N100" s="183"/>
      <c r="O100" s="183"/>
      <c r="P100" s="183"/>
      <c r="Q100" s="184" t="s">
        <v>69</v>
      </c>
      <c r="S100" s="167"/>
    </row>
    <row r="101" spans="2:19" s="182" customFormat="1" x14ac:dyDescent="0.2">
      <c r="B101" s="185"/>
      <c r="C101" s="185"/>
      <c r="D101" s="183"/>
      <c r="E101" s="183"/>
      <c r="F101" s="183"/>
      <c r="G101" s="183"/>
      <c r="H101" s="183"/>
      <c r="I101" s="183"/>
      <c r="K101" s="183"/>
      <c r="L101" s="183"/>
      <c r="O101" s="183"/>
      <c r="P101" s="183"/>
      <c r="Q101" s="184" t="s">
        <v>70</v>
      </c>
      <c r="S101" s="167"/>
    </row>
    <row r="102" spans="2:19" s="182" customFormat="1" x14ac:dyDescent="0.2">
      <c r="B102" s="185"/>
      <c r="C102" s="185"/>
      <c r="D102" s="183"/>
      <c r="E102" s="183"/>
      <c r="F102" s="183"/>
      <c r="G102" s="183"/>
      <c r="H102" s="183"/>
      <c r="I102" s="183"/>
      <c r="K102" s="183"/>
      <c r="L102" s="183"/>
      <c r="O102" s="183"/>
      <c r="P102" s="183"/>
      <c r="Q102" s="184" t="s">
        <v>72</v>
      </c>
      <c r="S102" s="167"/>
    </row>
    <row r="103" spans="2:19" s="182" customFormat="1" x14ac:dyDescent="0.2">
      <c r="B103" s="185"/>
      <c r="C103" s="185"/>
      <c r="D103" s="183"/>
      <c r="E103" s="183"/>
      <c r="F103" s="183"/>
      <c r="G103" s="183"/>
      <c r="H103" s="183"/>
      <c r="I103" s="183"/>
      <c r="K103" s="183"/>
      <c r="L103" s="183"/>
      <c r="O103" s="183"/>
      <c r="P103" s="183"/>
      <c r="Q103" s="184" t="s">
        <v>71</v>
      </c>
      <c r="S103" s="167"/>
    </row>
    <row r="104" spans="2:19" s="182" customFormat="1" x14ac:dyDescent="0.2">
      <c r="B104" s="183"/>
      <c r="C104" s="185"/>
      <c r="D104" s="183"/>
      <c r="E104" s="183"/>
      <c r="F104" s="183"/>
      <c r="G104" s="183"/>
      <c r="H104" s="183"/>
      <c r="I104" s="183"/>
      <c r="K104" s="183"/>
      <c r="L104" s="183"/>
      <c r="M104" s="185"/>
      <c r="N104" s="183"/>
      <c r="O104" s="183"/>
      <c r="P104" s="183"/>
      <c r="Q104" s="184" t="s">
        <v>73</v>
      </c>
      <c r="S104" s="167"/>
    </row>
    <row r="105" spans="2:19" s="182" customFormat="1" x14ac:dyDescent="0.2">
      <c r="B105" s="183"/>
      <c r="C105" s="185"/>
      <c r="D105" s="183"/>
      <c r="E105" s="183"/>
      <c r="F105" s="183"/>
      <c r="G105" s="183"/>
      <c r="H105" s="183"/>
      <c r="I105" s="183"/>
      <c r="K105" s="183"/>
      <c r="L105" s="183"/>
      <c r="M105" s="183"/>
      <c r="N105" s="183" t="s">
        <v>67</v>
      </c>
      <c r="O105" s="183"/>
      <c r="P105" s="183"/>
      <c r="Q105" s="184" t="s">
        <v>74</v>
      </c>
      <c r="S105" s="167"/>
    </row>
    <row r="106" spans="2:19" s="182" customFormat="1" x14ac:dyDescent="0.2">
      <c r="B106" s="183"/>
      <c r="C106" s="185"/>
      <c r="D106" s="183"/>
      <c r="E106" s="183"/>
      <c r="F106" s="183"/>
      <c r="G106" s="183"/>
      <c r="H106" s="183"/>
      <c r="I106" s="183"/>
      <c r="K106" s="183"/>
      <c r="L106" s="183"/>
      <c r="M106" s="183"/>
      <c r="N106" s="183"/>
      <c r="O106" s="183"/>
      <c r="P106" s="183"/>
      <c r="S106" s="167"/>
    </row>
    <row r="107" spans="2:19" s="182" customFormat="1" x14ac:dyDescent="0.2">
      <c r="B107" s="183"/>
      <c r="C107" s="185"/>
      <c r="D107" s="183"/>
      <c r="E107" s="183"/>
      <c r="F107" s="183"/>
      <c r="G107" s="183"/>
      <c r="H107" s="183"/>
      <c r="I107" s="183"/>
      <c r="K107" s="183"/>
      <c r="L107" s="183"/>
      <c r="M107" s="183"/>
      <c r="N107" s="183"/>
      <c r="O107" s="183"/>
      <c r="P107" s="183"/>
      <c r="S107" s="167"/>
    </row>
    <row r="108" spans="2:19" s="182" customFormat="1" x14ac:dyDescent="0.2">
      <c r="B108" s="183"/>
      <c r="C108" s="183"/>
      <c r="D108" s="183"/>
      <c r="E108" s="183"/>
      <c r="F108" s="183"/>
      <c r="G108" s="183"/>
      <c r="H108" s="183"/>
      <c r="I108" s="183"/>
      <c r="K108" s="183"/>
      <c r="L108" s="183"/>
      <c r="M108" s="183"/>
      <c r="N108" s="183"/>
      <c r="O108" s="183"/>
      <c r="P108" s="183"/>
      <c r="S108" s="167"/>
    </row>
    <row r="109" spans="2:19" s="182" customFormat="1" x14ac:dyDescent="0.2">
      <c r="B109" s="183"/>
      <c r="C109" s="183"/>
      <c r="D109" s="183"/>
      <c r="E109" s="183"/>
      <c r="F109" s="183"/>
      <c r="G109" s="183"/>
      <c r="H109" s="183"/>
      <c r="I109" s="183"/>
      <c r="K109" s="183"/>
      <c r="L109" s="183"/>
      <c r="M109" s="183"/>
      <c r="N109" s="183"/>
      <c r="O109" s="183"/>
      <c r="P109" s="183"/>
      <c r="S109" s="167"/>
    </row>
    <row r="110" spans="2:19" s="182" customFormat="1" x14ac:dyDescent="0.2">
      <c r="B110" s="183"/>
      <c r="C110" s="183"/>
      <c r="D110" s="183"/>
      <c r="E110" s="183"/>
      <c r="F110" s="183"/>
      <c r="G110" s="183"/>
      <c r="H110" s="183"/>
      <c r="I110" s="183"/>
      <c r="K110" s="183"/>
      <c r="L110" s="183"/>
      <c r="M110" s="183"/>
      <c r="N110" s="183"/>
      <c r="O110" s="183"/>
      <c r="P110" s="183"/>
      <c r="Q110" s="184">
        <v>2015</v>
      </c>
      <c r="S110" s="167"/>
    </row>
    <row r="111" spans="2:19" s="182" customFormat="1" ht="12.75" customHeight="1" x14ac:dyDescent="0.2">
      <c r="B111" s="183"/>
      <c r="C111" s="183"/>
      <c r="D111" s="183"/>
      <c r="E111" s="183"/>
      <c r="F111" s="183"/>
      <c r="G111" s="183"/>
      <c r="H111" s="183"/>
      <c r="I111" s="183"/>
      <c r="Q111" s="184">
        <v>2016</v>
      </c>
      <c r="S111" s="167"/>
    </row>
    <row r="112" spans="2:19" s="182" customFormat="1" x14ac:dyDescent="0.2">
      <c r="B112" s="183"/>
      <c r="C112" s="183"/>
      <c r="D112" s="183"/>
      <c r="E112" s="183"/>
      <c r="F112" s="183"/>
      <c r="G112" s="183"/>
      <c r="H112" s="183"/>
      <c r="I112" s="183"/>
      <c r="Q112" s="184">
        <v>2017</v>
      </c>
      <c r="S112" s="167"/>
    </row>
    <row r="113" spans="2:19" s="182" customFormat="1" x14ac:dyDescent="0.2">
      <c r="C113" s="183"/>
      <c r="H113" s="183"/>
      <c r="I113" s="183"/>
      <c r="Q113" s="184">
        <v>2018</v>
      </c>
      <c r="S113" s="167"/>
    </row>
    <row r="114" spans="2:19" s="182" customFormat="1" x14ac:dyDescent="0.2">
      <c r="C114" s="183"/>
      <c r="H114" s="183"/>
      <c r="I114" s="183"/>
      <c r="S114" s="167"/>
    </row>
    <row r="115" spans="2:19" s="182" customFormat="1" x14ac:dyDescent="0.2">
      <c r="C115" s="183"/>
      <c r="H115" s="183"/>
      <c r="I115" s="183"/>
      <c r="S115" s="167"/>
    </row>
    <row r="116" spans="2:19" s="182" customFormat="1" x14ac:dyDescent="0.2">
      <c r="B116" s="186"/>
      <c r="C116" s="183"/>
      <c r="H116" s="183"/>
      <c r="I116" s="183"/>
      <c r="S116" s="167"/>
    </row>
    <row r="117" spans="2:19" s="182" customFormat="1" x14ac:dyDescent="0.2">
      <c r="B117" s="186"/>
      <c r="C117" s="183"/>
      <c r="H117" s="183"/>
      <c r="I117" s="183"/>
      <c r="S117" s="167"/>
    </row>
    <row r="118" spans="2:19" s="182" customFormat="1" x14ac:dyDescent="0.2">
      <c r="B118" s="186"/>
      <c r="C118" s="183"/>
      <c r="H118" s="183"/>
      <c r="I118" s="183"/>
      <c r="S118" s="167"/>
    </row>
    <row r="119" spans="2:19" s="182" customFormat="1" x14ac:dyDescent="0.2">
      <c r="B119" s="186"/>
      <c r="C119" s="183"/>
      <c r="H119" s="183"/>
      <c r="I119" s="183"/>
      <c r="S119" s="167"/>
    </row>
    <row r="120" spans="2:19" s="182" customFormat="1" x14ac:dyDescent="0.2">
      <c r="B120" s="186"/>
      <c r="C120" s="183"/>
      <c r="H120" s="183"/>
      <c r="I120" s="183"/>
      <c r="S120" s="167"/>
    </row>
    <row r="121" spans="2:19" s="182" customFormat="1" x14ac:dyDescent="0.2">
      <c r="B121" s="186"/>
      <c r="C121" s="183"/>
      <c r="H121" s="183"/>
      <c r="I121" s="183"/>
      <c r="S121" s="167"/>
    </row>
    <row r="122" spans="2:19" s="182" customFormat="1" x14ac:dyDescent="0.2">
      <c r="B122" s="186"/>
      <c r="C122" s="183"/>
      <c r="H122" s="183"/>
      <c r="I122" s="183"/>
      <c r="S122" s="167"/>
    </row>
    <row r="123" spans="2:19" s="182" customFormat="1" x14ac:dyDescent="0.2">
      <c r="B123" s="187"/>
      <c r="C123" s="183"/>
      <c r="H123" s="183"/>
      <c r="I123" s="183"/>
      <c r="S123" s="167"/>
    </row>
    <row r="124" spans="2:19" s="182" customFormat="1" x14ac:dyDescent="0.2">
      <c r="B124" s="187"/>
      <c r="C124" s="183"/>
      <c r="H124" s="183"/>
      <c r="I124" s="183"/>
      <c r="S124" s="167"/>
    </row>
    <row r="125" spans="2:19" s="182" customFormat="1" x14ac:dyDescent="0.2">
      <c r="C125" s="183"/>
      <c r="H125" s="183"/>
      <c r="I125" s="183"/>
      <c r="S125" s="167"/>
    </row>
    <row r="126" spans="2:19" s="182" customFormat="1" x14ac:dyDescent="0.2">
      <c r="B126" s="188" t="s">
        <v>260</v>
      </c>
      <c r="C126" s="183"/>
      <c r="F126" s="183"/>
      <c r="I126" s="183"/>
      <c r="S126" s="167"/>
    </row>
    <row r="127" spans="2:19" s="182" customFormat="1" x14ac:dyDescent="0.2">
      <c r="B127" s="188" t="s">
        <v>261</v>
      </c>
      <c r="C127" s="183"/>
      <c r="F127" s="183"/>
      <c r="I127" s="183"/>
      <c r="S127" s="167"/>
    </row>
    <row r="128" spans="2:19" s="182" customFormat="1" x14ac:dyDescent="0.2">
      <c r="B128" s="188" t="s">
        <v>262</v>
      </c>
      <c r="C128" s="183"/>
      <c r="F128" s="183"/>
      <c r="I128" s="189"/>
      <c r="J128" s="189"/>
      <c r="K128" s="189"/>
      <c r="S128" s="167"/>
    </row>
    <row r="129" spans="2:19" s="182" customFormat="1" x14ac:dyDescent="0.2">
      <c r="B129" s="188" t="s">
        <v>263</v>
      </c>
      <c r="C129" s="183"/>
      <c r="F129" s="183"/>
      <c r="G129" s="183"/>
      <c r="H129" s="189"/>
      <c r="I129" s="189"/>
      <c r="J129" s="189"/>
      <c r="K129" s="189"/>
      <c r="S129" s="167"/>
    </row>
    <row r="130" spans="2:19" s="182" customFormat="1" x14ac:dyDescent="0.2">
      <c r="B130" s="188" t="s">
        <v>264</v>
      </c>
      <c r="C130" s="183"/>
      <c r="F130" s="183"/>
      <c r="G130" s="183"/>
      <c r="H130" s="189"/>
      <c r="I130" s="189"/>
      <c r="J130" s="189"/>
      <c r="K130" s="189"/>
      <c r="S130" s="167"/>
    </row>
    <row r="131" spans="2:19" s="182" customFormat="1" x14ac:dyDescent="0.2">
      <c r="B131" s="188" t="s">
        <v>265</v>
      </c>
      <c r="C131" s="183"/>
      <c r="F131" s="183"/>
      <c r="G131" s="183"/>
      <c r="H131" s="189"/>
      <c r="I131" s="189"/>
      <c r="J131" s="189"/>
      <c r="K131" s="189"/>
      <c r="S131" s="167"/>
    </row>
    <row r="132" spans="2:19" s="182" customFormat="1" x14ac:dyDescent="0.2">
      <c r="B132" s="188" t="s">
        <v>266</v>
      </c>
      <c r="C132" s="183"/>
      <c r="F132" s="183"/>
      <c r="G132" s="183"/>
      <c r="H132" s="189"/>
      <c r="I132" s="189"/>
      <c r="J132" s="189"/>
      <c r="K132" s="189"/>
      <c r="S132" s="167"/>
    </row>
    <row r="133" spans="2:19" s="182" customFormat="1" x14ac:dyDescent="0.2">
      <c r="B133" s="190"/>
      <c r="C133" s="183"/>
      <c r="F133" s="183"/>
      <c r="G133" s="183"/>
      <c r="H133" s="189"/>
      <c r="I133" s="189"/>
      <c r="J133" s="189"/>
      <c r="K133" s="189"/>
      <c r="S133" s="167"/>
    </row>
    <row r="134" spans="2:19" s="182" customFormat="1" x14ac:dyDescent="0.2">
      <c r="B134" s="186"/>
      <c r="C134" s="183"/>
      <c r="F134" s="183"/>
      <c r="G134" s="183"/>
      <c r="H134" s="189"/>
      <c r="I134" s="189"/>
      <c r="J134" s="189"/>
      <c r="K134" s="189"/>
      <c r="S134" s="167"/>
    </row>
    <row r="135" spans="2:19" s="169" customFormat="1" x14ac:dyDescent="0.2">
      <c r="B135" s="186"/>
      <c r="C135" s="183"/>
      <c r="F135" s="183"/>
      <c r="G135" s="183"/>
      <c r="H135" s="189"/>
      <c r="I135" s="189"/>
      <c r="J135" s="189"/>
      <c r="K135" s="189"/>
      <c r="S135" s="170"/>
    </row>
    <row r="136" spans="2:19" s="169" customFormat="1" x14ac:dyDescent="0.2">
      <c r="B136" s="182" t="s">
        <v>29</v>
      </c>
      <c r="C136" s="183"/>
      <c r="F136" s="183"/>
      <c r="G136" s="183"/>
      <c r="H136" s="189"/>
      <c r="I136" s="189"/>
      <c r="J136" s="189"/>
      <c r="K136" s="189"/>
      <c r="S136" s="170"/>
    </row>
    <row r="137" spans="2:19" s="169" customFormat="1" x14ac:dyDescent="0.2">
      <c r="B137" s="191" t="s">
        <v>55</v>
      </c>
      <c r="C137" s="183"/>
      <c r="F137" s="183"/>
      <c r="G137" s="183"/>
      <c r="H137" s="189"/>
      <c r="I137" s="189"/>
      <c r="J137" s="189"/>
      <c r="K137" s="189"/>
      <c r="S137" s="170"/>
    </row>
    <row r="138" spans="2:19" s="169" customFormat="1" x14ac:dyDescent="0.2">
      <c r="B138" s="191" t="s">
        <v>166</v>
      </c>
      <c r="C138" s="183"/>
      <c r="F138" s="183"/>
      <c r="G138" s="183"/>
      <c r="H138" s="189"/>
      <c r="I138" s="189"/>
      <c r="J138" s="189"/>
      <c r="K138" s="189"/>
      <c r="S138" s="170"/>
    </row>
    <row r="139" spans="2:19" s="169" customFormat="1" x14ac:dyDescent="0.2">
      <c r="B139" s="191" t="s">
        <v>39</v>
      </c>
      <c r="C139" s="183"/>
      <c r="F139" s="183"/>
      <c r="G139" s="183"/>
      <c r="H139" s="189"/>
      <c r="I139" s="189"/>
      <c r="J139" s="189"/>
      <c r="K139" s="189"/>
      <c r="S139" s="170"/>
    </row>
    <row r="140" spans="2:19" s="169" customFormat="1" x14ac:dyDescent="0.2">
      <c r="B140" s="191" t="s">
        <v>172</v>
      </c>
      <c r="C140" s="183"/>
      <c r="F140" s="183"/>
      <c r="G140" s="183"/>
      <c r="H140" s="189"/>
      <c r="I140" s="189"/>
      <c r="J140" s="189"/>
      <c r="K140" s="189"/>
      <c r="S140" s="170"/>
    </row>
    <row r="141" spans="2:19" s="169" customFormat="1" x14ac:dyDescent="0.2">
      <c r="B141" s="191" t="s">
        <v>112</v>
      </c>
      <c r="C141" s="183"/>
      <c r="F141" s="183"/>
      <c r="G141" s="183"/>
      <c r="J141" s="189"/>
      <c r="K141" s="189"/>
      <c r="S141" s="170"/>
    </row>
    <row r="142" spans="2:19" s="169" customFormat="1" x14ac:dyDescent="0.2">
      <c r="B142" s="191" t="s">
        <v>174</v>
      </c>
      <c r="C142" s="183"/>
      <c r="F142" s="183"/>
      <c r="G142" s="183"/>
      <c r="S142" s="170"/>
    </row>
    <row r="143" spans="2:19" s="169" customFormat="1" x14ac:dyDescent="0.2">
      <c r="B143" s="191" t="s">
        <v>53</v>
      </c>
      <c r="C143" s="183"/>
      <c r="F143" s="183"/>
      <c r="G143" s="183"/>
      <c r="S143" s="170"/>
    </row>
    <row r="144" spans="2:19" s="169" customFormat="1" x14ac:dyDescent="0.2">
      <c r="B144" s="191" t="s">
        <v>163</v>
      </c>
      <c r="C144" s="183"/>
      <c r="F144" s="183"/>
      <c r="G144" s="183"/>
      <c r="S144" s="170"/>
    </row>
    <row r="145" spans="2:19" s="169" customFormat="1" x14ac:dyDescent="0.2">
      <c r="B145" s="191" t="s">
        <v>167</v>
      </c>
      <c r="C145" s="183"/>
      <c r="F145" s="183"/>
      <c r="G145" s="183"/>
      <c r="S145" s="170"/>
    </row>
    <row r="146" spans="2:19" x14ac:dyDescent="0.2">
      <c r="B146" s="192" t="s">
        <v>187</v>
      </c>
      <c r="C146" s="183"/>
      <c r="F146" s="183"/>
      <c r="G146" s="183"/>
    </row>
    <row r="147" spans="2:19" x14ac:dyDescent="0.2">
      <c r="B147" s="191" t="s">
        <v>165</v>
      </c>
      <c r="C147" s="183"/>
      <c r="F147" s="183"/>
      <c r="G147" s="183"/>
    </row>
    <row r="148" spans="2:19" x14ac:dyDescent="0.2">
      <c r="B148" s="191" t="s">
        <v>170</v>
      </c>
      <c r="C148" s="183"/>
      <c r="F148" s="183"/>
      <c r="G148" s="183"/>
    </row>
    <row r="149" spans="2:19" x14ac:dyDescent="0.2">
      <c r="B149" s="191" t="s">
        <v>173</v>
      </c>
      <c r="C149" s="183"/>
      <c r="F149" s="183"/>
      <c r="G149" s="183"/>
    </row>
    <row r="150" spans="2:19" x14ac:dyDescent="0.2">
      <c r="B150" s="191" t="s">
        <v>171</v>
      </c>
      <c r="C150" s="183"/>
      <c r="F150" s="183"/>
      <c r="G150" s="183"/>
    </row>
    <row r="151" spans="2:19" x14ac:dyDescent="0.2">
      <c r="B151" s="191" t="s">
        <v>168</v>
      </c>
      <c r="C151" s="183"/>
      <c r="F151" s="183"/>
      <c r="G151" s="183"/>
    </row>
    <row r="152" spans="2:19" x14ac:dyDescent="0.2">
      <c r="B152" s="191" t="s">
        <v>161</v>
      </c>
      <c r="C152" s="183"/>
      <c r="F152" s="183"/>
      <c r="G152" s="183"/>
    </row>
    <row r="153" spans="2:19" x14ac:dyDescent="0.2">
      <c r="B153" s="191" t="s">
        <v>169</v>
      </c>
      <c r="C153" s="183"/>
    </row>
    <row r="154" spans="2:19" x14ac:dyDescent="0.2">
      <c r="B154" s="191" t="s">
        <v>162</v>
      </c>
      <c r="C154" s="183"/>
    </row>
    <row r="155" spans="2:19" x14ac:dyDescent="0.2">
      <c r="B155" s="191" t="s">
        <v>164</v>
      </c>
      <c r="C155" s="183"/>
    </row>
    <row r="156" spans="2:19" x14ac:dyDescent="0.2">
      <c r="B156" s="191" t="s">
        <v>46</v>
      </c>
      <c r="C156" s="183"/>
    </row>
    <row r="157" spans="2:19" x14ac:dyDescent="0.2">
      <c r="B157" s="191" t="s">
        <v>54</v>
      </c>
      <c r="C157" s="183"/>
    </row>
    <row r="158" spans="2:19" x14ac:dyDescent="0.2">
      <c r="B158" s="191" t="s">
        <v>45</v>
      </c>
      <c r="C158" s="183"/>
    </row>
    <row r="159" spans="2:19" x14ac:dyDescent="0.2">
      <c r="B159" s="191" t="s">
        <v>47</v>
      </c>
      <c r="C159" s="183"/>
    </row>
    <row r="160" spans="2:19" x14ac:dyDescent="0.2">
      <c r="B160" s="191" t="s">
        <v>113</v>
      </c>
      <c r="C160" s="183"/>
    </row>
    <row r="161" spans="2:3" x14ac:dyDescent="0.2">
      <c r="B161" s="191" t="s">
        <v>111</v>
      </c>
      <c r="C161" s="183"/>
    </row>
    <row r="162" spans="2:3" x14ac:dyDescent="0.2">
      <c r="B162" s="191" t="s">
        <v>40</v>
      </c>
      <c r="C162" s="183"/>
    </row>
    <row r="163" spans="2:3" x14ac:dyDescent="0.2">
      <c r="B163" s="191" t="s">
        <v>110</v>
      </c>
    </row>
    <row r="164" spans="2:3" x14ac:dyDescent="0.2">
      <c r="B164" s="182"/>
    </row>
    <row r="165" spans="2:3" x14ac:dyDescent="0.2">
      <c r="B165" s="182"/>
    </row>
    <row r="166" spans="2:3" x14ac:dyDescent="0.2">
      <c r="B166" s="182"/>
    </row>
    <row r="167" spans="2:3" x14ac:dyDescent="0.2">
      <c r="B167" s="182" t="s">
        <v>188</v>
      </c>
    </row>
    <row r="168" spans="2:3" x14ac:dyDescent="0.2">
      <c r="B168" s="184" t="s">
        <v>66</v>
      </c>
    </row>
    <row r="169" spans="2:3" x14ac:dyDescent="0.2">
      <c r="B169" s="184" t="s">
        <v>85</v>
      </c>
    </row>
    <row r="170" spans="2:3" x14ac:dyDescent="0.2">
      <c r="B170" s="182"/>
    </row>
    <row r="171" spans="2:3" x14ac:dyDescent="0.2">
      <c r="B171" s="186"/>
    </row>
    <row r="172" spans="2:3" x14ac:dyDescent="0.2">
      <c r="B172" s="186"/>
    </row>
    <row r="173" spans="2:3" x14ac:dyDescent="0.2">
      <c r="B173" s="193"/>
    </row>
    <row r="174" spans="2:3" x14ac:dyDescent="0.2">
      <c r="B174" s="193"/>
    </row>
    <row r="175" spans="2:3" x14ac:dyDescent="0.2">
      <c r="B175" s="193"/>
    </row>
    <row r="176" spans="2:3" x14ac:dyDescent="0.2">
      <c r="B176" s="193"/>
    </row>
    <row r="177" spans="2:2" x14ac:dyDescent="0.2">
      <c r="B177" s="193"/>
    </row>
  </sheetData>
  <sheetProtection formatColumns="0" formatRows="0"/>
  <mergeCells count="69">
    <mergeCell ref="C73:P73"/>
    <mergeCell ref="C74:P74"/>
    <mergeCell ref="C75:P75"/>
    <mergeCell ref="B49:P64"/>
    <mergeCell ref="A65:Q65"/>
    <mergeCell ref="B66:B73"/>
    <mergeCell ref="C66:P66"/>
    <mergeCell ref="C67:P67"/>
    <mergeCell ref="C68:P68"/>
    <mergeCell ref="C69:P69"/>
    <mergeCell ref="C70:P70"/>
    <mergeCell ref="C71:P71"/>
    <mergeCell ref="C72:P72"/>
    <mergeCell ref="B43:P43"/>
    <mergeCell ref="B45:B46"/>
    <mergeCell ref="B48:P48"/>
    <mergeCell ref="C40:G40"/>
    <mergeCell ref="H40:L40"/>
    <mergeCell ref="M40:P40"/>
    <mergeCell ref="C41:G41"/>
    <mergeCell ref="H41:L41"/>
    <mergeCell ref="M41:P41"/>
    <mergeCell ref="B35:P35"/>
    <mergeCell ref="C36:P36"/>
    <mergeCell ref="B38:P38"/>
    <mergeCell ref="C39:G39"/>
    <mergeCell ref="H39:L39"/>
    <mergeCell ref="M39:P39"/>
    <mergeCell ref="B29:P29"/>
    <mergeCell ref="C30:P30"/>
    <mergeCell ref="B31:P31"/>
    <mergeCell ref="C32:P32"/>
    <mergeCell ref="B33:P33"/>
    <mergeCell ref="C34:P34"/>
    <mergeCell ref="C24:P24"/>
    <mergeCell ref="B25:P25"/>
    <mergeCell ref="C26:P26"/>
    <mergeCell ref="B27:P27"/>
    <mergeCell ref="D28:G28"/>
    <mergeCell ref="H28:J28"/>
    <mergeCell ref="K28:M28"/>
    <mergeCell ref="N28:O28"/>
    <mergeCell ref="C18:P18"/>
    <mergeCell ref="B19:P19"/>
    <mergeCell ref="B20:P20"/>
    <mergeCell ref="B21:P21"/>
    <mergeCell ref="C22:P22"/>
    <mergeCell ref="B23:P23"/>
    <mergeCell ref="C12:P12"/>
    <mergeCell ref="B13:P13"/>
    <mergeCell ref="C14:P14"/>
    <mergeCell ref="B15:P15"/>
    <mergeCell ref="C16:P16"/>
    <mergeCell ref="B17:P17"/>
    <mergeCell ref="B7:P8"/>
    <mergeCell ref="B9:P9"/>
    <mergeCell ref="C10:I10"/>
    <mergeCell ref="J10:M10"/>
    <mergeCell ref="N10:P10"/>
    <mergeCell ref="B11:P11"/>
    <mergeCell ref="B2:B5"/>
    <mergeCell ref="C2:M2"/>
    <mergeCell ref="N2:P2"/>
    <mergeCell ref="C3:M3"/>
    <mergeCell ref="N3:P3"/>
    <mergeCell ref="C4:M4"/>
    <mergeCell ref="N4:P4"/>
    <mergeCell ref="C5:M5"/>
    <mergeCell ref="N5:P5"/>
  </mergeCells>
  <dataValidations count="7">
    <dataValidation type="list" allowBlank="1" showInputMessage="1" showErrorMessage="1" sqref="C10:I10" xr:uid="{04B08406-09A5-4AE4-ACE3-ED14FE15535C}">
      <formula1>"2023,2024,2025,2026,2027"</formula1>
    </dataValidation>
    <dataValidation type="list" allowBlank="1" showInputMessage="1" showErrorMessage="1" sqref="C18:P18" xr:uid="{F7164C0B-F4F5-4F46-8F99-3C8157280416}">
      <formula1>$B$126:$B$132</formula1>
    </dataValidation>
    <dataValidation type="list" allowBlank="1" showInputMessage="1" showErrorMessage="1" sqref="C36:P36" xr:uid="{54F3D8C1-13CA-4F65-BA34-419905F08F57}">
      <formula1>$Q$100:$Q$105</formula1>
    </dataValidation>
    <dataValidation type="list" allowBlank="1" showInputMessage="1" showErrorMessage="1" sqref="N10:P10" xr:uid="{BA50C998-FC68-44B5-8D3A-216955E3AEBD}">
      <formula1>"Economicos,Eficiencia,Eficacia, Efectividad,Calidad"</formula1>
    </dataValidation>
    <dataValidation type="list" allowBlank="1" showInputMessage="1" showErrorMessage="1" sqref="C12:P12" xr:uid="{C074330C-5E85-4F1B-A99B-1298FD2150F8}">
      <formula1>$B$137:$B$163</formula1>
    </dataValidation>
    <dataValidation type="list" allowBlank="1" showInputMessage="1" showErrorMessage="1" sqref="C75:P75" xr:uid="{A36A31D2-E6F7-4DA3-A338-492F75094308}">
      <formula1>$B$168:$B$169</formula1>
    </dataValidation>
    <dataValidation type="list" allowBlank="1" showInputMessage="1" showErrorMessage="1" sqref="C32:P32 C34:P34" xr:uid="{F77B822D-A648-4D5A-A20B-3864A4E84639}">
      <formula1>$Q$90:$Q$95</formula1>
    </dataValidation>
  </dataValidations>
  <pageMargins left="0.7" right="0.7" top="0.75" bottom="0.75" header="0.3" footer="0.3"/>
  <pageSetup orientation="portrait" r:id="rId1"/>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3C1FD-A66F-4462-96A1-01B6326683D4}">
  <sheetPr>
    <tabColor theme="6" tint="0.39997558519241921"/>
  </sheetPr>
  <dimension ref="A1:AN136"/>
  <sheetViews>
    <sheetView zoomScale="60" zoomScaleNormal="60" workbookViewId="0">
      <pane xSplit="2" ySplit="9" topLeftCell="R10" activePane="bottomRight" state="frozen"/>
      <selection activeCell="S23" sqref="S23"/>
      <selection pane="topRight" activeCell="S23" sqref="S23"/>
      <selection pane="bottomLeft" activeCell="S23" sqref="S23"/>
      <selection pane="bottomRight" activeCell="V18" sqref="V18:V19"/>
    </sheetView>
  </sheetViews>
  <sheetFormatPr baseColWidth="10" defaultRowHeight="30" customHeight="1" x14ac:dyDescent="0.2"/>
  <cols>
    <col min="1" max="1" width="26" style="222" customWidth="1"/>
    <col min="2" max="2" width="27" style="199" bestFit="1" customWidth="1"/>
    <col min="3" max="9" width="15.7109375" style="199" customWidth="1"/>
    <col min="10" max="10" width="15.5703125" style="199" customWidth="1"/>
    <col min="11" max="11" width="13.42578125" style="199" customWidth="1"/>
    <col min="12" max="12" width="15.7109375" style="199" customWidth="1"/>
    <col min="13" max="13" width="13.140625" style="199" customWidth="1"/>
    <col min="14" max="14" width="15.140625" style="199" customWidth="1"/>
    <col min="15" max="15" width="14.28515625" style="199" customWidth="1"/>
    <col min="16" max="16" width="15" style="199" customWidth="1"/>
    <col min="17" max="17" width="13.5703125" style="195" customWidth="1"/>
    <col min="18" max="18" width="15.7109375" style="199" customWidth="1"/>
    <col min="19" max="19" width="11.42578125" style="195"/>
    <col min="20" max="20" width="15.7109375" style="199" customWidth="1"/>
    <col min="21" max="21" width="11.42578125" style="199"/>
    <col min="22" max="22" width="15.7109375" style="199" customWidth="1"/>
    <col min="23" max="23" width="11.42578125" style="199"/>
    <col min="24" max="24" width="15.7109375" style="199" customWidth="1"/>
    <col min="25" max="25" width="11.42578125" style="199"/>
    <col min="26" max="26" width="15.7109375" style="199" customWidth="1"/>
    <col min="27" max="27" width="11.42578125" style="199"/>
    <col min="28" max="28" width="15.7109375" style="199" customWidth="1"/>
    <col min="29" max="29" width="11.42578125" style="199"/>
    <col min="30" max="30" width="15.7109375" style="199" customWidth="1"/>
    <col min="31" max="31" width="11.42578125" style="199"/>
    <col min="32" max="32" width="15.7109375" style="199" customWidth="1"/>
    <col min="33" max="33" width="11.42578125" style="199"/>
    <col min="34" max="34" width="15.7109375" style="199" customWidth="1"/>
    <col min="35" max="36" width="11.42578125" style="199"/>
    <col min="37" max="37" width="10.28515625" style="199" customWidth="1"/>
    <col min="38" max="38" width="52.5703125" style="199" customWidth="1"/>
    <col min="39" max="16384" width="11.42578125" style="199"/>
  </cols>
  <sheetData>
    <row r="1" spans="1:40" ht="30" customHeight="1" x14ac:dyDescent="0.25">
      <c r="A1" s="897"/>
      <c r="B1" s="898" t="s">
        <v>56</v>
      </c>
      <c r="C1" s="899"/>
      <c r="D1" s="899"/>
      <c r="E1" s="899"/>
      <c r="F1" s="899"/>
      <c r="G1" s="899"/>
      <c r="H1" s="899"/>
      <c r="I1" s="899"/>
      <c r="J1" s="899"/>
      <c r="K1" s="899"/>
      <c r="L1" s="899"/>
      <c r="M1" s="900"/>
      <c r="N1" s="901" t="s">
        <v>57</v>
      </c>
      <c r="O1" s="943"/>
      <c r="P1" s="200"/>
      <c r="Q1" s="284"/>
      <c r="R1" s="285"/>
      <c r="S1" s="200"/>
      <c r="T1" s="202"/>
      <c r="U1" s="202"/>
      <c r="V1" s="203"/>
      <c r="W1" s="204"/>
      <c r="X1" s="203"/>
      <c r="Y1" s="203"/>
      <c r="Z1" s="285"/>
      <c r="AA1" s="203"/>
      <c r="AB1" s="203"/>
      <c r="AC1" s="203"/>
      <c r="AD1" s="203"/>
      <c r="AE1" s="203"/>
      <c r="AF1" s="203"/>
      <c r="AG1" s="203"/>
      <c r="AH1" s="285"/>
      <c r="AI1" s="203"/>
      <c r="AJ1" s="203"/>
      <c r="AK1" s="203"/>
      <c r="AL1" s="203"/>
      <c r="AM1" s="203"/>
      <c r="AN1" s="203"/>
    </row>
    <row r="2" spans="1:40" s="178" customFormat="1" ht="30" customHeight="1" x14ac:dyDescent="0.25">
      <c r="A2" s="897"/>
      <c r="B2" s="898" t="s">
        <v>87</v>
      </c>
      <c r="C2" s="899"/>
      <c r="D2" s="899"/>
      <c r="E2" s="899"/>
      <c r="F2" s="899"/>
      <c r="G2" s="899"/>
      <c r="H2" s="899"/>
      <c r="I2" s="899"/>
      <c r="J2" s="899"/>
      <c r="K2" s="899"/>
      <c r="L2" s="899"/>
      <c r="M2" s="900"/>
      <c r="N2" s="872" t="s">
        <v>189</v>
      </c>
      <c r="O2" s="944"/>
      <c r="P2" s="200"/>
      <c r="Q2" s="284"/>
      <c r="R2" s="203"/>
      <c r="S2" s="200"/>
      <c r="T2" s="202"/>
      <c r="U2" s="202"/>
      <c r="V2" s="203"/>
      <c r="W2" s="204"/>
      <c r="X2" s="203"/>
      <c r="Y2" s="203"/>
      <c r="Z2" s="203"/>
      <c r="AA2" s="203"/>
      <c r="AB2" s="203"/>
      <c r="AC2" s="203"/>
      <c r="AD2" s="203"/>
      <c r="AE2" s="203"/>
      <c r="AF2" s="203"/>
      <c r="AG2" s="203"/>
      <c r="AH2" s="203"/>
      <c r="AI2" s="203"/>
      <c r="AJ2" s="203"/>
      <c r="AK2" s="203"/>
      <c r="AL2" s="203"/>
      <c r="AM2" s="203"/>
      <c r="AN2" s="203"/>
    </row>
    <row r="3" spans="1:40" s="178" customFormat="1" ht="30" customHeight="1" x14ac:dyDescent="0.25">
      <c r="A3" s="897"/>
      <c r="B3" s="898" t="s">
        <v>89</v>
      </c>
      <c r="C3" s="899"/>
      <c r="D3" s="899"/>
      <c r="E3" s="899"/>
      <c r="F3" s="899"/>
      <c r="G3" s="899"/>
      <c r="H3" s="899"/>
      <c r="I3" s="899"/>
      <c r="J3" s="899"/>
      <c r="K3" s="899"/>
      <c r="L3" s="899"/>
      <c r="M3" s="900"/>
      <c r="N3" s="901" t="s">
        <v>175</v>
      </c>
      <c r="O3" s="943"/>
      <c r="P3" s="200"/>
      <c r="Q3" s="284"/>
      <c r="R3" s="203"/>
      <c r="S3" s="200"/>
      <c r="T3" s="202"/>
      <c r="U3" s="202"/>
      <c r="V3" s="203"/>
      <c r="W3" s="204"/>
      <c r="X3" s="203"/>
      <c r="Y3" s="203"/>
      <c r="Z3" s="203"/>
      <c r="AA3" s="203"/>
      <c r="AB3" s="203"/>
      <c r="AC3" s="203"/>
      <c r="AD3" s="203"/>
      <c r="AE3" s="203"/>
      <c r="AF3" s="203"/>
      <c r="AG3" s="203"/>
      <c r="AH3" s="203"/>
      <c r="AI3" s="203"/>
      <c r="AJ3" s="203"/>
      <c r="AK3" s="203"/>
      <c r="AL3" s="203"/>
      <c r="AM3" s="203"/>
      <c r="AN3" s="203"/>
    </row>
    <row r="4" spans="1:40" s="178" customFormat="1" ht="30" customHeight="1" x14ac:dyDescent="0.25">
      <c r="A4" s="897"/>
      <c r="B4" s="898" t="s">
        <v>91</v>
      </c>
      <c r="C4" s="899"/>
      <c r="D4" s="899"/>
      <c r="E4" s="899"/>
      <c r="F4" s="899"/>
      <c r="G4" s="899"/>
      <c r="H4" s="899"/>
      <c r="I4" s="899"/>
      <c r="J4" s="899"/>
      <c r="K4" s="899"/>
      <c r="L4" s="899"/>
      <c r="M4" s="900"/>
      <c r="N4" s="902" t="s">
        <v>61</v>
      </c>
      <c r="O4" s="943"/>
      <c r="P4" s="205"/>
      <c r="Q4" s="284"/>
      <c r="R4" s="203"/>
      <c r="S4" s="205"/>
      <c r="T4" s="206"/>
      <c r="U4" s="206"/>
      <c r="V4" s="203"/>
      <c r="W4" s="204"/>
      <c r="X4" s="203"/>
      <c r="Y4" s="203"/>
      <c r="Z4" s="203"/>
      <c r="AA4" s="203"/>
      <c r="AB4" s="203"/>
      <c r="AC4" s="203"/>
      <c r="AD4" s="203"/>
      <c r="AE4" s="203"/>
      <c r="AF4" s="203"/>
      <c r="AG4" s="203"/>
      <c r="AH4" s="203"/>
      <c r="AI4" s="203"/>
      <c r="AJ4" s="203"/>
      <c r="AK4" s="203"/>
      <c r="AL4" s="203"/>
      <c r="AM4" s="203"/>
      <c r="AN4" s="203"/>
    </row>
    <row r="5" spans="1:40" s="178" customFormat="1" ht="18" x14ac:dyDescent="0.25">
      <c r="A5" s="288"/>
      <c r="B5" s="289"/>
      <c r="C5" s="286"/>
      <c r="D5" s="286"/>
      <c r="E5" s="286"/>
      <c r="F5" s="286"/>
      <c r="G5" s="286"/>
      <c r="H5" s="286"/>
      <c r="I5" s="286"/>
      <c r="J5" s="286"/>
      <c r="K5" s="286"/>
      <c r="L5" s="286"/>
      <c r="M5" s="290"/>
      <c r="N5" s="286"/>
      <c r="O5" s="290"/>
      <c r="P5" s="286"/>
      <c r="Q5" s="284"/>
      <c r="R5" s="286"/>
      <c r="S5" s="205"/>
      <c r="T5" s="286"/>
      <c r="U5" s="206"/>
      <c r="V5" s="286"/>
      <c r="W5" s="204"/>
      <c r="X5" s="286"/>
      <c r="Y5" s="203"/>
      <c r="Z5" s="286"/>
      <c r="AA5" s="203"/>
      <c r="AB5" s="286"/>
      <c r="AC5" s="203"/>
      <c r="AD5" s="286"/>
      <c r="AE5" s="203"/>
      <c r="AF5" s="286"/>
      <c r="AG5" s="203"/>
      <c r="AH5" s="286"/>
      <c r="AI5" s="203"/>
      <c r="AJ5" s="203"/>
      <c r="AK5" s="203"/>
      <c r="AL5" s="203"/>
      <c r="AM5" s="203"/>
      <c r="AN5" s="203"/>
    </row>
    <row r="6" spans="1:40" s="178" customFormat="1" ht="13.5" customHeight="1" x14ac:dyDescent="0.25">
      <c r="A6" s="291" t="s">
        <v>0</v>
      </c>
      <c r="B6" s="201"/>
      <c r="C6" s="945" t="str">
        <f>[1]Requerimiento!C12</f>
        <v>GESTION DE INFRAESTRUCTURA FISICA</v>
      </c>
      <c r="D6" s="945"/>
      <c r="E6" s="945"/>
      <c r="F6" s="945"/>
      <c r="G6" s="945"/>
      <c r="H6" s="945"/>
      <c r="I6" s="945"/>
      <c r="J6" s="945"/>
      <c r="K6" s="945"/>
      <c r="L6" s="945"/>
      <c r="M6" s="945"/>
      <c r="N6" s="945"/>
      <c r="O6" s="945"/>
      <c r="P6" s="284"/>
      <c r="Q6" s="284"/>
      <c r="R6" s="287"/>
      <c r="S6" s="284"/>
      <c r="T6" s="203"/>
      <c r="U6" s="203"/>
      <c r="V6" s="203"/>
      <c r="W6" s="203"/>
      <c r="X6" s="203"/>
      <c r="Y6" s="203"/>
      <c r="Z6" s="287"/>
      <c r="AA6" s="203"/>
      <c r="AB6" s="203"/>
      <c r="AC6" s="203"/>
      <c r="AD6" s="203"/>
      <c r="AE6" s="203"/>
      <c r="AF6" s="203"/>
      <c r="AG6" s="203"/>
      <c r="AH6" s="287"/>
      <c r="AI6" s="203"/>
      <c r="AJ6" s="203"/>
      <c r="AK6" s="203"/>
      <c r="AL6" s="203"/>
      <c r="AM6" s="203"/>
      <c r="AN6" s="203"/>
    </row>
    <row r="7" spans="1:40" s="178" customFormat="1" ht="11.25" customHeight="1" thickBot="1" x14ac:dyDescent="0.25">
      <c r="A7" s="292"/>
      <c r="B7" s="201"/>
      <c r="C7" s="201"/>
      <c r="D7" s="201"/>
      <c r="E7" s="201"/>
      <c r="F7" s="201"/>
      <c r="G7" s="201"/>
      <c r="H7" s="201"/>
      <c r="I7" s="201"/>
      <c r="J7" s="201"/>
      <c r="K7" s="201"/>
      <c r="L7" s="201"/>
      <c r="M7" s="201"/>
      <c r="N7" s="201"/>
      <c r="O7" s="201"/>
      <c r="P7" s="284"/>
      <c r="Q7" s="284"/>
      <c r="R7" s="284"/>
      <c r="S7" s="284"/>
      <c r="T7" s="284"/>
      <c r="U7" s="203"/>
      <c r="V7" s="284"/>
      <c r="W7" s="203"/>
      <c r="X7" s="284"/>
      <c r="Y7" s="203"/>
      <c r="Z7" s="284"/>
      <c r="AA7" s="203"/>
      <c r="AB7" s="284"/>
      <c r="AC7" s="203"/>
      <c r="AD7" s="284"/>
      <c r="AE7" s="203"/>
      <c r="AF7" s="284"/>
      <c r="AG7" s="203"/>
      <c r="AH7" s="284"/>
      <c r="AI7" s="203"/>
      <c r="AJ7" s="203"/>
      <c r="AK7" s="203"/>
      <c r="AL7" s="203"/>
      <c r="AM7" s="203"/>
      <c r="AN7" s="203"/>
    </row>
    <row r="8" spans="1:40" ht="30" customHeight="1" thickBot="1" x14ac:dyDescent="0.25">
      <c r="A8" s="946" t="s">
        <v>92</v>
      </c>
      <c r="B8" s="948" t="s">
        <v>20</v>
      </c>
      <c r="C8" s="950" t="str">
        <f>[2]ICA!C14</f>
        <v>Indicador Consumo Agua (ICA)</v>
      </c>
      <c r="D8" s="951"/>
      <c r="E8" s="951"/>
      <c r="F8" s="951"/>
      <c r="G8" s="951"/>
      <c r="H8" s="951"/>
      <c r="I8" s="951"/>
      <c r="J8" s="951"/>
      <c r="K8" s="951"/>
      <c r="L8" s="951"/>
      <c r="M8" s="951"/>
      <c r="N8" s="951"/>
      <c r="O8" s="951"/>
      <c r="P8" s="951"/>
      <c r="Q8" s="951"/>
      <c r="R8" s="951"/>
      <c r="S8" s="951"/>
      <c r="T8" s="951"/>
      <c r="U8" s="951"/>
      <c r="V8" s="951"/>
      <c r="W8" s="951"/>
      <c r="X8" s="951"/>
      <c r="Y8" s="951"/>
      <c r="Z8" s="951"/>
      <c r="AA8" s="951"/>
      <c r="AB8" s="951"/>
      <c r="AC8" s="951"/>
      <c r="AD8" s="951"/>
      <c r="AE8" s="951"/>
      <c r="AF8" s="951"/>
      <c r="AG8" s="951"/>
      <c r="AH8" s="951"/>
      <c r="AI8" s="951"/>
      <c r="AJ8" s="951"/>
      <c r="AK8" s="951"/>
      <c r="AL8" s="951"/>
    </row>
    <row r="9" spans="1:40" ht="30" customHeight="1" thickBot="1" x14ac:dyDescent="0.25">
      <c r="A9" s="947"/>
      <c r="B9" s="949"/>
      <c r="C9" s="952" t="s">
        <v>288</v>
      </c>
      <c r="D9" s="953"/>
      <c r="E9" s="952" t="s">
        <v>289</v>
      </c>
      <c r="F9" s="953"/>
      <c r="G9" s="952" t="s">
        <v>290</v>
      </c>
      <c r="H9" s="953"/>
      <c r="I9" s="954" t="s">
        <v>176</v>
      </c>
      <c r="J9" s="955"/>
      <c r="K9" s="952" t="s">
        <v>291</v>
      </c>
      <c r="L9" s="953"/>
      <c r="M9" s="952" t="s">
        <v>292</v>
      </c>
      <c r="N9" s="953"/>
      <c r="O9" s="952" t="s">
        <v>293</v>
      </c>
      <c r="P9" s="953"/>
      <c r="Q9" s="956" t="s">
        <v>177</v>
      </c>
      <c r="R9" s="957"/>
      <c r="S9" s="952" t="s">
        <v>294</v>
      </c>
      <c r="T9" s="953"/>
      <c r="U9" s="952" t="s">
        <v>295</v>
      </c>
      <c r="V9" s="953"/>
      <c r="W9" s="958" t="s">
        <v>296</v>
      </c>
      <c r="X9" s="959"/>
      <c r="Y9" s="960" t="s">
        <v>178</v>
      </c>
      <c r="Z9" s="960"/>
      <c r="AA9" s="959" t="s">
        <v>297</v>
      </c>
      <c r="AB9" s="959"/>
      <c r="AC9" s="959" t="s">
        <v>298</v>
      </c>
      <c r="AD9" s="959"/>
      <c r="AE9" s="959" t="s">
        <v>299</v>
      </c>
      <c r="AF9" s="959"/>
      <c r="AG9" s="959" t="s">
        <v>179</v>
      </c>
      <c r="AH9" s="959"/>
      <c r="AI9" s="959" t="s">
        <v>300</v>
      </c>
      <c r="AJ9" s="959"/>
      <c r="AK9" s="961" t="s">
        <v>94</v>
      </c>
      <c r="AL9" s="962"/>
    </row>
    <row r="10" spans="1:40" ht="30" customHeight="1" thickBot="1" x14ac:dyDescent="0.25">
      <c r="A10" s="963" t="s">
        <v>301</v>
      </c>
      <c r="B10" s="257" t="s">
        <v>362</v>
      </c>
      <c r="C10" s="258">
        <f>SUM(C12,C14,C16,C18,C20,C22)</f>
        <v>332.5</v>
      </c>
      <c r="D10" s="965">
        <f>C10/C11</f>
        <v>0.41049382716049382</v>
      </c>
      <c r="E10" s="258">
        <f>SUM(E12,E14,E16,E18,E20,E22)</f>
        <v>530.5</v>
      </c>
      <c r="F10" s="965">
        <f>E10/E11</f>
        <v>0.58618784530386736</v>
      </c>
      <c r="G10" s="258">
        <f>SUM(G12,G14,G16,G18,G20,G22)</f>
        <v>464.5</v>
      </c>
      <c r="H10" s="965">
        <f>G10/G11</f>
        <v>0.50654307524536535</v>
      </c>
      <c r="I10" s="276">
        <f t="shared" ref="I10:I23" si="0">AVERAGE(C10,E10,G10)</f>
        <v>442.5</v>
      </c>
      <c r="J10" s="967">
        <f>I10/I11</f>
        <v>0.50436930091185406</v>
      </c>
      <c r="K10" s="258">
        <f>SUM(K12,K14,K16,K18,K20,K22)</f>
        <v>412.5</v>
      </c>
      <c r="L10" s="965">
        <f>K10/K11</f>
        <v>0.44546436285097191</v>
      </c>
      <c r="M10" s="258">
        <f>SUM(M12,M14,M16,M18,M20,M22)</f>
        <v>377.5</v>
      </c>
      <c r="N10" s="965">
        <f>M10/M11</f>
        <v>0.39947089947089948</v>
      </c>
      <c r="O10" s="258">
        <f>SUM(O12,O14,O16,O18,O20,O22)</f>
        <v>387.5</v>
      </c>
      <c r="P10" s="965">
        <f>O10/O11</f>
        <v>0.40961945031712471</v>
      </c>
      <c r="Q10" s="278">
        <f t="shared" ref="Q10:Q23" si="1">AVERAGE(K10,M10,O10)</f>
        <v>392.5</v>
      </c>
      <c r="R10" s="967">
        <f>Q10/Q11</f>
        <v>0.41799787007454742</v>
      </c>
      <c r="S10" s="258">
        <f>SUM(S12,S14,S16,S18,S20,S22)</f>
        <v>372.5</v>
      </c>
      <c r="T10" s="965">
        <f>S10/S11</f>
        <v>0.3725</v>
      </c>
      <c r="U10" s="258">
        <f>SUM(U12,U14,U16,U18,U20,U22)</f>
        <v>392</v>
      </c>
      <c r="V10" s="965">
        <f>U10/U11</f>
        <v>0.37583892617449666</v>
      </c>
      <c r="W10" s="260">
        <f>SUM(W12,W14,W16,W18,W20,W22)</f>
        <v>435</v>
      </c>
      <c r="X10" s="965">
        <f>W10/W11</f>
        <v>0.42315175097276264</v>
      </c>
      <c r="Y10" s="280">
        <f>SUM(Y13,Y15,Y17,Y19,Y21,Y23)</f>
        <v>1013.6666666666667</v>
      </c>
      <c r="Z10" s="969" t="e">
        <f>Y10/Y11</f>
        <v>#DIV/0!</v>
      </c>
      <c r="AA10" s="261">
        <f>SUM(AA12,AA14,AA16,AA18,AA20,AA22)</f>
        <v>0</v>
      </c>
      <c r="AB10" s="965">
        <f>AA10/AA11</f>
        <v>0</v>
      </c>
      <c r="AC10" s="261">
        <f>SUM(AC12,AC14,AC16,AC18,AC20,AC22)</f>
        <v>0</v>
      </c>
      <c r="AD10" s="965">
        <f>AC10/AC11</f>
        <v>0</v>
      </c>
      <c r="AE10" s="261">
        <f>SUM(AE12,AE14,AE16,AE18,AE20,AE22)</f>
        <v>0</v>
      </c>
      <c r="AF10" s="965">
        <f>AE10/AE11</f>
        <v>0</v>
      </c>
      <c r="AG10" s="280">
        <f>AVERAGE(AA10,AC10,AE10)</f>
        <v>0</v>
      </c>
      <c r="AH10" s="969" t="e">
        <f>AG10/AG11</f>
        <v>#DIV/0!</v>
      </c>
      <c r="AI10" s="280">
        <f>AVERAGE(C10,E10,G10,K10,M10,O10,S10,U10,W10,AA10,AC10,AE10)</f>
        <v>308.70833333333331</v>
      </c>
      <c r="AJ10" s="971">
        <f>AI10/AI11</f>
        <v>0.43206204805225096</v>
      </c>
      <c r="AK10" s="939"/>
      <c r="AL10" s="940"/>
    </row>
    <row r="11" spans="1:40" ht="30" customHeight="1" thickBot="1" x14ac:dyDescent="0.25">
      <c r="A11" s="964"/>
      <c r="B11" s="262" t="s">
        <v>351</v>
      </c>
      <c r="C11" s="263">
        <f>SUM(C13,C15,C17,C19,C21,C23)</f>
        <v>810</v>
      </c>
      <c r="D11" s="966"/>
      <c r="E11" s="263">
        <f>SUM(E13,E15,E17,E19,E21,E23)</f>
        <v>905</v>
      </c>
      <c r="F11" s="966"/>
      <c r="G11" s="263">
        <f>SUM(G13,G15,G17,G19,G21,G23)</f>
        <v>917</v>
      </c>
      <c r="H11" s="966"/>
      <c r="I11" s="277">
        <f t="shared" si="0"/>
        <v>877.33333333333337</v>
      </c>
      <c r="J11" s="968"/>
      <c r="K11" s="263">
        <f>SUM(K13,K15,K17,K19,K21,K23)</f>
        <v>926</v>
      </c>
      <c r="L11" s="966"/>
      <c r="M11" s="263">
        <f>SUM(M13,M15,M17,M19,M21,M23)</f>
        <v>945</v>
      </c>
      <c r="N11" s="966"/>
      <c r="O11" s="263">
        <f>SUM(O13,O15,O17,O19,O21,O23)</f>
        <v>946</v>
      </c>
      <c r="P11" s="966"/>
      <c r="Q11" s="279">
        <f t="shared" si="1"/>
        <v>939</v>
      </c>
      <c r="R11" s="968"/>
      <c r="S11" s="263">
        <f>SUM(S13,S15,S17,S19,S21,S23)</f>
        <v>1000</v>
      </c>
      <c r="T11" s="966"/>
      <c r="U11" s="263">
        <f>SUM(U13,U15,U17,U19,U21,U23)</f>
        <v>1043</v>
      </c>
      <c r="V11" s="966"/>
      <c r="W11" s="264">
        <f>SUM(W13,W15,W17,W19,W21,W23)</f>
        <v>1028</v>
      </c>
      <c r="X11" s="966"/>
      <c r="Y11" s="281"/>
      <c r="Z11" s="970"/>
      <c r="AA11" s="265">
        <f>SUM(AA13,AA15,AA17,AA19,AA21,AA23)</f>
        <v>18</v>
      </c>
      <c r="AB11" s="966"/>
      <c r="AC11" s="265">
        <f>SUM(AC13,AC15,AC17,AC19,AC21,AC23)</f>
        <v>18</v>
      </c>
      <c r="AD11" s="966"/>
      <c r="AE11" s="265">
        <f>SUM(AE13,AE15,AE17,AE19,AE21,AE23)</f>
        <v>18</v>
      </c>
      <c r="AF11" s="966"/>
      <c r="AG11" s="281"/>
      <c r="AH11" s="970"/>
      <c r="AI11" s="280">
        <f>AVERAGE(C11,E11,G11,K11,M11,O11,S11,U11,W11,AA11,AC11,AE11)</f>
        <v>714.5</v>
      </c>
      <c r="AJ11" s="972"/>
      <c r="AK11" s="941"/>
      <c r="AL11" s="942"/>
    </row>
    <row r="12" spans="1:40" ht="30" customHeight="1" thickBot="1" x14ac:dyDescent="0.25">
      <c r="A12" s="973" t="s">
        <v>304</v>
      </c>
      <c r="B12" s="266" t="s">
        <v>352</v>
      </c>
      <c r="C12" s="267">
        <v>9</v>
      </c>
      <c r="D12" s="975">
        <f>C12/C13</f>
        <v>0.5</v>
      </c>
      <c r="E12" s="267">
        <v>14</v>
      </c>
      <c r="F12" s="975">
        <f>E12/E13</f>
        <v>0.73684210526315785</v>
      </c>
      <c r="G12" s="267">
        <v>14</v>
      </c>
      <c r="H12" s="975">
        <f>G12/G13</f>
        <v>0.73684210526315785</v>
      </c>
      <c r="I12" s="276">
        <f>AVERAGE(C12,E12,G12)</f>
        <v>12.333333333333334</v>
      </c>
      <c r="J12" s="967">
        <f>AVERAGE(D12,F12,H12)</f>
        <v>0.65789473684210531</v>
      </c>
      <c r="K12" s="267">
        <v>10</v>
      </c>
      <c r="L12" s="975">
        <f>K12/K13</f>
        <v>0.55555555555555558</v>
      </c>
      <c r="M12" s="267">
        <v>12</v>
      </c>
      <c r="N12" s="975">
        <f>M12/M13</f>
        <v>0.66666666666666663</v>
      </c>
      <c r="O12" s="267">
        <v>13</v>
      </c>
      <c r="P12" s="975">
        <f>O12/O13</f>
        <v>0.72222222222222221</v>
      </c>
      <c r="Q12" s="278">
        <f t="shared" si="1"/>
        <v>11.666666666666666</v>
      </c>
      <c r="R12" s="977">
        <f>Q12/Q13</f>
        <v>0.64814814814814814</v>
      </c>
      <c r="S12" s="267">
        <v>12</v>
      </c>
      <c r="T12" s="975">
        <f>S12/S13</f>
        <v>0.5714285714285714</v>
      </c>
      <c r="U12" s="296">
        <f>ICA_Registro!U12</f>
        <v>0</v>
      </c>
      <c r="V12" s="975">
        <f>U12/U13</f>
        <v>0</v>
      </c>
      <c r="W12" s="267">
        <f>ICA_Registro!W12</f>
        <v>0</v>
      </c>
      <c r="X12" s="979">
        <f>W12/W13</f>
        <v>0</v>
      </c>
      <c r="Y12" s="282">
        <f t="shared" ref="Y12:Y22" si="2">AVERAGE(S12,U12,W12)</f>
        <v>4</v>
      </c>
      <c r="Z12" s="981">
        <f>Y12/Y13</f>
        <v>0.19672131147540986</v>
      </c>
      <c r="AA12" s="267">
        <f>ICA_Registro!AA12</f>
        <v>0</v>
      </c>
      <c r="AB12" s="979" t="e">
        <f>AA12/AA13</f>
        <v>#DIV/0!</v>
      </c>
      <c r="AC12" s="267">
        <f>ICA_Registro!AC12</f>
        <v>0</v>
      </c>
      <c r="AD12" s="979" t="e">
        <f>AC12/AC13</f>
        <v>#DIV/0!</v>
      </c>
      <c r="AE12" s="267">
        <f>ICA_Registro!AE12</f>
        <v>0</v>
      </c>
      <c r="AF12" s="979" t="e">
        <f>AE12/AE13</f>
        <v>#DIV/0!</v>
      </c>
      <c r="AG12" s="282">
        <f t="shared" ref="AG12:AG23" si="3">AVERAGE(AA12,AC12,AE12)</f>
        <v>0</v>
      </c>
      <c r="AH12" s="983" t="e">
        <f>AG12/AG13</f>
        <v>#DIV/0!</v>
      </c>
      <c r="AI12" s="282">
        <f t="shared" ref="AI12:AI23" si="4">AVERAGE(S12,U12,W12,AA12,AC12,AE12)</f>
        <v>2</v>
      </c>
      <c r="AJ12" s="971" t="e">
        <f>IF(AI12&lt;#REF!,1,0)</f>
        <v>#REF!</v>
      </c>
      <c r="AK12" s="939"/>
      <c r="AL12" s="940"/>
    </row>
    <row r="13" spans="1:40" ht="30" customHeight="1" thickBot="1" x14ac:dyDescent="0.25">
      <c r="A13" s="974"/>
      <c r="B13" s="269" t="s">
        <v>363</v>
      </c>
      <c r="C13" s="256">
        <v>18</v>
      </c>
      <c r="D13" s="976"/>
      <c r="E13" s="256">
        <v>19</v>
      </c>
      <c r="F13" s="976"/>
      <c r="G13" s="256">
        <v>19</v>
      </c>
      <c r="H13" s="976"/>
      <c r="I13" s="277">
        <f t="shared" si="0"/>
        <v>18.666666666666668</v>
      </c>
      <c r="J13" s="968"/>
      <c r="K13" s="256">
        <v>18</v>
      </c>
      <c r="L13" s="976"/>
      <c r="M13" s="256">
        <v>18</v>
      </c>
      <c r="N13" s="976"/>
      <c r="O13" s="256">
        <v>18</v>
      </c>
      <c r="P13" s="976"/>
      <c r="Q13" s="279">
        <f t="shared" si="1"/>
        <v>18</v>
      </c>
      <c r="R13" s="978"/>
      <c r="S13" s="256">
        <f>18+3</f>
        <v>21</v>
      </c>
      <c r="T13" s="976"/>
      <c r="U13" s="256">
        <f>17+3</f>
        <v>20</v>
      </c>
      <c r="V13" s="976"/>
      <c r="W13" s="307">
        <v>20</v>
      </c>
      <c r="X13" s="980"/>
      <c r="Y13" s="282">
        <f t="shared" si="2"/>
        <v>20.333333333333332</v>
      </c>
      <c r="Z13" s="982"/>
      <c r="AA13" s="271"/>
      <c r="AB13" s="980"/>
      <c r="AC13" s="271"/>
      <c r="AD13" s="980"/>
      <c r="AE13" s="271"/>
      <c r="AF13" s="980"/>
      <c r="AG13" s="283" t="e">
        <f t="shared" si="3"/>
        <v>#DIV/0!</v>
      </c>
      <c r="AH13" s="984"/>
      <c r="AI13" s="281">
        <f t="shared" si="4"/>
        <v>20.333333333333332</v>
      </c>
      <c r="AJ13" s="972"/>
      <c r="AK13" s="941"/>
      <c r="AL13" s="942"/>
    </row>
    <row r="14" spans="1:40" ht="30" customHeight="1" thickBot="1" x14ac:dyDescent="0.25">
      <c r="A14" s="973" t="s">
        <v>308</v>
      </c>
      <c r="B14" s="266" t="s">
        <v>352</v>
      </c>
      <c r="C14" s="267">
        <v>298</v>
      </c>
      <c r="D14" s="975">
        <f>C14/C15</f>
        <v>0.40599455040871935</v>
      </c>
      <c r="E14" s="267">
        <v>494</v>
      </c>
      <c r="F14" s="975">
        <f>E14/E15</f>
        <v>0.59951456310679607</v>
      </c>
      <c r="G14" s="267">
        <v>421</v>
      </c>
      <c r="H14" s="975">
        <f>G14/G15</f>
        <v>0.50298685782556751</v>
      </c>
      <c r="I14" s="276">
        <f t="shared" si="0"/>
        <v>404.33333333333331</v>
      </c>
      <c r="J14" s="967">
        <f>AVERAGE(D14,F14,H14)</f>
        <v>0.50283199044702764</v>
      </c>
      <c r="K14" s="267">
        <v>361</v>
      </c>
      <c r="L14" s="975">
        <f>K14/K15</f>
        <v>0.42621015348288077</v>
      </c>
      <c r="M14" s="267">
        <v>334</v>
      </c>
      <c r="N14" s="975">
        <f>M14/M15</f>
        <v>0.38702201622247973</v>
      </c>
      <c r="O14" s="267">
        <v>334</v>
      </c>
      <c r="P14" s="975">
        <f>O14/O15</f>
        <v>0.38657407407407407</v>
      </c>
      <c r="Q14" s="276">
        <f t="shared" si="1"/>
        <v>343</v>
      </c>
      <c r="R14" s="985">
        <f>Q14/Q15</f>
        <v>0.39976689976689977</v>
      </c>
      <c r="S14" s="274">
        <v>332</v>
      </c>
      <c r="T14" s="975">
        <f>S14/S15</f>
        <v>0.36284153005464481</v>
      </c>
      <c r="U14" s="274">
        <v>381</v>
      </c>
      <c r="V14" s="975">
        <f>U14/U15</f>
        <v>0.39728884254431701</v>
      </c>
      <c r="W14" s="268">
        <v>425</v>
      </c>
      <c r="X14" s="979">
        <f>W14/W15</f>
        <v>0.44316996871741399</v>
      </c>
      <c r="Y14" s="282">
        <f t="shared" si="2"/>
        <v>379.33333333333331</v>
      </c>
      <c r="Z14" s="987">
        <f>Y14/Y15</f>
        <v>0.40169431697846802</v>
      </c>
      <c r="AA14" s="267">
        <f>ICA_Registro!AA15</f>
        <v>0</v>
      </c>
      <c r="AB14" s="979" t="e">
        <f>AA14/AA15</f>
        <v>#DIV/0!</v>
      </c>
      <c r="AC14" s="267">
        <f>ICA_Registro!AC15</f>
        <v>0</v>
      </c>
      <c r="AD14" s="979" t="e">
        <f>AC14/AC15</f>
        <v>#DIV/0!</v>
      </c>
      <c r="AE14" s="267">
        <f>ICA_Registro!AE15</f>
        <v>0</v>
      </c>
      <c r="AF14" s="979" t="e">
        <f>AE14/AE15</f>
        <v>#DIV/0!</v>
      </c>
      <c r="AG14" s="282">
        <f t="shared" si="3"/>
        <v>0</v>
      </c>
      <c r="AH14" s="983" t="e">
        <f>AG14/AG15</f>
        <v>#DIV/0!</v>
      </c>
      <c r="AI14" s="282">
        <f t="shared" si="4"/>
        <v>189.66666666666666</v>
      </c>
      <c r="AJ14" s="971" t="e">
        <f>IF(AI14&lt;#REF!,1,0)</f>
        <v>#REF!</v>
      </c>
      <c r="AK14" s="939"/>
      <c r="AL14" s="940"/>
    </row>
    <row r="15" spans="1:40" ht="30" customHeight="1" thickBot="1" x14ac:dyDescent="0.25">
      <c r="A15" s="974"/>
      <c r="B15" s="269" t="s">
        <v>363</v>
      </c>
      <c r="C15" s="272">
        <f>559+58+117</f>
        <v>734</v>
      </c>
      <c r="D15" s="976"/>
      <c r="E15" s="272">
        <f>592+110+5+117</f>
        <v>824</v>
      </c>
      <c r="F15" s="976"/>
      <c r="G15" s="272">
        <f>594+115+11+117</f>
        <v>837</v>
      </c>
      <c r="H15" s="976"/>
      <c r="I15" s="277">
        <f t="shared" si="0"/>
        <v>798.33333333333337</v>
      </c>
      <c r="J15" s="968"/>
      <c r="K15" s="272">
        <f>595+122+13+117</f>
        <v>847</v>
      </c>
      <c r="L15" s="976"/>
      <c r="M15" s="272">
        <f>593+138+15+117</f>
        <v>863</v>
      </c>
      <c r="N15" s="976"/>
      <c r="O15" s="272">
        <f>587+145+15+117</f>
        <v>864</v>
      </c>
      <c r="P15" s="976"/>
      <c r="Q15" s="277">
        <f t="shared" si="1"/>
        <v>858</v>
      </c>
      <c r="R15" s="986"/>
      <c r="S15" s="297">
        <f>579+170+19+147</f>
        <v>915</v>
      </c>
      <c r="T15" s="976"/>
      <c r="U15" s="297">
        <f>580+200+32+147</f>
        <v>959</v>
      </c>
      <c r="V15" s="976"/>
      <c r="W15" s="272">
        <f>580+200+32+147</f>
        <v>959</v>
      </c>
      <c r="X15" s="980"/>
      <c r="Y15" s="282">
        <f t="shared" si="2"/>
        <v>944.33333333333337</v>
      </c>
      <c r="Z15" s="988"/>
      <c r="AA15" s="271"/>
      <c r="AB15" s="980"/>
      <c r="AC15" s="271"/>
      <c r="AD15" s="980"/>
      <c r="AE15" s="271"/>
      <c r="AF15" s="980"/>
      <c r="AG15" s="283" t="e">
        <f t="shared" si="3"/>
        <v>#DIV/0!</v>
      </c>
      <c r="AH15" s="984"/>
      <c r="AI15" s="281">
        <f t="shared" si="4"/>
        <v>944.33333333333337</v>
      </c>
      <c r="AJ15" s="972"/>
      <c r="AK15" s="941"/>
      <c r="AL15" s="942"/>
    </row>
    <row r="16" spans="1:40" ht="30" customHeight="1" thickBot="1" x14ac:dyDescent="0.25">
      <c r="A16" s="973" t="s">
        <v>309</v>
      </c>
      <c r="B16" s="266" t="s">
        <v>352</v>
      </c>
      <c r="C16" s="259">
        <v>3.5</v>
      </c>
      <c r="D16" s="975">
        <f>C16/C17</f>
        <v>0.19444444444444445</v>
      </c>
      <c r="E16" s="259">
        <v>3.5</v>
      </c>
      <c r="F16" s="975">
        <f>E16/E17</f>
        <v>0.19444444444444445</v>
      </c>
      <c r="G16" s="259">
        <v>3.5</v>
      </c>
      <c r="H16" s="975">
        <f>G16/G17</f>
        <v>0.19444444444444445</v>
      </c>
      <c r="I16" s="276">
        <f t="shared" si="0"/>
        <v>3.5</v>
      </c>
      <c r="J16" s="967">
        <f>AVERAGE(D16,F16,H16)</f>
        <v>0.19444444444444445</v>
      </c>
      <c r="K16" s="259">
        <v>5.5</v>
      </c>
      <c r="L16" s="975">
        <f>K16/K17</f>
        <v>0.30555555555555558</v>
      </c>
      <c r="M16" s="259">
        <v>5.5</v>
      </c>
      <c r="N16" s="975">
        <f>M16/M17</f>
        <v>0.30555555555555558</v>
      </c>
      <c r="O16" s="259">
        <v>4.5</v>
      </c>
      <c r="P16" s="975">
        <f>O16/O17</f>
        <v>0.25</v>
      </c>
      <c r="Q16" s="276">
        <f t="shared" si="1"/>
        <v>5.166666666666667</v>
      </c>
      <c r="R16" s="977">
        <f>Q16/Q17</f>
        <v>0.28703703703703703</v>
      </c>
      <c r="S16" s="259">
        <v>4.5</v>
      </c>
      <c r="T16" s="975">
        <f>S16/S17</f>
        <v>0.25</v>
      </c>
      <c r="U16" s="259">
        <v>3</v>
      </c>
      <c r="V16" s="975">
        <f>U16/U17</f>
        <v>0.16666666666666666</v>
      </c>
      <c r="W16" s="309">
        <f>ICA_Registro!W18</f>
        <v>0</v>
      </c>
      <c r="X16" s="979">
        <f>W16/W17</f>
        <v>0</v>
      </c>
      <c r="Y16" s="282">
        <f t="shared" si="2"/>
        <v>2.5</v>
      </c>
      <c r="Z16" s="983">
        <f>Y16/Y17</f>
        <v>0.1388888888888889</v>
      </c>
      <c r="AA16" s="298">
        <f>ICA_Registro!AA18</f>
        <v>0</v>
      </c>
      <c r="AB16" s="979">
        <f>AA16/AA17</f>
        <v>0</v>
      </c>
      <c r="AC16" s="298">
        <f>ICA_Registro!AC18</f>
        <v>0</v>
      </c>
      <c r="AD16" s="979">
        <f>AC16/AC17</f>
        <v>0</v>
      </c>
      <c r="AE16" s="298">
        <f>ICA_Registro!AE18</f>
        <v>0</v>
      </c>
      <c r="AF16" s="979">
        <f>AE16/AE17</f>
        <v>0</v>
      </c>
      <c r="AG16" s="282">
        <f t="shared" si="3"/>
        <v>0</v>
      </c>
      <c r="AH16" s="983">
        <f>AG16/AG17</f>
        <v>0</v>
      </c>
      <c r="AI16" s="282">
        <f t="shared" si="4"/>
        <v>1.25</v>
      </c>
      <c r="AJ16" s="971" t="e">
        <f>IF(AI16&lt;#REF!,1,0)</f>
        <v>#REF!</v>
      </c>
      <c r="AK16" s="939"/>
      <c r="AL16" s="940"/>
    </row>
    <row r="17" spans="1:38" ht="30" customHeight="1" thickBot="1" x14ac:dyDescent="0.25">
      <c r="A17" s="974"/>
      <c r="B17" s="269" t="s">
        <v>363</v>
      </c>
      <c r="C17" s="256">
        <v>18</v>
      </c>
      <c r="D17" s="976"/>
      <c r="E17" s="256">
        <v>18</v>
      </c>
      <c r="F17" s="976"/>
      <c r="G17" s="256">
        <v>18</v>
      </c>
      <c r="H17" s="976"/>
      <c r="I17" s="277">
        <f t="shared" si="0"/>
        <v>18</v>
      </c>
      <c r="J17" s="968"/>
      <c r="K17" s="256">
        <v>18</v>
      </c>
      <c r="L17" s="976"/>
      <c r="M17" s="256">
        <v>18</v>
      </c>
      <c r="N17" s="976"/>
      <c r="O17" s="256">
        <v>18</v>
      </c>
      <c r="P17" s="976"/>
      <c r="Q17" s="277">
        <f t="shared" si="1"/>
        <v>18</v>
      </c>
      <c r="R17" s="978"/>
      <c r="S17" s="256">
        <v>18</v>
      </c>
      <c r="T17" s="976"/>
      <c r="U17" s="256">
        <v>18</v>
      </c>
      <c r="V17" s="976"/>
      <c r="W17" s="256">
        <v>18</v>
      </c>
      <c r="X17" s="980"/>
      <c r="Y17" s="282">
        <f t="shared" si="2"/>
        <v>18</v>
      </c>
      <c r="Z17" s="984"/>
      <c r="AA17" s="256">
        <v>18</v>
      </c>
      <c r="AB17" s="980"/>
      <c r="AC17" s="256">
        <v>18</v>
      </c>
      <c r="AD17" s="980"/>
      <c r="AE17" s="256">
        <v>18</v>
      </c>
      <c r="AF17" s="980"/>
      <c r="AG17" s="283">
        <f t="shared" si="3"/>
        <v>18</v>
      </c>
      <c r="AH17" s="984"/>
      <c r="AI17" s="281">
        <f t="shared" si="4"/>
        <v>18</v>
      </c>
      <c r="AJ17" s="972"/>
      <c r="AK17" s="941"/>
      <c r="AL17" s="942"/>
    </row>
    <row r="18" spans="1:38" ht="30" customHeight="1" thickBot="1" x14ac:dyDescent="0.25">
      <c r="A18" s="973" t="s">
        <v>310</v>
      </c>
      <c r="B18" s="266" t="s">
        <v>352</v>
      </c>
      <c r="C18" s="267">
        <v>11</v>
      </c>
      <c r="D18" s="975">
        <f>C18/C19</f>
        <v>0.61111111111111116</v>
      </c>
      <c r="E18" s="267">
        <v>9</v>
      </c>
      <c r="F18" s="975">
        <f>E18/E19</f>
        <v>0.42857142857142855</v>
      </c>
      <c r="G18" s="267">
        <v>15</v>
      </c>
      <c r="H18" s="975">
        <f>G18/G19</f>
        <v>0.75</v>
      </c>
      <c r="I18" s="276">
        <f t="shared" si="0"/>
        <v>11.666666666666666</v>
      </c>
      <c r="J18" s="967">
        <f>AVERAGE(D18,F18,H18)</f>
        <v>0.59656084656084662</v>
      </c>
      <c r="K18" s="267">
        <v>26</v>
      </c>
      <c r="L18" s="975">
        <f>K18/K19</f>
        <v>1.3</v>
      </c>
      <c r="M18" s="267">
        <v>16</v>
      </c>
      <c r="N18" s="975">
        <f>M18/M19</f>
        <v>0.72727272727272729</v>
      </c>
      <c r="O18" s="267">
        <v>26</v>
      </c>
      <c r="P18" s="975">
        <f>O18/O19</f>
        <v>1.1818181818181819</v>
      </c>
      <c r="Q18" s="276">
        <f>AVERAGE(K18,M18,O18)</f>
        <v>22.666666666666668</v>
      </c>
      <c r="R18" s="977">
        <f>Q18/Q19</f>
        <v>1.0625000000000002</v>
      </c>
      <c r="S18" s="274">
        <v>15</v>
      </c>
      <c r="T18" s="975">
        <f>S18/S19</f>
        <v>0.68181818181818177</v>
      </c>
      <c r="U18" s="308">
        <f>ICA_Registro!U21</f>
        <v>0</v>
      </c>
      <c r="V18" s="975">
        <f>U18/U19</f>
        <v>0</v>
      </c>
      <c r="W18" s="309">
        <f>ICA_Registro!W21</f>
        <v>0</v>
      </c>
      <c r="X18" s="979">
        <f>W18/W19</f>
        <v>0</v>
      </c>
      <c r="Y18" s="282">
        <f t="shared" si="2"/>
        <v>5</v>
      </c>
      <c r="Z18" s="983">
        <f>Y18/Y19</f>
        <v>0.22727272727272727</v>
      </c>
      <c r="AA18" s="267">
        <f>ICA_Registro!AA21</f>
        <v>0</v>
      </c>
      <c r="AB18" s="979" t="e">
        <f>AA18/AA19</f>
        <v>#DIV/0!</v>
      </c>
      <c r="AC18" s="267">
        <f>ICA_Registro!AC21</f>
        <v>0</v>
      </c>
      <c r="AD18" s="979" t="e">
        <f>AC18/AC19</f>
        <v>#DIV/0!</v>
      </c>
      <c r="AE18" s="267">
        <f>ICA_Registro!AE21</f>
        <v>0</v>
      </c>
      <c r="AF18" s="979" t="e">
        <f>AE18/AE19</f>
        <v>#DIV/0!</v>
      </c>
      <c r="AG18" s="282">
        <f t="shared" si="3"/>
        <v>0</v>
      </c>
      <c r="AH18" s="983" t="e">
        <f>AG18/AG19</f>
        <v>#DIV/0!</v>
      </c>
      <c r="AI18" s="282">
        <f t="shared" si="4"/>
        <v>2.5</v>
      </c>
      <c r="AJ18" s="971" t="e">
        <f>IF(AI18&lt;#REF!,1,0)</f>
        <v>#REF!</v>
      </c>
      <c r="AK18" s="939"/>
      <c r="AL18" s="940"/>
    </row>
    <row r="19" spans="1:38" ht="30" customHeight="1" thickBot="1" x14ac:dyDescent="0.25">
      <c r="A19" s="974"/>
      <c r="B19" s="269" t="s">
        <v>363</v>
      </c>
      <c r="C19" s="256">
        <v>18</v>
      </c>
      <c r="D19" s="976"/>
      <c r="E19" s="256">
        <v>21</v>
      </c>
      <c r="F19" s="976"/>
      <c r="G19" s="256">
        <v>20</v>
      </c>
      <c r="H19" s="976"/>
      <c r="I19" s="277">
        <f t="shared" si="0"/>
        <v>19.666666666666668</v>
      </c>
      <c r="J19" s="968"/>
      <c r="K19" s="256">
        <v>20</v>
      </c>
      <c r="L19" s="976"/>
      <c r="M19" s="256">
        <v>22</v>
      </c>
      <c r="N19" s="976"/>
      <c r="O19" s="256">
        <v>22</v>
      </c>
      <c r="P19" s="976"/>
      <c r="Q19" s="277">
        <f t="shared" si="1"/>
        <v>21.333333333333332</v>
      </c>
      <c r="R19" s="978"/>
      <c r="S19" s="256">
        <v>22</v>
      </c>
      <c r="T19" s="976"/>
      <c r="U19" s="256">
        <v>22</v>
      </c>
      <c r="V19" s="976"/>
      <c r="W19" s="307">
        <v>22</v>
      </c>
      <c r="X19" s="980"/>
      <c r="Y19" s="282">
        <f t="shared" si="2"/>
        <v>22</v>
      </c>
      <c r="Z19" s="984"/>
      <c r="AA19" s="271"/>
      <c r="AB19" s="980"/>
      <c r="AC19" s="271"/>
      <c r="AD19" s="980"/>
      <c r="AE19" s="271"/>
      <c r="AF19" s="980"/>
      <c r="AG19" s="283" t="e">
        <f t="shared" si="3"/>
        <v>#DIV/0!</v>
      </c>
      <c r="AH19" s="984"/>
      <c r="AI19" s="281">
        <f t="shared" si="4"/>
        <v>22</v>
      </c>
      <c r="AJ19" s="972"/>
      <c r="AK19" s="941"/>
      <c r="AL19" s="942"/>
    </row>
    <row r="20" spans="1:38" ht="30" customHeight="1" thickBot="1" x14ac:dyDescent="0.25">
      <c r="A20" s="973" t="s">
        <v>311</v>
      </c>
      <c r="B20" s="266" t="s">
        <v>352</v>
      </c>
      <c r="C20" s="267">
        <v>10</v>
      </c>
      <c r="D20" s="975">
        <f>C20/C21</f>
        <v>1.25</v>
      </c>
      <c r="E20" s="267">
        <v>10</v>
      </c>
      <c r="F20" s="975">
        <f>E20/E21</f>
        <v>1.1111111111111112</v>
      </c>
      <c r="G20" s="267">
        <v>10</v>
      </c>
      <c r="H20" s="975">
        <f>G20/G21</f>
        <v>1.1111111111111112</v>
      </c>
      <c r="I20" s="276">
        <f t="shared" si="0"/>
        <v>10</v>
      </c>
      <c r="J20" s="967">
        <f>AVERAGE(D20,F20,H20)</f>
        <v>1.1574074074074074</v>
      </c>
      <c r="K20" s="267">
        <v>9</v>
      </c>
      <c r="L20" s="975">
        <f>K20/K21</f>
        <v>1</v>
      </c>
      <c r="M20" s="267">
        <v>9</v>
      </c>
      <c r="N20" s="975">
        <f>M20/M21</f>
        <v>1</v>
      </c>
      <c r="O20" s="267">
        <v>10</v>
      </c>
      <c r="P20" s="975">
        <f>O20/O21</f>
        <v>1.1111111111111112</v>
      </c>
      <c r="Q20" s="276">
        <f t="shared" si="1"/>
        <v>9.3333333333333339</v>
      </c>
      <c r="R20" s="977">
        <f>Q20/Q21</f>
        <v>1.0370370370370372</v>
      </c>
      <c r="S20" s="274">
        <v>9</v>
      </c>
      <c r="T20" s="975">
        <f>S20/S21</f>
        <v>1</v>
      </c>
      <c r="U20" s="308">
        <v>8</v>
      </c>
      <c r="V20" s="975">
        <f>U20/U21</f>
        <v>0.88888888888888884</v>
      </c>
      <c r="W20" s="314">
        <v>10</v>
      </c>
      <c r="X20" s="989">
        <f>W20/W21</f>
        <v>1.1111111111111112</v>
      </c>
      <c r="Y20" s="282">
        <f t="shared" si="2"/>
        <v>9</v>
      </c>
      <c r="Z20" s="969">
        <f>Y20/Y21</f>
        <v>1</v>
      </c>
      <c r="AA20" s="267">
        <f>ICA_Registro!AA24</f>
        <v>0</v>
      </c>
      <c r="AB20" s="989" t="e">
        <f>AA20/AA21</f>
        <v>#DIV/0!</v>
      </c>
      <c r="AC20" s="267">
        <f>ICA_Registro!AC24</f>
        <v>0</v>
      </c>
      <c r="AD20" s="989" t="e">
        <f>AC20/AC21</f>
        <v>#DIV/0!</v>
      </c>
      <c r="AE20" s="267">
        <f>ICA_Registro!AE24</f>
        <v>0</v>
      </c>
      <c r="AF20" s="989" t="e">
        <f>AE20/AE21</f>
        <v>#DIV/0!</v>
      </c>
      <c r="AG20" s="282">
        <f t="shared" si="3"/>
        <v>0</v>
      </c>
      <c r="AH20" s="969" t="e">
        <f>AG20/AG21</f>
        <v>#DIV/0!</v>
      </c>
      <c r="AI20" s="282">
        <f t="shared" si="4"/>
        <v>4.5</v>
      </c>
      <c r="AJ20" s="971" t="e">
        <f>IF(AI20&lt;#REF!,1,0)</f>
        <v>#REF!</v>
      </c>
      <c r="AK20" s="991"/>
      <c r="AL20" s="992"/>
    </row>
    <row r="21" spans="1:38" ht="30" customHeight="1" thickBot="1" x14ac:dyDescent="0.25">
      <c r="A21" s="974"/>
      <c r="B21" s="269" t="s">
        <v>363</v>
      </c>
      <c r="C21" s="256">
        <v>8</v>
      </c>
      <c r="D21" s="976"/>
      <c r="E21" s="256">
        <v>9</v>
      </c>
      <c r="F21" s="976"/>
      <c r="G21" s="256">
        <v>9</v>
      </c>
      <c r="H21" s="976"/>
      <c r="I21" s="277">
        <f t="shared" si="0"/>
        <v>8.6666666666666661</v>
      </c>
      <c r="J21" s="968"/>
      <c r="K21" s="256">
        <v>9</v>
      </c>
      <c r="L21" s="976"/>
      <c r="M21" s="256">
        <v>9</v>
      </c>
      <c r="N21" s="976"/>
      <c r="O21" s="256">
        <v>9</v>
      </c>
      <c r="P21" s="976"/>
      <c r="Q21" s="277">
        <f t="shared" si="1"/>
        <v>9</v>
      </c>
      <c r="R21" s="978"/>
      <c r="S21" s="256">
        <v>9</v>
      </c>
      <c r="T21" s="976"/>
      <c r="U21" s="256">
        <v>9</v>
      </c>
      <c r="V21" s="976"/>
      <c r="W21" s="270">
        <v>9</v>
      </c>
      <c r="X21" s="990"/>
      <c r="Y21" s="282">
        <f t="shared" si="2"/>
        <v>9</v>
      </c>
      <c r="Z21" s="970"/>
      <c r="AA21" s="273"/>
      <c r="AB21" s="990"/>
      <c r="AC21" s="273"/>
      <c r="AD21" s="990"/>
      <c r="AE21" s="273"/>
      <c r="AF21" s="990"/>
      <c r="AG21" s="283" t="e">
        <f t="shared" si="3"/>
        <v>#DIV/0!</v>
      </c>
      <c r="AH21" s="970"/>
      <c r="AI21" s="281">
        <f t="shared" si="4"/>
        <v>9</v>
      </c>
      <c r="AJ21" s="972"/>
      <c r="AK21" s="993"/>
      <c r="AL21" s="994"/>
    </row>
    <row r="22" spans="1:38" ht="30" customHeight="1" x14ac:dyDescent="0.2">
      <c r="A22" s="995" t="s">
        <v>316</v>
      </c>
      <c r="B22" s="315" t="s">
        <v>352</v>
      </c>
      <c r="C22" s="298">
        <v>1</v>
      </c>
      <c r="D22" s="997">
        <f>C22/C23</f>
        <v>7.1428571428571425E-2</v>
      </c>
      <c r="E22" s="298">
        <v>0</v>
      </c>
      <c r="F22" s="997">
        <f>E22/E23</f>
        <v>0</v>
      </c>
      <c r="G22" s="298">
        <v>1</v>
      </c>
      <c r="H22" s="997">
        <f>G22/G23</f>
        <v>7.1428571428571425E-2</v>
      </c>
      <c r="I22" s="275">
        <f t="shared" si="0"/>
        <v>0.66666666666666663</v>
      </c>
      <c r="J22" s="999">
        <f>AVERAGE(D22,F22,H22)</f>
        <v>4.7619047619047616E-2</v>
      </c>
      <c r="K22" s="298">
        <v>1</v>
      </c>
      <c r="L22" s="997">
        <f>K22/K23</f>
        <v>7.1428571428571425E-2</v>
      </c>
      <c r="M22" s="298">
        <v>1</v>
      </c>
      <c r="N22" s="997">
        <f>M22/M23</f>
        <v>6.6666666666666666E-2</v>
      </c>
      <c r="O22" s="275">
        <v>0</v>
      </c>
      <c r="P22" s="997">
        <f>O22/O23</f>
        <v>0</v>
      </c>
      <c r="Q22" s="275">
        <f t="shared" si="1"/>
        <v>0.66666666666666663</v>
      </c>
      <c r="R22" s="999">
        <f>Q22/Q23</f>
        <v>4.5454545454545456E-2</v>
      </c>
      <c r="S22" s="303">
        <v>0</v>
      </c>
      <c r="T22" s="997">
        <f>S22/S23</f>
        <v>0</v>
      </c>
      <c r="U22" s="303">
        <v>0</v>
      </c>
      <c r="V22" s="997">
        <f>U22/U23</f>
        <v>0</v>
      </c>
      <c r="W22" s="304">
        <v>0</v>
      </c>
      <c r="X22" s="1001" t="e">
        <f>W22/W23</f>
        <v>#DIV/0!</v>
      </c>
      <c r="Y22" s="316">
        <f t="shared" si="2"/>
        <v>0</v>
      </c>
      <c r="Z22" s="1007" t="e">
        <f>Y22/Y23</f>
        <v>#DIV/0!</v>
      </c>
      <c r="AA22" s="298">
        <f>ICA_Registro!AA27</f>
        <v>0</v>
      </c>
      <c r="AB22" s="1001" t="e">
        <f>AA22/AA23</f>
        <v>#DIV/0!</v>
      </c>
      <c r="AC22" s="298">
        <f>ICA_Registro!AC27</f>
        <v>0</v>
      </c>
      <c r="AD22" s="1001" t="e">
        <f>AC22/AC23</f>
        <v>#DIV/0!</v>
      </c>
      <c r="AE22" s="298">
        <f>ICA_Registro!AE27</f>
        <v>0</v>
      </c>
      <c r="AF22" s="1001" t="e">
        <f>AE22/AE23</f>
        <v>#DIV/0!</v>
      </c>
      <c r="AG22" s="316">
        <f t="shared" si="3"/>
        <v>0</v>
      </c>
      <c r="AH22" s="1007" t="e">
        <f>AG22/AG23</f>
        <v>#DIV/0!</v>
      </c>
      <c r="AI22" s="316">
        <f t="shared" si="4"/>
        <v>0</v>
      </c>
      <c r="AJ22" s="1009" t="e">
        <f>IF(AI22&lt;#REF!,1,0)</f>
        <v>#REF!</v>
      </c>
      <c r="AK22" s="1003"/>
      <c r="AL22" s="1004"/>
    </row>
    <row r="23" spans="1:38" ht="30" customHeight="1" thickBot="1" x14ac:dyDescent="0.25">
      <c r="A23" s="996"/>
      <c r="B23" s="317" t="s">
        <v>363</v>
      </c>
      <c r="C23" s="299">
        <v>14</v>
      </c>
      <c r="D23" s="998"/>
      <c r="E23" s="299">
        <f>12+2</f>
        <v>14</v>
      </c>
      <c r="F23" s="998"/>
      <c r="G23" s="299">
        <f>12+2</f>
        <v>14</v>
      </c>
      <c r="H23" s="998"/>
      <c r="I23" s="318">
        <f t="shared" si="0"/>
        <v>14</v>
      </c>
      <c r="J23" s="1000"/>
      <c r="K23" s="299">
        <f>12+2</f>
        <v>14</v>
      </c>
      <c r="L23" s="998"/>
      <c r="M23" s="299">
        <f>12+3</f>
        <v>15</v>
      </c>
      <c r="N23" s="998"/>
      <c r="O23" s="299">
        <f>12+3</f>
        <v>15</v>
      </c>
      <c r="P23" s="998"/>
      <c r="Q23" s="318">
        <f t="shared" si="1"/>
        <v>14.666666666666666</v>
      </c>
      <c r="R23" s="1000"/>
      <c r="S23" s="299">
        <f>12+3</f>
        <v>15</v>
      </c>
      <c r="T23" s="998"/>
      <c r="U23" s="299">
        <f>12+3</f>
        <v>15</v>
      </c>
      <c r="V23" s="998"/>
      <c r="W23" s="319">
        <v>0</v>
      </c>
      <c r="X23" s="1002"/>
      <c r="Y23" s="320"/>
      <c r="Z23" s="1008"/>
      <c r="AA23" s="321"/>
      <c r="AB23" s="1002"/>
      <c r="AC23" s="321"/>
      <c r="AD23" s="1002"/>
      <c r="AE23" s="321"/>
      <c r="AF23" s="1002"/>
      <c r="AG23" s="320" t="e">
        <f t="shared" si="3"/>
        <v>#DIV/0!</v>
      </c>
      <c r="AH23" s="1008"/>
      <c r="AI23" s="321">
        <f t="shared" si="4"/>
        <v>10</v>
      </c>
      <c r="AJ23" s="1010"/>
      <c r="AK23" s="1005"/>
      <c r="AL23" s="1006"/>
    </row>
    <row r="56" spans="1:34" s="195" customFormat="1" ht="30" customHeight="1" x14ac:dyDescent="0.2">
      <c r="A56" s="222"/>
      <c r="B56" s="199"/>
      <c r="C56" s="199"/>
      <c r="D56" s="199"/>
      <c r="E56" s="199"/>
      <c r="F56" s="199"/>
      <c r="G56" s="199"/>
      <c r="H56" s="199"/>
      <c r="I56" s="199"/>
      <c r="J56" s="199"/>
      <c r="K56" s="199"/>
      <c r="L56" s="199"/>
      <c r="M56" s="199"/>
      <c r="N56" s="199"/>
      <c r="O56" s="199"/>
      <c r="P56" s="199"/>
      <c r="R56" s="199"/>
      <c r="T56" s="199"/>
      <c r="U56" s="199"/>
      <c r="V56" s="199"/>
      <c r="W56" s="199"/>
      <c r="X56" s="199"/>
      <c r="Z56" s="199"/>
      <c r="AB56" s="199"/>
      <c r="AD56" s="199"/>
      <c r="AF56" s="199"/>
      <c r="AH56" s="199"/>
    </row>
    <row r="126" spans="1:34" s="195" customFormat="1" ht="30" customHeight="1" x14ac:dyDescent="0.2">
      <c r="A126" s="222"/>
      <c r="B126" s="199"/>
      <c r="C126" s="199"/>
      <c r="D126" s="199"/>
      <c r="E126" s="199"/>
      <c r="F126" s="199"/>
      <c r="G126" s="199"/>
      <c r="H126" s="199"/>
      <c r="I126" s="199"/>
      <c r="J126" s="199"/>
      <c r="K126" s="199"/>
      <c r="L126" s="199"/>
      <c r="M126" s="199"/>
      <c r="N126" s="199"/>
      <c r="O126" s="199"/>
      <c r="P126" s="199"/>
      <c r="R126" s="199"/>
      <c r="T126" s="199"/>
      <c r="U126" s="199"/>
      <c r="V126" s="199"/>
      <c r="W126" s="199"/>
      <c r="X126" s="199"/>
      <c r="Z126" s="199"/>
      <c r="AB126" s="199"/>
      <c r="AD126" s="199"/>
      <c r="AF126" s="199"/>
      <c r="AH126" s="199"/>
    </row>
    <row r="127" spans="1:34" s="195" customFormat="1" ht="30" customHeight="1" x14ac:dyDescent="0.2">
      <c r="A127" s="222"/>
      <c r="B127" s="199"/>
      <c r="C127" s="199"/>
      <c r="D127" s="199"/>
      <c r="E127" s="199"/>
      <c r="F127" s="199"/>
      <c r="G127" s="199"/>
      <c r="H127" s="199"/>
      <c r="I127" s="199"/>
      <c r="J127" s="199"/>
      <c r="K127" s="199"/>
      <c r="L127" s="199"/>
      <c r="M127" s="199"/>
      <c r="N127" s="199"/>
      <c r="O127" s="199"/>
      <c r="P127" s="199"/>
      <c r="R127" s="199"/>
      <c r="T127" s="199"/>
      <c r="U127" s="199"/>
      <c r="V127" s="199"/>
      <c r="W127" s="199"/>
      <c r="X127" s="199"/>
      <c r="Z127" s="199"/>
      <c r="AB127" s="199"/>
      <c r="AD127" s="199"/>
      <c r="AF127" s="199"/>
      <c r="AH127" s="199"/>
    </row>
    <row r="128" spans="1:34" s="195" customFormat="1" ht="30" customHeight="1" x14ac:dyDescent="0.2">
      <c r="A128" s="222"/>
      <c r="B128" s="199"/>
      <c r="C128" s="199"/>
      <c r="D128" s="199"/>
      <c r="E128" s="199"/>
      <c r="F128" s="199"/>
      <c r="G128" s="199"/>
      <c r="H128" s="199"/>
      <c r="I128" s="199"/>
      <c r="J128" s="199"/>
      <c r="K128" s="199"/>
      <c r="L128" s="199"/>
      <c r="M128" s="199"/>
      <c r="N128" s="199"/>
      <c r="O128" s="199"/>
      <c r="P128" s="199"/>
      <c r="R128" s="199"/>
      <c r="T128" s="199"/>
      <c r="U128" s="199"/>
      <c r="V128" s="199"/>
      <c r="W128" s="199"/>
      <c r="X128" s="199"/>
      <c r="Z128" s="199"/>
      <c r="AB128" s="199"/>
      <c r="AD128" s="199"/>
      <c r="AF128" s="199"/>
      <c r="AH128" s="199"/>
    </row>
    <row r="129" spans="1:34" s="195" customFormat="1" ht="30" customHeight="1" x14ac:dyDescent="0.2">
      <c r="A129" s="222"/>
      <c r="B129" s="199"/>
      <c r="C129" s="199"/>
      <c r="D129" s="199"/>
      <c r="E129" s="199"/>
      <c r="F129" s="199"/>
      <c r="G129" s="199"/>
      <c r="H129" s="199"/>
      <c r="I129" s="199"/>
      <c r="J129" s="199"/>
      <c r="K129" s="199"/>
      <c r="L129" s="199"/>
      <c r="M129" s="199"/>
      <c r="N129" s="199"/>
      <c r="O129" s="199"/>
      <c r="P129" s="199"/>
      <c r="R129" s="199"/>
      <c r="T129" s="199"/>
      <c r="U129" s="199"/>
      <c r="V129" s="199"/>
      <c r="W129" s="199"/>
      <c r="X129" s="199"/>
      <c r="Z129" s="199"/>
      <c r="AB129" s="199"/>
      <c r="AD129" s="199"/>
      <c r="AF129" s="199"/>
      <c r="AH129" s="199"/>
    </row>
    <row r="130" spans="1:34" s="195" customFormat="1" ht="30" customHeight="1" x14ac:dyDescent="0.2">
      <c r="A130" s="222"/>
      <c r="B130" s="199"/>
      <c r="C130" s="199"/>
      <c r="D130" s="199"/>
      <c r="E130" s="199"/>
      <c r="F130" s="199"/>
      <c r="G130" s="199"/>
      <c r="H130" s="199"/>
      <c r="I130" s="199"/>
      <c r="J130" s="199"/>
      <c r="K130" s="199"/>
      <c r="L130" s="199"/>
      <c r="M130" s="199"/>
      <c r="N130" s="199"/>
      <c r="O130" s="199"/>
      <c r="P130" s="199"/>
      <c r="R130" s="199"/>
      <c r="T130" s="199"/>
      <c r="U130" s="199"/>
      <c r="V130" s="199"/>
      <c r="W130" s="199"/>
      <c r="X130" s="199"/>
      <c r="Z130" s="199"/>
      <c r="AB130" s="199"/>
      <c r="AD130" s="199"/>
      <c r="AF130" s="199"/>
      <c r="AH130" s="199"/>
    </row>
    <row r="131" spans="1:34" s="195" customFormat="1" ht="30" customHeight="1" x14ac:dyDescent="0.2">
      <c r="A131" s="222"/>
      <c r="B131" s="199"/>
      <c r="C131" s="199"/>
      <c r="D131" s="199"/>
      <c r="E131" s="199"/>
      <c r="F131" s="199"/>
      <c r="G131" s="199"/>
      <c r="H131" s="199"/>
      <c r="I131" s="199"/>
      <c r="J131" s="199"/>
      <c r="K131" s="199"/>
      <c r="L131" s="199"/>
      <c r="M131" s="199"/>
      <c r="N131" s="199"/>
      <c r="O131" s="199"/>
      <c r="P131" s="199"/>
      <c r="R131" s="199"/>
      <c r="T131" s="199"/>
      <c r="U131" s="199"/>
      <c r="V131" s="199"/>
      <c r="W131" s="199"/>
      <c r="X131" s="199"/>
      <c r="Z131" s="199"/>
      <c r="AB131" s="199"/>
      <c r="AD131" s="199"/>
      <c r="AF131" s="199"/>
      <c r="AH131" s="199"/>
    </row>
    <row r="132" spans="1:34" s="195" customFormat="1" ht="30" customHeight="1" x14ac:dyDescent="0.2">
      <c r="A132" s="222"/>
      <c r="B132" s="199"/>
      <c r="C132" s="199"/>
      <c r="D132" s="199"/>
      <c r="E132" s="199"/>
      <c r="F132" s="199"/>
      <c r="G132" s="199"/>
      <c r="H132" s="199"/>
      <c r="I132" s="199"/>
      <c r="J132" s="199"/>
      <c r="K132" s="199"/>
      <c r="L132" s="199"/>
      <c r="M132" s="199"/>
      <c r="N132" s="199"/>
      <c r="O132" s="199"/>
      <c r="P132" s="199"/>
      <c r="R132" s="199"/>
      <c r="T132" s="199"/>
      <c r="U132" s="199"/>
      <c r="V132" s="199"/>
      <c r="W132" s="199"/>
      <c r="X132" s="199"/>
      <c r="Z132" s="199"/>
      <c r="AB132" s="199"/>
      <c r="AD132" s="199"/>
      <c r="AF132" s="199"/>
      <c r="AH132" s="199"/>
    </row>
    <row r="133" spans="1:34" s="195" customFormat="1" ht="30" customHeight="1" x14ac:dyDescent="0.2">
      <c r="A133" s="222"/>
      <c r="B133" s="199"/>
      <c r="C133" s="199"/>
      <c r="D133" s="199"/>
      <c r="E133" s="199"/>
      <c r="F133" s="199"/>
      <c r="G133" s="199"/>
      <c r="H133" s="199"/>
      <c r="I133" s="199"/>
      <c r="J133" s="199"/>
      <c r="K133" s="199"/>
      <c r="L133" s="199"/>
      <c r="M133" s="199"/>
      <c r="N133" s="199"/>
      <c r="O133" s="199"/>
      <c r="P133" s="199"/>
      <c r="R133" s="199"/>
      <c r="T133" s="199"/>
      <c r="U133" s="199"/>
      <c r="V133" s="199"/>
      <c r="W133" s="199"/>
      <c r="X133" s="199"/>
      <c r="Z133" s="199"/>
      <c r="AB133" s="199"/>
      <c r="AD133" s="199"/>
      <c r="AF133" s="199"/>
      <c r="AH133" s="199"/>
    </row>
    <row r="134" spans="1:34" s="195" customFormat="1" ht="30" customHeight="1" x14ac:dyDescent="0.2">
      <c r="A134" s="222"/>
      <c r="B134" s="199"/>
      <c r="C134" s="199"/>
      <c r="D134" s="199"/>
      <c r="E134" s="199"/>
      <c r="F134" s="199"/>
      <c r="G134" s="199"/>
      <c r="H134" s="199"/>
      <c r="I134" s="199"/>
      <c r="J134" s="199"/>
      <c r="K134" s="199"/>
      <c r="L134" s="199"/>
      <c r="M134" s="199"/>
      <c r="N134" s="199"/>
      <c r="O134" s="199"/>
      <c r="P134" s="199"/>
      <c r="R134" s="199"/>
      <c r="T134" s="199"/>
      <c r="U134" s="199"/>
      <c r="V134" s="199"/>
      <c r="W134" s="199"/>
      <c r="X134" s="199"/>
      <c r="Z134" s="199"/>
      <c r="AB134" s="199"/>
      <c r="AD134" s="199"/>
      <c r="AF134" s="199"/>
      <c r="AH134" s="199"/>
    </row>
    <row r="135" spans="1:34" s="195" customFormat="1" ht="30" customHeight="1" x14ac:dyDescent="0.2">
      <c r="A135" s="222"/>
      <c r="B135" s="199"/>
      <c r="C135" s="199"/>
      <c r="D135" s="199"/>
      <c r="E135" s="199"/>
      <c r="F135" s="199"/>
      <c r="G135" s="199"/>
      <c r="H135" s="199"/>
      <c r="I135" s="199"/>
      <c r="J135" s="199"/>
      <c r="K135" s="199"/>
      <c r="L135" s="199"/>
      <c r="M135" s="199"/>
      <c r="N135" s="199"/>
      <c r="O135" s="199"/>
      <c r="P135" s="199"/>
      <c r="R135" s="199"/>
      <c r="T135" s="199"/>
      <c r="U135" s="199"/>
      <c r="V135" s="199"/>
      <c r="W135" s="199"/>
      <c r="X135" s="199"/>
      <c r="Z135" s="199"/>
      <c r="AB135" s="199"/>
      <c r="AD135" s="199"/>
      <c r="AF135" s="199"/>
      <c r="AH135" s="199"/>
    </row>
    <row r="136" spans="1:34" s="195" customFormat="1" ht="30" customHeight="1" x14ac:dyDescent="0.2">
      <c r="A136" s="222"/>
      <c r="B136" s="199"/>
      <c r="C136" s="199"/>
      <c r="D136" s="199"/>
      <c r="E136" s="199"/>
      <c r="F136" s="199"/>
      <c r="G136" s="199"/>
      <c r="H136" s="199"/>
      <c r="I136" s="199"/>
      <c r="J136" s="199"/>
      <c r="K136" s="199"/>
      <c r="L136" s="199"/>
      <c r="M136" s="199"/>
      <c r="N136" s="199"/>
      <c r="O136" s="199"/>
      <c r="P136" s="199"/>
      <c r="R136" s="199"/>
      <c r="T136" s="199"/>
      <c r="U136" s="199"/>
      <c r="V136" s="199"/>
      <c r="W136" s="199"/>
      <c r="X136" s="199"/>
      <c r="Z136" s="199"/>
      <c r="AB136" s="199"/>
      <c r="AD136" s="199"/>
      <c r="AF136" s="199"/>
      <c r="AH136" s="199"/>
    </row>
  </sheetData>
  <sheetProtection password="CC1B" sheet="1" selectLockedCells="1" selectUnlockedCells="1"/>
  <mergeCells count="164">
    <mergeCell ref="T22:T23"/>
    <mergeCell ref="V22:V23"/>
    <mergeCell ref="X22:X23"/>
    <mergeCell ref="AK22:AL23"/>
    <mergeCell ref="Z22:Z23"/>
    <mergeCell ref="AB22:AB23"/>
    <mergeCell ref="AD22:AD23"/>
    <mergeCell ref="AF22:AF23"/>
    <mergeCell ref="AH22:AH23"/>
    <mergeCell ref="AJ22:AJ23"/>
    <mergeCell ref="AK20:AL21"/>
    <mergeCell ref="A22:A23"/>
    <mergeCell ref="D22:D23"/>
    <mergeCell ref="F22:F23"/>
    <mergeCell ref="H22:H23"/>
    <mergeCell ref="J22:J23"/>
    <mergeCell ref="L22:L23"/>
    <mergeCell ref="N22:N23"/>
    <mergeCell ref="P22:P23"/>
    <mergeCell ref="R22:R23"/>
    <mergeCell ref="Z20:Z21"/>
    <mergeCell ref="AB20:AB21"/>
    <mergeCell ref="AD20:AD21"/>
    <mergeCell ref="AF20:AF21"/>
    <mergeCell ref="AH20:AH21"/>
    <mergeCell ref="AJ20:AJ21"/>
    <mergeCell ref="N20:N21"/>
    <mergeCell ref="P20:P21"/>
    <mergeCell ref="R20:R21"/>
    <mergeCell ref="T20:T21"/>
    <mergeCell ref="V20:V21"/>
    <mergeCell ref="X20:X21"/>
    <mergeCell ref="A20:A21"/>
    <mergeCell ref="D20:D21"/>
    <mergeCell ref="F20:F21"/>
    <mergeCell ref="H20:H21"/>
    <mergeCell ref="J20:J21"/>
    <mergeCell ref="L20:L21"/>
    <mergeCell ref="Z18:Z19"/>
    <mergeCell ref="AB18:AB19"/>
    <mergeCell ref="AD18:AD19"/>
    <mergeCell ref="AF18:AF19"/>
    <mergeCell ref="AH18:AH19"/>
    <mergeCell ref="AJ18:AJ19"/>
    <mergeCell ref="N18:N19"/>
    <mergeCell ref="P18:P19"/>
    <mergeCell ref="R18:R19"/>
    <mergeCell ref="T18:T19"/>
    <mergeCell ref="V18:V19"/>
    <mergeCell ref="X18:X19"/>
    <mergeCell ref="A18:A19"/>
    <mergeCell ref="D18:D19"/>
    <mergeCell ref="F18:F19"/>
    <mergeCell ref="H18:H19"/>
    <mergeCell ref="J18:J19"/>
    <mergeCell ref="L18:L19"/>
    <mergeCell ref="AB16:AB17"/>
    <mergeCell ref="AD16:AD17"/>
    <mergeCell ref="AF16:AF17"/>
    <mergeCell ref="AH16:AH17"/>
    <mergeCell ref="AJ16:AJ17"/>
    <mergeCell ref="AK16:AL17"/>
    <mergeCell ref="P16:P17"/>
    <mergeCell ref="R16:R17"/>
    <mergeCell ref="T16:T17"/>
    <mergeCell ref="V16:V17"/>
    <mergeCell ref="X16:X17"/>
    <mergeCell ref="Z16:Z17"/>
    <mergeCell ref="AF14:AF15"/>
    <mergeCell ref="AH14:AH15"/>
    <mergeCell ref="AJ14:AJ15"/>
    <mergeCell ref="A16:A17"/>
    <mergeCell ref="D16:D17"/>
    <mergeCell ref="F16:F17"/>
    <mergeCell ref="H16:H17"/>
    <mergeCell ref="J16:J17"/>
    <mergeCell ref="L16:L17"/>
    <mergeCell ref="N16:N17"/>
    <mergeCell ref="T14:T15"/>
    <mergeCell ref="V14:V15"/>
    <mergeCell ref="X14:X15"/>
    <mergeCell ref="Z14:Z15"/>
    <mergeCell ref="AB14:AB15"/>
    <mergeCell ref="AD14:AD15"/>
    <mergeCell ref="AK12:AL13"/>
    <mergeCell ref="A14:A15"/>
    <mergeCell ref="D14:D15"/>
    <mergeCell ref="F14:F15"/>
    <mergeCell ref="H14:H15"/>
    <mergeCell ref="J14:J15"/>
    <mergeCell ref="L14:L15"/>
    <mergeCell ref="N14:N15"/>
    <mergeCell ref="P14:P15"/>
    <mergeCell ref="R14:R15"/>
    <mergeCell ref="Z12:Z13"/>
    <mergeCell ref="AB12:AB13"/>
    <mergeCell ref="AD12:AD13"/>
    <mergeCell ref="AF12:AF13"/>
    <mergeCell ref="AH12:AH13"/>
    <mergeCell ref="AJ12:AJ13"/>
    <mergeCell ref="N12:N13"/>
    <mergeCell ref="P12:P13"/>
    <mergeCell ref="R12:R13"/>
    <mergeCell ref="T12:T13"/>
    <mergeCell ref="V12:V13"/>
    <mergeCell ref="X12:X13"/>
    <mergeCell ref="AF10:AF11"/>
    <mergeCell ref="AH10:AH11"/>
    <mergeCell ref="AJ10:AJ11"/>
    <mergeCell ref="AK10:AL11"/>
    <mergeCell ref="A12:A13"/>
    <mergeCell ref="D12:D13"/>
    <mergeCell ref="F12:F13"/>
    <mergeCell ref="H12:H13"/>
    <mergeCell ref="J12:J13"/>
    <mergeCell ref="L12:L13"/>
    <mergeCell ref="T10:T11"/>
    <mergeCell ref="V10:V11"/>
    <mergeCell ref="X10:X11"/>
    <mergeCell ref="Z10:Z11"/>
    <mergeCell ref="AB10:AB11"/>
    <mergeCell ref="AD10:AD11"/>
    <mergeCell ref="AK9:AL9"/>
    <mergeCell ref="A10:A11"/>
    <mergeCell ref="D10:D11"/>
    <mergeCell ref="F10:F11"/>
    <mergeCell ref="H10:H11"/>
    <mergeCell ref="J10:J11"/>
    <mergeCell ref="L10:L11"/>
    <mergeCell ref="N10:N11"/>
    <mergeCell ref="P10:P11"/>
    <mergeCell ref="R10:R11"/>
    <mergeCell ref="Y9:Z9"/>
    <mergeCell ref="AA9:AB9"/>
    <mergeCell ref="AC9:AD9"/>
    <mergeCell ref="AE9:AF9"/>
    <mergeCell ref="AG9:AH9"/>
    <mergeCell ref="AI9:AJ9"/>
    <mergeCell ref="M9:N9"/>
    <mergeCell ref="O9:P9"/>
    <mergeCell ref="Q9:R9"/>
    <mergeCell ref="S9:T9"/>
    <mergeCell ref="U9:V9"/>
    <mergeCell ref="W9:X9"/>
    <mergeCell ref="N4:O4"/>
    <mergeCell ref="C6:O6"/>
    <mergeCell ref="A8:A9"/>
    <mergeCell ref="B8:B9"/>
    <mergeCell ref="C8:AL8"/>
    <mergeCell ref="C9:D9"/>
    <mergeCell ref="E9:F9"/>
    <mergeCell ref="G9:H9"/>
    <mergeCell ref="I9:J9"/>
    <mergeCell ref="K9:L9"/>
    <mergeCell ref="AK14:AL15"/>
    <mergeCell ref="AK18:AL19"/>
    <mergeCell ref="A1:A4"/>
    <mergeCell ref="B1:M1"/>
    <mergeCell ref="N1:O1"/>
    <mergeCell ref="B2:M2"/>
    <mergeCell ref="N2:O2"/>
    <mergeCell ref="B3:M3"/>
    <mergeCell ref="N3:O3"/>
    <mergeCell ref="B4:M4"/>
  </mergeCells>
  <pageMargins left="0.7" right="0.7" top="0.75" bottom="0.75" header="0.3" footer="0.3"/>
  <pageSetup orientation="portrait" r:id="rId1"/>
  <ignoredErrors>
    <ignoredError sqref="I14 I16 I18 I20 I22" evalError="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07EA1-4349-4CD0-9B64-E5E10BBE28F2}">
  <sheetPr>
    <tabColor theme="6" tint="0.39997558519241921"/>
  </sheetPr>
  <dimension ref="A3:AL23"/>
  <sheetViews>
    <sheetView zoomScale="70" zoomScaleNormal="70" workbookViewId="0">
      <selection activeCell="K9" sqref="K9:L9"/>
    </sheetView>
  </sheetViews>
  <sheetFormatPr baseColWidth="10" defaultRowHeight="12.75" x14ac:dyDescent="0.2"/>
  <cols>
    <col min="1" max="1" width="20.42578125" customWidth="1"/>
    <col min="2" max="2" width="22.28515625" customWidth="1"/>
  </cols>
  <sheetData>
    <row r="3" spans="1:38" x14ac:dyDescent="0.2">
      <c r="D3" s="387">
        <f>C10/C11</f>
        <v>0.46321695760598502</v>
      </c>
    </row>
    <row r="8" spans="1:38" ht="34.5" customHeight="1" x14ac:dyDescent="0.2">
      <c r="A8" s="796" t="s">
        <v>374</v>
      </c>
      <c r="B8" s="796" t="s">
        <v>20</v>
      </c>
      <c r="C8" s="1040" t="str">
        <f>[2]ICA!C14</f>
        <v>Indicador Consumo Agua (ICA)</v>
      </c>
      <c r="D8" s="1041"/>
      <c r="E8" s="1041"/>
      <c r="F8" s="1041"/>
      <c r="G8" s="1041"/>
      <c r="H8" s="1041"/>
      <c r="I8" s="1041"/>
      <c r="J8" s="1041"/>
      <c r="K8" s="1041"/>
      <c r="L8" s="1041"/>
      <c r="M8" s="1041"/>
      <c r="N8" s="1041"/>
      <c r="O8" s="1041"/>
      <c r="P8" s="1041"/>
      <c r="Q8" s="1041"/>
      <c r="R8" s="1041"/>
      <c r="S8" s="1041"/>
      <c r="T8" s="1041"/>
      <c r="U8" s="1041"/>
      <c r="V8" s="1041"/>
      <c r="W8" s="1041"/>
      <c r="X8" s="1041"/>
      <c r="Y8" s="1041"/>
      <c r="Z8" s="1041"/>
      <c r="AA8" s="1041"/>
      <c r="AB8" s="1041"/>
      <c r="AC8" s="1041"/>
      <c r="AD8" s="1041"/>
      <c r="AE8" s="1041"/>
      <c r="AF8" s="1041"/>
      <c r="AG8" s="1041"/>
      <c r="AH8" s="1041"/>
      <c r="AI8" s="1041"/>
      <c r="AJ8" s="1041"/>
      <c r="AK8" s="1041"/>
      <c r="AL8" s="1042"/>
    </row>
    <row r="9" spans="1:38" ht="33" customHeight="1" thickBot="1" x14ac:dyDescent="0.25">
      <c r="A9" s="797"/>
      <c r="B9" s="797"/>
      <c r="C9" s="1038" t="s">
        <v>288</v>
      </c>
      <c r="D9" s="1039"/>
      <c r="E9" s="1038" t="s">
        <v>289</v>
      </c>
      <c r="F9" s="1039"/>
      <c r="G9" s="1038" t="s">
        <v>290</v>
      </c>
      <c r="H9" s="1039"/>
      <c r="I9" s="1038" t="s">
        <v>176</v>
      </c>
      <c r="J9" s="1039"/>
      <c r="K9" s="1038" t="s">
        <v>291</v>
      </c>
      <c r="L9" s="1039"/>
      <c r="M9" s="1038" t="s">
        <v>292</v>
      </c>
      <c r="N9" s="1039"/>
      <c r="O9" s="1038" t="s">
        <v>293</v>
      </c>
      <c r="P9" s="1039"/>
      <c r="Q9" s="1038" t="s">
        <v>177</v>
      </c>
      <c r="R9" s="1039"/>
      <c r="S9" s="1038" t="s">
        <v>294</v>
      </c>
      <c r="T9" s="1039"/>
      <c r="U9" s="1038" t="s">
        <v>295</v>
      </c>
      <c r="V9" s="1039"/>
      <c r="W9" s="1038" t="s">
        <v>296</v>
      </c>
      <c r="X9" s="1039"/>
      <c r="Y9" s="1038" t="s">
        <v>178</v>
      </c>
      <c r="Z9" s="1039"/>
      <c r="AA9" s="1038" t="s">
        <v>297</v>
      </c>
      <c r="AB9" s="1039"/>
      <c r="AC9" s="1038" t="s">
        <v>298</v>
      </c>
      <c r="AD9" s="1039"/>
      <c r="AE9" s="1038" t="s">
        <v>299</v>
      </c>
      <c r="AF9" s="1039"/>
      <c r="AG9" s="1038" t="s">
        <v>179</v>
      </c>
      <c r="AH9" s="1039"/>
      <c r="AI9" s="1038" t="s">
        <v>300</v>
      </c>
      <c r="AJ9" s="1039"/>
      <c r="AK9" s="1038" t="s">
        <v>94</v>
      </c>
      <c r="AL9" s="1039"/>
    </row>
    <row r="10" spans="1:38" ht="42" customHeight="1" x14ac:dyDescent="0.2">
      <c r="A10" s="1021" t="s">
        <v>301</v>
      </c>
      <c r="B10" s="322" t="s">
        <v>362</v>
      </c>
      <c r="C10" s="381">
        <f>SUM(C12,C14,C16,C18,C20,C22)</f>
        <v>371.5</v>
      </c>
      <c r="D10" s="1036">
        <f>C10/C11</f>
        <v>0.46321695760598502</v>
      </c>
      <c r="E10" s="381">
        <f>SUM(E12,E14,E16,E18,E20,E22)</f>
        <v>409</v>
      </c>
      <c r="F10" s="1036">
        <f>E10/E11</f>
        <v>0.44553376906318082</v>
      </c>
      <c r="G10" s="381">
        <f>SUM(G12,G14,G16,G18,G20,G22)</f>
        <v>443.5</v>
      </c>
      <c r="H10" s="1036">
        <f>G10/G11</f>
        <v>0.47688172043010751</v>
      </c>
      <c r="I10" s="324">
        <f>AVERAGE(C10,E10,G10)</f>
        <v>408</v>
      </c>
      <c r="J10" s="1019">
        <f>I10/I11</f>
        <v>0.46188679245283015</v>
      </c>
      <c r="K10" s="323">
        <f>SUM(K12,K14,K16,K18,K20,K22)</f>
        <v>387</v>
      </c>
      <c r="L10" s="1036">
        <f>K10/K11</f>
        <v>0.39449541284403672</v>
      </c>
      <c r="M10" s="323"/>
      <c r="N10" s="1036" t="e">
        <f>M10/M11</f>
        <v>#DIV/0!</v>
      </c>
      <c r="O10" s="323">
        <f>SUM(O12,O14,O16,O18,O20,O22)</f>
        <v>0</v>
      </c>
      <c r="P10" s="1036" t="e">
        <f>O10/O11</f>
        <v>#DIV/0!</v>
      </c>
      <c r="Q10" s="325">
        <f t="shared" ref="Q10:Q23" si="0">AVERAGE(K10,M10,O10)</f>
        <v>193.5</v>
      </c>
      <c r="R10" s="1019">
        <f>Q10/Q11</f>
        <v>0.59174311926605505</v>
      </c>
      <c r="S10" s="323">
        <f>SUM(S12,S14,S16,S18,S20,S22)</f>
        <v>0</v>
      </c>
      <c r="T10" s="1036" t="e">
        <f>S10/S11</f>
        <v>#DIV/0!</v>
      </c>
      <c r="U10" s="323">
        <f>SUM(U12,U14,U16,U18,U20,U22)</f>
        <v>0</v>
      </c>
      <c r="V10" s="1036" t="e">
        <f>U10/U11</f>
        <v>#DIV/0!</v>
      </c>
      <c r="W10" s="326">
        <f>SUM(W12,W14,W16,W18,W20,W22)</f>
        <v>0</v>
      </c>
      <c r="X10" s="1036" t="e">
        <f>W10/W11</f>
        <v>#DIV/0!</v>
      </c>
      <c r="Y10" s="325" t="e">
        <f>SUM(Y13,Y15,Y17,Y19,Y21,Y23)</f>
        <v>#DIV/0!</v>
      </c>
      <c r="Z10" s="1019" t="e">
        <f>Y10/Y11</f>
        <v>#DIV/0!</v>
      </c>
      <c r="AA10" s="327">
        <f>SUM(AA12,AA14,AA16,AA18,AA20,AA22)</f>
        <v>0</v>
      </c>
      <c r="AB10" s="1036" t="e">
        <f>AA10/AA11</f>
        <v>#DIV/0!</v>
      </c>
      <c r="AC10" s="327">
        <f>SUM(AC12,AC14,AC16,AC18,AC20,AC22)</f>
        <v>0</v>
      </c>
      <c r="AD10" s="1036" t="e">
        <f>AC10/AC11</f>
        <v>#DIV/0!</v>
      </c>
      <c r="AE10" s="327">
        <f>SUM(AE12,AE14,AE16,AE18,AE20,AE22)</f>
        <v>0</v>
      </c>
      <c r="AF10" s="1036" t="e">
        <f>AE10/AE11</f>
        <v>#DIV/0!</v>
      </c>
      <c r="AG10" s="325">
        <f>AVERAGE(AA10,AC10,AE10)</f>
        <v>0</v>
      </c>
      <c r="AH10" s="1019" t="e">
        <f>AG10/AG11</f>
        <v>#DIV/0!</v>
      </c>
      <c r="AI10" s="325">
        <f>AVERAGE(C10,E10,G10,K10,M10,O10,S10,U10,W10,AA10,AC10,AE10)</f>
        <v>146.45454545454547</v>
      </c>
      <c r="AJ10" s="1019">
        <f>AI10/AI11</f>
        <v>0.48401392053278591</v>
      </c>
      <c r="AK10" s="1026"/>
      <c r="AL10" s="1027"/>
    </row>
    <row r="11" spans="1:38" ht="42" customHeight="1" thickBot="1" x14ac:dyDescent="0.25">
      <c r="A11" s="1021"/>
      <c r="B11" s="328" t="s">
        <v>351</v>
      </c>
      <c r="C11" s="382">
        <f>SUM(C13,C15,C17,C19,C21,C23)</f>
        <v>802</v>
      </c>
      <c r="D11" s="1037"/>
      <c r="E11" s="382">
        <f>SUM(E13,E15,E17,E19,E21,E23)</f>
        <v>918</v>
      </c>
      <c r="F11" s="1037"/>
      <c r="G11" s="382">
        <f>SUM(G13,G15,G17,G19,G21,G23)</f>
        <v>930</v>
      </c>
      <c r="H11" s="1037"/>
      <c r="I11" s="330">
        <f>AVERAGE(C11,E11,G11)</f>
        <v>883.33333333333337</v>
      </c>
      <c r="J11" s="1020"/>
      <c r="K11" s="329">
        <f>SUM(K13,K15,K17,K19,K21,K23)</f>
        <v>981</v>
      </c>
      <c r="L11" s="1037"/>
      <c r="M11" s="329">
        <f>SUM(M13,M15,M17,M19,M21,M23)</f>
        <v>0</v>
      </c>
      <c r="N11" s="1037"/>
      <c r="O11" s="329">
        <f>SUM(O13,O15,O17,O19,O21,O23)</f>
        <v>0</v>
      </c>
      <c r="P11" s="1037"/>
      <c r="Q11" s="331">
        <f t="shared" si="0"/>
        <v>327</v>
      </c>
      <c r="R11" s="1020"/>
      <c r="S11" s="329">
        <f>SUM(S13,S15,S17,S19,S21,S23)</f>
        <v>0</v>
      </c>
      <c r="T11" s="1037"/>
      <c r="U11" s="329">
        <f>SUM(U13,U15,U17,U19,U21,U23)</f>
        <v>0</v>
      </c>
      <c r="V11" s="1037"/>
      <c r="W11" s="332">
        <f>SUM(W13,W15,W17,W19,W21,W23)</f>
        <v>0</v>
      </c>
      <c r="X11" s="1037"/>
      <c r="Y11" s="331"/>
      <c r="Z11" s="1020"/>
      <c r="AA11" s="333">
        <f>SUM(AA13,AA15,AA17,AA19,AA21,AA23)</f>
        <v>0</v>
      </c>
      <c r="AB11" s="1037"/>
      <c r="AC11" s="333">
        <f>SUM(AC13,AC15,AC17,AC19,AC21,AC23)</f>
        <v>0</v>
      </c>
      <c r="AD11" s="1037"/>
      <c r="AE11" s="333">
        <f>SUM(AE13,AE15,AE17,AE19,AE21,AE23)</f>
        <v>0</v>
      </c>
      <c r="AF11" s="1037"/>
      <c r="AG11" s="331"/>
      <c r="AH11" s="1020"/>
      <c r="AI11" s="331">
        <f>AVERAGE(C11,E11,G11,K11,M11,O11,S11,U11,W11,AA11,AC11,AE11)</f>
        <v>302.58333333333331</v>
      </c>
      <c r="AJ11" s="1020"/>
      <c r="AK11" s="1028"/>
      <c r="AL11" s="1029"/>
    </row>
    <row r="12" spans="1:38" ht="42" customHeight="1" x14ac:dyDescent="0.2">
      <c r="A12" s="1021" t="s">
        <v>304</v>
      </c>
      <c r="B12" s="334" t="s">
        <v>352</v>
      </c>
      <c r="C12" s="381">
        <v>6</v>
      </c>
      <c r="D12" s="1022">
        <f>C12/C13</f>
        <v>0.24</v>
      </c>
      <c r="E12" s="381">
        <v>14</v>
      </c>
      <c r="F12" s="1022">
        <f>E12/E13</f>
        <v>0.56000000000000005</v>
      </c>
      <c r="G12" s="381">
        <v>13</v>
      </c>
      <c r="H12" s="1022">
        <f>G12/G13</f>
        <v>0.44827586206896552</v>
      </c>
      <c r="I12" s="324">
        <f>AVERAGE(C12,E12,G12)</f>
        <v>11</v>
      </c>
      <c r="J12" s="1019">
        <f>AVERAGE(D12,F12,H12)</f>
        <v>0.41609195402298854</v>
      </c>
      <c r="K12" s="335"/>
      <c r="L12" s="1017" t="e">
        <f>K12/K13</f>
        <v>#DIV/0!</v>
      </c>
      <c r="M12" s="335"/>
      <c r="N12" s="1017" t="e">
        <f>M12/M13</f>
        <v>#DIV/0!</v>
      </c>
      <c r="O12" s="335"/>
      <c r="P12" s="1017" t="e">
        <f>O12/O13</f>
        <v>#DIV/0!</v>
      </c>
      <c r="Q12" s="325" t="e">
        <f t="shared" si="0"/>
        <v>#DIV/0!</v>
      </c>
      <c r="R12" s="1011" t="e">
        <f>Q12/Q13</f>
        <v>#DIV/0!</v>
      </c>
      <c r="S12" s="335"/>
      <c r="T12" s="1017" t="e">
        <f>S12/S13</f>
        <v>#DIV/0!</v>
      </c>
      <c r="U12" s="335"/>
      <c r="V12" s="1017" t="e">
        <f>U12/U13</f>
        <v>#DIV/0!</v>
      </c>
      <c r="W12" s="335"/>
      <c r="X12" s="1030" t="e">
        <f>W12/W13</f>
        <v>#DIV/0!</v>
      </c>
      <c r="Y12" s="325" t="e">
        <f t="shared" ref="Y12:Y23" si="1">AVERAGE(S12,U12,W12)</f>
        <v>#DIV/0!</v>
      </c>
      <c r="Z12" s="1019" t="e">
        <f>Y12/Y13</f>
        <v>#DIV/0!</v>
      </c>
      <c r="AA12" s="335"/>
      <c r="AB12" s="1017" t="e">
        <f>AA12/AA13</f>
        <v>#DIV/0!</v>
      </c>
      <c r="AC12" s="335"/>
      <c r="AD12" s="1017" t="e">
        <f>AC12/AC13</f>
        <v>#DIV/0!</v>
      </c>
      <c r="AE12" s="335"/>
      <c r="AF12" s="1017" t="e">
        <f>AE12/AE13</f>
        <v>#DIV/0!</v>
      </c>
      <c r="AG12" s="325" t="e">
        <f t="shared" ref="AG12:AG21" si="2">AVERAGE(AA12,AC12,AE12)</f>
        <v>#DIV/0!</v>
      </c>
      <c r="AH12" s="1019" t="e">
        <f>AG12/AG13</f>
        <v>#DIV/0!</v>
      </c>
      <c r="AI12" s="325" t="e">
        <f t="shared" ref="AI12:AI23" si="3">AVERAGE(S12,U12,W12,AA12,AC12,AE12)</f>
        <v>#DIV/0!</v>
      </c>
      <c r="AJ12" s="1019" t="e">
        <f>IF(AI12&lt;#REF!,1,0)</f>
        <v>#DIV/0!</v>
      </c>
      <c r="AK12" s="1026"/>
      <c r="AL12" s="1027"/>
    </row>
    <row r="13" spans="1:38" ht="44.45" customHeight="1" thickBot="1" x14ac:dyDescent="0.25">
      <c r="A13" s="1021"/>
      <c r="B13" s="336" t="s">
        <v>363</v>
      </c>
      <c r="C13" s="382">
        <f>17+3+5</f>
        <v>25</v>
      </c>
      <c r="D13" s="1023"/>
      <c r="E13" s="382">
        <f>17+3+5</f>
        <v>25</v>
      </c>
      <c r="F13" s="1023"/>
      <c r="G13" s="382">
        <f>17+7+5</f>
        <v>29</v>
      </c>
      <c r="H13" s="1023"/>
      <c r="I13" s="330">
        <f t="shared" ref="I13:I23" si="4">AVERAGE(C13,E13,G13)</f>
        <v>26.333333333333332</v>
      </c>
      <c r="J13" s="1020"/>
      <c r="K13" s="337"/>
      <c r="L13" s="1018"/>
      <c r="M13" s="337"/>
      <c r="N13" s="1018"/>
      <c r="O13" s="337"/>
      <c r="P13" s="1018"/>
      <c r="Q13" s="331" t="e">
        <f t="shared" si="0"/>
        <v>#DIV/0!</v>
      </c>
      <c r="R13" s="1012"/>
      <c r="S13" s="337"/>
      <c r="T13" s="1018"/>
      <c r="U13" s="337"/>
      <c r="V13" s="1018"/>
      <c r="W13" s="337"/>
      <c r="X13" s="1031"/>
      <c r="Y13" s="331" t="e">
        <f t="shared" si="1"/>
        <v>#DIV/0!</v>
      </c>
      <c r="Z13" s="1020"/>
      <c r="AA13" s="337"/>
      <c r="AB13" s="1018"/>
      <c r="AC13" s="337"/>
      <c r="AD13" s="1018"/>
      <c r="AE13" s="337"/>
      <c r="AF13" s="1018"/>
      <c r="AG13" s="331" t="e">
        <f t="shared" si="2"/>
        <v>#DIV/0!</v>
      </c>
      <c r="AH13" s="1020"/>
      <c r="AI13" s="331" t="e">
        <f t="shared" si="3"/>
        <v>#DIV/0!</v>
      </c>
      <c r="AJ13" s="1020"/>
      <c r="AK13" s="1028"/>
      <c r="AL13" s="1029"/>
    </row>
    <row r="14" spans="1:38" ht="43.5" customHeight="1" x14ac:dyDescent="0.2">
      <c r="A14" s="1021" t="s">
        <v>308</v>
      </c>
      <c r="B14" s="334" t="s">
        <v>352</v>
      </c>
      <c r="C14" s="381">
        <v>336</v>
      </c>
      <c r="D14" s="1022">
        <f>C14/C15</f>
        <v>0.48137535816618909</v>
      </c>
      <c r="E14" s="381">
        <v>364</v>
      </c>
      <c r="F14" s="1022">
        <f>E14/E15</f>
        <v>0.44827586206896552</v>
      </c>
      <c r="G14" s="381">
        <v>394</v>
      </c>
      <c r="H14" s="1022">
        <f>G14/G15</f>
        <v>0.47990255785627284</v>
      </c>
      <c r="I14" s="324">
        <f t="shared" si="4"/>
        <v>364.66666666666669</v>
      </c>
      <c r="J14" s="1019">
        <f>AVERAGE(D14,F14,H14)</f>
        <v>0.46985125936380912</v>
      </c>
      <c r="K14" s="335">
        <v>387</v>
      </c>
      <c r="L14" s="1017">
        <f>K14/K15</f>
        <v>0.39449541284403672</v>
      </c>
      <c r="M14" s="335"/>
      <c r="N14" s="1017" t="e">
        <f>M14/M15</f>
        <v>#DIV/0!</v>
      </c>
      <c r="O14" s="335"/>
      <c r="P14" s="1017" t="e">
        <f>O14/O15</f>
        <v>#DIV/0!</v>
      </c>
      <c r="Q14" s="324">
        <f t="shared" si="0"/>
        <v>387</v>
      </c>
      <c r="R14" s="1034">
        <f>Q14/Q15</f>
        <v>0.39449541284403672</v>
      </c>
      <c r="S14" s="339"/>
      <c r="T14" s="1017" t="e">
        <f>S14/S15</f>
        <v>#DIV/0!</v>
      </c>
      <c r="U14" s="339"/>
      <c r="V14" s="1017" t="e">
        <f>U14/U15</f>
        <v>#DIV/0!</v>
      </c>
      <c r="W14" s="335"/>
      <c r="X14" s="1030" t="e">
        <f>W14/W15</f>
        <v>#DIV/0!</v>
      </c>
      <c r="Y14" s="325" t="e">
        <f t="shared" si="1"/>
        <v>#DIV/0!</v>
      </c>
      <c r="Z14" s="1019" t="e">
        <f>Y14/Y15</f>
        <v>#DIV/0!</v>
      </c>
      <c r="AA14" s="335"/>
      <c r="AB14" s="1017" t="e">
        <f>AA14/AA15</f>
        <v>#DIV/0!</v>
      </c>
      <c r="AC14" s="335"/>
      <c r="AD14" s="1017" t="e">
        <f>AC14/AC15</f>
        <v>#DIV/0!</v>
      </c>
      <c r="AE14" s="335"/>
      <c r="AF14" s="1017" t="e">
        <f>AE14/AE15</f>
        <v>#DIV/0!</v>
      </c>
      <c r="AG14" s="325" t="e">
        <f t="shared" si="2"/>
        <v>#DIV/0!</v>
      </c>
      <c r="AH14" s="1019" t="e">
        <f>AG14/AG15</f>
        <v>#DIV/0!</v>
      </c>
      <c r="AI14" s="325" t="e">
        <f t="shared" si="3"/>
        <v>#DIV/0!</v>
      </c>
      <c r="AJ14" s="1019" t="e">
        <f>IF(AI14&lt;#REF!,1,0)</f>
        <v>#DIV/0!</v>
      </c>
      <c r="AK14" s="1026"/>
      <c r="AL14" s="1027"/>
    </row>
    <row r="15" spans="1:38" ht="41.45" customHeight="1" thickBot="1" x14ac:dyDescent="0.25">
      <c r="A15" s="1021"/>
      <c r="B15" s="336" t="s">
        <v>363</v>
      </c>
      <c r="C15" s="382">
        <f>582+25+88+3</f>
        <v>698</v>
      </c>
      <c r="D15" s="1023"/>
      <c r="E15" s="382">
        <f>579+34+88+74+3+34</f>
        <v>812</v>
      </c>
      <c r="F15" s="1023"/>
      <c r="G15" s="382">
        <f>581+38+88+74+31+3+4+2</f>
        <v>821</v>
      </c>
      <c r="H15" s="1023"/>
      <c r="I15" s="330">
        <f t="shared" si="4"/>
        <v>777</v>
      </c>
      <c r="J15" s="1020"/>
      <c r="K15" s="379">
        <v>981</v>
      </c>
      <c r="L15" s="1018"/>
      <c r="M15" s="337"/>
      <c r="N15" s="1018"/>
      <c r="O15" s="337"/>
      <c r="P15" s="1018"/>
      <c r="Q15" s="330">
        <f t="shared" si="0"/>
        <v>981</v>
      </c>
      <c r="R15" s="1035"/>
      <c r="S15" s="337"/>
      <c r="T15" s="1018"/>
      <c r="U15" s="337"/>
      <c r="V15" s="1018"/>
      <c r="W15" s="337"/>
      <c r="X15" s="1031"/>
      <c r="Y15" s="331" t="e">
        <f t="shared" si="1"/>
        <v>#DIV/0!</v>
      </c>
      <c r="Z15" s="1020"/>
      <c r="AA15" s="337"/>
      <c r="AB15" s="1018"/>
      <c r="AC15" s="337"/>
      <c r="AD15" s="1018"/>
      <c r="AE15" s="338"/>
      <c r="AF15" s="1018"/>
      <c r="AG15" s="331" t="e">
        <f t="shared" si="2"/>
        <v>#DIV/0!</v>
      </c>
      <c r="AH15" s="1020"/>
      <c r="AI15" s="331" t="e">
        <f t="shared" si="3"/>
        <v>#DIV/0!</v>
      </c>
      <c r="AJ15" s="1020"/>
      <c r="AK15" s="1028"/>
      <c r="AL15" s="1029"/>
    </row>
    <row r="16" spans="1:38" ht="40.5" customHeight="1" x14ac:dyDescent="0.2">
      <c r="A16" s="1021" t="s">
        <v>309</v>
      </c>
      <c r="B16" s="334" t="s">
        <v>352</v>
      </c>
      <c r="C16" s="383">
        <v>3.5</v>
      </c>
      <c r="D16" s="1022">
        <f>C16/C17</f>
        <v>0.17499999999999999</v>
      </c>
      <c r="E16" s="383">
        <v>3</v>
      </c>
      <c r="F16" s="1022">
        <f>E16/E17</f>
        <v>0.15</v>
      </c>
      <c r="G16" s="383">
        <v>3.5</v>
      </c>
      <c r="H16" s="1022">
        <f>G16/G17</f>
        <v>0.17499999999999999</v>
      </c>
      <c r="I16" s="384">
        <f>AVERAGE(C16,E16,G16)</f>
        <v>3.3333333333333335</v>
      </c>
      <c r="J16" s="1019">
        <f>AVERAGE(D16,F16,H16)</f>
        <v>0.16666666666666666</v>
      </c>
      <c r="K16" s="341"/>
      <c r="L16" s="1017" t="e">
        <f>K16/K17</f>
        <v>#DIV/0!</v>
      </c>
      <c r="M16" s="341"/>
      <c r="N16" s="1017" t="e">
        <f>M16/M17</f>
        <v>#DIV/0!</v>
      </c>
      <c r="O16" s="341"/>
      <c r="P16" s="1017" t="e">
        <f>O16/O17</f>
        <v>#DIV/0!</v>
      </c>
      <c r="Q16" s="324" t="e">
        <f t="shared" si="0"/>
        <v>#DIV/0!</v>
      </c>
      <c r="R16" s="1011" t="e">
        <f>Q16/Q17</f>
        <v>#DIV/0!</v>
      </c>
      <c r="S16" s="341"/>
      <c r="T16" s="1017" t="e">
        <f>S16/S17</f>
        <v>#DIV/0!</v>
      </c>
      <c r="U16" s="341"/>
      <c r="V16" s="1017" t="e">
        <f>U16/U17</f>
        <v>#DIV/0!</v>
      </c>
      <c r="W16" s="339"/>
      <c r="X16" s="1030" t="e">
        <f>W16/W17</f>
        <v>#DIV/0!</v>
      </c>
      <c r="Y16" s="325" t="e">
        <f t="shared" si="1"/>
        <v>#DIV/0!</v>
      </c>
      <c r="Z16" s="1019" t="e">
        <f>Y16/Y17</f>
        <v>#DIV/0!</v>
      </c>
      <c r="AA16" s="348"/>
      <c r="AB16" s="1030" t="e">
        <f>AA16/AA17</f>
        <v>#DIV/0!</v>
      </c>
      <c r="AC16" s="348"/>
      <c r="AD16" s="1030" t="e">
        <f>AC16/AC17</f>
        <v>#DIV/0!</v>
      </c>
      <c r="AE16" s="348"/>
      <c r="AF16" s="1032" t="e">
        <f>AE16/AE17</f>
        <v>#DIV/0!</v>
      </c>
      <c r="AG16" s="325" t="e">
        <f t="shared" si="2"/>
        <v>#DIV/0!</v>
      </c>
      <c r="AH16" s="1019" t="e">
        <f>AG16/AG17</f>
        <v>#DIV/0!</v>
      </c>
      <c r="AI16" s="325" t="e">
        <f t="shared" si="3"/>
        <v>#DIV/0!</v>
      </c>
      <c r="AJ16" s="1019" t="e">
        <f>IF(AI16&lt;#REF!,1,0)</f>
        <v>#DIV/0!</v>
      </c>
      <c r="AK16" s="1026"/>
      <c r="AL16" s="1027"/>
    </row>
    <row r="17" spans="1:38" ht="47.1" customHeight="1" thickBot="1" x14ac:dyDescent="0.25">
      <c r="A17" s="1021"/>
      <c r="B17" s="336" t="s">
        <v>363</v>
      </c>
      <c r="C17" s="382">
        <f>15+5</f>
        <v>20</v>
      </c>
      <c r="D17" s="1023"/>
      <c r="E17" s="382">
        <f>15+5</f>
        <v>20</v>
      </c>
      <c r="F17" s="1023"/>
      <c r="G17" s="382">
        <f>15+5</f>
        <v>20</v>
      </c>
      <c r="H17" s="1023"/>
      <c r="I17" s="385">
        <f>AVERAGE(C17,E17,G17)</f>
        <v>20</v>
      </c>
      <c r="J17" s="1020"/>
      <c r="K17" s="337"/>
      <c r="L17" s="1018"/>
      <c r="M17" s="337"/>
      <c r="N17" s="1018"/>
      <c r="O17" s="337"/>
      <c r="P17" s="1018"/>
      <c r="Q17" s="330" t="e">
        <f t="shared" si="0"/>
        <v>#DIV/0!</v>
      </c>
      <c r="R17" s="1012"/>
      <c r="S17" s="337"/>
      <c r="T17" s="1018"/>
      <c r="U17" s="337"/>
      <c r="V17" s="1018"/>
      <c r="W17" s="337"/>
      <c r="X17" s="1031"/>
      <c r="Y17" s="331" t="e">
        <f t="shared" si="1"/>
        <v>#DIV/0!</v>
      </c>
      <c r="Z17" s="1020"/>
      <c r="AA17" s="337"/>
      <c r="AB17" s="1031"/>
      <c r="AC17" s="337"/>
      <c r="AD17" s="1031"/>
      <c r="AE17" s="337"/>
      <c r="AF17" s="1033"/>
      <c r="AG17" s="331" t="e">
        <f t="shared" si="2"/>
        <v>#DIV/0!</v>
      </c>
      <c r="AH17" s="1020"/>
      <c r="AI17" s="331" t="e">
        <f t="shared" si="3"/>
        <v>#DIV/0!</v>
      </c>
      <c r="AJ17" s="1020"/>
      <c r="AK17" s="1028"/>
      <c r="AL17" s="1029"/>
    </row>
    <row r="18" spans="1:38" ht="41.45" customHeight="1" x14ac:dyDescent="0.2">
      <c r="A18" s="1021" t="s">
        <v>310</v>
      </c>
      <c r="B18" s="334" t="s">
        <v>352</v>
      </c>
      <c r="C18" s="381">
        <v>19</v>
      </c>
      <c r="D18" s="1022">
        <f>C18/C19</f>
        <v>0.70370370370370372</v>
      </c>
      <c r="E18" s="381">
        <v>17</v>
      </c>
      <c r="F18" s="1022">
        <f>E18/E19</f>
        <v>0.62962962962962965</v>
      </c>
      <c r="G18" s="381">
        <v>23</v>
      </c>
      <c r="H18" s="1022">
        <f>G18/G19</f>
        <v>0.85185185185185186</v>
      </c>
      <c r="I18" s="324">
        <f t="shared" si="4"/>
        <v>19.666666666666668</v>
      </c>
      <c r="J18" s="1019">
        <f>AVERAGE(D18,F18,H18)</f>
        <v>0.72839506172839508</v>
      </c>
      <c r="K18" s="335"/>
      <c r="L18" s="1017" t="e">
        <f>K18/K19</f>
        <v>#DIV/0!</v>
      </c>
      <c r="M18" s="335"/>
      <c r="N18" s="1017" t="e">
        <f>M18/M19</f>
        <v>#DIV/0!</v>
      </c>
      <c r="O18" s="335"/>
      <c r="P18" s="1017" t="e">
        <f>O18/O19</f>
        <v>#DIV/0!</v>
      </c>
      <c r="Q18" s="324" t="e">
        <f>AVERAGE(K18,M18,O18)</f>
        <v>#DIV/0!</v>
      </c>
      <c r="R18" s="1011" t="e">
        <f>Q18/Q19</f>
        <v>#DIV/0!</v>
      </c>
      <c r="S18" s="339"/>
      <c r="T18" s="1017" t="e">
        <f>S18/S19</f>
        <v>#DIV/0!</v>
      </c>
      <c r="U18" s="339"/>
      <c r="V18" s="1017" t="e">
        <f>U18/U19</f>
        <v>#DIV/0!</v>
      </c>
      <c r="W18" s="347"/>
      <c r="X18" s="1030" t="e">
        <f>W18/W19</f>
        <v>#DIV/0!</v>
      </c>
      <c r="Y18" s="325" t="e">
        <f t="shared" si="1"/>
        <v>#DIV/0!</v>
      </c>
      <c r="Z18" s="1019" t="e">
        <f>Y18/Y19</f>
        <v>#DIV/0!</v>
      </c>
      <c r="AA18" s="335"/>
      <c r="AB18" s="1017" t="e">
        <f>AA18/AA19</f>
        <v>#DIV/0!</v>
      </c>
      <c r="AC18" s="335"/>
      <c r="AD18" s="1017" t="e">
        <f>AC18/AC19</f>
        <v>#DIV/0!</v>
      </c>
      <c r="AE18" s="335"/>
      <c r="AF18" s="1017" t="e">
        <f>AE18/AE19</f>
        <v>#DIV/0!</v>
      </c>
      <c r="AG18" s="325" t="e">
        <f t="shared" si="2"/>
        <v>#DIV/0!</v>
      </c>
      <c r="AH18" s="1019" t="e">
        <f>AG18/AG19</f>
        <v>#DIV/0!</v>
      </c>
      <c r="AI18" s="325" t="e">
        <f t="shared" si="3"/>
        <v>#DIV/0!</v>
      </c>
      <c r="AJ18" s="1019" t="e">
        <f>IF(AI18&lt;#REF!,1,0)</f>
        <v>#DIV/0!</v>
      </c>
      <c r="AK18" s="1026"/>
      <c r="AL18" s="1027"/>
    </row>
    <row r="19" spans="1:38" ht="46.5" customHeight="1" thickBot="1" x14ac:dyDescent="0.25">
      <c r="A19" s="1021"/>
      <c r="B19" s="336" t="s">
        <v>363</v>
      </c>
      <c r="C19" s="382">
        <f>22+5</f>
        <v>27</v>
      </c>
      <c r="D19" s="1023"/>
      <c r="E19" s="382">
        <f>22+5</f>
        <v>27</v>
      </c>
      <c r="F19" s="1023"/>
      <c r="G19" s="382">
        <f>22+5</f>
        <v>27</v>
      </c>
      <c r="H19" s="1023"/>
      <c r="I19" s="330">
        <f t="shared" si="4"/>
        <v>27</v>
      </c>
      <c r="J19" s="1020"/>
      <c r="K19" s="337"/>
      <c r="L19" s="1018"/>
      <c r="M19" s="337"/>
      <c r="N19" s="1018"/>
      <c r="O19" s="337"/>
      <c r="P19" s="1018"/>
      <c r="Q19" s="330" t="e">
        <f t="shared" si="0"/>
        <v>#DIV/0!</v>
      </c>
      <c r="R19" s="1012"/>
      <c r="S19" s="337"/>
      <c r="T19" s="1018"/>
      <c r="U19" s="337"/>
      <c r="V19" s="1018"/>
      <c r="W19" s="337"/>
      <c r="X19" s="1031"/>
      <c r="Y19" s="331" t="e">
        <f t="shared" si="1"/>
        <v>#DIV/0!</v>
      </c>
      <c r="Z19" s="1020"/>
      <c r="AA19" s="337"/>
      <c r="AB19" s="1018"/>
      <c r="AC19" s="337"/>
      <c r="AD19" s="1018"/>
      <c r="AE19" s="337"/>
      <c r="AF19" s="1018"/>
      <c r="AG19" s="331" t="e">
        <f t="shared" si="2"/>
        <v>#DIV/0!</v>
      </c>
      <c r="AH19" s="1020"/>
      <c r="AI19" s="331" t="e">
        <f t="shared" si="3"/>
        <v>#DIV/0!</v>
      </c>
      <c r="AJ19" s="1020"/>
      <c r="AK19" s="1028"/>
      <c r="AL19" s="1029"/>
    </row>
    <row r="20" spans="1:38" ht="42.95" customHeight="1" x14ac:dyDescent="0.2">
      <c r="A20" s="1021" t="s">
        <v>311</v>
      </c>
      <c r="B20" s="334" t="s">
        <v>352</v>
      </c>
      <c r="C20" s="381">
        <v>6</v>
      </c>
      <c r="D20" s="1022">
        <f>C20/C21</f>
        <v>0.5</v>
      </c>
      <c r="E20" s="381">
        <v>10</v>
      </c>
      <c r="F20" s="1022">
        <f>E20/E21</f>
        <v>0.76923076923076927</v>
      </c>
      <c r="G20" s="381">
        <v>9</v>
      </c>
      <c r="H20" s="1022">
        <f>G20/G21</f>
        <v>0.69230769230769229</v>
      </c>
      <c r="I20" s="324">
        <f t="shared" si="4"/>
        <v>8.3333333333333339</v>
      </c>
      <c r="J20" s="1019">
        <f>AVERAGE(D20,F20,H20)</f>
        <v>0.65384615384615385</v>
      </c>
      <c r="K20" s="335"/>
      <c r="L20" s="1017" t="e">
        <f>K20/K21</f>
        <v>#DIV/0!</v>
      </c>
      <c r="M20" s="335"/>
      <c r="N20" s="1017" t="e">
        <f>M20/M21</f>
        <v>#DIV/0!</v>
      </c>
      <c r="O20" s="335"/>
      <c r="P20" s="1017" t="e">
        <f>O20/O21</f>
        <v>#DIV/0!</v>
      </c>
      <c r="Q20" s="324" t="e">
        <f t="shared" si="0"/>
        <v>#DIV/0!</v>
      </c>
      <c r="R20" s="1011" t="e">
        <f>Q20/Q21</f>
        <v>#DIV/0!</v>
      </c>
      <c r="S20" s="339"/>
      <c r="T20" s="1017" t="e">
        <f>S20/S21</f>
        <v>#DIV/0!</v>
      </c>
      <c r="U20" s="339"/>
      <c r="V20" s="1017" t="e">
        <f>U20/U21</f>
        <v>#DIV/0!</v>
      </c>
      <c r="W20" s="340"/>
      <c r="X20" s="1024" t="e">
        <f>W20/W21</f>
        <v>#DIV/0!</v>
      </c>
      <c r="Y20" s="325" t="e">
        <f t="shared" si="1"/>
        <v>#DIV/0!</v>
      </c>
      <c r="Z20" s="1019" t="e">
        <f>Y20/Y21</f>
        <v>#DIV/0!</v>
      </c>
      <c r="AA20" s="335"/>
      <c r="AB20" s="1017" t="e">
        <f>AA20/AA21</f>
        <v>#DIV/0!</v>
      </c>
      <c r="AC20" s="335"/>
      <c r="AD20" s="1017" t="e">
        <f>AC20/AC21</f>
        <v>#DIV/0!</v>
      </c>
      <c r="AE20" s="335"/>
      <c r="AF20" s="1017" t="e">
        <f>AE20/AE21</f>
        <v>#DIV/0!</v>
      </c>
      <c r="AG20" s="325" t="e">
        <f t="shared" si="2"/>
        <v>#DIV/0!</v>
      </c>
      <c r="AH20" s="1019" t="e">
        <f>AG20/AG21</f>
        <v>#DIV/0!</v>
      </c>
      <c r="AI20" s="325" t="e">
        <f t="shared" si="3"/>
        <v>#DIV/0!</v>
      </c>
      <c r="AJ20" s="1019" t="e">
        <f>IF(AI20&lt;#REF!,1,0)</f>
        <v>#DIV/0!</v>
      </c>
      <c r="AK20" s="1013"/>
      <c r="AL20" s="1014"/>
    </row>
    <row r="21" spans="1:38" ht="44.1" customHeight="1" thickBot="1" x14ac:dyDescent="0.25">
      <c r="A21" s="1021"/>
      <c r="B21" s="336" t="s">
        <v>363</v>
      </c>
      <c r="C21" s="382">
        <f>9+3</f>
        <v>12</v>
      </c>
      <c r="D21" s="1023"/>
      <c r="E21" s="382">
        <f>9+3+1</f>
        <v>13</v>
      </c>
      <c r="F21" s="1023"/>
      <c r="G21" s="382">
        <f>9+3+1</f>
        <v>13</v>
      </c>
      <c r="H21" s="1023"/>
      <c r="I21" s="330">
        <f t="shared" si="4"/>
        <v>12.666666666666666</v>
      </c>
      <c r="J21" s="1020"/>
      <c r="K21" s="337"/>
      <c r="L21" s="1018"/>
      <c r="M21" s="337"/>
      <c r="N21" s="1018"/>
      <c r="O21" s="337"/>
      <c r="P21" s="1018"/>
      <c r="Q21" s="330" t="e">
        <f t="shared" si="0"/>
        <v>#DIV/0!</v>
      </c>
      <c r="R21" s="1012"/>
      <c r="S21" s="337"/>
      <c r="T21" s="1018"/>
      <c r="U21" s="337"/>
      <c r="V21" s="1018"/>
      <c r="W21" s="342"/>
      <c r="X21" s="1025"/>
      <c r="Y21" s="331" t="e">
        <f t="shared" si="1"/>
        <v>#DIV/0!</v>
      </c>
      <c r="Z21" s="1020"/>
      <c r="AA21" s="337"/>
      <c r="AB21" s="1018"/>
      <c r="AC21" s="337"/>
      <c r="AD21" s="1018"/>
      <c r="AE21" s="337"/>
      <c r="AF21" s="1018"/>
      <c r="AG21" s="331" t="e">
        <f t="shared" si="2"/>
        <v>#DIV/0!</v>
      </c>
      <c r="AH21" s="1020"/>
      <c r="AI21" s="331" t="e">
        <f t="shared" si="3"/>
        <v>#DIV/0!</v>
      </c>
      <c r="AJ21" s="1020"/>
      <c r="AK21" s="1015"/>
      <c r="AL21" s="1016"/>
    </row>
    <row r="22" spans="1:38" ht="42" customHeight="1" x14ac:dyDescent="0.2">
      <c r="A22" s="1021" t="s">
        <v>316</v>
      </c>
      <c r="B22" s="334" t="s">
        <v>352</v>
      </c>
      <c r="C22" s="381">
        <v>1</v>
      </c>
      <c r="D22" s="1022">
        <f>C22/C23</f>
        <v>0.05</v>
      </c>
      <c r="E22" s="381">
        <v>1</v>
      </c>
      <c r="F22" s="1022">
        <f>E22/E23</f>
        <v>4.7619047619047616E-2</v>
      </c>
      <c r="G22" s="381">
        <v>1</v>
      </c>
      <c r="H22" s="1022">
        <f>G22/G23</f>
        <v>0.05</v>
      </c>
      <c r="I22" s="324">
        <v>0</v>
      </c>
      <c r="J22" s="1019">
        <f>AVERAGE(D22,F22,H22)</f>
        <v>4.9206349206349205E-2</v>
      </c>
      <c r="K22" s="335"/>
      <c r="L22" s="1017" t="e">
        <f>K22/K23</f>
        <v>#DIV/0!</v>
      </c>
      <c r="M22" s="335"/>
      <c r="N22" s="1017" t="e">
        <f>M22/M23</f>
        <v>#DIV/0!</v>
      </c>
      <c r="O22" s="335"/>
      <c r="P22" s="1017" t="e">
        <f>O22/O23</f>
        <v>#DIV/0!</v>
      </c>
      <c r="Q22" s="324">
        <v>0</v>
      </c>
      <c r="R22" s="1011" t="e">
        <f>Q22/Q23</f>
        <v>#DIV/0!</v>
      </c>
      <c r="S22" s="335"/>
      <c r="T22" s="1017" t="e">
        <f>S22/S23</f>
        <v>#DIV/0!</v>
      </c>
      <c r="U22" s="335"/>
      <c r="V22" s="1017" t="e">
        <f>U22/U23</f>
        <v>#DIV/0!</v>
      </c>
      <c r="W22" s="335"/>
      <c r="X22" s="1017" t="e">
        <f>W22/W23</f>
        <v>#DIV/0!</v>
      </c>
      <c r="Y22" s="325" t="e">
        <f t="shared" si="1"/>
        <v>#DIV/0!</v>
      </c>
      <c r="Z22" s="1019">
        <v>0</v>
      </c>
      <c r="AA22" s="335"/>
      <c r="AB22" s="1017" t="e">
        <f>AA22/AA23</f>
        <v>#DIV/0!</v>
      </c>
      <c r="AC22" s="335"/>
      <c r="AD22" s="1017" t="e">
        <f>AC22/AC23</f>
        <v>#DIV/0!</v>
      </c>
      <c r="AE22" s="335"/>
      <c r="AF22" s="1017" t="e">
        <f>AE22/AE23</f>
        <v>#DIV/0!</v>
      </c>
      <c r="AG22" s="325">
        <v>0</v>
      </c>
      <c r="AH22" s="1019" t="e">
        <f>AG22/AG23</f>
        <v>#DIV/0!</v>
      </c>
      <c r="AI22" s="324">
        <v>0</v>
      </c>
      <c r="AJ22" s="1011" t="e">
        <f>IF(AI22&lt;#REF!,1,0)</f>
        <v>#REF!</v>
      </c>
      <c r="AK22" s="1013"/>
      <c r="AL22" s="1014"/>
    </row>
    <row r="23" spans="1:38" ht="44.45" customHeight="1" thickBot="1" x14ac:dyDescent="0.25">
      <c r="A23" s="1021"/>
      <c r="B23" s="336" t="s">
        <v>363</v>
      </c>
      <c r="C23" s="382">
        <f>12+4+4</f>
        <v>20</v>
      </c>
      <c r="D23" s="1023"/>
      <c r="E23" s="382">
        <f>12+4+5</f>
        <v>21</v>
      </c>
      <c r="F23" s="1023"/>
      <c r="G23" s="382">
        <f>12+3+5</f>
        <v>20</v>
      </c>
      <c r="H23" s="1023"/>
      <c r="I23" s="330">
        <f t="shared" si="4"/>
        <v>20.333333333333332</v>
      </c>
      <c r="J23" s="1020"/>
      <c r="K23" s="337"/>
      <c r="L23" s="1018"/>
      <c r="M23" s="337"/>
      <c r="N23" s="1018"/>
      <c r="O23" s="337"/>
      <c r="P23" s="1018"/>
      <c r="Q23" s="330" t="e">
        <f t="shared" si="0"/>
        <v>#DIV/0!</v>
      </c>
      <c r="R23" s="1012"/>
      <c r="S23" s="337"/>
      <c r="T23" s="1018"/>
      <c r="U23" s="337"/>
      <c r="V23" s="1018"/>
      <c r="W23" s="337"/>
      <c r="X23" s="1018"/>
      <c r="Y23" s="331" t="e">
        <f t="shared" si="1"/>
        <v>#DIV/0!</v>
      </c>
      <c r="Z23" s="1020"/>
      <c r="AA23" s="337"/>
      <c r="AB23" s="1018"/>
      <c r="AC23" s="337"/>
      <c r="AD23" s="1018"/>
      <c r="AE23" s="337"/>
      <c r="AF23" s="1018"/>
      <c r="AG23" s="331" t="e">
        <f>AVERAGE(AA23,AC23,AE23)</f>
        <v>#DIV/0!</v>
      </c>
      <c r="AH23" s="1020"/>
      <c r="AI23" s="330" t="e">
        <f t="shared" si="3"/>
        <v>#DIV/0!</v>
      </c>
      <c r="AJ23" s="1012"/>
      <c r="AK23" s="1015"/>
      <c r="AL23" s="1016"/>
    </row>
  </sheetData>
  <mergeCells count="154">
    <mergeCell ref="A8:A9"/>
    <mergeCell ref="B8:B9"/>
    <mergeCell ref="C8:AL8"/>
    <mergeCell ref="C9:D9"/>
    <mergeCell ref="E9:F9"/>
    <mergeCell ref="G9:H9"/>
    <mergeCell ref="I9:J9"/>
    <mergeCell ref="K9:L9"/>
    <mergeCell ref="M9:N9"/>
    <mergeCell ref="O9:P9"/>
    <mergeCell ref="Q9:R9"/>
    <mergeCell ref="S9:T9"/>
    <mergeCell ref="U9:V9"/>
    <mergeCell ref="W9:X9"/>
    <mergeCell ref="Y9:Z9"/>
    <mergeCell ref="AA9:AB9"/>
    <mergeCell ref="AC9:AD9"/>
    <mergeCell ref="AE9:AF9"/>
    <mergeCell ref="AG9:AH9"/>
    <mergeCell ref="AI9:AJ9"/>
    <mergeCell ref="AK9:AL9"/>
    <mergeCell ref="A10:A11"/>
    <mergeCell ref="D10:D11"/>
    <mergeCell ref="F10:F11"/>
    <mergeCell ref="H10:H11"/>
    <mergeCell ref="J10:J11"/>
    <mergeCell ref="L10:L11"/>
    <mergeCell ref="N10:N11"/>
    <mergeCell ref="P10:P11"/>
    <mergeCell ref="R10:R11"/>
    <mergeCell ref="T10:T11"/>
    <mergeCell ref="V10:V11"/>
    <mergeCell ref="X10:X11"/>
    <mergeCell ref="Z10:Z11"/>
    <mergeCell ref="AB10:AB11"/>
    <mergeCell ref="AD10:AD11"/>
    <mergeCell ref="AF10:AF11"/>
    <mergeCell ref="AH10:AH11"/>
    <mergeCell ref="AJ10:AJ11"/>
    <mergeCell ref="AK10:AL11"/>
    <mergeCell ref="A12:A13"/>
    <mergeCell ref="D12:D13"/>
    <mergeCell ref="F12:F13"/>
    <mergeCell ref="H12:H13"/>
    <mergeCell ref="J12:J13"/>
    <mergeCell ref="L12:L13"/>
    <mergeCell ref="N12:N13"/>
    <mergeCell ref="P12:P13"/>
    <mergeCell ref="R12:R13"/>
    <mergeCell ref="T12:T13"/>
    <mergeCell ref="V12:V13"/>
    <mergeCell ref="X12:X13"/>
    <mergeCell ref="Z12:Z13"/>
    <mergeCell ref="AB12:AB13"/>
    <mergeCell ref="AD12:AD13"/>
    <mergeCell ref="AF12:AF13"/>
    <mergeCell ref="AH12:AH13"/>
    <mergeCell ref="AJ12:AJ13"/>
    <mergeCell ref="AK12:AL13"/>
    <mergeCell ref="A14:A15"/>
    <mergeCell ref="D14:D15"/>
    <mergeCell ref="F14:F15"/>
    <mergeCell ref="H14:H15"/>
    <mergeCell ref="J14:J15"/>
    <mergeCell ref="L14:L15"/>
    <mergeCell ref="N14:N15"/>
    <mergeCell ref="P14:P15"/>
    <mergeCell ref="R14:R15"/>
    <mergeCell ref="T14:T15"/>
    <mergeCell ref="V14:V15"/>
    <mergeCell ref="X14:X15"/>
    <mergeCell ref="Z14:Z15"/>
    <mergeCell ref="AB14:AB15"/>
    <mergeCell ref="AD14:AD15"/>
    <mergeCell ref="AF14:AF15"/>
    <mergeCell ref="AH14:AH15"/>
    <mergeCell ref="AJ14:AJ15"/>
    <mergeCell ref="AK14:AL15"/>
    <mergeCell ref="A16:A17"/>
    <mergeCell ref="D16:D17"/>
    <mergeCell ref="F16:F17"/>
    <mergeCell ref="H16:H17"/>
    <mergeCell ref="J16:J17"/>
    <mergeCell ref="L16:L17"/>
    <mergeCell ref="N16:N17"/>
    <mergeCell ref="P16:P17"/>
    <mergeCell ref="R16:R17"/>
    <mergeCell ref="T16:T17"/>
    <mergeCell ref="V16:V17"/>
    <mergeCell ref="X16:X17"/>
    <mergeCell ref="Z16:Z17"/>
    <mergeCell ref="AB16:AB17"/>
    <mergeCell ref="AD16:AD17"/>
    <mergeCell ref="AF16:AF17"/>
    <mergeCell ref="AH16:AH17"/>
    <mergeCell ref="AJ16:AJ17"/>
    <mergeCell ref="AK16:AL17"/>
    <mergeCell ref="A18:A19"/>
    <mergeCell ref="D18:D19"/>
    <mergeCell ref="F18:F19"/>
    <mergeCell ref="H18:H19"/>
    <mergeCell ref="J18:J19"/>
    <mergeCell ref="L18:L19"/>
    <mergeCell ref="N18:N19"/>
    <mergeCell ref="P18:P19"/>
    <mergeCell ref="R18:R19"/>
    <mergeCell ref="T18:T19"/>
    <mergeCell ref="V18:V19"/>
    <mergeCell ref="X18:X19"/>
    <mergeCell ref="Z18:Z19"/>
    <mergeCell ref="AB18:AB19"/>
    <mergeCell ref="AD18:AD19"/>
    <mergeCell ref="AF18:AF19"/>
    <mergeCell ref="AH18:AH19"/>
    <mergeCell ref="AJ18:AJ19"/>
    <mergeCell ref="AK18:AL19"/>
    <mergeCell ref="A20:A21"/>
    <mergeCell ref="D20:D21"/>
    <mergeCell ref="F20:F21"/>
    <mergeCell ref="H20:H21"/>
    <mergeCell ref="J20:J21"/>
    <mergeCell ref="L20:L21"/>
    <mergeCell ref="N20:N21"/>
    <mergeCell ref="P20:P21"/>
    <mergeCell ref="R20:R21"/>
    <mergeCell ref="T20:T21"/>
    <mergeCell ref="V20:V21"/>
    <mergeCell ref="X20:X21"/>
    <mergeCell ref="Z20:Z21"/>
    <mergeCell ref="AB20:AB21"/>
    <mergeCell ref="AD20:AD21"/>
    <mergeCell ref="AF20:AF21"/>
    <mergeCell ref="AH20:AH21"/>
    <mergeCell ref="AJ20:AJ21"/>
    <mergeCell ref="AK20:AL21"/>
    <mergeCell ref="A22:A23"/>
    <mergeCell ref="D22:D23"/>
    <mergeCell ref="F22:F23"/>
    <mergeCell ref="H22:H23"/>
    <mergeCell ref="J22:J23"/>
    <mergeCell ref="L22:L23"/>
    <mergeCell ref="N22:N23"/>
    <mergeCell ref="P22:P23"/>
    <mergeCell ref="R22:R23"/>
    <mergeCell ref="T22:T23"/>
    <mergeCell ref="V22:V23"/>
    <mergeCell ref="AJ22:AJ23"/>
    <mergeCell ref="AK22:AL23"/>
    <mergeCell ref="X22:X23"/>
    <mergeCell ref="Z22:Z23"/>
    <mergeCell ref="AB22:AB23"/>
    <mergeCell ref="AD22:AD23"/>
    <mergeCell ref="AF22:AF23"/>
    <mergeCell ref="AH22:AH23"/>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D9D0B-833D-4549-8D86-DDE38C14B26E}">
  <sheetPr>
    <tabColor theme="1" tint="0.499984740745262"/>
  </sheetPr>
  <dimension ref="A1:S178"/>
  <sheetViews>
    <sheetView topLeftCell="A22" zoomScale="85" zoomScaleNormal="85" workbookViewId="0">
      <selection activeCell="C22" sqref="C22:P22"/>
    </sheetView>
  </sheetViews>
  <sheetFormatPr baseColWidth="10" defaultRowHeight="12.75" x14ac:dyDescent="0.2"/>
  <cols>
    <col min="1" max="1" width="0.7109375" style="165" customWidth="1"/>
    <col min="2" max="2" width="30" style="165" customWidth="1"/>
    <col min="3" max="3" width="16.85546875" style="165" customWidth="1"/>
    <col min="4" max="15" width="7.7109375" style="165" customWidth="1"/>
    <col min="16" max="16" width="12.7109375" style="165" customWidth="1"/>
    <col min="17" max="18" width="11.7109375" style="165" customWidth="1"/>
    <col min="19" max="19" width="11.42578125" style="167" hidden="1" customWidth="1"/>
    <col min="20" max="16384" width="11.42578125" style="165"/>
  </cols>
  <sheetData>
    <row r="1" spans="1:19" ht="6" customHeight="1" thickBot="1" x14ac:dyDescent="0.25">
      <c r="B1" s="166"/>
      <c r="C1" s="166"/>
      <c r="D1" s="166"/>
      <c r="E1" s="166"/>
      <c r="F1" s="166"/>
      <c r="G1" s="166"/>
      <c r="H1" s="166"/>
      <c r="I1" s="166"/>
      <c r="J1" s="166"/>
      <c r="K1" s="166"/>
      <c r="L1" s="166"/>
      <c r="M1" s="166"/>
      <c r="N1" s="166"/>
      <c r="O1" s="166"/>
      <c r="P1" s="166"/>
    </row>
    <row r="2" spans="1:19" ht="16.5" customHeight="1" x14ac:dyDescent="0.2">
      <c r="B2" s="860"/>
      <c r="C2" s="863" t="s">
        <v>56</v>
      </c>
      <c r="D2" s="864"/>
      <c r="E2" s="864"/>
      <c r="F2" s="864"/>
      <c r="G2" s="864"/>
      <c r="H2" s="864"/>
      <c r="I2" s="864"/>
      <c r="J2" s="864"/>
      <c r="K2" s="864"/>
      <c r="L2" s="864"/>
      <c r="M2" s="865"/>
      <c r="N2" s="866" t="s">
        <v>185</v>
      </c>
      <c r="O2" s="867"/>
      <c r="P2" s="868"/>
      <c r="S2" s="165">
        <v>0.95</v>
      </c>
    </row>
    <row r="3" spans="1:19" ht="15.75" customHeight="1" x14ac:dyDescent="0.2">
      <c r="B3" s="861"/>
      <c r="C3" s="869" t="s">
        <v>58</v>
      </c>
      <c r="D3" s="870"/>
      <c r="E3" s="870"/>
      <c r="F3" s="870"/>
      <c r="G3" s="870"/>
      <c r="H3" s="870"/>
      <c r="I3" s="870"/>
      <c r="J3" s="870"/>
      <c r="K3" s="870"/>
      <c r="L3" s="870"/>
      <c r="M3" s="871"/>
      <c r="N3" s="872" t="s">
        <v>189</v>
      </c>
      <c r="O3" s="873"/>
      <c r="P3" s="874"/>
      <c r="S3" s="165">
        <v>0.94999</v>
      </c>
    </row>
    <row r="4" spans="1:19" ht="15.75" customHeight="1" x14ac:dyDescent="0.2">
      <c r="B4" s="861"/>
      <c r="C4" s="869" t="s">
        <v>59</v>
      </c>
      <c r="D4" s="870"/>
      <c r="E4" s="870"/>
      <c r="F4" s="870"/>
      <c r="G4" s="870"/>
      <c r="H4" s="870"/>
      <c r="I4" s="870"/>
      <c r="J4" s="870"/>
      <c r="K4" s="870"/>
      <c r="L4" s="870"/>
      <c r="M4" s="871"/>
      <c r="N4" s="872" t="s">
        <v>186</v>
      </c>
      <c r="O4" s="873"/>
      <c r="P4" s="874"/>
      <c r="S4" s="165">
        <v>0.65</v>
      </c>
    </row>
    <row r="5" spans="1:19" ht="16.5" customHeight="1" thickBot="1" x14ac:dyDescent="0.25">
      <c r="B5" s="862"/>
      <c r="C5" s="875" t="s">
        <v>60</v>
      </c>
      <c r="D5" s="876"/>
      <c r="E5" s="876"/>
      <c r="F5" s="876"/>
      <c r="G5" s="876"/>
      <c r="H5" s="876"/>
      <c r="I5" s="876"/>
      <c r="J5" s="876"/>
      <c r="K5" s="876"/>
      <c r="L5" s="876"/>
      <c r="M5" s="877"/>
      <c r="N5" s="878" t="s">
        <v>61</v>
      </c>
      <c r="O5" s="879"/>
      <c r="P5" s="880"/>
      <c r="S5" s="165">
        <v>0.64998999999999996</v>
      </c>
    </row>
    <row r="6" spans="1:19" ht="3" customHeight="1" thickBot="1" x14ac:dyDescent="0.25">
      <c r="B6" s="166"/>
      <c r="C6" s="166"/>
      <c r="D6" s="166"/>
      <c r="E6" s="166"/>
      <c r="F6" s="166"/>
      <c r="G6" s="166"/>
      <c r="H6" s="166"/>
      <c r="I6" s="166"/>
      <c r="J6" s="166"/>
      <c r="K6" s="166"/>
      <c r="L6" s="166"/>
      <c r="M6" s="166"/>
      <c r="N6" s="166"/>
      <c r="O6" s="166"/>
      <c r="P6" s="166"/>
      <c r="S6" s="168"/>
    </row>
    <row r="7" spans="1:19" ht="12.75" customHeight="1" x14ac:dyDescent="0.2">
      <c r="A7" s="169"/>
      <c r="B7" s="693" t="s">
        <v>65</v>
      </c>
      <c r="C7" s="694"/>
      <c r="D7" s="694"/>
      <c r="E7" s="694"/>
      <c r="F7" s="694"/>
      <c r="G7" s="694"/>
      <c r="H7" s="694"/>
      <c r="I7" s="694"/>
      <c r="J7" s="694"/>
      <c r="K7" s="694"/>
      <c r="L7" s="694"/>
      <c r="M7" s="694"/>
      <c r="N7" s="694"/>
      <c r="O7" s="694"/>
      <c r="P7" s="695"/>
      <c r="Q7" s="169"/>
      <c r="S7" s="168"/>
    </row>
    <row r="8" spans="1:19" ht="13.5" customHeight="1" thickBot="1" x14ac:dyDescent="0.25">
      <c r="A8" s="169"/>
      <c r="B8" s="696"/>
      <c r="C8" s="697"/>
      <c r="D8" s="697"/>
      <c r="E8" s="697"/>
      <c r="F8" s="697"/>
      <c r="G8" s="697"/>
      <c r="H8" s="697"/>
      <c r="I8" s="697"/>
      <c r="J8" s="697"/>
      <c r="K8" s="697"/>
      <c r="L8" s="697"/>
      <c r="M8" s="697"/>
      <c r="N8" s="697"/>
      <c r="O8" s="697"/>
      <c r="P8" s="698"/>
      <c r="Q8" s="169"/>
    </row>
    <row r="9" spans="1:19" ht="6.75" customHeight="1" thickBot="1" x14ac:dyDescent="0.25">
      <c r="A9" s="169"/>
      <c r="B9" s="859"/>
      <c r="C9" s="859"/>
      <c r="D9" s="859"/>
      <c r="E9" s="859"/>
      <c r="F9" s="859"/>
      <c r="G9" s="859"/>
      <c r="H9" s="859"/>
      <c r="I9" s="859"/>
      <c r="J9" s="859"/>
      <c r="K9" s="859"/>
      <c r="L9" s="859"/>
      <c r="M9" s="859"/>
      <c r="N9" s="859"/>
      <c r="O9" s="859"/>
      <c r="P9" s="859"/>
      <c r="Q9" s="169"/>
    </row>
    <row r="10" spans="1:19" ht="26.25" customHeight="1" thickBot="1" x14ac:dyDescent="0.25">
      <c r="A10" s="169"/>
      <c r="B10" s="355" t="s">
        <v>83</v>
      </c>
      <c r="C10" s="699">
        <v>2025</v>
      </c>
      <c r="D10" s="700"/>
      <c r="E10" s="700"/>
      <c r="F10" s="700"/>
      <c r="G10" s="700"/>
      <c r="H10" s="700"/>
      <c r="I10" s="701"/>
      <c r="J10" s="702" t="s">
        <v>1</v>
      </c>
      <c r="K10" s="703"/>
      <c r="L10" s="703"/>
      <c r="M10" s="703"/>
      <c r="N10" s="704" t="s">
        <v>190</v>
      </c>
      <c r="O10" s="705"/>
      <c r="P10" s="706"/>
      <c r="Q10" s="169"/>
    </row>
    <row r="11" spans="1:19" ht="4.5" customHeight="1" thickBot="1" x14ac:dyDescent="0.25">
      <c r="A11" s="169"/>
      <c r="B11" s="707"/>
      <c r="C11" s="708"/>
      <c r="D11" s="708"/>
      <c r="E11" s="708"/>
      <c r="F11" s="708"/>
      <c r="G11" s="708"/>
      <c r="H11" s="708"/>
      <c r="I11" s="708"/>
      <c r="J11" s="708"/>
      <c r="K11" s="708"/>
      <c r="L11" s="708"/>
      <c r="M11" s="708"/>
      <c r="N11" s="708"/>
      <c r="O11" s="708"/>
      <c r="P11" s="709"/>
      <c r="Q11" s="169"/>
    </row>
    <row r="12" spans="1:19" ht="13.5" thickBot="1" x14ac:dyDescent="0.25">
      <c r="A12" s="169"/>
      <c r="B12" s="365" t="s">
        <v>0</v>
      </c>
      <c r="C12" s="727" t="s">
        <v>170</v>
      </c>
      <c r="D12" s="727"/>
      <c r="E12" s="727"/>
      <c r="F12" s="727"/>
      <c r="G12" s="727"/>
      <c r="H12" s="727"/>
      <c r="I12" s="727"/>
      <c r="J12" s="727"/>
      <c r="K12" s="727"/>
      <c r="L12" s="727"/>
      <c r="M12" s="727"/>
      <c r="N12" s="727"/>
      <c r="O12" s="727"/>
      <c r="P12" s="728"/>
      <c r="Q12" s="169"/>
    </row>
    <row r="13" spans="1:19" ht="4.5" customHeight="1" thickBot="1" x14ac:dyDescent="0.25">
      <c r="A13" s="169"/>
      <c r="B13" s="730"/>
      <c r="C13" s="731"/>
      <c r="D13" s="731"/>
      <c r="E13" s="731"/>
      <c r="F13" s="731"/>
      <c r="G13" s="731"/>
      <c r="H13" s="731"/>
      <c r="I13" s="731"/>
      <c r="J13" s="731"/>
      <c r="K13" s="731"/>
      <c r="L13" s="731"/>
      <c r="M13" s="731"/>
      <c r="N13" s="731"/>
      <c r="O13" s="731"/>
      <c r="P13" s="732"/>
      <c r="Q13" s="169"/>
    </row>
    <row r="14" spans="1:19" ht="18" customHeight="1" thickBot="1" x14ac:dyDescent="0.25">
      <c r="A14" s="169"/>
      <c r="B14" s="365" t="s">
        <v>6</v>
      </c>
      <c r="C14" s="704" t="s">
        <v>312</v>
      </c>
      <c r="D14" s="705"/>
      <c r="E14" s="705"/>
      <c r="F14" s="705"/>
      <c r="G14" s="705"/>
      <c r="H14" s="705"/>
      <c r="I14" s="705"/>
      <c r="J14" s="705"/>
      <c r="K14" s="705"/>
      <c r="L14" s="705"/>
      <c r="M14" s="705"/>
      <c r="N14" s="705"/>
      <c r="O14" s="705"/>
      <c r="P14" s="706"/>
      <c r="Q14" s="169"/>
    </row>
    <row r="15" spans="1:19" ht="4.5" customHeight="1" thickBot="1" x14ac:dyDescent="0.25">
      <c r="A15" s="169"/>
      <c r="B15" s="710"/>
      <c r="C15" s="711"/>
      <c r="D15" s="711"/>
      <c r="E15" s="711"/>
      <c r="F15" s="711"/>
      <c r="G15" s="711"/>
      <c r="H15" s="711"/>
      <c r="I15" s="711"/>
      <c r="J15" s="711"/>
      <c r="K15" s="711"/>
      <c r="L15" s="711"/>
      <c r="M15" s="711"/>
      <c r="N15" s="711"/>
      <c r="O15" s="711"/>
      <c r="P15" s="712"/>
      <c r="Q15" s="169"/>
    </row>
    <row r="16" spans="1:19" ht="32.25" customHeight="1" thickBot="1" x14ac:dyDescent="0.25">
      <c r="A16" s="169"/>
      <c r="B16" s="365" t="s">
        <v>25</v>
      </c>
      <c r="C16" s="733" t="s">
        <v>313</v>
      </c>
      <c r="D16" s="734"/>
      <c r="E16" s="734"/>
      <c r="F16" s="734"/>
      <c r="G16" s="734"/>
      <c r="H16" s="734"/>
      <c r="I16" s="734"/>
      <c r="J16" s="734"/>
      <c r="K16" s="734"/>
      <c r="L16" s="734"/>
      <c r="M16" s="734"/>
      <c r="N16" s="734"/>
      <c r="O16" s="734"/>
      <c r="P16" s="735"/>
      <c r="Q16" s="169"/>
    </row>
    <row r="17" spans="1:17" ht="4.5" customHeight="1" thickBot="1" x14ac:dyDescent="0.25">
      <c r="A17" s="169"/>
      <c r="B17" s="710"/>
      <c r="C17" s="711"/>
      <c r="D17" s="711"/>
      <c r="E17" s="711"/>
      <c r="F17" s="711"/>
      <c r="G17" s="711"/>
      <c r="H17" s="711"/>
      <c r="I17" s="711"/>
      <c r="J17" s="711"/>
      <c r="K17" s="711"/>
      <c r="L17" s="711"/>
      <c r="M17" s="711"/>
      <c r="N17" s="711"/>
      <c r="O17" s="711"/>
      <c r="P17" s="712"/>
      <c r="Q17" s="169"/>
    </row>
    <row r="18" spans="1:17" ht="26.25" customHeight="1" thickBot="1" x14ac:dyDescent="0.25">
      <c r="A18" s="169"/>
      <c r="B18" s="365" t="s">
        <v>11</v>
      </c>
      <c r="C18" s="713" t="s">
        <v>260</v>
      </c>
      <c r="D18" s="714"/>
      <c r="E18" s="714"/>
      <c r="F18" s="714"/>
      <c r="G18" s="714"/>
      <c r="H18" s="714"/>
      <c r="I18" s="714"/>
      <c r="J18" s="714"/>
      <c r="K18" s="714"/>
      <c r="L18" s="714"/>
      <c r="M18" s="714"/>
      <c r="N18" s="714"/>
      <c r="O18" s="714"/>
      <c r="P18" s="715"/>
      <c r="Q18" s="169"/>
    </row>
    <row r="19" spans="1:17" ht="4.5" customHeight="1" thickBot="1" x14ac:dyDescent="0.25">
      <c r="A19" s="169"/>
      <c r="B19" s="716"/>
      <c r="C19" s="716"/>
      <c r="D19" s="716"/>
      <c r="E19" s="716"/>
      <c r="F19" s="716"/>
      <c r="G19" s="716"/>
      <c r="H19" s="716"/>
      <c r="I19" s="716"/>
      <c r="J19" s="716"/>
      <c r="K19" s="716"/>
      <c r="L19" s="716"/>
      <c r="M19" s="716"/>
      <c r="N19" s="716"/>
      <c r="O19" s="716"/>
      <c r="P19" s="716"/>
      <c r="Q19" s="169"/>
    </row>
    <row r="20" spans="1:17" ht="17.25" customHeight="1" thickBot="1" x14ac:dyDescent="0.25">
      <c r="A20" s="169"/>
      <c r="B20" s="805" t="s">
        <v>26</v>
      </c>
      <c r="C20" s="806"/>
      <c r="D20" s="806"/>
      <c r="E20" s="806"/>
      <c r="F20" s="806"/>
      <c r="G20" s="806"/>
      <c r="H20" s="806"/>
      <c r="I20" s="806"/>
      <c r="J20" s="806"/>
      <c r="K20" s="806"/>
      <c r="L20" s="806"/>
      <c r="M20" s="806"/>
      <c r="N20" s="806"/>
      <c r="O20" s="806"/>
      <c r="P20" s="807"/>
      <c r="Q20" s="169"/>
    </row>
    <row r="21" spans="1:17" ht="4.5" customHeight="1" thickBot="1" x14ac:dyDescent="0.25">
      <c r="A21" s="169"/>
      <c r="B21" s="720"/>
      <c r="C21" s="721"/>
      <c r="D21" s="721"/>
      <c r="E21" s="721"/>
      <c r="F21" s="721"/>
      <c r="G21" s="721"/>
      <c r="H21" s="721"/>
      <c r="I21" s="721"/>
      <c r="J21" s="721"/>
      <c r="K21" s="721"/>
      <c r="L21" s="721"/>
      <c r="M21" s="721"/>
      <c r="N21" s="721"/>
      <c r="O21" s="721"/>
      <c r="P21" s="722"/>
      <c r="Q21" s="169"/>
    </row>
    <row r="22" spans="1:17" ht="51" customHeight="1" thickBot="1" x14ac:dyDescent="0.25">
      <c r="A22" s="169"/>
      <c r="B22" s="365" t="s">
        <v>3</v>
      </c>
      <c r="C22" s="723" t="s">
        <v>275</v>
      </c>
      <c r="D22" s="724"/>
      <c r="E22" s="724"/>
      <c r="F22" s="724"/>
      <c r="G22" s="724"/>
      <c r="H22" s="724"/>
      <c r="I22" s="724"/>
      <c r="J22" s="724"/>
      <c r="K22" s="724"/>
      <c r="L22" s="724"/>
      <c r="M22" s="724"/>
      <c r="N22" s="724"/>
      <c r="O22" s="724"/>
      <c r="P22" s="725"/>
      <c r="Q22" s="169"/>
    </row>
    <row r="23" spans="1:17" ht="4.5" customHeight="1" thickBot="1" x14ac:dyDescent="0.25">
      <c r="A23" s="169"/>
      <c r="B23" s="710"/>
      <c r="C23" s="711"/>
      <c r="D23" s="711"/>
      <c r="E23" s="711"/>
      <c r="F23" s="711"/>
      <c r="G23" s="711"/>
      <c r="H23" s="711"/>
      <c r="I23" s="711"/>
      <c r="J23" s="711"/>
      <c r="K23" s="711"/>
      <c r="L23" s="711"/>
      <c r="M23" s="711"/>
      <c r="N23" s="711"/>
      <c r="O23" s="711"/>
      <c r="P23" s="712"/>
      <c r="Q23" s="169"/>
    </row>
    <row r="24" spans="1:17" ht="97.5" customHeight="1" thickBot="1" x14ac:dyDescent="0.25">
      <c r="A24" s="169"/>
      <c r="B24" s="365" t="s">
        <v>12</v>
      </c>
      <c r="C24" s="736" t="s">
        <v>314</v>
      </c>
      <c r="D24" s="737"/>
      <c r="E24" s="737"/>
      <c r="F24" s="737"/>
      <c r="G24" s="737"/>
      <c r="H24" s="737"/>
      <c r="I24" s="737"/>
      <c r="J24" s="737"/>
      <c r="K24" s="737"/>
      <c r="L24" s="737"/>
      <c r="M24" s="737"/>
      <c r="N24" s="737"/>
      <c r="O24" s="737"/>
      <c r="P24" s="738"/>
      <c r="Q24" s="169"/>
    </row>
    <row r="25" spans="1:17" ht="4.5" customHeight="1" thickBot="1" x14ac:dyDescent="0.25">
      <c r="A25" s="169"/>
      <c r="B25" s="710"/>
      <c r="C25" s="711"/>
      <c r="D25" s="711"/>
      <c r="E25" s="711"/>
      <c r="F25" s="711"/>
      <c r="G25" s="711"/>
      <c r="H25" s="711"/>
      <c r="I25" s="711"/>
      <c r="J25" s="711"/>
      <c r="K25" s="711"/>
      <c r="L25" s="711"/>
      <c r="M25" s="711"/>
      <c r="N25" s="711"/>
      <c r="O25" s="711"/>
      <c r="P25" s="712"/>
      <c r="Q25" s="169"/>
    </row>
    <row r="26" spans="1:17" ht="13.5" customHeight="1" thickBot="1" x14ac:dyDescent="0.25">
      <c r="A26" s="169"/>
      <c r="B26" s="366" t="s">
        <v>2</v>
      </c>
      <c r="C26" s="739">
        <v>0.8</v>
      </c>
      <c r="D26" s="740"/>
      <c r="E26" s="740"/>
      <c r="F26" s="740"/>
      <c r="G26" s="740"/>
      <c r="H26" s="740"/>
      <c r="I26" s="740"/>
      <c r="J26" s="740"/>
      <c r="K26" s="740"/>
      <c r="L26" s="740"/>
      <c r="M26" s="740"/>
      <c r="N26" s="740"/>
      <c r="O26" s="740"/>
      <c r="P26" s="741"/>
      <c r="Q26" s="169"/>
    </row>
    <row r="27" spans="1:17" ht="4.5" customHeight="1" thickBot="1" x14ac:dyDescent="0.25">
      <c r="A27" s="169"/>
      <c r="B27" s="742"/>
      <c r="C27" s="743"/>
      <c r="D27" s="743"/>
      <c r="E27" s="743"/>
      <c r="F27" s="743"/>
      <c r="G27" s="743"/>
      <c r="H27" s="743"/>
      <c r="I27" s="743"/>
      <c r="J27" s="743"/>
      <c r="K27" s="743"/>
      <c r="L27" s="743"/>
      <c r="M27" s="743"/>
      <c r="N27" s="743"/>
      <c r="O27" s="743"/>
      <c r="P27" s="744"/>
      <c r="Q27" s="169"/>
    </row>
    <row r="28" spans="1:17" ht="12.75" customHeight="1" thickBot="1" x14ac:dyDescent="0.25">
      <c r="A28" s="169"/>
      <c r="B28" s="366" t="s">
        <v>13</v>
      </c>
      <c r="C28" s="359" t="s">
        <v>14</v>
      </c>
      <c r="D28" s="729" t="s">
        <v>276</v>
      </c>
      <c r="E28" s="740"/>
      <c r="F28" s="740"/>
      <c r="G28" s="741"/>
      <c r="H28" s="745" t="s">
        <v>15</v>
      </c>
      <c r="I28" s="745"/>
      <c r="J28" s="745"/>
      <c r="K28" s="729" t="s">
        <v>277</v>
      </c>
      <c r="L28" s="740"/>
      <c r="M28" s="741"/>
      <c r="N28" s="746" t="s">
        <v>16</v>
      </c>
      <c r="O28" s="747"/>
      <c r="P28" s="360" t="s">
        <v>278</v>
      </c>
      <c r="Q28" s="169"/>
    </row>
    <row r="29" spans="1:17" ht="4.5" customHeight="1" thickBot="1" x14ac:dyDescent="0.25">
      <c r="A29" s="169"/>
      <c r="B29" s="748"/>
      <c r="C29" s="716"/>
      <c r="D29" s="716"/>
      <c r="E29" s="716"/>
      <c r="F29" s="716"/>
      <c r="G29" s="716"/>
      <c r="H29" s="716"/>
      <c r="I29" s="716"/>
      <c r="J29" s="716"/>
      <c r="K29" s="716"/>
      <c r="L29" s="716"/>
      <c r="M29" s="716"/>
      <c r="N29" s="716"/>
      <c r="O29" s="716"/>
      <c r="P29" s="749"/>
      <c r="Q29" s="169"/>
    </row>
    <row r="30" spans="1:17" ht="13.5" thickBot="1" x14ac:dyDescent="0.25">
      <c r="A30" s="169"/>
      <c r="B30" s="366" t="s">
        <v>7</v>
      </c>
      <c r="C30" s="726" t="s">
        <v>184</v>
      </c>
      <c r="D30" s="727"/>
      <c r="E30" s="727"/>
      <c r="F30" s="727"/>
      <c r="G30" s="727"/>
      <c r="H30" s="727"/>
      <c r="I30" s="727"/>
      <c r="J30" s="727"/>
      <c r="K30" s="727"/>
      <c r="L30" s="727"/>
      <c r="M30" s="727"/>
      <c r="N30" s="727"/>
      <c r="O30" s="727"/>
      <c r="P30" s="728"/>
      <c r="Q30" s="169"/>
    </row>
    <row r="31" spans="1:17" ht="4.5" customHeight="1" thickBot="1" x14ac:dyDescent="0.25">
      <c r="A31" s="169"/>
      <c r="B31" s="710"/>
      <c r="C31" s="711"/>
      <c r="D31" s="711"/>
      <c r="E31" s="711"/>
      <c r="F31" s="711"/>
      <c r="G31" s="711"/>
      <c r="H31" s="711"/>
      <c r="I31" s="711"/>
      <c r="J31" s="711"/>
      <c r="K31" s="711"/>
      <c r="L31" s="711"/>
      <c r="M31" s="711"/>
      <c r="N31" s="711"/>
      <c r="O31" s="711"/>
      <c r="P31" s="712"/>
      <c r="Q31" s="169"/>
    </row>
    <row r="32" spans="1:17" ht="13.5" thickBot="1" x14ac:dyDescent="0.25">
      <c r="A32" s="169"/>
      <c r="B32" s="366" t="s">
        <v>4</v>
      </c>
      <c r="C32" s="729" t="s">
        <v>74</v>
      </c>
      <c r="D32" s="727"/>
      <c r="E32" s="727"/>
      <c r="F32" s="727"/>
      <c r="G32" s="727"/>
      <c r="H32" s="727"/>
      <c r="I32" s="727"/>
      <c r="J32" s="727"/>
      <c r="K32" s="727"/>
      <c r="L32" s="727"/>
      <c r="M32" s="727"/>
      <c r="N32" s="727"/>
      <c r="O32" s="727"/>
      <c r="P32" s="728"/>
      <c r="Q32" s="169"/>
    </row>
    <row r="33" spans="1:17" ht="4.5" customHeight="1" thickBot="1" x14ac:dyDescent="0.25">
      <c r="A33" s="169"/>
      <c r="B33" s="710"/>
      <c r="C33" s="711"/>
      <c r="D33" s="711"/>
      <c r="E33" s="711"/>
      <c r="F33" s="711"/>
      <c r="G33" s="711"/>
      <c r="H33" s="711"/>
      <c r="I33" s="711"/>
      <c r="J33" s="711"/>
      <c r="K33" s="711"/>
      <c r="L33" s="711"/>
      <c r="M33" s="711"/>
      <c r="N33" s="711"/>
      <c r="O33" s="711"/>
      <c r="P33" s="712"/>
      <c r="Q33" s="169"/>
    </row>
    <row r="34" spans="1:17" ht="13.5" thickBot="1" x14ac:dyDescent="0.25">
      <c r="A34" s="169"/>
      <c r="B34" s="366" t="s">
        <v>23</v>
      </c>
      <c r="C34" s="729" t="s">
        <v>71</v>
      </c>
      <c r="D34" s="727"/>
      <c r="E34" s="727"/>
      <c r="F34" s="727"/>
      <c r="G34" s="727"/>
      <c r="H34" s="727"/>
      <c r="I34" s="727"/>
      <c r="J34" s="727"/>
      <c r="K34" s="727"/>
      <c r="L34" s="727"/>
      <c r="M34" s="727"/>
      <c r="N34" s="727"/>
      <c r="O34" s="727"/>
      <c r="P34" s="728"/>
      <c r="Q34" s="169"/>
    </row>
    <row r="35" spans="1:17" ht="4.5" customHeight="1" thickBot="1" x14ac:dyDescent="0.25">
      <c r="A35" s="169"/>
      <c r="B35" s="730"/>
      <c r="C35" s="731"/>
      <c r="D35" s="731"/>
      <c r="E35" s="731"/>
      <c r="F35" s="731"/>
      <c r="G35" s="731"/>
      <c r="H35" s="731"/>
      <c r="I35" s="731"/>
      <c r="J35" s="731"/>
      <c r="K35" s="731"/>
      <c r="L35" s="731"/>
      <c r="M35" s="731"/>
      <c r="N35" s="731"/>
      <c r="O35" s="731"/>
      <c r="P35" s="732"/>
      <c r="Q35" s="169"/>
    </row>
    <row r="36" spans="1:17" ht="16.5" customHeight="1" thickBot="1" x14ac:dyDescent="0.25">
      <c r="A36" s="169"/>
      <c r="B36" s="367" t="s">
        <v>64</v>
      </c>
      <c r="C36" s="726" t="s">
        <v>71</v>
      </c>
      <c r="D36" s="727"/>
      <c r="E36" s="727"/>
      <c r="F36" s="727"/>
      <c r="G36" s="727"/>
      <c r="H36" s="727"/>
      <c r="I36" s="727"/>
      <c r="J36" s="727"/>
      <c r="K36" s="727"/>
      <c r="L36" s="727"/>
      <c r="M36" s="727"/>
      <c r="N36" s="727"/>
      <c r="O36" s="727"/>
      <c r="P36" s="728"/>
      <c r="Q36" s="169"/>
    </row>
    <row r="37" spans="1:17" ht="4.5" customHeight="1" thickBot="1" x14ac:dyDescent="0.25">
      <c r="A37" s="169"/>
      <c r="B37" s="357"/>
      <c r="C37" s="357"/>
      <c r="D37" s="357"/>
      <c r="E37" s="357"/>
      <c r="F37" s="357"/>
      <c r="G37" s="357"/>
      <c r="H37" s="357"/>
      <c r="I37" s="357"/>
      <c r="J37" s="357"/>
      <c r="K37" s="357"/>
      <c r="L37" s="357"/>
      <c r="M37" s="357"/>
      <c r="N37" s="357"/>
      <c r="O37" s="357"/>
      <c r="P37" s="357"/>
      <c r="Q37" s="169"/>
    </row>
    <row r="38" spans="1:17" ht="13.5" thickBot="1" x14ac:dyDescent="0.25">
      <c r="A38" s="169"/>
      <c r="B38" s="753" t="s">
        <v>17</v>
      </c>
      <c r="C38" s="754"/>
      <c r="D38" s="754"/>
      <c r="E38" s="754"/>
      <c r="F38" s="754"/>
      <c r="G38" s="754"/>
      <c r="H38" s="754"/>
      <c r="I38" s="754"/>
      <c r="J38" s="754"/>
      <c r="K38" s="754"/>
      <c r="L38" s="754"/>
      <c r="M38" s="754"/>
      <c r="N38" s="754"/>
      <c r="O38" s="755"/>
      <c r="P38" s="756"/>
      <c r="Q38" s="169"/>
    </row>
    <row r="39" spans="1:17" x14ac:dyDescent="0.2">
      <c r="A39" s="169"/>
      <c r="B39" s="362" t="s">
        <v>22</v>
      </c>
      <c r="C39" s="753" t="s">
        <v>18</v>
      </c>
      <c r="D39" s="754"/>
      <c r="E39" s="754"/>
      <c r="F39" s="754"/>
      <c r="G39" s="756"/>
      <c r="H39" s="753" t="s">
        <v>7</v>
      </c>
      <c r="I39" s="754"/>
      <c r="J39" s="754"/>
      <c r="K39" s="754"/>
      <c r="L39" s="756"/>
      <c r="M39" s="753" t="s">
        <v>19</v>
      </c>
      <c r="N39" s="754"/>
      <c r="O39" s="755"/>
      <c r="P39" s="756"/>
      <c r="Q39" s="169"/>
    </row>
    <row r="40" spans="1:17" ht="54" customHeight="1" x14ac:dyDescent="0.2">
      <c r="A40" s="169"/>
      <c r="B40" s="126" t="s">
        <v>279</v>
      </c>
      <c r="C40" s="808" t="s">
        <v>280</v>
      </c>
      <c r="D40" s="809"/>
      <c r="E40" s="809"/>
      <c r="F40" s="809"/>
      <c r="G40" s="1050"/>
      <c r="H40" s="808" t="s">
        <v>192</v>
      </c>
      <c r="I40" s="809"/>
      <c r="J40" s="809"/>
      <c r="K40" s="809"/>
      <c r="L40" s="1050"/>
      <c r="M40" s="1051" t="s">
        <v>281</v>
      </c>
      <c r="N40" s="1052"/>
      <c r="O40" s="1052"/>
      <c r="P40" s="1053"/>
      <c r="Q40" s="169"/>
    </row>
    <row r="41" spans="1:17" ht="55.5" customHeight="1" x14ac:dyDescent="0.2">
      <c r="A41" s="169"/>
      <c r="B41" s="223" t="s">
        <v>282</v>
      </c>
      <c r="C41" s="1043" t="s">
        <v>283</v>
      </c>
      <c r="D41" s="1044"/>
      <c r="E41" s="1044"/>
      <c r="F41" s="1044"/>
      <c r="G41" s="1045"/>
      <c r="H41" s="1043" t="s">
        <v>315</v>
      </c>
      <c r="I41" s="1044"/>
      <c r="J41" s="1044"/>
      <c r="K41" s="1044"/>
      <c r="L41" s="1045"/>
      <c r="M41" s="1046" t="s">
        <v>285</v>
      </c>
      <c r="N41" s="1047"/>
      <c r="O41" s="1047"/>
      <c r="P41" s="1049"/>
      <c r="Q41" s="169"/>
    </row>
    <row r="42" spans="1:17" ht="43.5" customHeight="1" x14ac:dyDescent="0.2">
      <c r="A42" s="169"/>
      <c r="B42" s="223" t="s">
        <v>286</v>
      </c>
      <c r="C42" s="1046" t="s">
        <v>287</v>
      </c>
      <c r="D42" s="1047"/>
      <c r="E42" s="1047"/>
      <c r="F42" s="1047"/>
      <c r="G42" s="1048"/>
      <c r="H42" s="1043" t="s">
        <v>315</v>
      </c>
      <c r="I42" s="1044"/>
      <c r="J42" s="1044"/>
      <c r="K42" s="1044"/>
      <c r="L42" s="1045"/>
      <c r="M42" s="1046" t="s">
        <v>285</v>
      </c>
      <c r="N42" s="1047"/>
      <c r="O42" s="1047"/>
      <c r="P42" s="1049"/>
      <c r="Q42" s="169"/>
    </row>
    <row r="43" spans="1:17" ht="4.5" customHeight="1" thickBot="1" x14ac:dyDescent="0.25">
      <c r="A43" s="169"/>
      <c r="B43" s="173"/>
      <c r="C43" s="173"/>
      <c r="D43" s="173"/>
      <c r="E43" s="173"/>
      <c r="F43" s="173"/>
      <c r="G43" s="173"/>
      <c r="H43" s="173"/>
      <c r="I43" s="173"/>
      <c r="J43" s="173"/>
      <c r="K43" s="173"/>
      <c r="L43" s="173"/>
      <c r="M43" s="173"/>
      <c r="N43" s="173"/>
      <c r="O43" s="173"/>
      <c r="P43" s="173"/>
      <c r="Q43" s="169"/>
    </row>
    <row r="44" spans="1:17" ht="13.5" customHeight="1" thickBot="1" x14ac:dyDescent="0.25">
      <c r="A44" s="169"/>
      <c r="B44" s="757" t="s">
        <v>8</v>
      </c>
      <c r="C44" s="758"/>
      <c r="D44" s="758"/>
      <c r="E44" s="758"/>
      <c r="F44" s="758"/>
      <c r="G44" s="758"/>
      <c r="H44" s="758"/>
      <c r="I44" s="758"/>
      <c r="J44" s="758"/>
      <c r="K44" s="758"/>
      <c r="L44" s="758"/>
      <c r="M44" s="758"/>
      <c r="N44" s="758"/>
      <c r="O44" s="758"/>
      <c r="P44" s="759"/>
      <c r="Q44" s="169"/>
    </row>
    <row r="45" spans="1:17" ht="4.5" customHeight="1" thickBot="1" x14ac:dyDescent="0.25">
      <c r="A45" s="169"/>
      <c r="B45" s="162"/>
      <c r="C45" s="163"/>
      <c r="D45" s="163"/>
      <c r="E45" s="163"/>
      <c r="F45" s="163"/>
      <c r="G45" s="163"/>
      <c r="H45" s="163"/>
      <c r="I45" s="163"/>
      <c r="J45" s="163"/>
      <c r="K45" s="163"/>
      <c r="L45" s="163"/>
      <c r="M45" s="163"/>
      <c r="N45" s="163"/>
      <c r="O45" s="163"/>
      <c r="P45" s="164"/>
      <c r="Q45" s="169"/>
    </row>
    <row r="46" spans="1:17" x14ac:dyDescent="0.2">
      <c r="A46" s="169"/>
      <c r="B46" s="760" t="s">
        <v>20</v>
      </c>
      <c r="C46" s="66" t="s">
        <v>9</v>
      </c>
      <c r="D46" s="67" t="s">
        <v>149</v>
      </c>
      <c r="E46" s="67" t="s">
        <v>150</v>
      </c>
      <c r="F46" s="67" t="s">
        <v>151</v>
      </c>
      <c r="G46" s="67" t="s">
        <v>152</v>
      </c>
      <c r="H46" s="67" t="s">
        <v>153</v>
      </c>
      <c r="I46" s="67" t="s">
        <v>154</v>
      </c>
      <c r="J46" s="67" t="s">
        <v>155</v>
      </c>
      <c r="K46" s="67" t="s">
        <v>156</v>
      </c>
      <c r="L46" s="67" t="s">
        <v>157</v>
      </c>
      <c r="M46" s="67" t="s">
        <v>158</v>
      </c>
      <c r="N46" s="67" t="s">
        <v>159</v>
      </c>
      <c r="O46" s="68" t="s">
        <v>160</v>
      </c>
      <c r="P46" s="69" t="s">
        <v>24</v>
      </c>
      <c r="Q46" s="169"/>
    </row>
    <row r="47" spans="1:17" ht="13.5" thickBot="1" x14ac:dyDescent="0.25">
      <c r="A47" s="169"/>
      <c r="B47" s="761"/>
      <c r="C47" s="70" t="s">
        <v>10</v>
      </c>
      <c r="D47" s="174">
        <v>0.29620000000000002</v>
      </c>
      <c r="E47" s="174">
        <v>0.3054</v>
      </c>
      <c r="F47" s="174">
        <v>0.31509999999999999</v>
      </c>
      <c r="G47" s="174"/>
      <c r="H47" s="174"/>
      <c r="I47" s="174"/>
      <c r="J47" s="174"/>
      <c r="K47" s="174"/>
      <c r="L47" s="174"/>
      <c r="M47" s="174"/>
      <c r="N47" s="174"/>
      <c r="O47" s="174"/>
      <c r="P47" s="174">
        <f>AVERAGE(D47:O47)</f>
        <v>0.30556666666666671</v>
      </c>
      <c r="Q47" s="169"/>
    </row>
    <row r="48" spans="1:17" ht="4.5" customHeight="1" thickBot="1" x14ac:dyDescent="0.25">
      <c r="A48" s="169"/>
      <c r="B48" s="175">
        <v>0.9</v>
      </c>
      <c r="C48" s="176"/>
      <c r="D48" s="176"/>
      <c r="E48" s="176"/>
      <c r="F48" s="177">
        <f>+$C$26</f>
        <v>0.8</v>
      </c>
      <c r="G48" s="176"/>
      <c r="H48" s="176"/>
      <c r="I48" s="177">
        <f>+$C$26</f>
        <v>0.8</v>
      </c>
      <c r="J48" s="176"/>
      <c r="K48" s="176"/>
      <c r="L48" s="177">
        <f>+$C$26</f>
        <v>0.8</v>
      </c>
      <c r="M48" s="176"/>
      <c r="N48" s="176"/>
      <c r="O48" s="177">
        <f>+$C$26</f>
        <v>0.8</v>
      </c>
      <c r="P48" s="177">
        <f>+$C$26</f>
        <v>0.8</v>
      </c>
      <c r="Q48" s="169"/>
    </row>
    <row r="49" spans="1:17" ht="22.5" customHeight="1" thickBot="1" x14ac:dyDescent="0.25">
      <c r="A49" s="169"/>
      <c r="B49" s="757" t="s">
        <v>21</v>
      </c>
      <c r="C49" s="758"/>
      <c r="D49" s="758"/>
      <c r="E49" s="758"/>
      <c r="F49" s="758"/>
      <c r="G49" s="758"/>
      <c r="H49" s="758"/>
      <c r="I49" s="758"/>
      <c r="J49" s="758"/>
      <c r="K49" s="758"/>
      <c r="L49" s="758"/>
      <c r="M49" s="758"/>
      <c r="N49" s="758"/>
      <c r="O49" s="758"/>
      <c r="P49" s="759"/>
      <c r="Q49" s="169"/>
    </row>
    <row r="50" spans="1:17" x14ac:dyDescent="0.2">
      <c r="A50" s="169"/>
      <c r="B50" s="842"/>
      <c r="C50" s="843"/>
      <c r="D50" s="843"/>
      <c r="E50" s="843"/>
      <c r="F50" s="843"/>
      <c r="G50" s="843"/>
      <c r="H50" s="843"/>
      <c r="I50" s="843"/>
      <c r="J50" s="843"/>
      <c r="K50" s="843"/>
      <c r="L50" s="843"/>
      <c r="M50" s="843"/>
      <c r="N50" s="843"/>
      <c r="O50" s="843"/>
      <c r="P50" s="844"/>
      <c r="Q50" s="169"/>
    </row>
    <row r="51" spans="1:17" x14ac:dyDescent="0.2">
      <c r="A51" s="169"/>
      <c r="B51" s="845"/>
      <c r="C51" s="846"/>
      <c r="D51" s="846"/>
      <c r="E51" s="846"/>
      <c r="F51" s="846"/>
      <c r="G51" s="846"/>
      <c r="H51" s="846"/>
      <c r="I51" s="846"/>
      <c r="J51" s="846"/>
      <c r="K51" s="846"/>
      <c r="L51" s="846"/>
      <c r="M51" s="846"/>
      <c r="N51" s="846"/>
      <c r="O51" s="846"/>
      <c r="P51" s="847"/>
      <c r="Q51" s="169"/>
    </row>
    <row r="52" spans="1:17" x14ac:dyDescent="0.2">
      <c r="A52" s="169"/>
      <c r="B52" s="845"/>
      <c r="C52" s="846"/>
      <c r="D52" s="846"/>
      <c r="E52" s="846"/>
      <c r="F52" s="846"/>
      <c r="G52" s="846"/>
      <c r="H52" s="846"/>
      <c r="I52" s="846"/>
      <c r="J52" s="846"/>
      <c r="K52" s="846"/>
      <c r="L52" s="846"/>
      <c r="M52" s="846"/>
      <c r="N52" s="846"/>
      <c r="O52" s="846"/>
      <c r="P52" s="847"/>
      <c r="Q52" s="169"/>
    </row>
    <row r="53" spans="1:17" x14ac:dyDescent="0.2">
      <c r="A53" s="169"/>
      <c r="B53" s="845"/>
      <c r="C53" s="846"/>
      <c r="D53" s="846"/>
      <c r="E53" s="846"/>
      <c r="F53" s="846"/>
      <c r="G53" s="846"/>
      <c r="H53" s="846"/>
      <c r="I53" s="846"/>
      <c r="J53" s="846"/>
      <c r="K53" s="846"/>
      <c r="L53" s="846"/>
      <c r="M53" s="846"/>
      <c r="N53" s="846"/>
      <c r="O53" s="846"/>
      <c r="P53" s="847"/>
      <c r="Q53" s="169"/>
    </row>
    <row r="54" spans="1:17" x14ac:dyDescent="0.2">
      <c r="A54" s="169"/>
      <c r="B54" s="845"/>
      <c r="C54" s="846"/>
      <c r="D54" s="846"/>
      <c r="E54" s="846"/>
      <c r="F54" s="846"/>
      <c r="G54" s="846"/>
      <c r="H54" s="846"/>
      <c r="I54" s="846"/>
      <c r="J54" s="846"/>
      <c r="K54" s="846"/>
      <c r="L54" s="846"/>
      <c r="M54" s="846"/>
      <c r="N54" s="846"/>
      <c r="O54" s="846"/>
      <c r="P54" s="847"/>
      <c r="Q54" s="169"/>
    </row>
    <row r="55" spans="1:17" x14ac:dyDescent="0.2">
      <c r="A55" s="169"/>
      <c r="B55" s="845"/>
      <c r="C55" s="846"/>
      <c r="D55" s="846"/>
      <c r="E55" s="846"/>
      <c r="F55" s="846"/>
      <c r="G55" s="846"/>
      <c r="H55" s="846"/>
      <c r="I55" s="846"/>
      <c r="J55" s="846"/>
      <c r="K55" s="846"/>
      <c r="L55" s="846"/>
      <c r="M55" s="846"/>
      <c r="N55" s="846"/>
      <c r="O55" s="846"/>
      <c r="P55" s="847"/>
      <c r="Q55" s="169"/>
    </row>
    <row r="56" spans="1:17" x14ac:dyDescent="0.2">
      <c r="A56" s="169"/>
      <c r="B56" s="845"/>
      <c r="C56" s="846"/>
      <c r="D56" s="846"/>
      <c r="E56" s="846"/>
      <c r="F56" s="846"/>
      <c r="G56" s="846"/>
      <c r="H56" s="846"/>
      <c r="I56" s="846"/>
      <c r="J56" s="846"/>
      <c r="K56" s="846"/>
      <c r="L56" s="846"/>
      <c r="M56" s="846"/>
      <c r="N56" s="846"/>
      <c r="O56" s="846"/>
      <c r="P56" s="847"/>
      <c r="Q56" s="169"/>
    </row>
    <row r="57" spans="1:17" x14ac:dyDescent="0.2">
      <c r="A57" s="169"/>
      <c r="B57" s="845"/>
      <c r="C57" s="846"/>
      <c r="D57" s="846"/>
      <c r="E57" s="846"/>
      <c r="F57" s="846"/>
      <c r="G57" s="846"/>
      <c r="H57" s="846"/>
      <c r="I57" s="846"/>
      <c r="J57" s="846"/>
      <c r="K57" s="846"/>
      <c r="L57" s="846"/>
      <c r="M57" s="846"/>
      <c r="N57" s="846"/>
      <c r="O57" s="846"/>
      <c r="P57" s="847"/>
      <c r="Q57" s="169"/>
    </row>
    <row r="58" spans="1:17" x14ac:dyDescent="0.2">
      <c r="A58" s="169"/>
      <c r="B58" s="845"/>
      <c r="C58" s="846"/>
      <c r="D58" s="846"/>
      <c r="E58" s="846"/>
      <c r="F58" s="846"/>
      <c r="G58" s="846"/>
      <c r="H58" s="846"/>
      <c r="I58" s="846"/>
      <c r="J58" s="846"/>
      <c r="K58" s="846"/>
      <c r="L58" s="846"/>
      <c r="M58" s="846"/>
      <c r="N58" s="846"/>
      <c r="O58" s="846"/>
      <c r="P58" s="847"/>
      <c r="Q58" s="169"/>
    </row>
    <row r="59" spans="1:17" x14ac:dyDescent="0.2">
      <c r="A59" s="169"/>
      <c r="B59" s="845"/>
      <c r="C59" s="846"/>
      <c r="D59" s="846"/>
      <c r="E59" s="846"/>
      <c r="F59" s="846"/>
      <c r="G59" s="846"/>
      <c r="H59" s="846"/>
      <c r="I59" s="846"/>
      <c r="J59" s="846"/>
      <c r="K59" s="846"/>
      <c r="L59" s="846"/>
      <c r="M59" s="846"/>
      <c r="N59" s="846"/>
      <c r="O59" s="846"/>
      <c r="P59" s="847"/>
      <c r="Q59" s="169"/>
    </row>
    <row r="60" spans="1:17" x14ac:dyDescent="0.2">
      <c r="A60" s="169"/>
      <c r="B60" s="845"/>
      <c r="C60" s="846"/>
      <c r="D60" s="846"/>
      <c r="E60" s="846"/>
      <c r="F60" s="846"/>
      <c r="G60" s="846"/>
      <c r="H60" s="846"/>
      <c r="I60" s="846"/>
      <c r="J60" s="846"/>
      <c r="K60" s="846"/>
      <c r="L60" s="846"/>
      <c r="M60" s="846"/>
      <c r="N60" s="846"/>
      <c r="O60" s="846"/>
      <c r="P60" s="847"/>
      <c r="Q60" s="169"/>
    </row>
    <row r="61" spans="1:17" x14ac:dyDescent="0.2">
      <c r="A61" s="169"/>
      <c r="B61" s="845"/>
      <c r="C61" s="846"/>
      <c r="D61" s="846"/>
      <c r="E61" s="846"/>
      <c r="F61" s="846"/>
      <c r="G61" s="846"/>
      <c r="H61" s="846"/>
      <c r="I61" s="846"/>
      <c r="J61" s="846"/>
      <c r="K61" s="846"/>
      <c r="L61" s="846"/>
      <c r="M61" s="846"/>
      <c r="N61" s="846"/>
      <c r="O61" s="846"/>
      <c r="P61" s="847"/>
      <c r="Q61" s="169"/>
    </row>
    <row r="62" spans="1:17" x14ac:dyDescent="0.2">
      <c r="A62" s="169"/>
      <c r="B62" s="845"/>
      <c r="C62" s="846"/>
      <c r="D62" s="846"/>
      <c r="E62" s="846"/>
      <c r="F62" s="846"/>
      <c r="G62" s="846"/>
      <c r="H62" s="846"/>
      <c r="I62" s="846"/>
      <c r="J62" s="846"/>
      <c r="K62" s="846"/>
      <c r="L62" s="846"/>
      <c r="M62" s="846"/>
      <c r="N62" s="846"/>
      <c r="O62" s="846"/>
      <c r="P62" s="847"/>
      <c r="Q62" s="169"/>
    </row>
    <row r="63" spans="1:17" x14ac:dyDescent="0.2">
      <c r="A63" s="169"/>
      <c r="B63" s="845"/>
      <c r="C63" s="846"/>
      <c r="D63" s="846"/>
      <c r="E63" s="846"/>
      <c r="F63" s="846"/>
      <c r="G63" s="846"/>
      <c r="H63" s="846"/>
      <c r="I63" s="846"/>
      <c r="J63" s="846"/>
      <c r="K63" s="846"/>
      <c r="L63" s="846"/>
      <c r="M63" s="846"/>
      <c r="N63" s="846"/>
      <c r="O63" s="846"/>
      <c r="P63" s="847"/>
      <c r="Q63" s="169"/>
    </row>
    <row r="64" spans="1:17" x14ac:dyDescent="0.2">
      <c r="A64" s="169"/>
      <c r="B64" s="845"/>
      <c r="C64" s="846"/>
      <c r="D64" s="846"/>
      <c r="E64" s="846"/>
      <c r="F64" s="846"/>
      <c r="G64" s="846"/>
      <c r="H64" s="846"/>
      <c r="I64" s="846"/>
      <c r="J64" s="846"/>
      <c r="K64" s="846"/>
      <c r="L64" s="846"/>
      <c r="M64" s="846"/>
      <c r="N64" s="846"/>
      <c r="O64" s="846"/>
      <c r="P64" s="847"/>
      <c r="Q64" s="169"/>
    </row>
    <row r="65" spans="1:19" ht="13.5" thickBot="1" x14ac:dyDescent="0.25">
      <c r="A65" s="169"/>
      <c r="B65" s="848"/>
      <c r="C65" s="849"/>
      <c r="D65" s="849"/>
      <c r="E65" s="849"/>
      <c r="F65" s="849"/>
      <c r="G65" s="849"/>
      <c r="H65" s="849"/>
      <c r="I65" s="849"/>
      <c r="J65" s="849"/>
      <c r="K65" s="849"/>
      <c r="L65" s="849"/>
      <c r="M65" s="849"/>
      <c r="N65" s="849"/>
      <c r="O65" s="849"/>
      <c r="P65" s="850"/>
      <c r="Q65" s="169"/>
    </row>
    <row r="66" spans="1:19" s="178" customFormat="1" ht="4.5" customHeight="1" thickBot="1" x14ac:dyDescent="0.25">
      <c r="A66" s="851"/>
      <c r="B66" s="851"/>
      <c r="C66" s="851"/>
      <c r="D66" s="851"/>
      <c r="E66" s="851"/>
      <c r="F66" s="851"/>
      <c r="G66" s="851"/>
      <c r="H66" s="851"/>
      <c r="I66" s="851"/>
      <c r="J66" s="851"/>
      <c r="K66" s="851"/>
      <c r="L66" s="851"/>
      <c r="M66" s="851"/>
      <c r="N66" s="851"/>
      <c r="O66" s="851"/>
      <c r="P66" s="851"/>
      <c r="Q66" s="851"/>
      <c r="S66" s="179"/>
    </row>
    <row r="67" spans="1:19" ht="20.25" customHeight="1" x14ac:dyDescent="0.2">
      <c r="A67" s="169"/>
      <c r="B67" s="782" t="s">
        <v>5</v>
      </c>
      <c r="C67" s="785" t="s">
        <v>180</v>
      </c>
      <c r="D67" s="786"/>
      <c r="E67" s="786"/>
      <c r="F67" s="786"/>
      <c r="G67" s="786"/>
      <c r="H67" s="786"/>
      <c r="I67" s="786"/>
      <c r="J67" s="786"/>
      <c r="K67" s="786"/>
      <c r="L67" s="786"/>
      <c r="M67" s="786"/>
      <c r="N67" s="786"/>
      <c r="O67" s="786"/>
      <c r="P67" s="787"/>
      <c r="Q67" s="169"/>
    </row>
    <row r="68" spans="1:19" ht="96" customHeight="1" x14ac:dyDescent="0.2">
      <c r="A68" s="169"/>
      <c r="B68" s="783"/>
      <c r="C68" s="548" t="s">
        <v>377</v>
      </c>
      <c r="D68" s="549"/>
      <c r="E68" s="549"/>
      <c r="F68" s="549"/>
      <c r="G68" s="549"/>
      <c r="H68" s="549"/>
      <c r="I68" s="549"/>
      <c r="J68" s="549"/>
      <c r="K68" s="549"/>
      <c r="L68" s="549"/>
      <c r="M68" s="549"/>
      <c r="N68" s="549"/>
      <c r="O68" s="549"/>
      <c r="P68" s="550"/>
      <c r="Q68" s="169"/>
    </row>
    <row r="69" spans="1:19" ht="15" customHeight="1" x14ac:dyDescent="0.2">
      <c r="A69" s="169"/>
      <c r="B69" s="783"/>
      <c r="C69" s="773" t="s">
        <v>181</v>
      </c>
      <c r="D69" s="774"/>
      <c r="E69" s="774"/>
      <c r="F69" s="774"/>
      <c r="G69" s="774"/>
      <c r="H69" s="774"/>
      <c r="I69" s="774"/>
      <c r="J69" s="774"/>
      <c r="K69" s="774"/>
      <c r="L69" s="774"/>
      <c r="M69" s="774"/>
      <c r="N69" s="774"/>
      <c r="O69" s="774"/>
      <c r="P69" s="775"/>
      <c r="Q69" s="169"/>
    </row>
    <row r="70" spans="1:19" ht="90" customHeight="1" x14ac:dyDescent="0.2">
      <c r="A70" s="169"/>
      <c r="B70" s="783"/>
      <c r="C70" s="554"/>
      <c r="D70" s="555"/>
      <c r="E70" s="555"/>
      <c r="F70" s="555"/>
      <c r="G70" s="555"/>
      <c r="H70" s="555"/>
      <c r="I70" s="555"/>
      <c r="J70" s="555"/>
      <c r="K70" s="555"/>
      <c r="L70" s="555"/>
      <c r="M70" s="555"/>
      <c r="N70" s="555"/>
      <c r="O70" s="555"/>
      <c r="P70" s="556"/>
      <c r="Q70" s="169"/>
    </row>
    <row r="71" spans="1:19" ht="18" customHeight="1" x14ac:dyDescent="0.2">
      <c r="A71" s="169"/>
      <c r="B71" s="783"/>
      <c r="C71" s="773" t="s">
        <v>182</v>
      </c>
      <c r="D71" s="774"/>
      <c r="E71" s="774"/>
      <c r="F71" s="774"/>
      <c r="G71" s="774"/>
      <c r="H71" s="774"/>
      <c r="I71" s="774"/>
      <c r="J71" s="774"/>
      <c r="K71" s="774"/>
      <c r="L71" s="774"/>
      <c r="M71" s="774"/>
      <c r="N71" s="774"/>
      <c r="O71" s="774"/>
      <c r="P71" s="775"/>
      <c r="Q71" s="169"/>
    </row>
    <row r="72" spans="1:19" ht="90" customHeight="1" x14ac:dyDescent="0.2">
      <c r="A72" s="169"/>
      <c r="B72" s="783"/>
      <c r="C72" s="554"/>
      <c r="D72" s="555"/>
      <c r="E72" s="555"/>
      <c r="F72" s="555"/>
      <c r="G72" s="555"/>
      <c r="H72" s="555"/>
      <c r="I72" s="555"/>
      <c r="J72" s="555"/>
      <c r="K72" s="555"/>
      <c r="L72" s="555"/>
      <c r="M72" s="555"/>
      <c r="N72" s="555"/>
      <c r="O72" s="555"/>
      <c r="P72" s="556"/>
      <c r="Q72" s="169"/>
    </row>
    <row r="73" spans="1:19" ht="17.25" customHeight="1" x14ac:dyDescent="0.2">
      <c r="A73" s="169"/>
      <c r="B73" s="783"/>
      <c r="C73" s="773" t="s">
        <v>183</v>
      </c>
      <c r="D73" s="774"/>
      <c r="E73" s="774"/>
      <c r="F73" s="774"/>
      <c r="G73" s="774"/>
      <c r="H73" s="774"/>
      <c r="I73" s="774"/>
      <c r="J73" s="774"/>
      <c r="K73" s="774"/>
      <c r="L73" s="774"/>
      <c r="M73" s="774"/>
      <c r="N73" s="774"/>
      <c r="O73" s="774"/>
      <c r="P73" s="775"/>
      <c r="Q73" s="169"/>
    </row>
    <row r="74" spans="1:19" ht="90" customHeight="1" thickBot="1" x14ac:dyDescent="0.25">
      <c r="A74" s="169"/>
      <c r="B74" s="784"/>
      <c r="C74" s="776"/>
      <c r="D74" s="777"/>
      <c r="E74" s="777"/>
      <c r="F74" s="777"/>
      <c r="G74" s="777"/>
      <c r="H74" s="777"/>
      <c r="I74" s="777"/>
      <c r="J74" s="777"/>
      <c r="K74" s="777"/>
      <c r="L74" s="777"/>
      <c r="M74" s="777"/>
      <c r="N74" s="777"/>
      <c r="O74" s="777"/>
      <c r="P74" s="778"/>
      <c r="Q74" s="169"/>
    </row>
    <row r="75" spans="1:19" ht="30.75" customHeight="1" thickBot="1" x14ac:dyDescent="0.25">
      <c r="A75" s="169"/>
      <c r="B75" s="363" t="s">
        <v>63</v>
      </c>
      <c r="C75" s="826" t="s">
        <v>196</v>
      </c>
      <c r="D75" s="827"/>
      <c r="E75" s="827"/>
      <c r="F75" s="827"/>
      <c r="G75" s="827"/>
      <c r="H75" s="827"/>
      <c r="I75" s="827"/>
      <c r="J75" s="827"/>
      <c r="K75" s="827"/>
      <c r="L75" s="827"/>
      <c r="M75" s="827"/>
      <c r="N75" s="827"/>
      <c r="O75" s="827"/>
      <c r="P75" s="828"/>
      <c r="Q75" s="169"/>
    </row>
    <row r="76" spans="1:19" ht="27.75" customHeight="1" thickBot="1" x14ac:dyDescent="0.25">
      <c r="A76" s="169"/>
      <c r="B76" s="363" t="s">
        <v>84</v>
      </c>
      <c r="C76" s="779" t="s">
        <v>85</v>
      </c>
      <c r="D76" s="779"/>
      <c r="E76" s="779"/>
      <c r="F76" s="779"/>
      <c r="G76" s="779"/>
      <c r="H76" s="779"/>
      <c r="I76" s="779"/>
      <c r="J76" s="779"/>
      <c r="K76" s="779"/>
      <c r="L76" s="779"/>
      <c r="M76" s="779"/>
      <c r="N76" s="779"/>
      <c r="O76" s="779"/>
      <c r="P76" s="780"/>
      <c r="Q76" s="169"/>
    </row>
    <row r="79" spans="1:19" x14ac:dyDescent="0.2">
      <c r="C79" s="181"/>
    </row>
    <row r="80" spans="1:19" hidden="1" x14ac:dyDescent="0.2">
      <c r="C80" s="165">
        <v>2018</v>
      </c>
    </row>
    <row r="81" spans="2:19" hidden="1" x14ac:dyDescent="0.2">
      <c r="C81" s="165">
        <v>2019</v>
      </c>
    </row>
    <row r="87" spans="2:19" s="182" customFormat="1" x14ac:dyDescent="0.2">
      <c r="S87" s="167"/>
    </row>
    <row r="88" spans="2:19" s="182" customFormat="1" x14ac:dyDescent="0.2">
      <c r="S88" s="167"/>
    </row>
    <row r="89" spans="2:19" s="182" customFormat="1" x14ac:dyDescent="0.2">
      <c r="S89" s="167"/>
    </row>
    <row r="90" spans="2:19" s="182" customFormat="1" x14ac:dyDescent="0.2">
      <c r="S90" s="167"/>
    </row>
    <row r="91" spans="2:19" s="182" customFormat="1" x14ac:dyDescent="0.2">
      <c r="S91" s="167"/>
    </row>
    <row r="92" spans="2:19" s="182" customFormat="1" x14ac:dyDescent="0.2">
      <c r="S92" s="167"/>
    </row>
    <row r="93" spans="2:19" s="182" customFormat="1" x14ac:dyDescent="0.2">
      <c r="D93" s="183"/>
      <c r="E93" s="183"/>
      <c r="F93" s="183"/>
      <c r="G93" s="183"/>
      <c r="H93" s="183"/>
      <c r="I93" s="183"/>
      <c r="S93" s="167"/>
    </row>
    <row r="94" spans="2:19" s="182" customFormat="1" x14ac:dyDescent="0.2">
      <c r="D94" s="183"/>
      <c r="E94" s="183"/>
      <c r="F94" s="183"/>
      <c r="G94" s="183"/>
      <c r="H94" s="183"/>
      <c r="I94" s="183"/>
      <c r="S94" s="167"/>
    </row>
    <row r="95" spans="2:19" s="182" customFormat="1" x14ac:dyDescent="0.2">
      <c r="B95" s="183"/>
      <c r="C95" s="183"/>
      <c r="D95" s="183"/>
      <c r="E95" s="183"/>
      <c r="F95" s="183"/>
      <c r="G95" s="183"/>
      <c r="H95" s="183"/>
      <c r="I95" s="183"/>
      <c r="S95" s="167"/>
    </row>
    <row r="96" spans="2:19" s="182" customFormat="1" x14ac:dyDescent="0.2">
      <c r="B96" s="183"/>
      <c r="C96" s="183"/>
      <c r="D96" s="183"/>
      <c r="E96" s="183"/>
      <c r="F96" s="183"/>
      <c r="G96" s="183"/>
      <c r="H96" s="183"/>
      <c r="I96" s="183"/>
      <c r="S96" s="167"/>
    </row>
    <row r="97" spans="2:19" s="182" customFormat="1" x14ac:dyDescent="0.2">
      <c r="B97" s="183"/>
      <c r="C97" s="183"/>
      <c r="D97" s="183"/>
      <c r="E97" s="183"/>
      <c r="F97" s="183"/>
      <c r="G97" s="183"/>
      <c r="H97" s="183"/>
      <c r="I97" s="183"/>
      <c r="S97" s="167"/>
    </row>
    <row r="98" spans="2:19" s="182" customFormat="1" x14ac:dyDescent="0.2">
      <c r="B98" s="183"/>
      <c r="C98" s="183"/>
      <c r="D98" s="183"/>
      <c r="E98" s="183"/>
      <c r="F98" s="183"/>
      <c r="G98" s="183"/>
      <c r="H98" s="183"/>
      <c r="I98" s="183"/>
      <c r="K98" s="183"/>
      <c r="L98" s="183"/>
      <c r="M98" s="183"/>
      <c r="N98" s="183"/>
      <c r="O98" s="183"/>
      <c r="P98" s="183"/>
      <c r="S98" s="167"/>
    </row>
    <row r="99" spans="2:19" s="182" customFormat="1" x14ac:dyDescent="0.2">
      <c r="B99" s="183"/>
      <c r="C99" s="183"/>
      <c r="D99" s="183"/>
      <c r="E99" s="183"/>
      <c r="F99" s="183"/>
      <c r="G99" s="183"/>
      <c r="H99" s="183"/>
      <c r="I99" s="183"/>
      <c r="K99" s="183"/>
      <c r="L99" s="183"/>
      <c r="M99" s="183"/>
      <c r="N99" s="183"/>
      <c r="O99" s="183"/>
      <c r="P99" s="183"/>
      <c r="S99" s="167"/>
    </row>
    <row r="100" spans="2:19" s="182" customFormat="1" x14ac:dyDescent="0.2">
      <c r="B100" s="183"/>
      <c r="C100" s="183"/>
      <c r="D100" s="183"/>
      <c r="E100" s="183"/>
      <c r="F100" s="183"/>
      <c r="G100" s="183"/>
      <c r="H100" s="183"/>
      <c r="I100" s="183"/>
      <c r="K100" s="183"/>
      <c r="L100" s="183"/>
      <c r="M100" s="183"/>
      <c r="N100" s="183"/>
      <c r="O100" s="183"/>
      <c r="P100" s="183"/>
      <c r="S100" s="167"/>
    </row>
    <row r="101" spans="2:19" s="182" customFormat="1" x14ac:dyDescent="0.2">
      <c r="B101" s="183"/>
      <c r="C101" s="183"/>
      <c r="D101" s="183"/>
      <c r="E101" s="183"/>
      <c r="F101" s="183"/>
      <c r="G101" s="183"/>
      <c r="H101" s="183"/>
      <c r="I101" s="183"/>
      <c r="K101" s="183"/>
      <c r="L101" s="183"/>
      <c r="M101" s="183"/>
      <c r="N101" s="183"/>
      <c r="O101" s="183"/>
      <c r="P101" s="183"/>
      <c r="Q101" s="184" t="s">
        <v>69</v>
      </c>
      <c r="S101" s="167"/>
    </row>
    <row r="102" spans="2:19" s="182" customFormat="1" x14ac:dyDescent="0.2">
      <c r="B102" s="185"/>
      <c r="C102" s="185"/>
      <c r="D102" s="183"/>
      <c r="E102" s="183"/>
      <c r="F102" s="183"/>
      <c r="G102" s="183"/>
      <c r="H102" s="183"/>
      <c r="I102" s="183"/>
      <c r="K102" s="183"/>
      <c r="L102" s="183"/>
      <c r="O102" s="183"/>
      <c r="P102" s="183"/>
      <c r="Q102" s="184" t="s">
        <v>70</v>
      </c>
      <c r="S102" s="167"/>
    </row>
    <row r="103" spans="2:19" s="182" customFormat="1" x14ac:dyDescent="0.2">
      <c r="B103" s="185"/>
      <c r="C103" s="185"/>
      <c r="D103" s="183"/>
      <c r="E103" s="183"/>
      <c r="F103" s="183"/>
      <c r="G103" s="183"/>
      <c r="H103" s="183"/>
      <c r="I103" s="183"/>
      <c r="K103" s="183"/>
      <c r="L103" s="183"/>
      <c r="O103" s="183"/>
      <c r="P103" s="183"/>
      <c r="Q103" s="184" t="s">
        <v>72</v>
      </c>
      <c r="S103" s="167"/>
    </row>
    <row r="104" spans="2:19" s="182" customFormat="1" x14ac:dyDescent="0.2">
      <c r="B104" s="185"/>
      <c r="C104" s="185"/>
      <c r="D104" s="183"/>
      <c r="E104" s="183"/>
      <c r="F104" s="183"/>
      <c r="G104" s="183"/>
      <c r="H104" s="183"/>
      <c r="I104" s="183"/>
      <c r="K104" s="183"/>
      <c r="L104" s="183"/>
      <c r="O104" s="183"/>
      <c r="P104" s="183"/>
      <c r="Q104" s="184" t="s">
        <v>71</v>
      </c>
      <c r="S104" s="167"/>
    </row>
    <row r="105" spans="2:19" s="182" customFormat="1" x14ac:dyDescent="0.2">
      <c r="B105" s="183"/>
      <c r="C105" s="185"/>
      <c r="D105" s="183"/>
      <c r="E105" s="183"/>
      <c r="F105" s="183"/>
      <c r="G105" s="183"/>
      <c r="H105" s="183"/>
      <c r="I105" s="183"/>
      <c r="K105" s="183"/>
      <c r="L105" s="183"/>
      <c r="M105" s="185"/>
      <c r="N105" s="183"/>
      <c r="O105" s="183"/>
      <c r="P105" s="183"/>
      <c r="Q105" s="184" t="s">
        <v>73</v>
      </c>
      <c r="S105" s="167"/>
    </row>
    <row r="106" spans="2:19" s="182" customFormat="1" x14ac:dyDescent="0.2">
      <c r="B106" s="183"/>
      <c r="C106" s="185"/>
      <c r="D106" s="183"/>
      <c r="E106" s="183"/>
      <c r="F106" s="183"/>
      <c r="G106" s="183"/>
      <c r="H106" s="183"/>
      <c r="I106" s="183"/>
      <c r="K106" s="183"/>
      <c r="L106" s="183"/>
      <c r="M106" s="183"/>
      <c r="N106" s="183" t="s">
        <v>67</v>
      </c>
      <c r="O106" s="183"/>
      <c r="P106" s="183"/>
      <c r="Q106" s="184" t="s">
        <v>74</v>
      </c>
      <c r="S106" s="167"/>
    </row>
    <row r="107" spans="2:19" s="182" customFormat="1" x14ac:dyDescent="0.2">
      <c r="B107" s="183"/>
      <c r="C107" s="185"/>
      <c r="D107" s="183"/>
      <c r="E107" s="183"/>
      <c r="F107" s="183"/>
      <c r="G107" s="183"/>
      <c r="H107" s="183"/>
      <c r="I107" s="183"/>
      <c r="K107" s="183"/>
      <c r="L107" s="183"/>
      <c r="M107" s="183"/>
      <c r="N107" s="183"/>
      <c r="O107" s="183"/>
      <c r="P107" s="183"/>
      <c r="S107" s="167"/>
    </row>
    <row r="108" spans="2:19" s="182" customFormat="1" x14ac:dyDescent="0.2">
      <c r="B108" s="183"/>
      <c r="C108" s="185"/>
      <c r="D108" s="183"/>
      <c r="E108" s="183"/>
      <c r="F108" s="183"/>
      <c r="G108" s="183"/>
      <c r="H108" s="183"/>
      <c r="I108" s="183"/>
      <c r="K108" s="183"/>
      <c r="L108" s="183"/>
      <c r="M108" s="183"/>
      <c r="N108" s="183"/>
      <c r="O108" s="183"/>
      <c r="P108" s="183"/>
      <c r="S108" s="167"/>
    </row>
    <row r="109" spans="2:19" s="182" customFormat="1" x14ac:dyDescent="0.2">
      <c r="B109" s="183"/>
      <c r="C109" s="183"/>
      <c r="D109" s="183"/>
      <c r="E109" s="183"/>
      <c r="F109" s="183"/>
      <c r="G109" s="183"/>
      <c r="H109" s="183"/>
      <c r="I109" s="183"/>
      <c r="K109" s="183"/>
      <c r="L109" s="183"/>
      <c r="M109" s="183"/>
      <c r="N109" s="183"/>
      <c r="O109" s="183"/>
      <c r="P109" s="183"/>
      <c r="S109" s="167"/>
    </row>
    <row r="110" spans="2:19" s="182" customFormat="1" x14ac:dyDescent="0.2">
      <c r="B110" s="183"/>
      <c r="C110" s="183"/>
      <c r="D110" s="183"/>
      <c r="E110" s="183"/>
      <c r="F110" s="183"/>
      <c r="G110" s="183"/>
      <c r="H110" s="183"/>
      <c r="I110" s="183"/>
      <c r="K110" s="183"/>
      <c r="L110" s="183"/>
      <c r="M110" s="183"/>
      <c r="N110" s="183"/>
      <c r="O110" s="183"/>
      <c r="P110" s="183"/>
      <c r="S110" s="167"/>
    </row>
    <row r="111" spans="2:19" s="182" customFormat="1" x14ac:dyDescent="0.2">
      <c r="B111" s="183"/>
      <c r="C111" s="183"/>
      <c r="D111" s="183"/>
      <c r="E111" s="183"/>
      <c r="F111" s="183"/>
      <c r="G111" s="183"/>
      <c r="H111" s="183"/>
      <c r="I111" s="183"/>
      <c r="K111" s="183"/>
      <c r="L111" s="183"/>
      <c r="M111" s="183"/>
      <c r="N111" s="183"/>
      <c r="O111" s="183"/>
      <c r="P111" s="183"/>
      <c r="Q111" s="184">
        <v>2015</v>
      </c>
      <c r="S111" s="167"/>
    </row>
    <row r="112" spans="2:19" s="182" customFormat="1" ht="12.75" customHeight="1" x14ac:dyDescent="0.2">
      <c r="B112" s="183"/>
      <c r="C112" s="183"/>
      <c r="D112" s="183"/>
      <c r="E112" s="183"/>
      <c r="F112" s="183"/>
      <c r="G112" s="183"/>
      <c r="H112" s="183"/>
      <c r="I112" s="183"/>
      <c r="Q112" s="184">
        <v>2016</v>
      </c>
      <c r="S112" s="167"/>
    </row>
    <row r="113" spans="2:19" s="182" customFormat="1" x14ac:dyDescent="0.2">
      <c r="B113" s="183"/>
      <c r="C113" s="183"/>
      <c r="D113" s="183"/>
      <c r="E113" s="183"/>
      <c r="F113" s="183"/>
      <c r="G113" s="183"/>
      <c r="H113" s="183"/>
      <c r="I113" s="183"/>
      <c r="Q113" s="184">
        <v>2017</v>
      </c>
      <c r="S113" s="167"/>
    </row>
    <row r="114" spans="2:19" s="182" customFormat="1" x14ac:dyDescent="0.2">
      <c r="C114" s="183"/>
      <c r="H114" s="183"/>
      <c r="I114" s="183"/>
      <c r="Q114" s="184">
        <v>2018</v>
      </c>
      <c r="S114" s="167"/>
    </row>
    <row r="115" spans="2:19" s="182" customFormat="1" x14ac:dyDescent="0.2">
      <c r="C115" s="183"/>
      <c r="H115" s="183"/>
      <c r="I115" s="183"/>
      <c r="S115" s="167"/>
    </row>
    <row r="116" spans="2:19" s="182" customFormat="1" x14ac:dyDescent="0.2">
      <c r="C116" s="183"/>
      <c r="H116" s="183"/>
      <c r="I116" s="183"/>
      <c r="S116" s="167"/>
    </row>
    <row r="117" spans="2:19" s="182" customFormat="1" x14ac:dyDescent="0.2">
      <c r="B117" s="186"/>
      <c r="C117" s="183"/>
      <c r="H117" s="183"/>
      <c r="I117" s="183"/>
      <c r="S117" s="167"/>
    </row>
    <row r="118" spans="2:19" s="182" customFormat="1" x14ac:dyDescent="0.2">
      <c r="B118" s="186"/>
      <c r="C118" s="183"/>
      <c r="H118" s="183"/>
      <c r="I118" s="183"/>
      <c r="S118" s="167"/>
    </row>
    <row r="119" spans="2:19" s="182" customFormat="1" x14ac:dyDescent="0.2">
      <c r="B119" s="186"/>
      <c r="C119" s="183"/>
      <c r="H119" s="183"/>
      <c r="I119" s="183"/>
      <c r="S119" s="167"/>
    </row>
    <row r="120" spans="2:19" s="182" customFormat="1" x14ac:dyDescent="0.2">
      <c r="B120" s="186"/>
      <c r="C120" s="183"/>
      <c r="H120" s="183"/>
      <c r="I120" s="183"/>
      <c r="S120" s="167"/>
    </row>
    <row r="121" spans="2:19" s="182" customFormat="1" x14ac:dyDescent="0.2">
      <c r="B121" s="186"/>
      <c r="C121" s="183"/>
      <c r="H121" s="183"/>
      <c r="I121" s="183"/>
      <c r="S121" s="167"/>
    </row>
    <row r="122" spans="2:19" s="182" customFormat="1" x14ac:dyDescent="0.2">
      <c r="B122" s="186"/>
      <c r="C122" s="183"/>
      <c r="H122" s="183"/>
      <c r="I122" s="183"/>
      <c r="S122" s="167"/>
    </row>
    <row r="123" spans="2:19" s="182" customFormat="1" x14ac:dyDescent="0.2">
      <c r="B123" s="186"/>
      <c r="C123" s="183"/>
      <c r="H123" s="183"/>
      <c r="I123" s="183"/>
      <c r="S123" s="167"/>
    </row>
    <row r="124" spans="2:19" s="182" customFormat="1" x14ac:dyDescent="0.2">
      <c r="B124" s="187"/>
      <c r="C124" s="183"/>
      <c r="H124" s="183"/>
      <c r="I124" s="183"/>
      <c r="S124" s="167"/>
    </row>
    <row r="125" spans="2:19" s="182" customFormat="1" x14ac:dyDescent="0.2">
      <c r="B125" s="187"/>
      <c r="C125" s="183"/>
      <c r="H125" s="183"/>
      <c r="I125" s="183"/>
      <c r="S125" s="167"/>
    </row>
    <row r="126" spans="2:19" s="182" customFormat="1" x14ac:dyDescent="0.2">
      <c r="C126" s="183"/>
      <c r="H126" s="183"/>
      <c r="I126" s="183"/>
      <c r="S126" s="167"/>
    </row>
    <row r="127" spans="2:19" s="182" customFormat="1" x14ac:dyDescent="0.2">
      <c r="B127" s="188" t="s">
        <v>260</v>
      </c>
      <c r="C127" s="183"/>
      <c r="F127" s="183"/>
      <c r="I127" s="183"/>
      <c r="S127" s="167"/>
    </row>
    <row r="128" spans="2:19" s="182" customFormat="1" x14ac:dyDescent="0.2">
      <c r="B128" s="188" t="s">
        <v>261</v>
      </c>
      <c r="C128" s="183"/>
      <c r="F128" s="183"/>
      <c r="I128" s="183"/>
      <c r="S128" s="167"/>
    </row>
    <row r="129" spans="2:19" s="182" customFormat="1" x14ac:dyDescent="0.2">
      <c r="B129" s="188" t="s">
        <v>262</v>
      </c>
      <c r="C129" s="183"/>
      <c r="F129" s="183"/>
      <c r="I129" s="189"/>
      <c r="J129" s="189"/>
      <c r="K129" s="189"/>
      <c r="S129" s="167"/>
    </row>
    <row r="130" spans="2:19" s="182" customFormat="1" x14ac:dyDescent="0.2">
      <c r="B130" s="188" t="s">
        <v>263</v>
      </c>
      <c r="C130" s="183"/>
      <c r="F130" s="183"/>
      <c r="G130" s="183"/>
      <c r="H130" s="189"/>
      <c r="I130" s="189"/>
      <c r="J130" s="189"/>
      <c r="K130" s="189"/>
      <c r="S130" s="167"/>
    </row>
    <row r="131" spans="2:19" s="182" customFormat="1" x14ac:dyDescent="0.2">
      <c r="B131" s="188" t="s">
        <v>264</v>
      </c>
      <c r="C131" s="183"/>
      <c r="F131" s="183"/>
      <c r="G131" s="183"/>
      <c r="H131" s="189"/>
      <c r="I131" s="189"/>
      <c r="J131" s="189"/>
      <c r="K131" s="189"/>
      <c r="S131" s="167"/>
    </row>
    <row r="132" spans="2:19" s="182" customFormat="1" x14ac:dyDescent="0.2">
      <c r="B132" s="188" t="s">
        <v>265</v>
      </c>
      <c r="C132" s="183"/>
      <c r="F132" s="183"/>
      <c r="G132" s="183"/>
      <c r="H132" s="189"/>
      <c r="I132" s="189"/>
      <c r="J132" s="189"/>
      <c r="K132" s="189"/>
      <c r="S132" s="167"/>
    </row>
    <row r="133" spans="2:19" s="182" customFormat="1" x14ac:dyDescent="0.2">
      <c r="B133" s="188" t="s">
        <v>266</v>
      </c>
      <c r="C133" s="183"/>
      <c r="F133" s="183"/>
      <c r="G133" s="183"/>
      <c r="H133" s="189"/>
      <c r="I133" s="189"/>
      <c r="J133" s="189"/>
      <c r="K133" s="189"/>
      <c r="S133" s="167"/>
    </row>
    <row r="134" spans="2:19" s="182" customFormat="1" x14ac:dyDescent="0.2">
      <c r="B134" s="190"/>
      <c r="C134" s="183"/>
      <c r="F134" s="183"/>
      <c r="G134" s="183"/>
      <c r="H134" s="189"/>
      <c r="I134" s="189"/>
      <c r="J134" s="189"/>
      <c r="K134" s="189"/>
      <c r="S134" s="167"/>
    </row>
    <row r="135" spans="2:19" s="182" customFormat="1" x14ac:dyDescent="0.2">
      <c r="B135" s="186"/>
      <c r="C135" s="183"/>
      <c r="F135" s="183"/>
      <c r="G135" s="183"/>
      <c r="H135" s="189"/>
      <c r="I135" s="189"/>
      <c r="J135" s="189"/>
      <c r="K135" s="189"/>
      <c r="S135" s="167"/>
    </row>
    <row r="136" spans="2:19" s="169" customFormat="1" x14ac:dyDescent="0.2">
      <c r="B136" s="186"/>
      <c r="C136" s="183"/>
      <c r="F136" s="183"/>
      <c r="G136" s="183"/>
      <c r="H136" s="189"/>
      <c r="I136" s="189"/>
      <c r="J136" s="189"/>
      <c r="K136" s="189"/>
      <c r="S136" s="170"/>
    </row>
    <row r="137" spans="2:19" s="169" customFormat="1" x14ac:dyDescent="0.2">
      <c r="B137" s="182" t="s">
        <v>29</v>
      </c>
      <c r="C137" s="183"/>
      <c r="F137" s="183"/>
      <c r="G137" s="183"/>
      <c r="H137" s="189"/>
      <c r="I137" s="189"/>
      <c r="J137" s="189"/>
      <c r="K137" s="189"/>
      <c r="S137" s="170"/>
    </row>
    <row r="138" spans="2:19" s="169" customFormat="1" x14ac:dyDescent="0.2">
      <c r="B138" s="191" t="s">
        <v>55</v>
      </c>
      <c r="C138" s="183"/>
      <c r="F138" s="183"/>
      <c r="G138" s="183"/>
      <c r="H138" s="189"/>
      <c r="I138" s="189"/>
      <c r="J138" s="189"/>
      <c r="K138" s="189"/>
      <c r="S138" s="170"/>
    </row>
    <row r="139" spans="2:19" s="169" customFormat="1" x14ac:dyDescent="0.2">
      <c r="B139" s="191" t="s">
        <v>166</v>
      </c>
      <c r="C139" s="183"/>
      <c r="F139" s="183"/>
      <c r="G139" s="183"/>
      <c r="H139" s="189"/>
      <c r="I139" s="189"/>
      <c r="J139" s="189"/>
      <c r="K139" s="189"/>
      <c r="S139" s="170"/>
    </row>
    <row r="140" spans="2:19" s="169" customFormat="1" x14ac:dyDescent="0.2">
      <c r="B140" s="191" t="s">
        <v>39</v>
      </c>
      <c r="C140" s="183"/>
      <c r="F140" s="183"/>
      <c r="G140" s="183"/>
      <c r="H140" s="189"/>
      <c r="I140" s="189"/>
      <c r="J140" s="189"/>
      <c r="K140" s="189"/>
      <c r="S140" s="170"/>
    </row>
    <row r="141" spans="2:19" s="169" customFormat="1" x14ac:dyDescent="0.2">
      <c r="B141" s="191" t="s">
        <v>172</v>
      </c>
      <c r="C141" s="183"/>
      <c r="F141" s="183"/>
      <c r="G141" s="183"/>
      <c r="H141" s="189"/>
      <c r="I141" s="189"/>
      <c r="J141" s="189"/>
      <c r="K141" s="189"/>
      <c r="S141" s="170"/>
    </row>
    <row r="142" spans="2:19" s="169" customFormat="1" x14ac:dyDescent="0.2">
      <c r="B142" s="191" t="s">
        <v>112</v>
      </c>
      <c r="C142" s="183"/>
      <c r="F142" s="183"/>
      <c r="G142" s="183"/>
      <c r="J142" s="189"/>
      <c r="K142" s="189"/>
      <c r="S142" s="170"/>
    </row>
    <row r="143" spans="2:19" s="169" customFormat="1" x14ac:dyDescent="0.2">
      <c r="B143" s="191" t="s">
        <v>174</v>
      </c>
      <c r="C143" s="183"/>
      <c r="F143" s="183"/>
      <c r="G143" s="183"/>
      <c r="S143" s="170"/>
    </row>
    <row r="144" spans="2:19" s="169" customFormat="1" x14ac:dyDescent="0.2">
      <c r="B144" s="191" t="s">
        <v>53</v>
      </c>
      <c r="C144" s="183"/>
      <c r="F144" s="183"/>
      <c r="G144" s="183"/>
      <c r="S144" s="170"/>
    </row>
    <row r="145" spans="2:19" s="169" customFormat="1" x14ac:dyDescent="0.2">
      <c r="B145" s="191" t="s">
        <v>163</v>
      </c>
      <c r="C145" s="183"/>
      <c r="F145" s="183"/>
      <c r="G145" s="183"/>
      <c r="S145" s="170"/>
    </row>
    <row r="146" spans="2:19" s="169" customFormat="1" x14ac:dyDescent="0.2">
      <c r="B146" s="191" t="s">
        <v>167</v>
      </c>
      <c r="C146" s="183"/>
      <c r="F146" s="183"/>
      <c r="G146" s="183"/>
      <c r="S146" s="170"/>
    </row>
    <row r="147" spans="2:19" x14ac:dyDescent="0.2">
      <c r="B147" s="192" t="s">
        <v>187</v>
      </c>
      <c r="C147" s="183"/>
      <c r="F147" s="183"/>
      <c r="G147" s="183"/>
    </row>
    <row r="148" spans="2:19" x14ac:dyDescent="0.2">
      <c r="B148" s="191" t="s">
        <v>165</v>
      </c>
      <c r="C148" s="183"/>
      <c r="F148" s="183"/>
      <c r="G148" s="183"/>
    </row>
    <row r="149" spans="2:19" x14ac:dyDescent="0.2">
      <c r="B149" s="191" t="s">
        <v>170</v>
      </c>
      <c r="C149" s="183"/>
      <c r="F149" s="183"/>
      <c r="G149" s="183"/>
    </row>
    <row r="150" spans="2:19" x14ac:dyDescent="0.2">
      <c r="B150" s="191" t="s">
        <v>173</v>
      </c>
      <c r="C150" s="183"/>
      <c r="F150" s="183"/>
      <c r="G150" s="183"/>
    </row>
    <row r="151" spans="2:19" x14ac:dyDescent="0.2">
      <c r="B151" s="191" t="s">
        <v>171</v>
      </c>
      <c r="C151" s="183"/>
      <c r="F151" s="183"/>
      <c r="G151" s="183"/>
    </row>
    <row r="152" spans="2:19" x14ac:dyDescent="0.2">
      <c r="B152" s="191" t="s">
        <v>168</v>
      </c>
      <c r="C152" s="183"/>
      <c r="F152" s="183"/>
      <c r="G152" s="183"/>
    </row>
    <row r="153" spans="2:19" x14ac:dyDescent="0.2">
      <c r="B153" s="191" t="s">
        <v>161</v>
      </c>
      <c r="C153" s="183"/>
      <c r="F153" s="183"/>
      <c r="G153" s="183"/>
    </row>
    <row r="154" spans="2:19" x14ac:dyDescent="0.2">
      <c r="B154" s="191" t="s">
        <v>169</v>
      </c>
      <c r="C154" s="183"/>
    </row>
    <row r="155" spans="2:19" x14ac:dyDescent="0.2">
      <c r="B155" s="191" t="s">
        <v>162</v>
      </c>
      <c r="C155" s="183"/>
    </row>
    <row r="156" spans="2:19" x14ac:dyDescent="0.2">
      <c r="B156" s="191" t="s">
        <v>164</v>
      </c>
      <c r="C156" s="183"/>
    </row>
    <row r="157" spans="2:19" x14ac:dyDescent="0.2">
      <c r="B157" s="191" t="s">
        <v>46</v>
      </c>
      <c r="C157" s="183"/>
    </row>
    <row r="158" spans="2:19" x14ac:dyDescent="0.2">
      <c r="B158" s="191" t="s">
        <v>54</v>
      </c>
      <c r="C158" s="183"/>
    </row>
    <row r="159" spans="2:19" x14ac:dyDescent="0.2">
      <c r="B159" s="191" t="s">
        <v>45</v>
      </c>
      <c r="C159" s="183"/>
    </row>
    <row r="160" spans="2:19" x14ac:dyDescent="0.2">
      <c r="B160" s="191" t="s">
        <v>47</v>
      </c>
      <c r="C160" s="183"/>
    </row>
    <row r="161" spans="2:3" x14ac:dyDescent="0.2">
      <c r="B161" s="191" t="s">
        <v>113</v>
      </c>
      <c r="C161" s="183"/>
    </row>
    <row r="162" spans="2:3" x14ac:dyDescent="0.2">
      <c r="B162" s="191" t="s">
        <v>111</v>
      </c>
      <c r="C162" s="183"/>
    </row>
    <row r="163" spans="2:3" x14ac:dyDescent="0.2">
      <c r="B163" s="191" t="s">
        <v>40</v>
      </c>
      <c r="C163" s="183"/>
    </row>
    <row r="164" spans="2:3" x14ac:dyDescent="0.2">
      <c r="B164" s="191" t="s">
        <v>110</v>
      </c>
    </row>
    <row r="165" spans="2:3" x14ac:dyDescent="0.2">
      <c r="B165" s="182"/>
    </row>
    <row r="166" spans="2:3" x14ac:dyDescent="0.2">
      <c r="B166" s="182"/>
    </row>
    <row r="167" spans="2:3" x14ac:dyDescent="0.2">
      <c r="B167" s="182"/>
    </row>
    <row r="168" spans="2:3" x14ac:dyDescent="0.2">
      <c r="B168" s="182" t="s">
        <v>188</v>
      </c>
    </row>
    <row r="169" spans="2:3" x14ac:dyDescent="0.2">
      <c r="B169" s="184" t="s">
        <v>66</v>
      </c>
    </row>
    <row r="170" spans="2:3" x14ac:dyDescent="0.2">
      <c r="B170" s="184" t="s">
        <v>85</v>
      </c>
    </row>
    <row r="171" spans="2:3" x14ac:dyDescent="0.2">
      <c r="B171" s="182"/>
    </row>
    <row r="172" spans="2:3" x14ac:dyDescent="0.2">
      <c r="B172" s="186"/>
    </row>
    <row r="173" spans="2:3" x14ac:dyDescent="0.2">
      <c r="B173" s="186"/>
    </row>
    <row r="174" spans="2:3" x14ac:dyDescent="0.2">
      <c r="B174" s="193"/>
    </row>
    <row r="175" spans="2:3" x14ac:dyDescent="0.2">
      <c r="B175" s="193"/>
    </row>
    <row r="176" spans="2:3" x14ac:dyDescent="0.2">
      <c r="B176" s="193"/>
    </row>
    <row r="177" spans="2:2" x14ac:dyDescent="0.2">
      <c r="B177" s="193"/>
    </row>
    <row r="178" spans="2:2" x14ac:dyDescent="0.2">
      <c r="B178" s="193"/>
    </row>
  </sheetData>
  <sheetProtection formatColumns="0" formatRows="0"/>
  <mergeCells count="72">
    <mergeCell ref="B2:B5"/>
    <mergeCell ref="C2:M2"/>
    <mergeCell ref="N2:P2"/>
    <mergeCell ref="C3:M3"/>
    <mergeCell ref="N3:P3"/>
    <mergeCell ref="C4:M4"/>
    <mergeCell ref="N4:P4"/>
    <mergeCell ref="C5:M5"/>
    <mergeCell ref="N5:P5"/>
    <mergeCell ref="B7:P8"/>
    <mergeCell ref="B9:P9"/>
    <mergeCell ref="C10:I10"/>
    <mergeCell ref="J10:M10"/>
    <mergeCell ref="N10:P10"/>
    <mergeCell ref="B11:P11"/>
    <mergeCell ref="C12:P12"/>
    <mergeCell ref="B13:P13"/>
    <mergeCell ref="C14:P14"/>
    <mergeCell ref="B15:P15"/>
    <mergeCell ref="C16:P16"/>
    <mergeCell ref="B17:P17"/>
    <mergeCell ref="C18:P18"/>
    <mergeCell ref="B19:P19"/>
    <mergeCell ref="B20:P20"/>
    <mergeCell ref="B21:P21"/>
    <mergeCell ref="C22:P22"/>
    <mergeCell ref="B23:P23"/>
    <mergeCell ref="C24:P24"/>
    <mergeCell ref="B25:P25"/>
    <mergeCell ref="C26:P26"/>
    <mergeCell ref="B27:P27"/>
    <mergeCell ref="D28:G28"/>
    <mergeCell ref="H28:J28"/>
    <mergeCell ref="K28:M28"/>
    <mergeCell ref="N28:O28"/>
    <mergeCell ref="C40:G40"/>
    <mergeCell ref="H40:L40"/>
    <mergeCell ref="M40:P40"/>
    <mergeCell ref="B29:P29"/>
    <mergeCell ref="C30:P30"/>
    <mergeCell ref="B31:P31"/>
    <mergeCell ref="C32:P32"/>
    <mergeCell ref="B33:P33"/>
    <mergeCell ref="C34:P34"/>
    <mergeCell ref="C69:P69"/>
    <mergeCell ref="C70:P70"/>
    <mergeCell ref="C71:P71"/>
    <mergeCell ref="M42:P42"/>
    <mergeCell ref="B35:P35"/>
    <mergeCell ref="C36:P36"/>
    <mergeCell ref="B38:P38"/>
    <mergeCell ref="C39:G39"/>
    <mergeCell ref="H39:L39"/>
    <mergeCell ref="M39:P39"/>
    <mergeCell ref="B44:P44"/>
    <mergeCell ref="B46:B47"/>
    <mergeCell ref="B49:P49"/>
    <mergeCell ref="H42:L42"/>
    <mergeCell ref="C42:G42"/>
    <mergeCell ref="C41:G41"/>
    <mergeCell ref="H41:L41"/>
    <mergeCell ref="M41:P41"/>
    <mergeCell ref="C74:P74"/>
    <mergeCell ref="C75:P75"/>
    <mergeCell ref="C76:P76"/>
    <mergeCell ref="B50:P65"/>
    <mergeCell ref="A66:Q66"/>
    <mergeCell ref="B67:B74"/>
    <mergeCell ref="C67:P67"/>
    <mergeCell ref="C68:P68"/>
    <mergeCell ref="C72:P72"/>
    <mergeCell ref="C73:P73"/>
  </mergeCells>
  <conditionalFormatting sqref="M47">
    <cfRule type="cellIs" dxfId="138" priority="13" stopIfTrue="1" operator="equal">
      <formula>0</formula>
    </cfRule>
    <cfRule type="cellIs" dxfId="137" priority="14" stopIfTrue="1" operator="between">
      <formula>$S$5</formula>
      <formula>$S$6</formula>
    </cfRule>
    <cfRule type="cellIs" dxfId="136" priority="15" stopIfTrue="1" operator="between">
      <formula>$S$3</formula>
      <formula>$S$4</formula>
    </cfRule>
    <cfRule type="cellIs" dxfId="126" priority="16" stopIfTrue="1" operator="greaterThanOrEqual">
      <formula>$S$2</formula>
    </cfRule>
  </conditionalFormatting>
  <conditionalFormatting sqref="N47:O47">
    <cfRule type="cellIs" dxfId="135" priority="9" stopIfTrue="1" operator="equal">
      <formula>0</formula>
    </cfRule>
    <cfRule type="cellIs" dxfId="134" priority="10" stopIfTrue="1" operator="between">
      <formula>$S$5</formula>
      <formula>$S$6</formula>
    </cfRule>
    <cfRule type="cellIs" dxfId="133" priority="11" stopIfTrue="1" operator="between">
      <formula>$S$3</formula>
      <formula>$S$4</formula>
    </cfRule>
    <cfRule type="cellIs" dxfId="125" priority="12" stopIfTrue="1" operator="greaterThanOrEqual">
      <formula>$S$2</formula>
    </cfRule>
  </conditionalFormatting>
  <conditionalFormatting sqref="J47:L47">
    <cfRule type="cellIs" dxfId="132" priority="5" stopIfTrue="1" operator="equal">
      <formula>0</formula>
    </cfRule>
    <cfRule type="cellIs" dxfId="131" priority="6" stopIfTrue="1" operator="between">
      <formula>$S$5</formula>
      <formula>$S$6</formula>
    </cfRule>
    <cfRule type="cellIs" dxfId="130" priority="7" stopIfTrue="1" operator="between">
      <formula>$S$3</formula>
      <formula>$S$4</formula>
    </cfRule>
    <cfRule type="cellIs" dxfId="124" priority="8" stopIfTrue="1" operator="greaterThanOrEqual">
      <formula>$S$2</formula>
    </cfRule>
  </conditionalFormatting>
  <conditionalFormatting sqref="D47:I47">
    <cfRule type="cellIs" dxfId="129" priority="1" stopIfTrue="1" operator="equal">
      <formula>0</formula>
    </cfRule>
    <cfRule type="cellIs" dxfId="128" priority="2" stopIfTrue="1" operator="between">
      <formula>$S$5</formula>
      <formula>$S$6</formula>
    </cfRule>
    <cfRule type="cellIs" dxfId="127" priority="3" stopIfTrue="1" operator="between">
      <formula>$S$3</formula>
      <formula>$S$4</formula>
    </cfRule>
    <cfRule type="cellIs" dxfId="123" priority="4" stopIfTrue="1" operator="greaterThanOrEqual">
      <formula>$S$2</formula>
    </cfRule>
  </conditionalFormatting>
  <dataValidations count="7">
    <dataValidation type="list" allowBlank="1" showInputMessage="1" showErrorMessage="1" sqref="C32:P32" xr:uid="{9AC4589C-BADB-4DC2-8004-C8C35B9D51A5}">
      <formula1>$Q$91:$Q$96</formula1>
    </dataValidation>
    <dataValidation type="list" allowBlank="1" showInputMessage="1" showErrorMessage="1" sqref="C76:P76" xr:uid="{A6A7215F-AA55-40A7-A3C3-347B1A73C266}">
      <formula1>$B$169:$B$170</formula1>
    </dataValidation>
    <dataValidation type="list" allowBlank="1" showInputMessage="1" showErrorMessage="1" sqref="C12:P12" xr:uid="{43622F21-10E3-455A-846F-581B2AC13A09}">
      <formula1>$B$138:$B$164</formula1>
    </dataValidation>
    <dataValidation type="list" allowBlank="1" showInputMessage="1" showErrorMessage="1" sqref="N10:P10" xr:uid="{87E26E3F-BD45-4229-89C4-F6E76FD1538C}">
      <formula1>"Economicos,Eficiencia,Eficacia, Efectividad,Calidad"</formula1>
    </dataValidation>
    <dataValidation type="list" allowBlank="1" showInputMessage="1" showErrorMessage="1" sqref="C34:P34 C36:P36" xr:uid="{E462D341-361E-4098-9731-CBC5A8E5B2A0}">
      <formula1>$Q$101:$Q$106</formula1>
    </dataValidation>
    <dataValidation type="list" allowBlank="1" showInputMessage="1" showErrorMessage="1" sqref="C18:P18" xr:uid="{3648DA8F-2637-492D-9919-A50F95D60243}">
      <formula1>$B$127:$B$133</formula1>
    </dataValidation>
    <dataValidation type="list" allowBlank="1" showInputMessage="1" showErrorMessage="1" sqref="C10:I10" xr:uid="{FAAE5936-AD3C-4823-AB7C-44E53B017B96}">
      <formula1>"2023,2024,2025,2026,2027"</formula1>
    </dataValidation>
  </dataValidations>
  <pageMargins left="0.7" right="0.7" top="0.75" bottom="0.75" header="0.3" footer="0.3"/>
  <pageSetup orientation="portrait" r:id="rId1"/>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AD676-188F-42F4-AE0F-AFECCB38041F}">
  <sheetPr>
    <tabColor theme="1" tint="0.499984740745262"/>
  </sheetPr>
  <dimension ref="A1:AL146"/>
  <sheetViews>
    <sheetView tabSelected="1" zoomScale="90" zoomScaleNormal="90" workbookViewId="0">
      <pane xSplit="2" ySplit="9" topLeftCell="C18" activePane="bottomRight" state="frozen"/>
      <selection pane="topRight" activeCell="C1" sqref="C1"/>
      <selection pane="bottomLeft" activeCell="A10" sqref="A10"/>
      <selection pane="bottomRight" activeCell="M18" sqref="M18"/>
    </sheetView>
  </sheetViews>
  <sheetFormatPr baseColWidth="10" defaultRowHeight="30" customHeight="1" x14ac:dyDescent="0.2"/>
  <cols>
    <col min="1" max="1" width="22.42578125" style="222" customWidth="1"/>
    <col min="2" max="2" width="27" style="199" bestFit="1" customWidth="1"/>
    <col min="3" max="15" width="10.7109375" style="199" customWidth="1"/>
    <col min="16" max="17" width="10.7109375" style="195" customWidth="1"/>
    <col min="18" max="18" width="10.7109375" style="167" customWidth="1"/>
    <col min="19" max="19" width="10.7109375" style="195" customWidth="1"/>
    <col min="20" max="36" width="10.7109375" style="199" customWidth="1"/>
    <col min="37" max="37" width="11.42578125" style="199"/>
    <col min="38" max="38" width="48.5703125" style="199" customWidth="1"/>
    <col min="39" max="16384" width="11.42578125" style="199"/>
  </cols>
  <sheetData>
    <row r="1" spans="1:38" ht="30" customHeight="1" x14ac:dyDescent="0.25">
      <c r="A1" s="897"/>
      <c r="B1" s="898" t="s">
        <v>56</v>
      </c>
      <c r="C1" s="899"/>
      <c r="D1" s="899"/>
      <c r="E1" s="899"/>
      <c r="F1" s="899"/>
      <c r="G1" s="899"/>
      <c r="H1" s="899"/>
      <c r="I1" s="899"/>
      <c r="J1" s="899"/>
      <c r="K1" s="899"/>
      <c r="L1" s="899"/>
      <c r="M1" s="900"/>
      <c r="N1" s="901" t="s">
        <v>57</v>
      </c>
      <c r="O1" s="902"/>
      <c r="P1" s="194"/>
      <c r="S1" s="194"/>
      <c r="T1" s="196"/>
      <c r="U1" s="196"/>
      <c r="V1" s="197"/>
      <c r="W1" s="198"/>
    </row>
    <row r="2" spans="1:38" s="178" customFormat="1" ht="30" customHeight="1" x14ac:dyDescent="0.25">
      <c r="A2" s="897"/>
      <c r="B2" s="898" t="s">
        <v>87</v>
      </c>
      <c r="C2" s="899"/>
      <c r="D2" s="899"/>
      <c r="E2" s="899"/>
      <c r="F2" s="899"/>
      <c r="G2" s="899"/>
      <c r="H2" s="899"/>
      <c r="I2" s="899"/>
      <c r="J2" s="899"/>
      <c r="K2" s="899"/>
      <c r="L2" s="899"/>
      <c r="M2" s="900"/>
      <c r="N2" s="872" t="s">
        <v>189</v>
      </c>
      <c r="O2" s="873"/>
      <c r="P2" s="200"/>
      <c r="Q2" s="201"/>
      <c r="R2" s="165">
        <v>0.95</v>
      </c>
      <c r="S2" s="200"/>
      <c r="T2" s="202"/>
      <c r="U2" s="202"/>
      <c r="V2" s="203"/>
      <c r="W2" s="204"/>
    </row>
    <row r="3" spans="1:38" s="178" customFormat="1" ht="30" customHeight="1" x14ac:dyDescent="0.25">
      <c r="A3" s="897"/>
      <c r="B3" s="898" t="s">
        <v>89</v>
      </c>
      <c r="C3" s="899"/>
      <c r="D3" s="899"/>
      <c r="E3" s="899"/>
      <c r="F3" s="899"/>
      <c r="G3" s="899"/>
      <c r="H3" s="899"/>
      <c r="I3" s="899"/>
      <c r="J3" s="899"/>
      <c r="K3" s="899"/>
      <c r="L3" s="899"/>
      <c r="M3" s="900"/>
      <c r="N3" s="901" t="s">
        <v>175</v>
      </c>
      <c r="O3" s="902"/>
      <c r="P3" s="200"/>
      <c r="Q3" s="201"/>
      <c r="R3" s="165">
        <v>0.94999</v>
      </c>
      <c r="S3" s="200"/>
      <c r="T3" s="202"/>
      <c r="U3" s="202"/>
      <c r="V3" s="203"/>
      <c r="W3" s="204"/>
    </row>
    <row r="4" spans="1:38" s="178" customFormat="1" ht="30" customHeight="1" x14ac:dyDescent="0.25">
      <c r="A4" s="897"/>
      <c r="B4" s="898" t="s">
        <v>91</v>
      </c>
      <c r="C4" s="899"/>
      <c r="D4" s="899"/>
      <c r="E4" s="899"/>
      <c r="F4" s="899"/>
      <c r="G4" s="899"/>
      <c r="H4" s="899"/>
      <c r="I4" s="899"/>
      <c r="J4" s="899"/>
      <c r="K4" s="899"/>
      <c r="L4" s="899"/>
      <c r="M4" s="900"/>
      <c r="N4" s="902" t="s">
        <v>61</v>
      </c>
      <c r="O4" s="902"/>
      <c r="P4" s="205"/>
      <c r="Q4" s="201"/>
      <c r="R4" s="165">
        <v>0.65</v>
      </c>
      <c r="S4" s="205"/>
      <c r="T4" s="206"/>
      <c r="U4" s="206"/>
      <c r="V4" s="203"/>
      <c r="W4" s="204"/>
    </row>
    <row r="5" spans="1:38" s="178" customFormat="1" ht="18" x14ac:dyDescent="0.25">
      <c r="A5" s="207"/>
      <c r="B5" s="208"/>
      <c r="C5" s="209"/>
      <c r="D5" s="209"/>
      <c r="E5" s="209"/>
      <c r="F5" s="209"/>
      <c r="G5" s="209"/>
      <c r="H5" s="209"/>
      <c r="I5" s="209"/>
      <c r="J5" s="209"/>
      <c r="K5" s="209"/>
      <c r="L5" s="209"/>
      <c r="M5" s="210"/>
      <c r="N5" s="210"/>
      <c r="O5" s="210"/>
      <c r="P5" s="205"/>
      <c r="Q5" s="201"/>
      <c r="R5" s="165">
        <v>0.64998999999999996</v>
      </c>
      <c r="S5" s="205"/>
      <c r="T5" s="206"/>
      <c r="U5" s="206"/>
      <c r="V5" s="203"/>
      <c r="W5" s="204"/>
    </row>
    <row r="6" spans="1:38" s="178" customFormat="1" ht="13.5" customHeight="1" x14ac:dyDescent="0.25">
      <c r="A6" s="211" t="s">
        <v>0</v>
      </c>
      <c r="B6" s="212"/>
      <c r="C6" s="896" t="str">
        <f>[1]Requerimiento!C12</f>
        <v>GESTION DE INFRAESTRUCTURA FISICA</v>
      </c>
      <c r="D6" s="896"/>
      <c r="E6" s="896"/>
      <c r="F6" s="896"/>
      <c r="G6" s="896"/>
      <c r="H6" s="896"/>
      <c r="I6" s="896"/>
      <c r="J6" s="896"/>
      <c r="K6" s="896"/>
      <c r="L6" s="896"/>
      <c r="M6" s="896"/>
      <c r="N6" s="896"/>
      <c r="O6" s="896"/>
      <c r="P6" s="201"/>
      <c r="Q6" s="201"/>
      <c r="R6" s="168"/>
      <c r="S6" s="201"/>
    </row>
    <row r="7" spans="1:38" s="178" customFormat="1" ht="11.25" customHeight="1" x14ac:dyDescent="0.2">
      <c r="A7" s="213"/>
      <c r="B7" s="212"/>
      <c r="C7" s="212"/>
      <c r="D7" s="212"/>
      <c r="E7" s="212"/>
      <c r="F7" s="212"/>
      <c r="G7" s="212"/>
      <c r="H7" s="212"/>
      <c r="I7" s="212"/>
      <c r="J7" s="212"/>
      <c r="K7" s="212"/>
      <c r="L7" s="212"/>
      <c r="M7" s="212"/>
      <c r="N7" s="212"/>
      <c r="O7" s="212"/>
      <c r="P7" s="201"/>
      <c r="Q7" s="201"/>
      <c r="R7" s="168"/>
      <c r="S7" s="201"/>
    </row>
    <row r="8" spans="1:38" s="224" customFormat="1" ht="30" customHeight="1" x14ac:dyDescent="0.2">
      <c r="A8" s="796" t="s">
        <v>92</v>
      </c>
      <c r="B8" s="796" t="s">
        <v>20</v>
      </c>
      <c r="C8" s="1040" t="str">
        <f>[2]ICE!C14</f>
        <v>Indicador Consumo Energético (ICE)</v>
      </c>
      <c r="D8" s="1041"/>
      <c r="E8" s="1041"/>
      <c r="F8" s="1041"/>
      <c r="G8" s="1041"/>
      <c r="H8" s="1041"/>
      <c r="I8" s="1041"/>
      <c r="J8" s="1041"/>
      <c r="K8" s="1041"/>
      <c r="L8" s="1041"/>
      <c r="M8" s="1041"/>
      <c r="N8" s="1041"/>
      <c r="O8" s="1041"/>
      <c r="P8" s="1041"/>
      <c r="Q8" s="1041"/>
      <c r="R8" s="1041"/>
      <c r="S8" s="1041"/>
      <c r="T8" s="1041"/>
      <c r="U8" s="1041"/>
      <c r="V8" s="1041"/>
      <c r="W8" s="1041"/>
      <c r="X8" s="1041"/>
      <c r="Y8" s="1041"/>
      <c r="Z8" s="1041"/>
      <c r="AA8" s="1041"/>
      <c r="AB8" s="1041"/>
      <c r="AC8" s="1041"/>
      <c r="AD8" s="1041"/>
      <c r="AE8" s="1041"/>
      <c r="AF8" s="1041"/>
      <c r="AG8" s="1041"/>
      <c r="AH8" s="1041"/>
      <c r="AI8" s="1041"/>
      <c r="AJ8" s="1041"/>
      <c r="AK8" s="1041"/>
      <c r="AL8" s="1042"/>
    </row>
    <row r="9" spans="1:38" s="225" customFormat="1" ht="30" customHeight="1" x14ac:dyDescent="0.2">
      <c r="A9" s="797"/>
      <c r="B9" s="797"/>
      <c r="C9" s="894" t="s">
        <v>288</v>
      </c>
      <c r="D9" s="895"/>
      <c r="E9" s="894" t="s">
        <v>289</v>
      </c>
      <c r="F9" s="895"/>
      <c r="G9" s="894" t="s">
        <v>290</v>
      </c>
      <c r="H9" s="895"/>
      <c r="I9" s="894" t="s">
        <v>176</v>
      </c>
      <c r="J9" s="895"/>
      <c r="K9" s="894" t="s">
        <v>291</v>
      </c>
      <c r="L9" s="895"/>
      <c r="M9" s="894" t="s">
        <v>292</v>
      </c>
      <c r="N9" s="895"/>
      <c r="O9" s="894" t="s">
        <v>293</v>
      </c>
      <c r="P9" s="895"/>
      <c r="Q9" s="894" t="s">
        <v>177</v>
      </c>
      <c r="R9" s="895"/>
      <c r="S9" s="894" t="s">
        <v>294</v>
      </c>
      <c r="T9" s="895"/>
      <c r="U9" s="894" t="s">
        <v>295</v>
      </c>
      <c r="V9" s="895"/>
      <c r="W9" s="894" t="s">
        <v>296</v>
      </c>
      <c r="X9" s="895"/>
      <c r="Y9" s="894" t="s">
        <v>178</v>
      </c>
      <c r="Z9" s="895"/>
      <c r="AA9" s="894" t="s">
        <v>297</v>
      </c>
      <c r="AB9" s="895"/>
      <c r="AC9" s="894" t="s">
        <v>298</v>
      </c>
      <c r="AD9" s="895"/>
      <c r="AE9" s="894" t="s">
        <v>299</v>
      </c>
      <c r="AF9" s="895"/>
      <c r="AG9" s="894" t="s">
        <v>179</v>
      </c>
      <c r="AH9" s="895"/>
      <c r="AI9" s="894" t="s">
        <v>300</v>
      </c>
      <c r="AJ9" s="895"/>
      <c r="AK9" s="798" t="s">
        <v>94</v>
      </c>
      <c r="AL9" s="798"/>
    </row>
    <row r="10" spans="1:38" s="178" customFormat="1" ht="30.75" customHeight="1" x14ac:dyDescent="0.2">
      <c r="A10" s="893" t="s">
        <v>301</v>
      </c>
      <c r="B10" s="214" t="str">
        <f>[2]ICA!B40</f>
        <v>Sedes con registro de consumo permitido</v>
      </c>
      <c r="C10" s="215">
        <f>SUM(D12:D26)</f>
        <v>2</v>
      </c>
      <c r="D10" s="892">
        <f>C10/C11</f>
        <v>0.4</v>
      </c>
      <c r="E10" s="215">
        <f>SUM(F12:F26)</f>
        <v>2</v>
      </c>
      <c r="F10" s="892">
        <f>E10/E11</f>
        <v>0.4</v>
      </c>
      <c r="G10" s="215">
        <f>SUM(H12:H26)</f>
        <v>2</v>
      </c>
      <c r="H10" s="892">
        <f>G10/G11</f>
        <v>0.4</v>
      </c>
      <c r="I10" s="215">
        <f>SUM(J12:J26)</f>
        <v>2</v>
      </c>
      <c r="J10" s="892">
        <f>I10/I11</f>
        <v>0.4</v>
      </c>
      <c r="K10" s="215">
        <f>SUM(L12:L26)</f>
        <v>2</v>
      </c>
      <c r="L10" s="892">
        <f>K10/K11</f>
        <v>0.4</v>
      </c>
      <c r="M10" s="215">
        <f>SUM(N12:N26)</f>
        <v>2</v>
      </c>
      <c r="N10" s="892">
        <f>M10/M11</f>
        <v>0.4</v>
      </c>
      <c r="O10" s="215">
        <f>SUM(P12:P26)</f>
        <v>2</v>
      </c>
      <c r="P10" s="892">
        <f>O10/O11</f>
        <v>0.4</v>
      </c>
      <c r="Q10" s="215" t="e">
        <f>SUM(R12:R26)</f>
        <v>#DIV/0!</v>
      </c>
      <c r="R10" s="892" t="e">
        <f>Q10/Q11</f>
        <v>#DIV/0!</v>
      </c>
      <c r="S10" s="215">
        <f>SUM(T12:T26)</f>
        <v>2</v>
      </c>
      <c r="T10" s="892">
        <f>S10/S11</f>
        <v>0.4</v>
      </c>
      <c r="U10" s="215">
        <f>SUM(V12:V26)</f>
        <v>2</v>
      </c>
      <c r="V10" s="892">
        <f>U10/U11</f>
        <v>0.4</v>
      </c>
      <c r="W10" s="215">
        <f>SUM(X12:X26)</f>
        <v>2</v>
      </c>
      <c r="X10" s="892">
        <f>W10/W11</f>
        <v>0.4</v>
      </c>
      <c r="Y10" s="215">
        <f>AVERAGE(S10,U10,W10)</f>
        <v>2</v>
      </c>
      <c r="Z10" s="892">
        <f>Y10/Y11</f>
        <v>0.4</v>
      </c>
      <c r="AA10" s="215">
        <f>SUM(AB12:AB26)</f>
        <v>2</v>
      </c>
      <c r="AB10" s="892">
        <f>AA10/AA11</f>
        <v>0.4</v>
      </c>
      <c r="AC10" s="215">
        <f>SUM(AD12:AD26)</f>
        <v>2</v>
      </c>
      <c r="AD10" s="892">
        <f>AC10/AC11</f>
        <v>0.4</v>
      </c>
      <c r="AE10" s="215">
        <f>SUM(AF12:AF26)</f>
        <v>2</v>
      </c>
      <c r="AF10" s="892">
        <f>AE10/AE11</f>
        <v>0.4</v>
      </c>
      <c r="AG10" s="215">
        <f>AVERAGE(AA10,AC10,AE10)</f>
        <v>2</v>
      </c>
      <c r="AH10" s="892">
        <f>AG10/AG11</f>
        <v>0.4</v>
      </c>
      <c r="AI10" s="215">
        <f>AVERAGE(S10,U10,W10,AA10,AC10,AE10)</f>
        <v>2</v>
      </c>
      <c r="AJ10" s="892">
        <f>AI10/AI11</f>
        <v>0.4</v>
      </c>
      <c r="AK10" s="888" t="s">
        <v>302</v>
      </c>
      <c r="AL10" s="889"/>
    </row>
    <row r="11" spans="1:38" s="178" customFormat="1" ht="30.75" customHeight="1" x14ac:dyDescent="0.2">
      <c r="A11" s="893"/>
      <c r="B11" s="214" t="s">
        <v>303</v>
      </c>
      <c r="C11" s="215">
        <v>5</v>
      </c>
      <c r="D11" s="892"/>
      <c r="E11" s="215">
        <v>5</v>
      </c>
      <c r="F11" s="892"/>
      <c r="G11" s="215">
        <v>5</v>
      </c>
      <c r="H11" s="892"/>
      <c r="I11" s="215">
        <v>5</v>
      </c>
      <c r="J11" s="892"/>
      <c r="K11" s="215">
        <v>5</v>
      </c>
      <c r="L11" s="892"/>
      <c r="M11" s="215">
        <v>5</v>
      </c>
      <c r="N11" s="892"/>
      <c r="O11" s="215">
        <v>5</v>
      </c>
      <c r="P11" s="892"/>
      <c r="Q11" s="215">
        <v>5</v>
      </c>
      <c r="R11" s="892"/>
      <c r="S11" s="215">
        <v>5</v>
      </c>
      <c r="T11" s="892"/>
      <c r="U11" s="215">
        <v>5</v>
      </c>
      <c r="V11" s="892"/>
      <c r="W11" s="215">
        <v>5</v>
      </c>
      <c r="X11" s="892"/>
      <c r="Y11" s="215">
        <v>5</v>
      </c>
      <c r="Z11" s="892"/>
      <c r="AA11" s="215">
        <v>5</v>
      </c>
      <c r="AB11" s="892"/>
      <c r="AC11" s="215">
        <v>5</v>
      </c>
      <c r="AD11" s="892"/>
      <c r="AE11" s="215">
        <v>5</v>
      </c>
      <c r="AF11" s="892"/>
      <c r="AG11" s="215">
        <v>5</v>
      </c>
      <c r="AH11" s="892"/>
      <c r="AI11" s="215">
        <v>5</v>
      </c>
      <c r="AJ11" s="892"/>
      <c r="AK11" s="890"/>
      <c r="AL11" s="891"/>
    </row>
    <row r="12" spans="1:38" ht="30" customHeight="1" x14ac:dyDescent="0.2">
      <c r="A12" s="885" t="s">
        <v>304</v>
      </c>
      <c r="B12" s="216" t="s">
        <v>305</v>
      </c>
      <c r="C12" s="217"/>
      <c r="D12" s="884">
        <f>IF(C12&lt;C14,1,0)</f>
        <v>0</v>
      </c>
      <c r="E12" s="217"/>
      <c r="F12" s="884">
        <f>IF(E12&lt;E14,1,0)</f>
        <v>0</v>
      </c>
      <c r="G12" s="217"/>
      <c r="H12" s="884">
        <f>IF(G12&lt;G14,1,0)</f>
        <v>0</v>
      </c>
      <c r="I12" s="218">
        <f>C12+E12+G12</f>
        <v>0</v>
      </c>
      <c r="J12" s="884">
        <f>IF(I12&lt;I14,1,0)</f>
        <v>0</v>
      </c>
      <c r="K12" s="217"/>
      <c r="L12" s="884">
        <f>IF(K12&lt;K14,1,0)</f>
        <v>0</v>
      </c>
      <c r="M12" s="217"/>
      <c r="N12" s="884">
        <f>IF(M12&lt;M14,1,0)</f>
        <v>0</v>
      </c>
      <c r="O12" s="217"/>
      <c r="P12" s="884">
        <f>IF(O12&lt;O14,1,0)</f>
        <v>0</v>
      </c>
      <c r="Q12" s="218" t="e">
        <f t="shared" ref="Q12:Q28" si="0">AVERAGE(K12,M12,O12)</f>
        <v>#DIV/0!</v>
      </c>
      <c r="R12" s="884" t="e">
        <f>IF(Q12&lt;Q14,1,0)</f>
        <v>#DIV/0!</v>
      </c>
      <c r="S12" s="217"/>
      <c r="T12" s="884">
        <f>IF(S12&lt;S14,1,0)</f>
        <v>0</v>
      </c>
      <c r="U12" s="217"/>
      <c r="V12" s="884">
        <f>IF(U12&lt;U14,1,0)</f>
        <v>0</v>
      </c>
      <c r="W12" s="221"/>
      <c r="X12" s="884">
        <f>IF(W12&lt;W14,1,0)</f>
        <v>0</v>
      </c>
      <c r="Y12" s="218" t="e">
        <f>AVERAGE(S12,U12,W12)</f>
        <v>#DIV/0!</v>
      </c>
      <c r="Z12" s="884" t="e">
        <f>IF(Y12="","",IF(Y12&lt;Y14,1,0))</f>
        <v>#DIV/0!</v>
      </c>
      <c r="AA12" s="217"/>
      <c r="AB12" s="884">
        <f>IF(AA12&lt;AA14,1,0)</f>
        <v>0</v>
      </c>
      <c r="AC12" s="217"/>
      <c r="AD12" s="884">
        <f>IF(AC12&lt;AC14,1,0)</f>
        <v>0</v>
      </c>
      <c r="AE12" s="217"/>
      <c r="AF12" s="884">
        <f>IF(AE12&lt;AE14,1,0)</f>
        <v>0</v>
      </c>
      <c r="AG12" s="218" t="e">
        <f>AVERAGE(AA12,AC12,AE12)</f>
        <v>#DIV/0!</v>
      </c>
      <c r="AH12" s="884" t="e">
        <f>IF(AG12&lt;AG14,1,0)</f>
        <v>#DIV/0!</v>
      </c>
      <c r="AI12" s="220" t="e">
        <f>AVERAGE(S12,U12,W12,AA12,AC12,AE12)</f>
        <v>#DIV/0!</v>
      </c>
      <c r="AJ12" s="884" t="e">
        <f>IF(AI12&lt;AI14,1,0)</f>
        <v>#DIV/0!</v>
      </c>
      <c r="AK12" s="1054"/>
      <c r="AL12" s="1055"/>
    </row>
    <row r="13" spans="1:38" ht="30" customHeight="1" x14ac:dyDescent="0.2">
      <c r="A13" s="886"/>
      <c r="B13" s="216" t="s">
        <v>306</v>
      </c>
      <c r="C13" s="217"/>
      <c r="D13" s="884"/>
      <c r="E13" s="217"/>
      <c r="F13" s="884"/>
      <c r="G13" s="217"/>
      <c r="H13" s="884"/>
      <c r="I13" s="218">
        <f t="shared" ref="I13:I32" si="1">C13+E13+G13</f>
        <v>0</v>
      </c>
      <c r="J13" s="884"/>
      <c r="K13" s="217"/>
      <c r="L13" s="884"/>
      <c r="M13" s="217"/>
      <c r="N13" s="884"/>
      <c r="O13" s="217"/>
      <c r="P13" s="884"/>
      <c r="Q13" s="218" t="e">
        <f t="shared" si="0"/>
        <v>#DIV/0!</v>
      </c>
      <c r="R13" s="884"/>
      <c r="S13" s="217"/>
      <c r="T13" s="884"/>
      <c r="U13" s="217"/>
      <c r="V13" s="884"/>
      <c r="W13" s="221"/>
      <c r="X13" s="884"/>
      <c r="Y13" s="218" t="e">
        <f>AVERAGE(S13,U13,W13)</f>
        <v>#DIV/0!</v>
      </c>
      <c r="Z13" s="884"/>
      <c r="AA13" s="217"/>
      <c r="AB13" s="884"/>
      <c r="AC13" s="217"/>
      <c r="AD13" s="884"/>
      <c r="AE13" s="217"/>
      <c r="AF13" s="884"/>
      <c r="AG13" s="218" t="e">
        <f>AVERAGE(AA13,AC13,AE13)</f>
        <v>#DIV/0!</v>
      </c>
      <c r="AH13" s="884"/>
      <c r="AI13" s="221" t="e">
        <f>AVERAGE(S13,U13,W13,AA13,AC13,AE13)</f>
        <v>#DIV/0!</v>
      </c>
      <c r="AJ13" s="884"/>
      <c r="AK13" s="1056"/>
      <c r="AL13" s="1057"/>
    </row>
    <row r="14" spans="1:38" ht="30" customHeight="1" x14ac:dyDescent="0.2">
      <c r="A14" s="887"/>
      <c r="B14" s="216" t="s">
        <v>307</v>
      </c>
      <c r="C14" s="217">
        <f>C13*1.08</f>
        <v>0</v>
      </c>
      <c r="D14" s="884"/>
      <c r="E14" s="217">
        <f>E13*1.08</f>
        <v>0</v>
      </c>
      <c r="F14" s="884"/>
      <c r="G14" s="217">
        <f>G13*1.08</f>
        <v>0</v>
      </c>
      <c r="H14" s="884"/>
      <c r="I14" s="218">
        <f t="shared" si="1"/>
        <v>0</v>
      </c>
      <c r="J14" s="884"/>
      <c r="K14" s="217">
        <f>K13*1.08</f>
        <v>0</v>
      </c>
      <c r="L14" s="884"/>
      <c r="M14" s="217">
        <f>M13*1.08</f>
        <v>0</v>
      </c>
      <c r="N14" s="884"/>
      <c r="O14" s="217">
        <f>O13*1.08</f>
        <v>0</v>
      </c>
      <c r="P14" s="884"/>
      <c r="Q14" s="218" t="e">
        <f>Q13*1.08</f>
        <v>#DIV/0!</v>
      </c>
      <c r="R14" s="884"/>
      <c r="S14" s="217">
        <f>S13*1.08</f>
        <v>0</v>
      </c>
      <c r="T14" s="884"/>
      <c r="U14" s="217">
        <f>U13*1.08</f>
        <v>0</v>
      </c>
      <c r="V14" s="884"/>
      <c r="W14" s="217">
        <f>W13*1.08</f>
        <v>0</v>
      </c>
      <c r="X14" s="884"/>
      <c r="Y14" s="218" t="e">
        <f>Y13*1.08</f>
        <v>#DIV/0!</v>
      </c>
      <c r="Z14" s="884"/>
      <c r="AA14" s="217">
        <f>AA13*1.08</f>
        <v>0</v>
      </c>
      <c r="AB14" s="884"/>
      <c r="AC14" s="217">
        <f>AC13*1.08</f>
        <v>0</v>
      </c>
      <c r="AD14" s="884"/>
      <c r="AE14" s="217">
        <f>AE13*1.08</f>
        <v>0</v>
      </c>
      <c r="AF14" s="884"/>
      <c r="AG14" s="218" t="e">
        <f>AG13*1.08</f>
        <v>#DIV/0!</v>
      </c>
      <c r="AH14" s="884"/>
      <c r="AI14" s="218" t="e">
        <f>AI13*1.08</f>
        <v>#DIV/0!</v>
      </c>
      <c r="AJ14" s="884"/>
      <c r="AK14" s="1058"/>
      <c r="AL14" s="1059"/>
    </row>
    <row r="15" spans="1:38" ht="30" customHeight="1" x14ac:dyDescent="0.2">
      <c r="A15" s="885" t="s">
        <v>308</v>
      </c>
      <c r="B15" s="216" t="s">
        <v>305</v>
      </c>
      <c r="C15" s="217"/>
      <c r="D15" s="884">
        <f>IF(C15&lt;C17,1,0)</f>
        <v>0</v>
      </c>
      <c r="E15" s="217"/>
      <c r="F15" s="884">
        <f>IF(E15&lt;E17,1,0)</f>
        <v>0</v>
      </c>
      <c r="G15" s="217"/>
      <c r="H15" s="884">
        <f>IF(G15&lt;G17,1,0)</f>
        <v>0</v>
      </c>
      <c r="I15" s="218">
        <f t="shared" si="1"/>
        <v>0</v>
      </c>
      <c r="J15" s="884">
        <f>IF(I15&lt;I17,1,0)</f>
        <v>0</v>
      </c>
      <c r="K15" s="217"/>
      <c r="L15" s="884">
        <f>IF(K15&lt;K17,1,0)</f>
        <v>0</v>
      </c>
      <c r="M15" s="217"/>
      <c r="N15" s="884">
        <f>IF(M15&lt;M17,1,0)</f>
        <v>0</v>
      </c>
      <c r="O15" s="217"/>
      <c r="P15" s="884">
        <f>IF(O15&lt;O17,1,0)</f>
        <v>0</v>
      </c>
      <c r="Q15" s="218" t="e">
        <f t="shared" si="0"/>
        <v>#DIV/0!</v>
      </c>
      <c r="R15" s="884" t="e">
        <f>IF(Q15&lt;Q17,1,0)</f>
        <v>#DIV/0!</v>
      </c>
      <c r="S15" s="221"/>
      <c r="T15" s="884">
        <f>IF(S15&lt;S17,1,0)</f>
        <v>0</v>
      </c>
      <c r="U15" s="221"/>
      <c r="V15" s="884">
        <f>IF(U15&lt;U17,1,0)</f>
        <v>0</v>
      </c>
      <c r="W15" s="221"/>
      <c r="X15" s="884">
        <f>IF(W15&lt;W17,1,0)</f>
        <v>0</v>
      </c>
      <c r="Y15" s="218" t="e">
        <f>AVERAGE(S15,U15,W15)</f>
        <v>#DIV/0!</v>
      </c>
      <c r="Z15" s="884" t="e">
        <f>IF(Y15="","",IF(Y15&lt;Y17,1,0))</f>
        <v>#DIV/0!</v>
      </c>
      <c r="AA15" s="217"/>
      <c r="AB15" s="884">
        <f>IF(AA15&lt;AA17,1,0)</f>
        <v>0</v>
      </c>
      <c r="AC15" s="217"/>
      <c r="AD15" s="884">
        <f>IF(AC15&lt;AC17,1,0)</f>
        <v>0</v>
      </c>
      <c r="AE15" s="217"/>
      <c r="AF15" s="884">
        <f>IF(AE15&lt;AE17,1,0)</f>
        <v>0</v>
      </c>
      <c r="AG15" s="218" t="e">
        <f>AVERAGE(AA15,AC15,AE15)</f>
        <v>#DIV/0!</v>
      </c>
      <c r="AH15" s="884" t="e">
        <f>IF(AG15&lt;AG17,1,0)</f>
        <v>#DIV/0!</v>
      </c>
      <c r="AI15" s="220" t="e">
        <f>AVERAGE(S15,U15,W15,AA15,AC15,AE15)</f>
        <v>#DIV/0!</v>
      </c>
      <c r="AJ15" s="884" t="e">
        <f>IF(AI15&lt;AI17,1,0)</f>
        <v>#DIV/0!</v>
      </c>
      <c r="AK15" s="1065"/>
      <c r="AL15" s="1055"/>
    </row>
    <row r="16" spans="1:38" ht="30" customHeight="1" x14ac:dyDescent="0.2">
      <c r="A16" s="886"/>
      <c r="B16" s="216" t="s">
        <v>306</v>
      </c>
      <c r="C16" s="217"/>
      <c r="D16" s="884"/>
      <c r="E16" s="217"/>
      <c r="F16" s="884"/>
      <c r="G16" s="217"/>
      <c r="H16" s="884"/>
      <c r="I16" s="218">
        <f t="shared" si="1"/>
        <v>0</v>
      </c>
      <c r="J16" s="884"/>
      <c r="K16" s="217"/>
      <c r="L16" s="884"/>
      <c r="M16" s="217"/>
      <c r="N16" s="884"/>
      <c r="O16" s="217"/>
      <c r="P16" s="884"/>
      <c r="Q16" s="218" t="e">
        <f t="shared" si="0"/>
        <v>#DIV/0!</v>
      </c>
      <c r="R16" s="884"/>
      <c r="S16" s="221"/>
      <c r="T16" s="884"/>
      <c r="U16" s="221"/>
      <c r="V16" s="884"/>
      <c r="W16" s="221"/>
      <c r="X16" s="884"/>
      <c r="Y16" s="218" t="e">
        <f>AVERAGE(S16,U16,W16)</f>
        <v>#DIV/0!</v>
      </c>
      <c r="Z16" s="884"/>
      <c r="AA16" s="217"/>
      <c r="AB16" s="884"/>
      <c r="AC16" s="217"/>
      <c r="AD16" s="884"/>
      <c r="AE16" s="217"/>
      <c r="AF16" s="884"/>
      <c r="AG16" s="218" t="e">
        <f>AVERAGE(AA16,AC16,AE16)</f>
        <v>#DIV/0!</v>
      </c>
      <c r="AH16" s="884"/>
      <c r="AI16" s="221" t="e">
        <f>AVERAGE(S16,U16,W16,AA16,AC16,AE16)</f>
        <v>#DIV/0!</v>
      </c>
      <c r="AJ16" s="884"/>
      <c r="AK16" s="1056"/>
      <c r="AL16" s="1057"/>
    </row>
    <row r="17" spans="1:38" ht="30" customHeight="1" x14ac:dyDescent="0.2">
      <c r="A17" s="887"/>
      <c r="B17" s="216" t="s">
        <v>307</v>
      </c>
      <c r="C17" s="217">
        <f>C16*1.08</f>
        <v>0</v>
      </c>
      <c r="D17" s="884"/>
      <c r="E17" s="217">
        <f>E16*1.08</f>
        <v>0</v>
      </c>
      <c r="F17" s="884"/>
      <c r="G17" s="217">
        <f>G16*1.08</f>
        <v>0</v>
      </c>
      <c r="H17" s="884"/>
      <c r="I17" s="218">
        <f t="shared" si="1"/>
        <v>0</v>
      </c>
      <c r="J17" s="884"/>
      <c r="K17" s="217">
        <f>K16*1.08</f>
        <v>0</v>
      </c>
      <c r="L17" s="884"/>
      <c r="M17" s="217">
        <f>M16*1.08</f>
        <v>0</v>
      </c>
      <c r="N17" s="884"/>
      <c r="O17" s="217">
        <f>O16*1.08</f>
        <v>0</v>
      </c>
      <c r="P17" s="884"/>
      <c r="Q17" s="218" t="e">
        <f>Q16*1.08</f>
        <v>#DIV/0!</v>
      </c>
      <c r="R17" s="884"/>
      <c r="S17" s="217">
        <f>S16*1.08</f>
        <v>0</v>
      </c>
      <c r="T17" s="884"/>
      <c r="U17" s="217">
        <f>U16*1.08</f>
        <v>0</v>
      </c>
      <c r="V17" s="884"/>
      <c r="W17" s="217">
        <f>W16*1.08</f>
        <v>0</v>
      </c>
      <c r="X17" s="884"/>
      <c r="Y17" s="218" t="e">
        <f>Y16*1.08</f>
        <v>#DIV/0!</v>
      </c>
      <c r="Z17" s="884"/>
      <c r="AA17" s="217">
        <f>AA16*1.08</f>
        <v>0</v>
      </c>
      <c r="AB17" s="884"/>
      <c r="AC17" s="217">
        <f>AC16*1.08</f>
        <v>0</v>
      </c>
      <c r="AD17" s="884"/>
      <c r="AE17" s="217">
        <f>AE16*1.08</f>
        <v>0</v>
      </c>
      <c r="AF17" s="884"/>
      <c r="AG17" s="218" t="e">
        <f>AG16*1.08</f>
        <v>#DIV/0!</v>
      </c>
      <c r="AH17" s="884"/>
      <c r="AI17" s="218" t="e">
        <f>AI16*1.08</f>
        <v>#DIV/0!</v>
      </c>
      <c r="AJ17" s="884"/>
      <c r="AK17" s="1058"/>
      <c r="AL17" s="1059"/>
    </row>
    <row r="18" spans="1:38" ht="30" customHeight="1" x14ac:dyDescent="0.2">
      <c r="A18" s="885" t="s">
        <v>309</v>
      </c>
      <c r="B18" s="216" t="s">
        <v>305</v>
      </c>
      <c r="C18" s="217">
        <v>671</v>
      </c>
      <c r="D18" s="884">
        <f>IF(C18&lt;C20,1,0)</f>
        <v>1</v>
      </c>
      <c r="E18" s="217">
        <v>853</v>
      </c>
      <c r="F18" s="884">
        <f>IF(E18&lt;E20,1,0)</f>
        <v>1</v>
      </c>
      <c r="G18" s="217">
        <v>886</v>
      </c>
      <c r="H18" s="884">
        <f>IF(G18&lt;G20,1,0)</f>
        <v>1</v>
      </c>
      <c r="I18" s="218">
        <f>AVERAGE(C18,E18,G18)</f>
        <v>803.33333333333337</v>
      </c>
      <c r="J18" s="884">
        <f>IF(I18="","",IF(I18&lt;I20,1,0))</f>
        <v>1</v>
      </c>
      <c r="K18" s="217">
        <v>828</v>
      </c>
      <c r="L18" s="884">
        <f>IF(K18&lt;K20,1,0)</f>
        <v>1</v>
      </c>
      <c r="M18" s="217"/>
      <c r="N18" s="884">
        <f>IF(M18&lt;M20,1,0)</f>
        <v>1</v>
      </c>
      <c r="O18" s="217"/>
      <c r="P18" s="884">
        <f>IF(O18&lt;O20,1,0)</f>
        <v>1</v>
      </c>
      <c r="Q18" s="218">
        <f t="shared" si="0"/>
        <v>828</v>
      </c>
      <c r="R18" s="884">
        <f>IF(Q18="","",IF(Q18&lt;Q20,1,0))</f>
        <v>1</v>
      </c>
      <c r="S18" s="217"/>
      <c r="T18" s="884">
        <f>IF(S18&lt;S20,1,0)</f>
        <v>1</v>
      </c>
      <c r="U18" s="217"/>
      <c r="V18" s="884">
        <f>IF(U18&lt;U20,1,0)</f>
        <v>1</v>
      </c>
      <c r="W18" s="217"/>
      <c r="X18" s="884">
        <f>IF(W18&lt;W20,1,0)</f>
        <v>1</v>
      </c>
      <c r="Y18" s="218" t="e">
        <f>AVERAGE(S18,U18,W18)</f>
        <v>#DIV/0!</v>
      </c>
      <c r="Z18" s="884" t="e">
        <f>IF(Y18="","",IF(Y18&lt;Y20,1,0))</f>
        <v>#DIV/0!</v>
      </c>
      <c r="AA18" s="221"/>
      <c r="AB18" s="884">
        <f>IF(AA18&lt;AA20,1,0)</f>
        <v>1</v>
      </c>
      <c r="AC18" s="221"/>
      <c r="AD18" s="884">
        <f>IF(AC18&lt;AC20,1,0)</f>
        <v>1</v>
      </c>
      <c r="AE18" s="221"/>
      <c r="AF18" s="884">
        <f>IF(AE18&lt;AE20,1,0)</f>
        <v>1</v>
      </c>
      <c r="AG18" s="218" t="e">
        <f>AVERAGE(AA18,AC18,AE18)</f>
        <v>#DIV/0!</v>
      </c>
      <c r="AH18" s="884" t="e">
        <f>IF(AG18&lt;AG20,1,0)</f>
        <v>#DIV/0!</v>
      </c>
      <c r="AI18" s="220" t="e">
        <f>AVERAGE(S18,U18,W18,AA18,AC18,AE18)</f>
        <v>#DIV/0!</v>
      </c>
      <c r="AJ18" s="884" t="e">
        <f>IF(AI18&lt;AI20,1,0)</f>
        <v>#DIV/0!</v>
      </c>
      <c r="AK18" s="1065"/>
      <c r="AL18" s="1055"/>
    </row>
    <row r="19" spans="1:38" ht="30" customHeight="1" x14ac:dyDescent="0.2">
      <c r="A19" s="886"/>
      <c r="B19" s="216" t="s">
        <v>306</v>
      </c>
      <c r="C19" s="217">
        <v>865</v>
      </c>
      <c r="D19" s="884"/>
      <c r="E19" s="217">
        <v>865</v>
      </c>
      <c r="F19" s="884"/>
      <c r="G19" s="217">
        <v>865</v>
      </c>
      <c r="H19" s="884"/>
      <c r="I19" s="218">
        <f>AVERAGE(C19,E19,G19)</f>
        <v>865</v>
      </c>
      <c r="J19" s="884"/>
      <c r="K19" s="217">
        <v>865</v>
      </c>
      <c r="L19" s="884"/>
      <c r="M19" s="217">
        <v>865</v>
      </c>
      <c r="N19" s="884"/>
      <c r="O19" s="217">
        <v>865</v>
      </c>
      <c r="P19" s="884"/>
      <c r="Q19" s="218">
        <f t="shared" si="0"/>
        <v>865</v>
      </c>
      <c r="R19" s="884"/>
      <c r="S19" s="217">
        <v>865</v>
      </c>
      <c r="T19" s="884"/>
      <c r="U19" s="217">
        <v>865</v>
      </c>
      <c r="V19" s="884"/>
      <c r="W19" s="217">
        <v>865</v>
      </c>
      <c r="X19" s="884"/>
      <c r="Y19" s="218">
        <f>AVERAGE(S19,U19,W19)</f>
        <v>865</v>
      </c>
      <c r="Z19" s="884"/>
      <c r="AA19" s="217">
        <v>865</v>
      </c>
      <c r="AB19" s="884"/>
      <c r="AC19" s="217">
        <v>865</v>
      </c>
      <c r="AD19" s="884"/>
      <c r="AE19" s="217">
        <v>865</v>
      </c>
      <c r="AF19" s="884"/>
      <c r="AG19" s="218">
        <f>AVERAGE(AA19,AC19,AE19)</f>
        <v>865</v>
      </c>
      <c r="AH19" s="884"/>
      <c r="AI19" s="221">
        <f>AVERAGE(S19,U19,W19,AA19,AC19,AE19)</f>
        <v>865</v>
      </c>
      <c r="AJ19" s="884"/>
      <c r="AK19" s="1056"/>
      <c r="AL19" s="1057"/>
    </row>
    <row r="20" spans="1:38" ht="30" customHeight="1" x14ac:dyDescent="0.2">
      <c r="A20" s="887"/>
      <c r="B20" s="216" t="s">
        <v>307</v>
      </c>
      <c r="C20" s="217">
        <f>C19*1.08</f>
        <v>934.2</v>
      </c>
      <c r="D20" s="884"/>
      <c r="E20" s="217">
        <f>E19*1.08</f>
        <v>934.2</v>
      </c>
      <c r="F20" s="884"/>
      <c r="G20" s="217">
        <f>G19*1.08</f>
        <v>934.2</v>
      </c>
      <c r="H20" s="884"/>
      <c r="I20" s="218">
        <f>I19*1.08</f>
        <v>934.2</v>
      </c>
      <c r="J20" s="884"/>
      <c r="K20" s="217">
        <f>K19*1.08</f>
        <v>934.2</v>
      </c>
      <c r="L20" s="884"/>
      <c r="M20" s="217">
        <f>M19*1.08</f>
        <v>934.2</v>
      </c>
      <c r="N20" s="884"/>
      <c r="O20" s="217">
        <f>O19*1.08</f>
        <v>934.2</v>
      </c>
      <c r="P20" s="884"/>
      <c r="Q20" s="218">
        <f>Q19*1.08</f>
        <v>934.2</v>
      </c>
      <c r="R20" s="884"/>
      <c r="S20" s="217">
        <f>S19*1.08</f>
        <v>934.2</v>
      </c>
      <c r="T20" s="884"/>
      <c r="U20" s="217">
        <f>U19*1.08</f>
        <v>934.2</v>
      </c>
      <c r="V20" s="884"/>
      <c r="W20" s="217">
        <f>W19*1.08</f>
        <v>934.2</v>
      </c>
      <c r="X20" s="884"/>
      <c r="Y20" s="218">
        <f>Y19*1.08</f>
        <v>934.2</v>
      </c>
      <c r="Z20" s="884"/>
      <c r="AA20" s="221">
        <f>AA19*1.08</f>
        <v>934.2</v>
      </c>
      <c r="AB20" s="884"/>
      <c r="AC20" s="221">
        <f>AC19*1.08</f>
        <v>934.2</v>
      </c>
      <c r="AD20" s="884"/>
      <c r="AE20" s="221">
        <f>AE19*1.08</f>
        <v>934.2</v>
      </c>
      <c r="AF20" s="884"/>
      <c r="AG20" s="218">
        <f>AG19*1.08</f>
        <v>934.2</v>
      </c>
      <c r="AH20" s="884"/>
      <c r="AI20" s="218">
        <f>AI19*1.08</f>
        <v>934.2</v>
      </c>
      <c r="AJ20" s="884"/>
      <c r="AK20" s="1058"/>
      <c r="AL20" s="1059"/>
    </row>
    <row r="21" spans="1:38" ht="30" customHeight="1" x14ac:dyDescent="0.2">
      <c r="A21" s="885" t="s">
        <v>310</v>
      </c>
      <c r="B21" s="216" t="s">
        <v>305</v>
      </c>
      <c r="C21" s="217"/>
      <c r="D21" s="884">
        <f>IF(C21&lt;C23,1,0)</f>
        <v>0</v>
      </c>
      <c r="E21" s="217"/>
      <c r="F21" s="884">
        <f>IF(E21&lt;E23,1,0)</f>
        <v>0</v>
      </c>
      <c r="G21" s="217"/>
      <c r="H21" s="884">
        <f>IF(G21&lt;G23,1,0)</f>
        <v>0</v>
      </c>
      <c r="I21" s="218">
        <f t="shared" si="1"/>
        <v>0</v>
      </c>
      <c r="J21" s="884">
        <f>IF(I21&lt;I23,1,0)</f>
        <v>0</v>
      </c>
      <c r="K21" s="217"/>
      <c r="L21" s="884">
        <f>IF(K21&lt;K23,1,0)</f>
        <v>0</v>
      </c>
      <c r="M21" s="217"/>
      <c r="N21" s="884">
        <f>IF(M21&lt;M23,1,0)</f>
        <v>0</v>
      </c>
      <c r="O21" s="217"/>
      <c r="P21" s="884">
        <f>IF(O21&lt;O23,1,0)</f>
        <v>0</v>
      </c>
      <c r="Q21" s="218" t="e">
        <f t="shared" si="0"/>
        <v>#DIV/0!</v>
      </c>
      <c r="R21" s="884" t="e">
        <f>IF(Q21&lt;Q23,1,0)</f>
        <v>#DIV/0!</v>
      </c>
      <c r="S21" s="217"/>
      <c r="T21" s="884">
        <f>IF(S21&lt;S23,1,0)</f>
        <v>0</v>
      </c>
      <c r="U21" s="217"/>
      <c r="V21" s="884">
        <f>IF(U21&lt;U23,1,0)</f>
        <v>0</v>
      </c>
      <c r="W21" s="221"/>
      <c r="X21" s="884">
        <f>IF(W21&lt;W23,1,0)</f>
        <v>0</v>
      </c>
      <c r="Y21" s="218" t="e">
        <f>AVERAGE(S21,U21,W21)</f>
        <v>#DIV/0!</v>
      </c>
      <c r="Z21" s="884" t="e">
        <f>IF(Y21="","",IF(Y21&lt;Y23,1,0))</f>
        <v>#DIV/0!</v>
      </c>
      <c r="AA21" s="217"/>
      <c r="AB21" s="884">
        <f>IF(AA21&lt;AA23,1,0)</f>
        <v>0</v>
      </c>
      <c r="AC21" s="217"/>
      <c r="AD21" s="884">
        <f>IF(AC21&lt;AC23,1,0)</f>
        <v>0</v>
      </c>
      <c r="AE21" s="217"/>
      <c r="AF21" s="884">
        <f>IF(AE21&lt;AE23,1,0)</f>
        <v>0</v>
      </c>
      <c r="AG21" s="218" t="e">
        <f>AVERAGE(AA21,AC21,AE21)</f>
        <v>#DIV/0!</v>
      </c>
      <c r="AH21" s="884" t="e">
        <f>IF(AG21&lt;AG23,1,0)</f>
        <v>#DIV/0!</v>
      </c>
      <c r="AI21" s="220" t="e">
        <f>AVERAGE(S21,U21,W21,AA21,AC21,AE21)</f>
        <v>#DIV/0!</v>
      </c>
      <c r="AJ21" s="884" t="e">
        <f>IF(AI21&lt;AI23,1,0)</f>
        <v>#DIV/0!</v>
      </c>
      <c r="AK21" s="1065"/>
      <c r="AL21" s="1055"/>
    </row>
    <row r="22" spans="1:38" ht="30" customHeight="1" x14ac:dyDescent="0.2">
      <c r="A22" s="886"/>
      <c r="B22" s="216" t="s">
        <v>306</v>
      </c>
      <c r="C22" s="217"/>
      <c r="D22" s="884"/>
      <c r="E22" s="217"/>
      <c r="F22" s="884"/>
      <c r="G22" s="217"/>
      <c r="H22" s="884"/>
      <c r="I22" s="218">
        <f t="shared" si="1"/>
        <v>0</v>
      </c>
      <c r="J22" s="884"/>
      <c r="K22" s="217"/>
      <c r="L22" s="884"/>
      <c r="M22" s="217"/>
      <c r="N22" s="884"/>
      <c r="O22" s="217"/>
      <c r="P22" s="884"/>
      <c r="Q22" s="218" t="e">
        <f t="shared" si="0"/>
        <v>#DIV/0!</v>
      </c>
      <c r="R22" s="884"/>
      <c r="S22" s="217"/>
      <c r="T22" s="884"/>
      <c r="U22" s="217"/>
      <c r="V22" s="884"/>
      <c r="W22" s="221"/>
      <c r="X22" s="884"/>
      <c r="Y22" s="218" t="e">
        <f>AVERAGE(S22,U22,W22)</f>
        <v>#DIV/0!</v>
      </c>
      <c r="Z22" s="884"/>
      <c r="AA22" s="217"/>
      <c r="AB22" s="884"/>
      <c r="AC22" s="217"/>
      <c r="AD22" s="884"/>
      <c r="AE22" s="217"/>
      <c r="AF22" s="884"/>
      <c r="AG22" s="218" t="e">
        <f>AVERAGE(AA22,AC22,AE22)</f>
        <v>#DIV/0!</v>
      </c>
      <c r="AH22" s="884"/>
      <c r="AI22" s="221" t="e">
        <f>AVERAGE(S22,U22,W22,AA22,AC22,AE22)</f>
        <v>#DIV/0!</v>
      </c>
      <c r="AJ22" s="884"/>
      <c r="AK22" s="1056"/>
      <c r="AL22" s="1057"/>
    </row>
    <row r="23" spans="1:38" ht="30" customHeight="1" x14ac:dyDescent="0.2">
      <c r="A23" s="887"/>
      <c r="B23" s="216" t="s">
        <v>307</v>
      </c>
      <c r="C23" s="217">
        <f>C22*1.08</f>
        <v>0</v>
      </c>
      <c r="D23" s="884"/>
      <c r="E23" s="217">
        <f>E22*1.08</f>
        <v>0</v>
      </c>
      <c r="F23" s="884"/>
      <c r="G23" s="217">
        <f>G22*1.08</f>
        <v>0</v>
      </c>
      <c r="H23" s="884"/>
      <c r="I23" s="218">
        <f t="shared" si="1"/>
        <v>0</v>
      </c>
      <c r="J23" s="884"/>
      <c r="K23" s="217">
        <f>K22*1.08</f>
        <v>0</v>
      </c>
      <c r="L23" s="884"/>
      <c r="M23" s="217">
        <f>M22*1.08</f>
        <v>0</v>
      </c>
      <c r="N23" s="884"/>
      <c r="O23" s="217">
        <f>O22*1.08</f>
        <v>0</v>
      </c>
      <c r="P23" s="884"/>
      <c r="Q23" s="218" t="e">
        <f>Q22*1.08</f>
        <v>#DIV/0!</v>
      </c>
      <c r="R23" s="884"/>
      <c r="S23" s="217">
        <f>S22*1.08</f>
        <v>0</v>
      </c>
      <c r="T23" s="884"/>
      <c r="U23" s="217">
        <f>U22*1.08</f>
        <v>0</v>
      </c>
      <c r="V23" s="884"/>
      <c r="W23" s="221">
        <f>W22*1.08</f>
        <v>0</v>
      </c>
      <c r="X23" s="884"/>
      <c r="Y23" s="218" t="e">
        <f>Y22*1.08</f>
        <v>#DIV/0!</v>
      </c>
      <c r="Z23" s="884"/>
      <c r="AA23" s="217">
        <f>AA22*1.08</f>
        <v>0</v>
      </c>
      <c r="AB23" s="884"/>
      <c r="AC23" s="217">
        <f>AC22*1.08</f>
        <v>0</v>
      </c>
      <c r="AD23" s="884"/>
      <c r="AE23" s="217">
        <f>AE22*1.08</f>
        <v>0</v>
      </c>
      <c r="AF23" s="884"/>
      <c r="AG23" s="218" t="e">
        <f>AG22*1.08</f>
        <v>#DIV/0!</v>
      </c>
      <c r="AH23" s="884"/>
      <c r="AI23" s="218" t="e">
        <f>AI22*1.08</f>
        <v>#DIV/0!</v>
      </c>
      <c r="AJ23" s="884"/>
      <c r="AK23" s="1058"/>
      <c r="AL23" s="1059"/>
    </row>
    <row r="24" spans="1:38" ht="30" customHeight="1" x14ac:dyDescent="0.2">
      <c r="A24" s="885" t="s">
        <v>311</v>
      </c>
      <c r="B24" s="216" t="s">
        <v>305</v>
      </c>
      <c r="C24" s="221">
        <v>855</v>
      </c>
      <c r="D24" s="884">
        <f>IF(C24&lt;C26,1,0)</f>
        <v>1</v>
      </c>
      <c r="E24" s="221">
        <v>858</v>
      </c>
      <c r="F24" s="884">
        <f>IF(E24&lt;E26,1,0)</f>
        <v>1</v>
      </c>
      <c r="G24" s="221">
        <v>787</v>
      </c>
      <c r="H24" s="884">
        <f>IF(G24&lt;G26,1,0)</f>
        <v>1</v>
      </c>
      <c r="I24" s="218">
        <f t="shared" si="1"/>
        <v>2500</v>
      </c>
      <c r="J24" s="884">
        <f>IF(I24&lt;I26,1,0)</f>
        <v>1</v>
      </c>
      <c r="K24" s="217">
        <v>818</v>
      </c>
      <c r="L24" s="884">
        <f>IF(K24&lt;K26,1,0)</f>
        <v>1</v>
      </c>
      <c r="M24" s="217"/>
      <c r="N24" s="884">
        <f>IF(M24&lt;M26,1,0)</f>
        <v>1</v>
      </c>
      <c r="O24" s="217"/>
      <c r="P24" s="884">
        <f>IF(O24&lt;O26,1,0)</f>
        <v>1</v>
      </c>
      <c r="Q24" s="218">
        <f t="shared" si="0"/>
        <v>818</v>
      </c>
      <c r="R24" s="884">
        <f>IF(Q24&lt;Q26,1,0)</f>
        <v>1</v>
      </c>
      <c r="S24" s="217"/>
      <c r="T24" s="884">
        <f>IF(S24&lt;S26,1,0)</f>
        <v>1</v>
      </c>
      <c r="U24" s="217"/>
      <c r="V24" s="884">
        <f>IF(U24&lt;U26,1,0)</f>
        <v>1</v>
      </c>
      <c r="W24" s="221"/>
      <c r="X24" s="884">
        <f>IF(W24&lt;W26,1,0)</f>
        <v>1</v>
      </c>
      <c r="Y24" s="218" t="e">
        <f>AVERAGE(S24,U24,W24)</f>
        <v>#DIV/0!</v>
      </c>
      <c r="Z24" s="884" t="e">
        <f>IF(Y24="","",IF(Y24&lt;Y26,1,0))</f>
        <v>#DIV/0!</v>
      </c>
      <c r="AA24" s="217"/>
      <c r="AB24" s="884">
        <f>IF(AA24&lt;AA26,1,0)</f>
        <v>1</v>
      </c>
      <c r="AC24" s="217"/>
      <c r="AD24" s="884">
        <f>IF(AC24&lt;AC26,1,0)</f>
        <v>1</v>
      </c>
      <c r="AE24" s="217"/>
      <c r="AF24" s="884">
        <f>IF(AE24&lt;AE26,1,0)</f>
        <v>1</v>
      </c>
      <c r="AG24" s="218" t="e">
        <f>AVERAGE(AA24,AC24,AE24)</f>
        <v>#DIV/0!</v>
      </c>
      <c r="AH24" s="884" t="e">
        <f>IF(AG24&lt;AG26,1,0)</f>
        <v>#DIV/0!</v>
      </c>
      <c r="AI24" s="220" t="e">
        <f>AVERAGE(S24,U24,W24,AA24,AC24,AE24)</f>
        <v>#DIV/0!</v>
      </c>
      <c r="AJ24" s="884" t="e">
        <f>IF(AI24&lt;AI26,1,0)</f>
        <v>#DIV/0!</v>
      </c>
      <c r="AK24" s="1066"/>
      <c r="AL24" s="1067"/>
    </row>
    <row r="25" spans="1:38" ht="30" customHeight="1" x14ac:dyDescent="0.2">
      <c r="A25" s="886"/>
      <c r="B25" s="216" t="s">
        <v>306</v>
      </c>
      <c r="C25" s="217">
        <v>810</v>
      </c>
      <c r="D25" s="884"/>
      <c r="E25" s="217">
        <v>810</v>
      </c>
      <c r="F25" s="884"/>
      <c r="G25" s="217">
        <v>810</v>
      </c>
      <c r="H25" s="884"/>
      <c r="I25" s="218">
        <f t="shared" si="1"/>
        <v>2430</v>
      </c>
      <c r="J25" s="884"/>
      <c r="K25" s="217">
        <v>810</v>
      </c>
      <c r="L25" s="884"/>
      <c r="M25" s="217">
        <v>810</v>
      </c>
      <c r="N25" s="884"/>
      <c r="O25" s="217">
        <v>810</v>
      </c>
      <c r="P25" s="884"/>
      <c r="Q25" s="218">
        <f t="shared" si="0"/>
        <v>810</v>
      </c>
      <c r="R25" s="884"/>
      <c r="S25" s="217">
        <v>810</v>
      </c>
      <c r="T25" s="884"/>
      <c r="U25" s="217">
        <v>810</v>
      </c>
      <c r="V25" s="884"/>
      <c r="W25" s="217">
        <v>810</v>
      </c>
      <c r="X25" s="884"/>
      <c r="Y25" s="218">
        <f>AVERAGE(S25,U25,W25)</f>
        <v>810</v>
      </c>
      <c r="Z25" s="884"/>
      <c r="AA25" s="217">
        <v>810</v>
      </c>
      <c r="AB25" s="884"/>
      <c r="AC25" s="217">
        <v>810</v>
      </c>
      <c r="AD25" s="884"/>
      <c r="AE25" s="217">
        <v>810</v>
      </c>
      <c r="AF25" s="884"/>
      <c r="AG25" s="218">
        <f>AVERAGE(AA25,AC25,AE25)</f>
        <v>810</v>
      </c>
      <c r="AH25" s="884"/>
      <c r="AI25" s="221">
        <f>AVERAGE(S25,U25,W25,AA25,AC25,AE25)</f>
        <v>810</v>
      </c>
      <c r="AJ25" s="884"/>
      <c r="AK25" s="1068"/>
      <c r="AL25" s="1069"/>
    </row>
    <row r="26" spans="1:38" ht="30" customHeight="1" x14ac:dyDescent="0.2">
      <c r="A26" s="887"/>
      <c r="B26" s="216" t="s">
        <v>307</v>
      </c>
      <c r="C26" s="217">
        <f>C25*1.08</f>
        <v>874.80000000000007</v>
      </c>
      <c r="D26" s="884"/>
      <c r="E26" s="217">
        <f>E25*1.08</f>
        <v>874.80000000000007</v>
      </c>
      <c r="F26" s="884"/>
      <c r="G26" s="217">
        <f>G25*1.08</f>
        <v>874.80000000000007</v>
      </c>
      <c r="H26" s="884"/>
      <c r="I26" s="218">
        <f t="shared" si="1"/>
        <v>2624.4</v>
      </c>
      <c r="J26" s="884"/>
      <c r="K26" s="217">
        <f>K25*1.08</f>
        <v>874.80000000000007</v>
      </c>
      <c r="L26" s="884"/>
      <c r="M26" s="217">
        <f>M25*1.08</f>
        <v>874.80000000000007</v>
      </c>
      <c r="N26" s="884"/>
      <c r="O26" s="217">
        <f>O25*1.08</f>
        <v>874.80000000000007</v>
      </c>
      <c r="P26" s="884"/>
      <c r="Q26" s="218">
        <f>Q25*1.08</f>
        <v>874.80000000000007</v>
      </c>
      <c r="R26" s="884"/>
      <c r="S26" s="217">
        <f>S25*1.08</f>
        <v>874.80000000000007</v>
      </c>
      <c r="T26" s="884"/>
      <c r="U26" s="217">
        <f>U25*1.08</f>
        <v>874.80000000000007</v>
      </c>
      <c r="V26" s="884"/>
      <c r="W26" s="217">
        <f>W25*1.08</f>
        <v>874.80000000000007</v>
      </c>
      <c r="X26" s="884"/>
      <c r="Y26" s="218">
        <f>Y25*1.08</f>
        <v>874.80000000000007</v>
      </c>
      <c r="Z26" s="884"/>
      <c r="AA26" s="217">
        <f>AA25*1.08</f>
        <v>874.80000000000007</v>
      </c>
      <c r="AB26" s="884"/>
      <c r="AC26" s="217">
        <f>AC25*1.08</f>
        <v>874.80000000000007</v>
      </c>
      <c r="AD26" s="884"/>
      <c r="AE26" s="217">
        <f>AE25*1.08</f>
        <v>874.80000000000007</v>
      </c>
      <c r="AF26" s="884"/>
      <c r="AG26" s="218">
        <f>AG25*1.08</f>
        <v>874.80000000000007</v>
      </c>
      <c r="AH26" s="884"/>
      <c r="AI26" s="218">
        <f>AI25*1.08</f>
        <v>874.80000000000007</v>
      </c>
      <c r="AJ26" s="884"/>
      <c r="AK26" s="1070"/>
      <c r="AL26" s="1071"/>
    </row>
    <row r="27" spans="1:38" ht="30" customHeight="1" x14ac:dyDescent="0.2">
      <c r="A27" s="885" t="s">
        <v>316</v>
      </c>
      <c r="B27" s="216" t="s">
        <v>305</v>
      </c>
      <c r="C27" s="217">
        <v>0</v>
      </c>
      <c r="D27" s="884">
        <f>IF(C27&lt;C29,1,0)</f>
        <v>0</v>
      </c>
      <c r="E27" s="217"/>
      <c r="F27" s="884">
        <f>IF(E27&lt;E29,1,0)</f>
        <v>0</v>
      </c>
      <c r="G27" s="217"/>
      <c r="H27" s="884">
        <f>IF(G27&lt;G29,1,0)</f>
        <v>0</v>
      </c>
      <c r="I27" s="218">
        <f t="shared" si="1"/>
        <v>0</v>
      </c>
      <c r="J27" s="884">
        <f>IF(I27&lt;I29,1,0)</f>
        <v>0</v>
      </c>
      <c r="K27" s="217"/>
      <c r="L27" s="884">
        <f>IF(K27&lt;K29,1,0)</f>
        <v>0</v>
      </c>
      <c r="M27" s="217"/>
      <c r="N27" s="884">
        <f>IF(M27&lt;M29,1,0)</f>
        <v>0</v>
      </c>
      <c r="O27" s="217"/>
      <c r="P27" s="884">
        <f>IF(O27&lt;O29,1,0)</f>
        <v>0</v>
      </c>
      <c r="Q27" s="218" t="e">
        <f t="shared" si="0"/>
        <v>#DIV/0!</v>
      </c>
      <c r="R27" s="884" t="e">
        <f>IF(Q27&lt;Q29,1,0)</f>
        <v>#DIV/0!</v>
      </c>
      <c r="S27" s="217"/>
      <c r="T27" s="884">
        <f>IF(S27&lt;S29,1,0)</f>
        <v>0</v>
      </c>
      <c r="U27" s="217"/>
      <c r="V27" s="884">
        <f>IF(U27&lt;U29,1,0)</f>
        <v>0</v>
      </c>
      <c r="W27" s="221"/>
      <c r="X27" s="884">
        <f>IF(W27&lt;W29,1,0)</f>
        <v>0</v>
      </c>
      <c r="Y27" s="218" t="e">
        <f>AVERAGE(S27,U27,W27)</f>
        <v>#DIV/0!</v>
      </c>
      <c r="Z27" s="884" t="e">
        <f>IF(Y27="","",IF(Y27&lt;Y29,1,0))</f>
        <v>#DIV/0!</v>
      </c>
      <c r="AA27" s="217"/>
      <c r="AB27" s="884">
        <f>IF(AA27&lt;AA29,1,0)</f>
        <v>0</v>
      </c>
      <c r="AC27" s="217"/>
      <c r="AD27" s="884">
        <f>IF(AC27&lt;AC29,1,0)</f>
        <v>0</v>
      </c>
      <c r="AE27" s="217"/>
      <c r="AF27" s="884">
        <f>IF(AE27&lt;AE29,1,0)</f>
        <v>0</v>
      </c>
      <c r="AG27" s="218" t="e">
        <f>AVERAGE(AA27,AC27,AE27)</f>
        <v>#DIV/0!</v>
      </c>
      <c r="AH27" s="884" t="e">
        <f>IF(AG27&lt;AG29,1,0)</f>
        <v>#DIV/0!</v>
      </c>
      <c r="AI27" s="220" t="e">
        <f>AVERAGE(S27,U27,W27,AA27,AC27,AE27)</f>
        <v>#DIV/0!</v>
      </c>
      <c r="AJ27" s="884" t="e">
        <f>IF(AI27&lt;AI29,1,0)</f>
        <v>#DIV/0!</v>
      </c>
      <c r="AK27" s="1066" t="s">
        <v>364</v>
      </c>
      <c r="AL27" s="1067"/>
    </row>
    <row r="28" spans="1:38" ht="30" customHeight="1" x14ac:dyDescent="0.2">
      <c r="A28" s="886"/>
      <c r="B28" s="216" t="s">
        <v>306</v>
      </c>
      <c r="C28" s="217"/>
      <c r="D28" s="884"/>
      <c r="E28" s="217"/>
      <c r="F28" s="884"/>
      <c r="G28" s="217"/>
      <c r="H28" s="884"/>
      <c r="I28" s="218">
        <f t="shared" si="1"/>
        <v>0</v>
      </c>
      <c r="J28" s="884"/>
      <c r="K28" s="217"/>
      <c r="L28" s="884"/>
      <c r="M28" s="217"/>
      <c r="N28" s="884"/>
      <c r="O28" s="217"/>
      <c r="P28" s="884"/>
      <c r="Q28" s="218" t="e">
        <f t="shared" si="0"/>
        <v>#DIV/0!</v>
      </c>
      <c r="R28" s="884"/>
      <c r="S28" s="217"/>
      <c r="T28" s="884"/>
      <c r="U28" s="217"/>
      <c r="V28" s="884"/>
      <c r="W28" s="217"/>
      <c r="X28" s="884"/>
      <c r="Y28" s="218" t="e">
        <f>AVERAGE(S28,U28,W28)</f>
        <v>#DIV/0!</v>
      </c>
      <c r="Z28" s="884"/>
      <c r="AA28" s="217"/>
      <c r="AB28" s="884"/>
      <c r="AC28" s="217"/>
      <c r="AD28" s="884"/>
      <c r="AE28" s="217"/>
      <c r="AF28" s="884"/>
      <c r="AG28" s="218" t="e">
        <f>AVERAGE(AA28,AC28,AE28)</f>
        <v>#DIV/0!</v>
      </c>
      <c r="AH28" s="884"/>
      <c r="AI28" s="221" t="e">
        <f>AVERAGE(S28,U28,W28,AA28,AC28,AE28)</f>
        <v>#DIV/0!</v>
      </c>
      <c r="AJ28" s="884"/>
      <c r="AK28" s="1068"/>
      <c r="AL28" s="1069"/>
    </row>
    <row r="29" spans="1:38" ht="30" customHeight="1" x14ac:dyDescent="0.2">
      <c r="A29" s="887"/>
      <c r="B29" s="216" t="s">
        <v>307</v>
      </c>
      <c r="C29" s="217">
        <f>C28*1.08</f>
        <v>0</v>
      </c>
      <c r="D29" s="884"/>
      <c r="E29" s="217">
        <f>E28*1.08</f>
        <v>0</v>
      </c>
      <c r="F29" s="884"/>
      <c r="G29" s="217">
        <f>G28*1.08</f>
        <v>0</v>
      </c>
      <c r="H29" s="884"/>
      <c r="I29" s="218">
        <f t="shared" si="1"/>
        <v>0</v>
      </c>
      <c r="J29" s="884"/>
      <c r="K29" s="217">
        <f>K28*1.08</f>
        <v>0</v>
      </c>
      <c r="L29" s="884"/>
      <c r="M29" s="217">
        <f>M28*1.08</f>
        <v>0</v>
      </c>
      <c r="N29" s="884"/>
      <c r="O29" s="217">
        <f>O28*1.08</f>
        <v>0</v>
      </c>
      <c r="P29" s="884"/>
      <c r="Q29" s="218" t="e">
        <f>Q28*1.08</f>
        <v>#DIV/0!</v>
      </c>
      <c r="R29" s="884"/>
      <c r="S29" s="217">
        <f>S28*1.08</f>
        <v>0</v>
      </c>
      <c r="T29" s="884"/>
      <c r="U29" s="217">
        <f>U28*1.08</f>
        <v>0</v>
      </c>
      <c r="V29" s="884"/>
      <c r="W29" s="217">
        <f>W28*1.08</f>
        <v>0</v>
      </c>
      <c r="X29" s="884"/>
      <c r="Y29" s="218" t="e">
        <f>Y28*1.08</f>
        <v>#DIV/0!</v>
      </c>
      <c r="Z29" s="884"/>
      <c r="AA29" s="217">
        <f>AA28*1.08</f>
        <v>0</v>
      </c>
      <c r="AB29" s="884"/>
      <c r="AC29" s="217">
        <f>AC28*1.08</f>
        <v>0</v>
      </c>
      <c r="AD29" s="884"/>
      <c r="AE29" s="217">
        <f>AE28*1.08</f>
        <v>0</v>
      </c>
      <c r="AF29" s="884"/>
      <c r="AG29" s="218" t="e">
        <f>AG28*1.08</f>
        <v>#DIV/0!</v>
      </c>
      <c r="AH29" s="884"/>
      <c r="AI29" s="218" t="e">
        <f>AI28*1.08</f>
        <v>#DIV/0!</v>
      </c>
      <c r="AJ29" s="884"/>
      <c r="AK29" s="1070"/>
      <c r="AL29" s="1071"/>
    </row>
    <row r="30" spans="1:38" s="178" customFormat="1" ht="30" customHeight="1" x14ac:dyDescent="0.2">
      <c r="A30" s="1061" t="s">
        <v>317</v>
      </c>
      <c r="B30" s="375" t="s">
        <v>305</v>
      </c>
      <c r="C30" s="376">
        <v>906</v>
      </c>
      <c r="D30" s="1064">
        <f>IF(C30&lt;C32,1,0)</f>
        <v>1</v>
      </c>
      <c r="E30" s="376">
        <v>3603</v>
      </c>
      <c r="F30" s="1064">
        <f>IF(E30&lt;E32,1,0)</f>
        <v>0</v>
      </c>
      <c r="G30" s="376"/>
      <c r="H30" s="1064">
        <f>IF(G30&lt;G32,1,0)</f>
        <v>0</v>
      </c>
      <c r="I30" s="377">
        <f t="shared" si="1"/>
        <v>4509</v>
      </c>
      <c r="J30" s="1064">
        <f>IF(I30&lt;I32,1,0)</f>
        <v>0</v>
      </c>
      <c r="K30" s="221"/>
      <c r="L30" s="1060">
        <f>IF(K30&lt;K32,1,0)</f>
        <v>0</v>
      </c>
      <c r="M30" s="221"/>
      <c r="N30" s="1060">
        <f>IF(M30&lt;M32,1,0)</f>
        <v>0</v>
      </c>
      <c r="O30" s="221"/>
      <c r="P30" s="1060">
        <f>IF(O30&lt;O32,1,0)</f>
        <v>0</v>
      </c>
      <c r="Q30" s="220" t="e">
        <f>AVERAGE(K30,M30,O30)</f>
        <v>#DIV/0!</v>
      </c>
      <c r="R30" s="1060" t="e">
        <f>IF(Q30&lt;Q32,1,0)</f>
        <v>#DIV/0!</v>
      </c>
      <c r="S30" s="221"/>
      <c r="T30" s="1060">
        <f>IF(S30&lt;S32,1,0)</f>
        <v>0</v>
      </c>
      <c r="U30" s="221"/>
      <c r="V30" s="1060">
        <f>IF(U30&lt;U32,1,0)</f>
        <v>0</v>
      </c>
      <c r="W30" s="221"/>
      <c r="X30" s="1060">
        <f>IF(W30&lt;W32,1,0)</f>
        <v>0</v>
      </c>
      <c r="Y30" s="220" t="e">
        <f>AVERAGE(S30,U30,W30)</f>
        <v>#DIV/0!</v>
      </c>
      <c r="Z30" s="1060" t="e">
        <f>IF(Y30="","",IF(Y30&lt;Y32,1,0))</f>
        <v>#DIV/0!</v>
      </c>
      <c r="AA30" s="221"/>
      <c r="AB30" s="1060">
        <f>IF(AA30&lt;AA32,1,0)</f>
        <v>0</v>
      </c>
      <c r="AC30" s="221"/>
      <c r="AD30" s="1060">
        <f>IF(AC30&lt;AC32,1,0)</f>
        <v>0</v>
      </c>
      <c r="AE30" s="221"/>
      <c r="AF30" s="1060">
        <f>IF(AE30&lt;AE32,1,0)</f>
        <v>0</v>
      </c>
      <c r="AG30" s="220" t="e">
        <f>AVERAGE(AA30,AC30,AE30)</f>
        <v>#DIV/0!</v>
      </c>
      <c r="AH30" s="1060" t="e">
        <f>IF(AG30&lt;AG32,1,0)</f>
        <v>#DIV/0!</v>
      </c>
      <c r="AI30" s="220" t="e">
        <f>AVERAGE(S30,U30,W30,AA30,AC30,AE30)</f>
        <v>#DIV/0!</v>
      </c>
      <c r="AJ30" s="1060" t="e">
        <f>IF(AI30&lt;AI32,1,0)</f>
        <v>#DIV/0!</v>
      </c>
      <c r="AK30" s="1066"/>
      <c r="AL30" s="1067"/>
    </row>
    <row r="31" spans="1:38" s="178" customFormat="1" ht="30" customHeight="1" x14ac:dyDescent="0.2">
      <c r="A31" s="1062"/>
      <c r="B31" s="375" t="s">
        <v>306</v>
      </c>
      <c r="C31" s="376">
        <v>1761</v>
      </c>
      <c r="D31" s="1064"/>
      <c r="E31" s="376">
        <v>2255</v>
      </c>
      <c r="F31" s="1064"/>
      <c r="G31" s="376"/>
      <c r="H31" s="1064"/>
      <c r="I31" s="377">
        <f t="shared" si="1"/>
        <v>4016</v>
      </c>
      <c r="J31" s="1064"/>
      <c r="K31" s="221"/>
      <c r="L31" s="1060"/>
      <c r="M31" s="221"/>
      <c r="N31" s="1060"/>
      <c r="O31" s="221"/>
      <c r="P31" s="1060"/>
      <c r="Q31" s="220" t="e">
        <f>AVERAGE(K31,M31,O31)</f>
        <v>#DIV/0!</v>
      </c>
      <c r="R31" s="1060"/>
      <c r="S31" s="221"/>
      <c r="T31" s="1060"/>
      <c r="U31" s="221"/>
      <c r="V31" s="1060"/>
      <c r="W31" s="221"/>
      <c r="X31" s="1060"/>
      <c r="Y31" s="220" t="e">
        <f>AVERAGE(S31,U31,W31)</f>
        <v>#DIV/0!</v>
      </c>
      <c r="Z31" s="1060"/>
      <c r="AA31" s="221"/>
      <c r="AB31" s="1060"/>
      <c r="AC31" s="221"/>
      <c r="AD31" s="1060"/>
      <c r="AE31" s="221"/>
      <c r="AF31" s="1060"/>
      <c r="AG31" s="220" t="e">
        <f>AVERAGE(AA31,AC31,AE31)</f>
        <v>#DIV/0!</v>
      </c>
      <c r="AH31" s="1060"/>
      <c r="AI31" s="221" t="e">
        <f>AVERAGE(S31,U31,W31,AA31,AC31,AE31)</f>
        <v>#DIV/0!</v>
      </c>
      <c r="AJ31" s="1060"/>
      <c r="AK31" s="1068"/>
      <c r="AL31" s="1069"/>
    </row>
    <row r="32" spans="1:38" s="178" customFormat="1" ht="30" customHeight="1" x14ac:dyDescent="0.2">
      <c r="A32" s="1063"/>
      <c r="B32" s="375" t="s">
        <v>307</v>
      </c>
      <c r="C32" s="376">
        <f>C31*1.08</f>
        <v>1901.88</v>
      </c>
      <c r="D32" s="1064"/>
      <c r="E32" s="376">
        <f>E31*1.08</f>
        <v>2435.4</v>
      </c>
      <c r="F32" s="1064"/>
      <c r="G32" s="376">
        <f>G31*1.08</f>
        <v>0</v>
      </c>
      <c r="H32" s="1064"/>
      <c r="I32" s="377">
        <f t="shared" si="1"/>
        <v>4337.2800000000007</v>
      </c>
      <c r="J32" s="1064"/>
      <c r="K32" s="221">
        <f>K31*1.08</f>
        <v>0</v>
      </c>
      <c r="L32" s="1060"/>
      <c r="M32" s="221">
        <f>M31*1.08</f>
        <v>0</v>
      </c>
      <c r="N32" s="1060"/>
      <c r="O32" s="221">
        <f>O31*1.08</f>
        <v>0</v>
      </c>
      <c r="P32" s="1060"/>
      <c r="Q32" s="220" t="e">
        <f>Q31*1.08</f>
        <v>#DIV/0!</v>
      </c>
      <c r="R32" s="1060"/>
      <c r="S32" s="221">
        <f>S31*1.08</f>
        <v>0</v>
      </c>
      <c r="T32" s="1060"/>
      <c r="U32" s="221">
        <f>U31*1.08</f>
        <v>0</v>
      </c>
      <c r="V32" s="1060"/>
      <c r="W32" s="221">
        <f>W31*1.08</f>
        <v>0</v>
      </c>
      <c r="X32" s="1060"/>
      <c r="Y32" s="220" t="e">
        <f>Y31*1.08</f>
        <v>#DIV/0!</v>
      </c>
      <c r="Z32" s="1060"/>
      <c r="AA32" s="221">
        <f>AA31*1.08</f>
        <v>0</v>
      </c>
      <c r="AB32" s="1060"/>
      <c r="AC32" s="221">
        <f>AC31*1.08</f>
        <v>0</v>
      </c>
      <c r="AD32" s="1060"/>
      <c r="AE32" s="221">
        <f>AE31*1.08</f>
        <v>0</v>
      </c>
      <c r="AF32" s="1060"/>
      <c r="AG32" s="220" t="e">
        <f>AG31*1.08</f>
        <v>#DIV/0!</v>
      </c>
      <c r="AH32" s="1060"/>
      <c r="AI32" s="220" t="e">
        <f>AI31*1.08</f>
        <v>#DIV/0!</v>
      </c>
      <c r="AJ32" s="1060"/>
      <c r="AK32" s="1070"/>
      <c r="AL32" s="1071"/>
    </row>
    <row r="66" spans="18:18" ht="30" customHeight="1" x14ac:dyDescent="0.2">
      <c r="R66" s="179"/>
    </row>
    <row r="136" spans="18:18" ht="30" customHeight="1" x14ac:dyDescent="0.2">
      <c r="R136" s="170"/>
    </row>
    <row r="137" spans="18:18" ht="30" customHeight="1" x14ac:dyDescent="0.2">
      <c r="R137" s="170"/>
    </row>
    <row r="138" spans="18:18" ht="30" customHeight="1" x14ac:dyDescent="0.2">
      <c r="R138" s="170"/>
    </row>
    <row r="139" spans="18:18" ht="30" customHeight="1" x14ac:dyDescent="0.2">
      <c r="R139" s="170"/>
    </row>
    <row r="140" spans="18:18" ht="30" customHeight="1" x14ac:dyDescent="0.2">
      <c r="R140" s="170"/>
    </row>
    <row r="141" spans="18:18" ht="30" customHeight="1" x14ac:dyDescent="0.2">
      <c r="R141" s="170"/>
    </row>
    <row r="142" spans="18:18" ht="30" customHeight="1" x14ac:dyDescent="0.2">
      <c r="R142" s="170"/>
    </row>
    <row r="143" spans="18:18" ht="30" customHeight="1" x14ac:dyDescent="0.2">
      <c r="R143" s="170"/>
    </row>
    <row r="144" spans="18:18" ht="30" customHeight="1" x14ac:dyDescent="0.2">
      <c r="R144" s="170"/>
    </row>
    <row r="145" spans="18:18" ht="30" customHeight="1" x14ac:dyDescent="0.2">
      <c r="R145" s="170"/>
    </row>
    <row r="146" spans="18:18" ht="30" customHeight="1" x14ac:dyDescent="0.2">
      <c r="R146" s="170"/>
    </row>
  </sheetData>
  <sheetProtection formatCells="0"/>
  <mergeCells count="183">
    <mergeCell ref="AK18:AL20"/>
    <mergeCell ref="AK21:AL23"/>
    <mergeCell ref="AK27:AL29"/>
    <mergeCell ref="AK30:AL32"/>
    <mergeCell ref="AK15:AL17"/>
    <mergeCell ref="AK24:AL26"/>
    <mergeCell ref="A1:A4"/>
    <mergeCell ref="B1:M1"/>
    <mergeCell ref="N1:O1"/>
    <mergeCell ref="B2:M2"/>
    <mergeCell ref="N2:O2"/>
    <mergeCell ref="B3:M3"/>
    <mergeCell ref="N3:O3"/>
    <mergeCell ref="B4:M4"/>
    <mergeCell ref="N4:O4"/>
    <mergeCell ref="C6:O6"/>
    <mergeCell ref="A8:A9"/>
    <mergeCell ref="B8:B9"/>
    <mergeCell ref="C8:AL8"/>
    <mergeCell ref="C9:D9"/>
    <mergeCell ref="E9:F9"/>
    <mergeCell ref="G9:H9"/>
    <mergeCell ref="I9:J9"/>
    <mergeCell ref="K9:L9"/>
    <mergeCell ref="M9:N9"/>
    <mergeCell ref="O9:P9"/>
    <mergeCell ref="Q9:R9"/>
    <mergeCell ref="S9:T9"/>
    <mergeCell ref="U9:V9"/>
    <mergeCell ref="W9:X9"/>
    <mergeCell ref="Y9:Z9"/>
    <mergeCell ref="AA9:AB9"/>
    <mergeCell ref="AC9:AD9"/>
    <mergeCell ref="AE9:AF9"/>
    <mergeCell ref="AG9:AH9"/>
    <mergeCell ref="AI9:AJ9"/>
    <mergeCell ref="AK9:AL9"/>
    <mergeCell ref="A10:A11"/>
    <mergeCell ref="D10:D11"/>
    <mergeCell ref="F10:F11"/>
    <mergeCell ref="H10:H11"/>
    <mergeCell ref="J10:J11"/>
    <mergeCell ref="L10:L11"/>
    <mergeCell ref="AD10:AD11"/>
    <mergeCell ref="AF10:AF11"/>
    <mergeCell ref="AH10:AH11"/>
    <mergeCell ref="AJ10:AJ11"/>
    <mergeCell ref="N10:N11"/>
    <mergeCell ref="P10:P11"/>
    <mergeCell ref="R10:R11"/>
    <mergeCell ref="T10:T11"/>
    <mergeCell ref="V10:V11"/>
    <mergeCell ref="X10:X11"/>
    <mergeCell ref="L12:L14"/>
    <mergeCell ref="N12:N14"/>
    <mergeCell ref="P12:P14"/>
    <mergeCell ref="R12:R14"/>
    <mergeCell ref="Z10:Z11"/>
    <mergeCell ref="AB10:AB11"/>
    <mergeCell ref="X12:X14"/>
    <mergeCell ref="Z12:Z14"/>
    <mergeCell ref="AB12:AB14"/>
    <mergeCell ref="V12:V14"/>
    <mergeCell ref="AD12:AD14"/>
    <mergeCell ref="AK10:AL11"/>
    <mergeCell ref="A12:A14"/>
    <mergeCell ref="D12:D14"/>
    <mergeCell ref="F12:F14"/>
    <mergeCell ref="H12:H14"/>
    <mergeCell ref="J12:J14"/>
    <mergeCell ref="AF12:AF14"/>
    <mergeCell ref="AH12:AH14"/>
    <mergeCell ref="AJ12:AJ14"/>
    <mergeCell ref="A15:A17"/>
    <mergeCell ref="D15:D17"/>
    <mergeCell ref="F15:F17"/>
    <mergeCell ref="H15:H17"/>
    <mergeCell ref="J15:J17"/>
    <mergeCell ref="T12:T14"/>
    <mergeCell ref="L15:L17"/>
    <mergeCell ref="N15:N17"/>
    <mergeCell ref="P15:P17"/>
    <mergeCell ref="R15:R17"/>
    <mergeCell ref="T15:T17"/>
    <mergeCell ref="V15:V17"/>
    <mergeCell ref="X15:X17"/>
    <mergeCell ref="Z15:Z17"/>
    <mergeCell ref="AB15:AB17"/>
    <mergeCell ref="AD15:AD17"/>
    <mergeCell ref="AF15:AF17"/>
    <mergeCell ref="AH15:AH17"/>
    <mergeCell ref="AJ15:AJ17"/>
    <mergeCell ref="A18:A20"/>
    <mergeCell ref="D18:D20"/>
    <mergeCell ref="F18:F20"/>
    <mergeCell ref="H18:H20"/>
    <mergeCell ref="J18:J20"/>
    <mergeCell ref="L18:L20"/>
    <mergeCell ref="N18:N20"/>
    <mergeCell ref="P18:P20"/>
    <mergeCell ref="R18:R20"/>
    <mergeCell ref="T18:T20"/>
    <mergeCell ref="V18:V20"/>
    <mergeCell ref="X18:X20"/>
    <mergeCell ref="Z18:Z20"/>
    <mergeCell ref="AB18:AB20"/>
    <mergeCell ref="AD18:AD20"/>
    <mergeCell ref="AF18:AF20"/>
    <mergeCell ref="AH18:AH20"/>
    <mergeCell ref="AJ18:AJ20"/>
    <mergeCell ref="A21:A23"/>
    <mergeCell ref="D21:D23"/>
    <mergeCell ref="F21:F23"/>
    <mergeCell ref="H21:H23"/>
    <mergeCell ref="J21:J23"/>
    <mergeCell ref="L21:L23"/>
    <mergeCell ref="N21:N23"/>
    <mergeCell ref="P21:P23"/>
    <mergeCell ref="R21:R23"/>
    <mergeCell ref="T21:T23"/>
    <mergeCell ref="V21:V23"/>
    <mergeCell ref="X21:X23"/>
    <mergeCell ref="Z21:Z23"/>
    <mergeCell ref="AB21:AB23"/>
    <mergeCell ref="AD21:AD23"/>
    <mergeCell ref="AF21:AF23"/>
    <mergeCell ref="AH21:AH23"/>
    <mergeCell ref="AJ21:AJ23"/>
    <mergeCell ref="A24:A26"/>
    <mergeCell ref="D24:D26"/>
    <mergeCell ref="F24:F26"/>
    <mergeCell ref="H24:H26"/>
    <mergeCell ref="J24:J26"/>
    <mergeCell ref="AB24:AB26"/>
    <mergeCell ref="AD24:AD26"/>
    <mergeCell ref="AF24:AF26"/>
    <mergeCell ref="AH24:AH26"/>
    <mergeCell ref="L27:L29"/>
    <mergeCell ref="N27:N29"/>
    <mergeCell ref="X24:X26"/>
    <mergeCell ref="Z24:Z26"/>
    <mergeCell ref="L24:L26"/>
    <mergeCell ref="N24:N26"/>
    <mergeCell ref="P24:P26"/>
    <mergeCell ref="R24:R26"/>
    <mergeCell ref="T24:T26"/>
    <mergeCell ref="V24:V26"/>
    <mergeCell ref="R27:R29"/>
    <mergeCell ref="T27:T29"/>
    <mergeCell ref="V27:V29"/>
    <mergeCell ref="X27:X29"/>
    <mergeCell ref="AJ24:AJ26"/>
    <mergeCell ref="A27:A29"/>
    <mergeCell ref="D27:D29"/>
    <mergeCell ref="F27:F29"/>
    <mergeCell ref="H27:H29"/>
    <mergeCell ref="J27:J29"/>
    <mergeCell ref="N30:N32"/>
    <mergeCell ref="P30:P32"/>
    <mergeCell ref="AF30:AF32"/>
    <mergeCell ref="R30:R32"/>
    <mergeCell ref="AB27:AB29"/>
    <mergeCell ref="AD27:AD29"/>
    <mergeCell ref="AF27:AF29"/>
    <mergeCell ref="Z27:Z29"/>
    <mergeCell ref="AD30:AD32"/>
    <mergeCell ref="P27:P29"/>
    <mergeCell ref="A30:A32"/>
    <mergeCell ref="D30:D32"/>
    <mergeCell ref="F30:F32"/>
    <mergeCell ref="H30:H32"/>
    <mergeCell ref="J30:J32"/>
    <mergeCell ref="L30:L32"/>
    <mergeCell ref="AK12:AL14"/>
    <mergeCell ref="T30:T32"/>
    <mergeCell ref="V30:V32"/>
    <mergeCell ref="X30:X32"/>
    <mergeCell ref="Z30:Z32"/>
    <mergeCell ref="AB30:AB32"/>
    <mergeCell ref="AH27:AH29"/>
    <mergeCell ref="AJ27:AJ29"/>
    <mergeCell ref="AH30:AH32"/>
    <mergeCell ref="AJ30:AJ3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3EA01-69D7-4220-B2A9-5DEBBF8843BF}">
  <sheetPr>
    <tabColor theme="6" tint="-0.249977111117893"/>
  </sheetPr>
  <dimension ref="A1:F12"/>
  <sheetViews>
    <sheetView topLeftCell="A10" workbookViewId="0">
      <selection activeCell="C24" sqref="C24:P24"/>
    </sheetView>
  </sheetViews>
  <sheetFormatPr baseColWidth="10" defaultRowHeight="12.75" x14ac:dyDescent="0.2"/>
  <cols>
    <col min="1" max="1" width="27.140625" customWidth="1"/>
    <col min="2" max="2" width="40.5703125" customWidth="1"/>
    <col min="3" max="3" width="15.5703125" customWidth="1"/>
    <col min="6" max="6" width="15.85546875" customWidth="1"/>
  </cols>
  <sheetData>
    <row r="1" spans="1:6" ht="18.75" thickTop="1" x14ac:dyDescent="0.25">
      <c r="A1" s="527"/>
      <c r="B1" s="530" t="s">
        <v>56</v>
      </c>
      <c r="C1" s="530"/>
      <c r="D1" s="531" t="s">
        <v>86</v>
      </c>
      <c r="E1" s="532"/>
      <c r="F1" s="533"/>
    </row>
    <row r="2" spans="1:6" ht="18" x14ac:dyDescent="0.25">
      <c r="A2" s="528"/>
      <c r="B2" s="534" t="s">
        <v>87</v>
      </c>
      <c r="C2" s="534"/>
      <c r="D2" s="535" t="s">
        <v>88</v>
      </c>
      <c r="E2" s="536"/>
      <c r="F2" s="537"/>
    </row>
    <row r="3" spans="1:6" ht="18" x14ac:dyDescent="0.25">
      <c r="A3" s="528"/>
      <c r="B3" s="534" t="s">
        <v>89</v>
      </c>
      <c r="C3" s="534"/>
      <c r="D3" s="535" t="s">
        <v>90</v>
      </c>
      <c r="E3" s="536"/>
      <c r="F3" s="537"/>
    </row>
    <row r="4" spans="1:6" ht="27.75" customHeight="1" thickBot="1" x14ac:dyDescent="0.3">
      <c r="A4" s="529"/>
      <c r="B4" s="504" t="s">
        <v>91</v>
      </c>
      <c r="C4" s="504"/>
      <c r="D4" s="505" t="s">
        <v>61</v>
      </c>
      <c r="E4" s="506"/>
      <c r="F4" s="507"/>
    </row>
    <row r="5" spans="1:6" ht="18.75" thickTop="1" x14ac:dyDescent="0.25">
      <c r="A5" s="25"/>
      <c r="B5" s="24"/>
      <c r="C5" s="26"/>
      <c r="D5" s="27"/>
      <c r="E5" s="27"/>
      <c r="F5" s="27"/>
    </row>
    <row r="6" spans="1:6" ht="15.75" x14ac:dyDescent="0.25">
      <c r="A6" s="28" t="s">
        <v>0</v>
      </c>
      <c r="C6" s="508"/>
      <c r="D6" s="508"/>
      <c r="E6" s="508"/>
      <c r="F6" s="508"/>
    </row>
    <row r="7" spans="1:6" ht="13.5" thickBot="1" x14ac:dyDescent="0.25">
      <c r="A7" s="28"/>
    </row>
    <row r="8" spans="1:6" ht="14.25" thickTop="1" thickBot="1" x14ac:dyDescent="0.25">
      <c r="A8" s="509" t="s">
        <v>92</v>
      </c>
      <c r="B8" s="511" t="s">
        <v>141</v>
      </c>
      <c r="C8" s="513"/>
      <c r="D8" s="513"/>
      <c r="E8" s="513"/>
      <c r="F8" s="514"/>
    </row>
    <row r="9" spans="1:6" ht="13.5" thickBot="1" x14ac:dyDescent="0.25">
      <c r="A9" s="510"/>
      <c r="B9" s="512"/>
      <c r="C9" s="31" t="s">
        <v>93</v>
      </c>
      <c r="D9" s="515" t="s">
        <v>94</v>
      </c>
      <c r="E9" s="515"/>
      <c r="F9" s="516"/>
    </row>
    <row r="10" spans="1:6" ht="50.45" customHeight="1" thickBot="1" x14ac:dyDescent="0.25">
      <c r="A10" s="517" t="s">
        <v>95</v>
      </c>
      <c r="B10" s="29"/>
      <c r="C10" s="519"/>
      <c r="D10" s="521"/>
      <c r="E10" s="522"/>
      <c r="F10" s="523"/>
    </row>
    <row r="11" spans="1:6" ht="115.9" customHeight="1" thickBot="1" x14ac:dyDescent="0.25">
      <c r="A11" s="518"/>
      <c r="B11" s="29"/>
      <c r="C11" s="520"/>
      <c r="D11" s="524"/>
      <c r="E11" s="525"/>
      <c r="F11" s="526"/>
    </row>
    <row r="12" spans="1:6" x14ac:dyDescent="0.2">
      <c r="C12" s="46">
        <f>C10</f>
        <v>0</v>
      </c>
    </row>
  </sheetData>
  <mergeCells count="17">
    <mergeCell ref="A10:A11"/>
    <mergeCell ref="C10:C11"/>
    <mergeCell ref="D10:F11"/>
    <mergeCell ref="A1:A4"/>
    <mergeCell ref="B1:C1"/>
    <mergeCell ref="D1:F1"/>
    <mergeCell ref="B2:C2"/>
    <mergeCell ref="D2:F2"/>
    <mergeCell ref="B3:C3"/>
    <mergeCell ref="D3:F3"/>
    <mergeCell ref="B4:C4"/>
    <mergeCell ref="D4:F4"/>
    <mergeCell ref="C6:F6"/>
    <mergeCell ref="A8:A9"/>
    <mergeCell ref="B8:B9"/>
    <mergeCell ref="C8:F8"/>
    <mergeCell ref="D9:F9"/>
  </mergeCells>
  <pageMargins left="0.7" right="0.7" top="0.75" bottom="0.75" header="0.3" footer="0.3"/>
  <pageSetup paperSize="14" orientation="portrait" horizontalDpi="4294967295" verticalDpi="4294967295"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2F46A-8655-4AFF-9854-CDA43DCDD9A4}">
  <sheetPr>
    <tabColor theme="1" tint="0.499984740745262"/>
  </sheetPr>
  <dimension ref="A3:AL21"/>
  <sheetViews>
    <sheetView topLeftCell="A4" zoomScale="70" zoomScaleNormal="70" workbookViewId="0">
      <selection activeCell="J6" sqref="J6:J7"/>
    </sheetView>
  </sheetViews>
  <sheetFormatPr baseColWidth="10" defaultRowHeight="12.75" x14ac:dyDescent="0.2"/>
  <cols>
    <col min="1" max="1" width="22.28515625" customWidth="1"/>
    <col min="2" max="2" width="23.42578125" customWidth="1"/>
  </cols>
  <sheetData>
    <row r="3" spans="1:38" ht="13.5" thickBot="1" x14ac:dyDescent="0.25"/>
    <row r="4" spans="1:38" ht="27" customHeight="1" thickBot="1" x14ac:dyDescent="0.25">
      <c r="A4" s="1104" t="s">
        <v>375</v>
      </c>
      <c r="B4" s="1106" t="s">
        <v>20</v>
      </c>
      <c r="C4" s="1103" t="str">
        <f>[2]ICE!C14</f>
        <v>Indicador Consumo Energético (ICE)</v>
      </c>
      <c r="D4" s="1103"/>
      <c r="E4" s="1103"/>
      <c r="F4" s="1103"/>
      <c r="G4" s="1103"/>
      <c r="H4" s="1103"/>
      <c r="I4" s="1103"/>
      <c r="J4" s="1103"/>
      <c r="K4" s="1103"/>
      <c r="L4" s="1103"/>
      <c r="M4" s="1103"/>
      <c r="N4" s="1103"/>
      <c r="O4" s="1103"/>
      <c r="P4" s="1103"/>
      <c r="Q4" s="1103"/>
      <c r="R4" s="1103"/>
      <c r="S4" s="1103"/>
      <c r="T4" s="1103"/>
      <c r="U4" s="1103"/>
      <c r="V4" s="1103"/>
      <c r="W4" s="1103"/>
      <c r="X4" s="1103"/>
      <c r="Y4" s="1103"/>
      <c r="Z4" s="1103"/>
      <c r="AA4" s="1103"/>
      <c r="AB4" s="1103"/>
      <c r="AC4" s="1103"/>
      <c r="AD4" s="1103"/>
      <c r="AE4" s="1103"/>
      <c r="AF4" s="1103"/>
      <c r="AG4" s="1103"/>
      <c r="AH4" s="1103"/>
      <c r="AI4" s="1103"/>
      <c r="AJ4" s="1103"/>
      <c r="AK4" s="1103"/>
      <c r="AL4" s="1103"/>
    </row>
    <row r="5" spans="1:38" ht="27.95" customHeight="1" thickBot="1" x14ac:dyDescent="0.25">
      <c r="A5" s="1105"/>
      <c r="B5" s="1107"/>
      <c r="C5" s="1099" t="s">
        <v>288</v>
      </c>
      <c r="D5" s="1100"/>
      <c r="E5" s="1099" t="s">
        <v>289</v>
      </c>
      <c r="F5" s="1100"/>
      <c r="G5" s="1099" t="s">
        <v>290</v>
      </c>
      <c r="H5" s="1100"/>
      <c r="I5" s="1108" t="s">
        <v>176</v>
      </c>
      <c r="J5" s="1109"/>
      <c r="K5" s="1099" t="s">
        <v>291</v>
      </c>
      <c r="L5" s="1100"/>
      <c r="M5" s="1099" t="s">
        <v>292</v>
      </c>
      <c r="N5" s="1100"/>
      <c r="O5" s="1099" t="s">
        <v>293</v>
      </c>
      <c r="P5" s="1100"/>
      <c r="Q5" s="1101" t="s">
        <v>177</v>
      </c>
      <c r="R5" s="1102"/>
      <c r="S5" s="1099" t="s">
        <v>294</v>
      </c>
      <c r="T5" s="1100"/>
      <c r="U5" s="1099" t="s">
        <v>295</v>
      </c>
      <c r="V5" s="1100"/>
      <c r="W5" s="1099" t="s">
        <v>296</v>
      </c>
      <c r="X5" s="1100"/>
      <c r="Y5" s="1101" t="s">
        <v>178</v>
      </c>
      <c r="Z5" s="1102"/>
      <c r="AA5" s="1099" t="s">
        <v>297</v>
      </c>
      <c r="AB5" s="1100"/>
      <c r="AC5" s="1099" t="s">
        <v>298</v>
      </c>
      <c r="AD5" s="1100"/>
      <c r="AE5" s="1099" t="s">
        <v>299</v>
      </c>
      <c r="AF5" s="1100"/>
      <c r="AG5" s="1101" t="s">
        <v>179</v>
      </c>
      <c r="AH5" s="1102"/>
      <c r="AI5" s="1099" t="s">
        <v>300</v>
      </c>
      <c r="AJ5" s="1100"/>
      <c r="AK5" s="1103" t="s">
        <v>94</v>
      </c>
      <c r="AL5" s="1103"/>
    </row>
    <row r="6" spans="1:38" ht="42.6" customHeight="1" thickBot="1" x14ac:dyDescent="0.25">
      <c r="A6" s="1086" t="s">
        <v>301</v>
      </c>
      <c r="B6" s="349" t="s">
        <v>361</v>
      </c>
      <c r="C6" s="380">
        <f>SUM(C8,C10,C12,C14,C16,C20)</f>
        <v>24618</v>
      </c>
      <c r="D6" s="1080">
        <f>C6/C7</f>
        <v>29.624548736462096</v>
      </c>
      <c r="E6" s="380">
        <f>SUM(E8,E10,E12,E14,E16,E20)</f>
        <v>28921</v>
      </c>
      <c r="F6" s="1080">
        <f>E6/E7</f>
        <v>30.539598732840549</v>
      </c>
      <c r="G6" s="380">
        <f>SUM(G8,G10,G12,G14,G16,G20)</f>
        <v>30218</v>
      </c>
      <c r="H6" s="1080">
        <f>G6/G7</f>
        <v>31.509906152241918</v>
      </c>
      <c r="I6" s="350">
        <f t="shared" ref="I6:I21" si="0">AVERAGE(C6,E6,G6)</f>
        <v>27919</v>
      </c>
      <c r="J6" s="1072">
        <f>I6/I7</f>
        <v>30.60175374497625</v>
      </c>
      <c r="K6" s="343">
        <f>SUM(K8,K10,K12,K14,K16,K18,K20)</f>
        <v>15514</v>
      </c>
      <c r="L6" s="1080">
        <f>K6/K7</f>
        <v>15.254670599803344</v>
      </c>
      <c r="M6" s="343">
        <f>SUM(M8,M10,M12,M14,M16,M18,M20)</f>
        <v>0</v>
      </c>
      <c r="N6" s="1080" t="e">
        <f>M6/M7</f>
        <v>#DIV/0!</v>
      </c>
      <c r="O6" s="343">
        <f>SUM(O8,O10,O12,O14,O16,O18,O20)</f>
        <v>0</v>
      </c>
      <c r="P6" s="1080" t="e">
        <f>O6/O7</f>
        <v>#DIV/0!</v>
      </c>
      <c r="Q6" s="350">
        <f t="shared" ref="Q6:Q21" si="1">AVERAGE(K6,M6,O6)</f>
        <v>5171.333333333333</v>
      </c>
      <c r="R6" s="1072">
        <f>Q6/Q7</f>
        <v>15.254670599803342</v>
      </c>
      <c r="S6" s="343">
        <f>SUM(S8,S10,S12,S14,S16,S18,S20)</f>
        <v>0</v>
      </c>
      <c r="T6" s="1080" t="e">
        <f>S6/S7</f>
        <v>#DIV/0!</v>
      </c>
      <c r="U6" s="343">
        <f>SUM(U8,U10,U12,U14,U16,U18,U20)</f>
        <v>0</v>
      </c>
      <c r="V6" s="1080" t="e">
        <f>U6/U7</f>
        <v>#DIV/0!</v>
      </c>
      <c r="W6" s="343">
        <f>SUM(W8,W10,W12,W14,W16,W18,W20)</f>
        <v>0</v>
      </c>
      <c r="X6" s="1080" t="e">
        <f>W6/W7</f>
        <v>#DIV/0!</v>
      </c>
      <c r="Y6" s="351" t="e">
        <f>SUM(Z8:Z17)</f>
        <v>#DIV/0!</v>
      </c>
      <c r="Z6" s="1072" t="e">
        <f>Y6/Y7</f>
        <v>#DIV/0!</v>
      </c>
      <c r="AA6" s="343">
        <f>SUM(AA8,AA10,AA12,AA14,AA16,AA18,AA20)</f>
        <v>0</v>
      </c>
      <c r="AB6" s="1080" t="e">
        <f>AA6/AA7</f>
        <v>#DIV/0!</v>
      </c>
      <c r="AC6" s="343">
        <f>SUM(AC8,AC10,AC12,AC14,AC16,AC18,AC20)</f>
        <v>0</v>
      </c>
      <c r="AD6" s="1080" t="e">
        <f>AC6/AC7</f>
        <v>#DIV/0!</v>
      </c>
      <c r="AE6" s="343">
        <f>SUM(AE8,AE10,AE12,AE14,AE16,AE18,AE20)</f>
        <v>0</v>
      </c>
      <c r="AF6" s="1080" t="e">
        <f>AE6/AE7</f>
        <v>#DIV/0!</v>
      </c>
      <c r="AG6" s="351" t="e">
        <f>SUM(AH8:AH17)</f>
        <v>#DIV/0!</v>
      </c>
      <c r="AH6" s="1072" t="e">
        <f>AG6/AG7</f>
        <v>#DIV/0!</v>
      </c>
      <c r="AI6" s="343" t="e">
        <f>SUM(AJ8:AJ17)</f>
        <v>#DIV/0!</v>
      </c>
      <c r="AJ6" s="1080" t="e">
        <f>AI6/AI7</f>
        <v>#DIV/0!</v>
      </c>
      <c r="AK6" s="1095"/>
      <c r="AL6" s="1096"/>
    </row>
    <row r="7" spans="1:38" ht="44.45" customHeight="1" thickBot="1" x14ac:dyDescent="0.25">
      <c r="A7" s="1087"/>
      <c r="B7" s="352" t="s">
        <v>363</v>
      </c>
      <c r="C7" s="344">
        <f>SUM(C9,C11,C13,C15,C17,C19,C21)</f>
        <v>831</v>
      </c>
      <c r="D7" s="1081"/>
      <c r="E7" s="344">
        <f>SUM(E9,E11,E13,E15,E17,E19,E21)</f>
        <v>947</v>
      </c>
      <c r="F7" s="1081"/>
      <c r="G7" s="344">
        <f>SUM(G9,G11,G13,G15,G17,G19,G21)</f>
        <v>959</v>
      </c>
      <c r="H7" s="1081"/>
      <c r="I7" s="350">
        <f t="shared" si="0"/>
        <v>912.33333333333337</v>
      </c>
      <c r="J7" s="1073"/>
      <c r="K7" s="344">
        <f>SUM(K9,K11,K13,K15,K17,K19,K21)</f>
        <v>1017</v>
      </c>
      <c r="L7" s="1081"/>
      <c r="M7" s="344">
        <f>SUM(M9,M11,M13,M15,M17,M19,M21)</f>
        <v>0</v>
      </c>
      <c r="N7" s="1081"/>
      <c r="O7" s="344">
        <f>SUM(O9,O11,O13,O15,O17,O19,O21)</f>
        <v>0</v>
      </c>
      <c r="P7" s="1081"/>
      <c r="Q7" s="350">
        <f t="shared" si="1"/>
        <v>339</v>
      </c>
      <c r="R7" s="1073"/>
      <c r="S7" s="344">
        <f>SUM(S9,S11,S13,S15,S17,S19,S21)</f>
        <v>0</v>
      </c>
      <c r="T7" s="1081"/>
      <c r="U7" s="344">
        <f>SUM(U9,U11,U13,U15,U17,U19,U21)</f>
        <v>0</v>
      </c>
      <c r="V7" s="1081"/>
      <c r="W7" s="344">
        <f>SUM(W9,W11,W13,W15,W17,W19,W21)</f>
        <v>0</v>
      </c>
      <c r="X7" s="1081"/>
      <c r="Y7" s="353"/>
      <c r="Z7" s="1073"/>
      <c r="AA7" s="344">
        <f>SUM(AA9,AA11,AA13,AA15,AA17,AA19,AA21)</f>
        <v>0</v>
      </c>
      <c r="AB7" s="1081"/>
      <c r="AC7" s="344">
        <f>SUM(AC9,AC11,AC13,AC15,AC17,AC19,AC21)</f>
        <v>0</v>
      </c>
      <c r="AD7" s="1081"/>
      <c r="AE7" s="344">
        <f>SUM(AE9,AE11,AE13,AE15,AE17,AE19,AE21)</f>
        <v>0</v>
      </c>
      <c r="AF7" s="1081"/>
      <c r="AG7" s="353"/>
      <c r="AH7" s="1073"/>
      <c r="AI7" s="344">
        <f>AVERAGE(C7,E7,G7,K7,M7,O7,S7,U7,W7,AA7,AC7,AE7)</f>
        <v>312.83333333333331</v>
      </c>
      <c r="AJ7" s="1081"/>
      <c r="AK7" s="1097"/>
      <c r="AL7" s="1098"/>
    </row>
    <row r="8" spans="1:38" ht="36.950000000000003" customHeight="1" thickBot="1" x14ac:dyDescent="0.25">
      <c r="A8" s="1088" t="s">
        <v>304</v>
      </c>
      <c r="B8" s="349" t="s">
        <v>355</v>
      </c>
      <c r="C8" s="381">
        <v>4200</v>
      </c>
      <c r="D8" s="1080">
        <f>C8/C9</f>
        <v>168</v>
      </c>
      <c r="E8" s="381">
        <v>4240</v>
      </c>
      <c r="F8" s="1080">
        <f>E8/E9</f>
        <v>169.6</v>
      </c>
      <c r="G8" s="381">
        <v>4140</v>
      </c>
      <c r="H8" s="1080">
        <f>G8/G9</f>
        <v>142.75862068965517</v>
      </c>
      <c r="I8" s="350">
        <f t="shared" si="0"/>
        <v>4193.333333333333</v>
      </c>
      <c r="J8" s="1072">
        <f>I8/I9</f>
        <v>159.24050632911391</v>
      </c>
      <c r="K8" s="345"/>
      <c r="L8" s="1080">
        <f>K8/K9</f>
        <v>0</v>
      </c>
      <c r="M8" s="345"/>
      <c r="N8" s="1080" t="e">
        <f>M8/M9</f>
        <v>#DIV/0!</v>
      </c>
      <c r="O8" s="345"/>
      <c r="P8" s="1080" t="e">
        <f>O8/O9</f>
        <v>#DIV/0!</v>
      </c>
      <c r="Q8" s="350" t="e">
        <f t="shared" si="1"/>
        <v>#DIV/0!</v>
      </c>
      <c r="R8" s="1072" t="e">
        <f>Q8/Q9</f>
        <v>#DIV/0!</v>
      </c>
      <c r="S8" s="345"/>
      <c r="T8" s="1080" t="e">
        <f>S8/S9</f>
        <v>#DIV/0!</v>
      </c>
      <c r="U8" s="345"/>
      <c r="V8" s="1080" t="e">
        <f>U8/U9</f>
        <v>#DIV/0!</v>
      </c>
      <c r="W8" s="345"/>
      <c r="X8" s="1080" t="e">
        <f>W8/W9</f>
        <v>#DIV/0!</v>
      </c>
      <c r="Y8" s="350" t="e">
        <f t="shared" ref="Y8:Y21" si="2">AVERAGE(S8,U8,W8)</f>
        <v>#DIV/0!</v>
      </c>
      <c r="Z8" s="1072" t="e">
        <f>Y8/Y9</f>
        <v>#DIV/0!</v>
      </c>
      <c r="AA8" s="345"/>
      <c r="AB8" s="1080" t="e">
        <f>AA8/AA9</f>
        <v>#DIV/0!</v>
      </c>
      <c r="AC8" s="345"/>
      <c r="AD8" s="1080" t="e">
        <f>AC8/AC9</f>
        <v>#DIV/0!</v>
      </c>
      <c r="AE8" s="345"/>
      <c r="AF8" s="1080" t="e">
        <f>AE8/AE9</f>
        <v>#DIV/0!</v>
      </c>
      <c r="AG8" s="351"/>
      <c r="AH8" s="1072" t="e">
        <f>AG8/AG9</f>
        <v>#DIV/0!</v>
      </c>
      <c r="AI8" s="345"/>
      <c r="AJ8" s="1017" t="e">
        <f>AI8/AI9</f>
        <v>#DIV/0!</v>
      </c>
      <c r="AK8" s="1094"/>
      <c r="AL8" s="1091"/>
    </row>
    <row r="9" spans="1:38" ht="39" customHeight="1" thickBot="1" x14ac:dyDescent="0.25">
      <c r="A9" s="1089"/>
      <c r="B9" s="352" t="s">
        <v>363</v>
      </c>
      <c r="C9" s="382">
        <f>17+3+5</f>
        <v>25</v>
      </c>
      <c r="D9" s="1081"/>
      <c r="E9" s="382">
        <f>17+3+5</f>
        <v>25</v>
      </c>
      <c r="F9" s="1081"/>
      <c r="G9" s="382">
        <f>17+7+5</f>
        <v>29</v>
      </c>
      <c r="H9" s="1081"/>
      <c r="I9" s="350">
        <f t="shared" si="0"/>
        <v>26.333333333333332</v>
      </c>
      <c r="J9" s="1073"/>
      <c r="K9" s="346">
        <v>18</v>
      </c>
      <c r="L9" s="1081"/>
      <c r="M9" s="346"/>
      <c r="N9" s="1081"/>
      <c r="O9" s="346"/>
      <c r="P9" s="1081"/>
      <c r="Q9" s="350">
        <f t="shared" si="1"/>
        <v>18</v>
      </c>
      <c r="R9" s="1073"/>
      <c r="S9" s="346"/>
      <c r="T9" s="1081"/>
      <c r="U9" s="346"/>
      <c r="V9" s="1081"/>
      <c r="W9" s="346"/>
      <c r="X9" s="1081"/>
      <c r="Y9" s="350" t="e">
        <f t="shared" si="2"/>
        <v>#DIV/0!</v>
      </c>
      <c r="Z9" s="1073"/>
      <c r="AA9" s="346"/>
      <c r="AB9" s="1081"/>
      <c r="AC9" s="346"/>
      <c r="AD9" s="1081"/>
      <c r="AE9" s="346"/>
      <c r="AF9" s="1081"/>
      <c r="AG9" s="353"/>
      <c r="AH9" s="1073"/>
      <c r="AI9" s="346"/>
      <c r="AJ9" s="1018"/>
      <c r="AK9" s="1092"/>
      <c r="AL9" s="1093"/>
    </row>
    <row r="10" spans="1:38" ht="44.1" customHeight="1" thickBot="1" x14ac:dyDescent="0.25">
      <c r="A10" s="1088" t="s">
        <v>308</v>
      </c>
      <c r="B10" s="349" t="s">
        <v>355</v>
      </c>
      <c r="C10" s="381">
        <v>14986</v>
      </c>
      <c r="D10" s="1080">
        <f>C10/C11</f>
        <v>21.469914040114613</v>
      </c>
      <c r="E10" s="381">
        <v>15167</v>
      </c>
      <c r="F10" s="1080">
        <f>E10/E11</f>
        <v>18.678571428571427</v>
      </c>
      <c r="G10" s="381">
        <v>15342</v>
      </c>
      <c r="H10" s="1080">
        <f>G10/G11</f>
        <v>18.686967113276491</v>
      </c>
      <c r="I10" s="350">
        <f t="shared" si="0"/>
        <v>15165</v>
      </c>
      <c r="J10" s="1072">
        <f>I10/I11</f>
        <v>19.517374517374517</v>
      </c>
      <c r="K10" s="345">
        <v>15514</v>
      </c>
      <c r="L10" s="1080">
        <f>K10/K11</f>
        <v>15.814475025484199</v>
      </c>
      <c r="M10" s="345"/>
      <c r="N10" s="1080" t="e">
        <f>M10/M11</f>
        <v>#DIV/0!</v>
      </c>
      <c r="O10" s="345"/>
      <c r="P10" s="1080" t="e">
        <f>O10/O11</f>
        <v>#DIV/0!</v>
      </c>
      <c r="Q10" s="350">
        <f>AVERAGE(K10,M10,O10)</f>
        <v>15514</v>
      </c>
      <c r="R10" s="1072">
        <f>Q10/Q11</f>
        <v>15.814475025484199</v>
      </c>
      <c r="S10" s="345"/>
      <c r="T10" s="1080" t="e">
        <f>S10/S11</f>
        <v>#DIV/0!</v>
      </c>
      <c r="U10" s="345"/>
      <c r="V10" s="1080" t="e">
        <f>U10/U11</f>
        <v>#DIV/0!</v>
      </c>
      <c r="W10" s="345"/>
      <c r="X10" s="1080" t="e">
        <f>W10/W11</f>
        <v>#DIV/0!</v>
      </c>
      <c r="Y10" s="350" t="e">
        <f t="shared" si="2"/>
        <v>#DIV/0!</v>
      </c>
      <c r="Z10" s="1072" t="e">
        <f>Y10/Y11</f>
        <v>#DIV/0!</v>
      </c>
      <c r="AA10" s="345"/>
      <c r="AB10" s="1080" t="e">
        <f>AA10/AA11</f>
        <v>#DIV/0!</v>
      </c>
      <c r="AC10" s="345"/>
      <c r="AD10" s="1080" t="e">
        <f>AC10/AC11</f>
        <v>#DIV/0!</v>
      </c>
      <c r="AE10" s="345"/>
      <c r="AF10" s="1080" t="e">
        <f>AE10/AE11</f>
        <v>#DIV/0!</v>
      </c>
      <c r="AG10" s="351"/>
      <c r="AH10" s="1072" t="e">
        <f>AG10/AG11</f>
        <v>#DIV/0!</v>
      </c>
      <c r="AI10" s="345"/>
      <c r="AJ10" s="1017" t="e">
        <f>AI10/AI11</f>
        <v>#DIV/0!</v>
      </c>
      <c r="AK10" s="1090"/>
      <c r="AL10" s="1091"/>
    </row>
    <row r="11" spans="1:38" ht="45" customHeight="1" thickBot="1" x14ac:dyDescent="0.25">
      <c r="A11" s="1089"/>
      <c r="B11" s="352" t="s">
        <v>363</v>
      </c>
      <c r="C11" s="382">
        <v>698</v>
      </c>
      <c r="D11" s="1081"/>
      <c r="E11" s="382">
        <v>812</v>
      </c>
      <c r="F11" s="1081"/>
      <c r="G11" s="382">
        <v>821</v>
      </c>
      <c r="H11" s="1081"/>
      <c r="I11" s="350">
        <f t="shared" si="0"/>
        <v>777</v>
      </c>
      <c r="J11" s="1073"/>
      <c r="K11" s="378">
        <v>981</v>
      </c>
      <c r="L11" s="1081"/>
      <c r="M11" s="346"/>
      <c r="N11" s="1081"/>
      <c r="O11" s="346"/>
      <c r="P11" s="1081"/>
      <c r="Q11" s="350">
        <f t="shared" si="1"/>
        <v>981</v>
      </c>
      <c r="R11" s="1073"/>
      <c r="S11" s="346"/>
      <c r="T11" s="1081"/>
      <c r="U11" s="346"/>
      <c r="V11" s="1081"/>
      <c r="W11" s="346"/>
      <c r="X11" s="1081"/>
      <c r="Y11" s="350" t="e">
        <f t="shared" si="2"/>
        <v>#DIV/0!</v>
      </c>
      <c r="Z11" s="1073"/>
      <c r="AA11" s="346"/>
      <c r="AB11" s="1081"/>
      <c r="AC11" s="346"/>
      <c r="AD11" s="1081"/>
      <c r="AE11" s="346"/>
      <c r="AF11" s="1081"/>
      <c r="AG11" s="353"/>
      <c r="AH11" s="1073"/>
      <c r="AI11" s="346"/>
      <c r="AJ11" s="1018"/>
      <c r="AK11" s="1092"/>
      <c r="AL11" s="1093"/>
    </row>
    <row r="12" spans="1:38" ht="44.1" customHeight="1" thickBot="1" x14ac:dyDescent="0.25">
      <c r="A12" s="1088" t="s">
        <v>309</v>
      </c>
      <c r="B12" s="349" t="s">
        <v>355</v>
      </c>
      <c r="C12" s="381">
        <v>671</v>
      </c>
      <c r="D12" s="1080">
        <f>C12/C13</f>
        <v>33.549999999999997</v>
      </c>
      <c r="E12" s="381">
        <v>853</v>
      </c>
      <c r="F12" s="1080">
        <f>E12/E13</f>
        <v>42.65</v>
      </c>
      <c r="G12" s="381">
        <v>886</v>
      </c>
      <c r="H12" s="1080">
        <f>G12/G13</f>
        <v>44.3</v>
      </c>
      <c r="I12" s="350">
        <f t="shared" si="0"/>
        <v>803.33333333333337</v>
      </c>
      <c r="J12" s="1072">
        <f>I12/I13</f>
        <v>40.166666666666671</v>
      </c>
      <c r="K12" s="345"/>
      <c r="L12" s="1080">
        <f>K12/K13</f>
        <v>0</v>
      </c>
      <c r="M12" s="345"/>
      <c r="N12" s="1080" t="e">
        <f>M12/M13</f>
        <v>#DIV/0!</v>
      </c>
      <c r="O12" s="345"/>
      <c r="P12" s="1080" t="e">
        <f>O12/O13</f>
        <v>#DIV/0!</v>
      </c>
      <c r="Q12" s="350" t="e">
        <f t="shared" si="1"/>
        <v>#DIV/0!</v>
      </c>
      <c r="R12" s="1072" t="e">
        <f>Q12/Q13</f>
        <v>#DIV/0!</v>
      </c>
      <c r="S12" s="345"/>
      <c r="T12" s="1080" t="e">
        <f>S12/S13</f>
        <v>#DIV/0!</v>
      </c>
      <c r="U12" s="345"/>
      <c r="V12" s="1080" t="e">
        <f>U12/U13</f>
        <v>#DIV/0!</v>
      </c>
      <c r="W12" s="345"/>
      <c r="X12" s="1080" t="e">
        <f>W12/W13</f>
        <v>#DIV/0!</v>
      </c>
      <c r="Y12" s="350" t="e">
        <f t="shared" si="2"/>
        <v>#DIV/0!</v>
      </c>
      <c r="Z12" s="1072" t="e">
        <f>Y12/Y13</f>
        <v>#DIV/0!</v>
      </c>
      <c r="AA12" s="354"/>
      <c r="AB12" s="1080" t="e">
        <f>AA12/AA13</f>
        <v>#DIV/0!</v>
      </c>
      <c r="AC12" s="354"/>
      <c r="AD12" s="1080" t="e">
        <f>AC12/AC13</f>
        <v>#DIV/0!</v>
      </c>
      <c r="AE12" s="354"/>
      <c r="AF12" s="1080" t="e">
        <f>AE12/AE13</f>
        <v>#DIV/0!</v>
      </c>
      <c r="AG12" s="350" t="e">
        <f>AVERAGE(AA12,AC12,AE12)</f>
        <v>#DIV/0!</v>
      </c>
      <c r="AH12" s="1072" t="e">
        <f>AG12/AG13</f>
        <v>#DIV/0!</v>
      </c>
      <c r="AI12" s="345"/>
      <c r="AJ12" s="1017" t="e">
        <f>AI12/AI13</f>
        <v>#DIV/0!</v>
      </c>
      <c r="AK12" s="1090"/>
      <c r="AL12" s="1091"/>
    </row>
    <row r="13" spans="1:38" ht="46.5" customHeight="1" thickBot="1" x14ac:dyDescent="0.25">
      <c r="A13" s="1089"/>
      <c r="B13" s="352" t="s">
        <v>363</v>
      </c>
      <c r="C13" s="382">
        <f>15+5</f>
        <v>20</v>
      </c>
      <c r="D13" s="1081"/>
      <c r="E13" s="382">
        <f>15+5</f>
        <v>20</v>
      </c>
      <c r="F13" s="1081"/>
      <c r="G13" s="382">
        <f>15+5</f>
        <v>20</v>
      </c>
      <c r="H13" s="1081"/>
      <c r="I13" s="350">
        <f t="shared" si="0"/>
        <v>20</v>
      </c>
      <c r="J13" s="1073"/>
      <c r="K13" s="346">
        <v>18</v>
      </c>
      <c r="L13" s="1081"/>
      <c r="M13" s="346"/>
      <c r="N13" s="1081"/>
      <c r="O13" s="346"/>
      <c r="P13" s="1081"/>
      <c r="Q13" s="350">
        <f t="shared" si="1"/>
        <v>18</v>
      </c>
      <c r="R13" s="1073"/>
      <c r="S13" s="346"/>
      <c r="T13" s="1081"/>
      <c r="U13" s="346"/>
      <c r="V13" s="1081"/>
      <c r="W13" s="346"/>
      <c r="X13" s="1081"/>
      <c r="Y13" s="350" t="e">
        <f t="shared" si="2"/>
        <v>#DIV/0!</v>
      </c>
      <c r="Z13" s="1073"/>
      <c r="AA13" s="346"/>
      <c r="AB13" s="1081"/>
      <c r="AC13" s="346"/>
      <c r="AD13" s="1081"/>
      <c r="AE13" s="346"/>
      <c r="AF13" s="1081"/>
      <c r="AG13" s="350" t="e">
        <f>AVERAGE(AA13,AC13,AE13)</f>
        <v>#DIV/0!</v>
      </c>
      <c r="AH13" s="1073"/>
      <c r="AI13" s="346"/>
      <c r="AJ13" s="1018"/>
      <c r="AK13" s="1092"/>
      <c r="AL13" s="1093"/>
    </row>
    <row r="14" spans="1:38" ht="40.5" customHeight="1" thickBot="1" x14ac:dyDescent="0.25">
      <c r="A14" s="1088" t="s">
        <v>310</v>
      </c>
      <c r="B14" s="349" t="s">
        <v>355</v>
      </c>
      <c r="C14" s="381">
        <v>3000</v>
      </c>
      <c r="D14" s="1080">
        <f>C14/C15</f>
        <v>111.11111111111111</v>
      </c>
      <c r="E14" s="381">
        <v>4200</v>
      </c>
      <c r="F14" s="1080">
        <f>E14/E15</f>
        <v>155.55555555555554</v>
      </c>
      <c r="G14" s="381">
        <v>5460</v>
      </c>
      <c r="H14" s="1080">
        <f>G14/G15</f>
        <v>202.22222222222223</v>
      </c>
      <c r="I14" s="350">
        <f>AVERAGE(C14,E14,G14)</f>
        <v>4220</v>
      </c>
      <c r="J14" s="1072">
        <f>I14/I15</f>
        <v>156.2962962962963</v>
      </c>
      <c r="K14" s="345"/>
      <c r="L14" s="1080" t="e">
        <f>K14/K15</f>
        <v>#DIV/0!</v>
      </c>
      <c r="M14" s="345"/>
      <c r="N14" s="1080" t="e">
        <f>M14/M15</f>
        <v>#DIV/0!</v>
      </c>
      <c r="O14" s="345"/>
      <c r="P14" s="1080" t="e">
        <f>O14/O15</f>
        <v>#DIV/0!</v>
      </c>
      <c r="Q14" s="350" t="e">
        <f t="shared" si="1"/>
        <v>#DIV/0!</v>
      </c>
      <c r="R14" s="1072" t="e">
        <f>Q14/Q15</f>
        <v>#DIV/0!</v>
      </c>
      <c r="S14" s="345"/>
      <c r="T14" s="1080" t="e">
        <f>S14/S15</f>
        <v>#DIV/0!</v>
      </c>
      <c r="U14" s="345"/>
      <c r="V14" s="1080" t="e">
        <f>U14/U15</f>
        <v>#DIV/0!</v>
      </c>
      <c r="W14" s="345"/>
      <c r="X14" s="1080" t="e">
        <f>W14/W15</f>
        <v>#DIV/0!</v>
      </c>
      <c r="Y14" s="350" t="e">
        <f t="shared" si="2"/>
        <v>#DIV/0!</v>
      </c>
      <c r="Z14" s="1072" t="e">
        <f>Y14/Y15</f>
        <v>#DIV/0!</v>
      </c>
      <c r="AA14" s="345"/>
      <c r="AB14" s="1080" t="e">
        <f>AA14/AA15</f>
        <v>#DIV/0!</v>
      </c>
      <c r="AC14" s="345"/>
      <c r="AD14" s="1080" t="e">
        <f>AC14/AC15</f>
        <v>#DIV/0!</v>
      </c>
      <c r="AE14" s="345"/>
      <c r="AF14" s="1080" t="e">
        <f>AE14/AE15</f>
        <v>#DIV/0!</v>
      </c>
      <c r="AG14" s="351"/>
      <c r="AH14" s="1072" t="e">
        <f>AG14/AG15</f>
        <v>#DIV/0!</v>
      </c>
      <c r="AI14" s="345"/>
      <c r="AJ14" s="1017" t="e">
        <f>AI14/AI15</f>
        <v>#DIV/0!</v>
      </c>
      <c r="AK14" s="1090"/>
      <c r="AL14" s="1091"/>
    </row>
    <row r="15" spans="1:38" ht="45" customHeight="1" thickBot="1" x14ac:dyDescent="0.25">
      <c r="A15" s="1089"/>
      <c r="B15" s="352" t="s">
        <v>363</v>
      </c>
      <c r="C15" s="382">
        <v>27</v>
      </c>
      <c r="D15" s="1081"/>
      <c r="E15" s="382">
        <v>27</v>
      </c>
      <c r="F15" s="1081"/>
      <c r="G15" s="382">
        <v>27</v>
      </c>
      <c r="H15" s="1081"/>
      <c r="I15" s="350">
        <f t="shared" si="0"/>
        <v>27</v>
      </c>
      <c r="J15" s="1073"/>
      <c r="K15" s="346"/>
      <c r="L15" s="1081"/>
      <c r="M15" s="346"/>
      <c r="N15" s="1081"/>
      <c r="O15" s="346"/>
      <c r="P15" s="1081"/>
      <c r="Q15" s="350" t="e">
        <f t="shared" si="1"/>
        <v>#DIV/0!</v>
      </c>
      <c r="R15" s="1073"/>
      <c r="S15" s="346"/>
      <c r="T15" s="1081"/>
      <c r="U15" s="346"/>
      <c r="V15" s="1081"/>
      <c r="W15" s="346"/>
      <c r="X15" s="1081"/>
      <c r="Y15" s="350" t="e">
        <f t="shared" si="2"/>
        <v>#DIV/0!</v>
      </c>
      <c r="Z15" s="1073"/>
      <c r="AA15" s="346"/>
      <c r="AB15" s="1081"/>
      <c r="AC15" s="346"/>
      <c r="AD15" s="1081"/>
      <c r="AE15" s="346"/>
      <c r="AF15" s="1081"/>
      <c r="AG15" s="353"/>
      <c r="AH15" s="1073"/>
      <c r="AI15" s="346"/>
      <c r="AJ15" s="1018"/>
      <c r="AK15" s="1092"/>
      <c r="AL15" s="1093"/>
    </row>
    <row r="16" spans="1:38" ht="38.450000000000003" customHeight="1" thickBot="1" x14ac:dyDescent="0.25">
      <c r="A16" s="1088" t="s">
        <v>311</v>
      </c>
      <c r="B16" s="349" t="s">
        <v>355</v>
      </c>
      <c r="C16" s="381">
        <v>855</v>
      </c>
      <c r="D16" s="1080">
        <f>C16/C17</f>
        <v>71.25</v>
      </c>
      <c r="E16" s="381">
        <v>858</v>
      </c>
      <c r="F16" s="1080">
        <f>E16/E17</f>
        <v>66</v>
      </c>
      <c r="G16" s="381">
        <v>787</v>
      </c>
      <c r="H16" s="1080">
        <f>G16/G17</f>
        <v>60.53846153846154</v>
      </c>
      <c r="I16" s="350">
        <f t="shared" si="0"/>
        <v>833.33333333333337</v>
      </c>
      <c r="J16" s="1072">
        <f>I16/I17</f>
        <v>65.789473684210535</v>
      </c>
      <c r="K16" s="345"/>
      <c r="L16" s="1080" t="e">
        <f>K16/K17</f>
        <v>#DIV/0!</v>
      </c>
      <c r="M16" s="345"/>
      <c r="N16" s="1080" t="e">
        <f>M16/M17</f>
        <v>#DIV/0!</v>
      </c>
      <c r="O16" s="345"/>
      <c r="P16" s="1080" t="e">
        <f>O16/O17</f>
        <v>#DIV/0!</v>
      </c>
      <c r="Q16" s="350" t="e">
        <f t="shared" si="1"/>
        <v>#DIV/0!</v>
      </c>
      <c r="R16" s="1072" t="e">
        <f>Q16/Q17</f>
        <v>#DIV/0!</v>
      </c>
      <c r="S16" s="345"/>
      <c r="T16" s="1080" t="e">
        <f>S16/S17</f>
        <v>#DIV/0!</v>
      </c>
      <c r="U16" s="345"/>
      <c r="V16" s="1080" t="e">
        <f>U16/U17</f>
        <v>#DIV/0!</v>
      </c>
      <c r="W16" s="345"/>
      <c r="X16" s="1080" t="e">
        <f>W16/W17</f>
        <v>#DIV/0!</v>
      </c>
      <c r="Y16" s="350" t="e">
        <f t="shared" si="2"/>
        <v>#DIV/0!</v>
      </c>
      <c r="Z16" s="1072" t="e">
        <f>Y16/Y17</f>
        <v>#DIV/0!</v>
      </c>
      <c r="AA16" s="345"/>
      <c r="AB16" s="1080" t="e">
        <f>AA16/AA17</f>
        <v>#DIV/0!</v>
      </c>
      <c r="AC16" s="345"/>
      <c r="AD16" s="1080" t="e">
        <f>AC16/AC17</f>
        <v>#DIV/0!</v>
      </c>
      <c r="AE16" s="345"/>
      <c r="AF16" s="1080" t="e">
        <f>AE16/AE17</f>
        <v>#DIV/0!</v>
      </c>
      <c r="AG16" s="351"/>
      <c r="AH16" s="1072" t="e">
        <f>AG16/AG17</f>
        <v>#DIV/0!</v>
      </c>
      <c r="AI16" s="345"/>
      <c r="AJ16" s="1017" t="e">
        <f>AI16/AI17</f>
        <v>#DIV/0!</v>
      </c>
      <c r="AK16" s="1082"/>
      <c r="AL16" s="1083"/>
    </row>
    <row r="17" spans="1:38" ht="47.45" customHeight="1" thickBot="1" x14ac:dyDescent="0.25">
      <c r="A17" s="1089"/>
      <c r="B17" s="352" t="s">
        <v>363</v>
      </c>
      <c r="C17" s="382">
        <v>12</v>
      </c>
      <c r="D17" s="1081"/>
      <c r="E17" s="382">
        <v>13</v>
      </c>
      <c r="F17" s="1081"/>
      <c r="G17" s="382">
        <v>13</v>
      </c>
      <c r="H17" s="1081"/>
      <c r="I17" s="350">
        <f t="shared" si="0"/>
        <v>12.666666666666666</v>
      </c>
      <c r="J17" s="1073"/>
      <c r="K17" s="346"/>
      <c r="L17" s="1081"/>
      <c r="M17" s="346"/>
      <c r="N17" s="1081"/>
      <c r="O17" s="346"/>
      <c r="P17" s="1081"/>
      <c r="Q17" s="350" t="e">
        <f t="shared" si="1"/>
        <v>#DIV/0!</v>
      </c>
      <c r="R17" s="1073"/>
      <c r="S17" s="346"/>
      <c r="T17" s="1081"/>
      <c r="U17" s="346"/>
      <c r="V17" s="1081"/>
      <c r="W17" s="346"/>
      <c r="X17" s="1081"/>
      <c r="Y17" s="350" t="e">
        <f t="shared" si="2"/>
        <v>#DIV/0!</v>
      </c>
      <c r="Z17" s="1073"/>
      <c r="AA17" s="346"/>
      <c r="AB17" s="1081"/>
      <c r="AC17" s="346"/>
      <c r="AD17" s="1081"/>
      <c r="AE17" s="346"/>
      <c r="AF17" s="1081"/>
      <c r="AG17" s="353"/>
      <c r="AH17" s="1073"/>
      <c r="AI17" s="346"/>
      <c r="AJ17" s="1018"/>
      <c r="AK17" s="1084"/>
      <c r="AL17" s="1085"/>
    </row>
    <row r="18" spans="1:38" ht="45" customHeight="1" thickBot="1" x14ac:dyDescent="0.25">
      <c r="A18" s="1088" t="s">
        <v>373</v>
      </c>
      <c r="B18" s="352" t="s">
        <v>355</v>
      </c>
      <c r="C18" s="381">
        <v>0</v>
      </c>
      <c r="D18" s="1080">
        <f>C18/C19</f>
        <v>0</v>
      </c>
      <c r="E18" s="381">
        <v>0</v>
      </c>
      <c r="F18" s="1080">
        <f>E18/E19</f>
        <v>0</v>
      </c>
      <c r="G18" s="381">
        <v>0</v>
      </c>
      <c r="H18" s="1080">
        <f>G18/G19</f>
        <v>0</v>
      </c>
      <c r="I18" s="350">
        <f t="shared" si="0"/>
        <v>0</v>
      </c>
      <c r="J18" s="1072" t="e">
        <f>I18/I19</f>
        <v>#DIV/0!</v>
      </c>
      <c r="K18" s="345"/>
      <c r="L18" s="1080" t="e">
        <f>K18/K19</f>
        <v>#DIV/0!</v>
      </c>
      <c r="M18" s="345"/>
      <c r="N18" s="1080" t="e">
        <f>M18/M19</f>
        <v>#DIV/0!</v>
      </c>
      <c r="O18" s="345"/>
      <c r="P18" s="1080" t="e">
        <f>O18/O19</f>
        <v>#DIV/0!</v>
      </c>
      <c r="Q18" s="350" t="e">
        <f t="shared" si="1"/>
        <v>#DIV/0!</v>
      </c>
      <c r="R18" s="1072" t="e">
        <f>Q18/Q19</f>
        <v>#DIV/0!</v>
      </c>
      <c r="S18" s="345"/>
      <c r="T18" s="1080" t="e">
        <f>S18/S19</f>
        <v>#DIV/0!</v>
      </c>
      <c r="U18" s="345"/>
      <c r="V18" s="1080" t="e">
        <f>U18/U19</f>
        <v>#DIV/0!</v>
      </c>
      <c r="W18" s="345"/>
      <c r="X18" s="1080" t="e">
        <f>W18/W19</f>
        <v>#DIV/0!</v>
      </c>
      <c r="Y18" s="350" t="e">
        <f t="shared" si="2"/>
        <v>#DIV/0!</v>
      </c>
      <c r="Z18" s="1072" t="e">
        <f>Y18/Y19</f>
        <v>#DIV/0!</v>
      </c>
      <c r="AA18" s="345"/>
      <c r="AB18" s="1080" t="e">
        <f>AA18/AA19</f>
        <v>#DIV/0!</v>
      </c>
      <c r="AC18" s="345"/>
      <c r="AD18" s="1080" t="e">
        <f>AC18/AC19</f>
        <v>#DIV/0!</v>
      </c>
      <c r="AE18" s="345"/>
      <c r="AF18" s="1080" t="e">
        <f>AE18/AE19</f>
        <v>#DIV/0!</v>
      </c>
      <c r="AG18" s="350"/>
      <c r="AH18" s="1072" t="e">
        <f>AG18/AG19</f>
        <v>#DIV/0!</v>
      </c>
      <c r="AI18" s="345"/>
      <c r="AJ18" s="1080" t="e">
        <f>AI18/AI19</f>
        <v>#DIV/0!</v>
      </c>
      <c r="AK18" s="1082"/>
      <c r="AL18" s="1083"/>
    </row>
    <row r="19" spans="1:38" ht="43.5" customHeight="1" thickBot="1" x14ac:dyDescent="0.25">
      <c r="A19" s="1089"/>
      <c r="B19" s="352" t="s">
        <v>363</v>
      </c>
      <c r="C19" s="382">
        <v>20</v>
      </c>
      <c r="D19" s="1081"/>
      <c r="E19" s="382">
        <v>21</v>
      </c>
      <c r="F19" s="1081"/>
      <c r="G19" s="382">
        <v>20</v>
      </c>
      <c r="H19" s="1081"/>
      <c r="I19" s="350">
        <v>0</v>
      </c>
      <c r="J19" s="1073"/>
      <c r="K19" s="346"/>
      <c r="L19" s="1081"/>
      <c r="M19" s="346"/>
      <c r="N19" s="1081"/>
      <c r="O19" s="346"/>
      <c r="P19" s="1081"/>
      <c r="Q19" s="350" t="e">
        <f t="shared" si="1"/>
        <v>#DIV/0!</v>
      </c>
      <c r="R19" s="1073"/>
      <c r="S19" s="346"/>
      <c r="T19" s="1081"/>
      <c r="U19" s="346"/>
      <c r="V19" s="1081"/>
      <c r="W19" s="346"/>
      <c r="X19" s="1081"/>
      <c r="Y19" s="350" t="e">
        <f t="shared" si="2"/>
        <v>#DIV/0!</v>
      </c>
      <c r="Z19" s="1073"/>
      <c r="AA19" s="346"/>
      <c r="AB19" s="1081"/>
      <c r="AC19" s="346"/>
      <c r="AD19" s="1081"/>
      <c r="AE19" s="346"/>
      <c r="AF19" s="1081"/>
      <c r="AG19" s="350"/>
      <c r="AH19" s="1073"/>
      <c r="AI19" s="346"/>
      <c r="AJ19" s="1081"/>
      <c r="AK19" s="1084"/>
      <c r="AL19" s="1085"/>
    </row>
    <row r="20" spans="1:38" ht="40.5" customHeight="1" thickBot="1" x14ac:dyDescent="0.25">
      <c r="A20" s="1086" t="s">
        <v>317</v>
      </c>
      <c r="B20" s="349" t="s">
        <v>355</v>
      </c>
      <c r="C20" s="381">
        <v>906</v>
      </c>
      <c r="D20" s="1080">
        <f>C20/C21</f>
        <v>31.241379310344829</v>
      </c>
      <c r="E20" s="381">
        <v>3603</v>
      </c>
      <c r="F20" s="1080">
        <f>E20/E21</f>
        <v>124.24137931034483</v>
      </c>
      <c r="G20" s="381">
        <v>3603</v>
      </c>
      <c r="H20" s="1080">
        <f>G20/G21</f>
        <v>124.24137931034483</v>
      </c>
      <c r="I20" s="350">
        <f t="shared" si="0"/>
        <v>2704</v>
      </c>
      <c r="J20" s="1072">
        <f>I20/I21</f>
        <v>93.241379310344826</v>
      </c>
      <c r="K20" s="345"/>
      <c r="L20" s="1080" t="e">
        <f>K20/K21</f>
        <v>#DIV/0!</v>
      </c>
      <c r="M20" s="345"/>
      <c r="N20" s="1080" t="e">
        <f>M20/M21</f>
        <v>#DIV/0!</v>
      </c>
      <c r="O20" s="345"/>
      <c r="P20" s="1080" t="e">
        <f>O20/O21</f>
        <v>#DIV/0!</v>
      </c>
      <c r="Q20" s="350" t="e">
        <f t="shared" si="1"/>
        <v>#DIV/0!</v>
      </c>
      <c r="R20" s="1072" t="e">
        <f>Q20/Q21</f>
        <v>#DIV/0!</v>
      </c>
      <c r="S20" s="345"/>
      <c r="T20" s="1080" t="e">
        <f>S20/S21</f>
        <v>#DIV/0!</v>
      </c>
      <c r="U20" s="345"/>
      <c r="V20" s="1080" t="e">
        <f>U20/U21</f>
        <v>#DIV/0!</v>
      </c>
      <c r="W20" s="345"/>
      <c r="X20" s="1080" t="e">
        <f>W20/W21</f>
        <v>#DIV/0!</v>
      </c>
      <c r="Y20" s="350" t="e">
        <f t="shared" si="2"/>
        <v>#DIV/0!</v>
      </c>
      <c r="Z20" s="1072" t="e">
        <f>Y20/Y21</f>
        <v>#DIV/0!</v>
      </c>
      <c r="AA20" s="345"/>
      <c r="AB20" s="1080" t="e">
        <f>AA20/AA21</f>
        <v>#DIV/0!</v>
      </c>
      <c r="AC20" s="345"/>
      <c r="AD20" s="1080" t="e">
        <f>AC20/AC21</f>
        <v>#DIV/0!</v>
      </c>
      <c r="AE20" s="345"/>
      <c r="AF20" s="1080" t="e">
        <f>AE20/AE21</f>
        <v>#DIV/0!</v>
      </c>
      <c r="AG20" s="351"/>
      <c r="AH20" s="1072" t="e">
        <f>AG20/AG21</f>
        <v>#DIV/0!</v>
      </c>
      <c r="AI20" s="345"/>
      <c r="AJ20" s="1074" t="e">
        <f>AI20/AI21</f>
        <v>#DIV/0!</v>
      </c>
      <c r="AK20" s="1076"/>
      <c r="AL20" s="1077"/>
    </row>
    <row r="21" spans="1:38" ht="44.1" customHeight="1" thickBot="1" x14ac:dyDescent="0.25">
      <c r="A21" s="1087"/>
      <c r="B21" s="352" t="s">
        <v>363</v>
      </c>
      <c r="C21" s="382">
        <v>29</v>
      </c>
      <c r="D21" s="1081"/>
      <c r="E21" s="382">
        <v>29</v>
      </c>
      <c r="F21" s="1081"/>
      <c r="G21" s="382">
        <v>29</v>
      </c>
      <c r="H21" s="1081"/>
      <c r="I21" s="350">
        <f t="shared" si="0"/>
        <v>29</v>
      </c>
      <c r="J21" s="1073"/>
      <c r="K21" s="346"/>
      <c r="L21" s="1081"/>
      <c r="M21" s="346"/>
      <c r="N21" s="1081"/>
      <c r="O21" s="346"/>
      <c r="P21" s="1081"/>
      <c r="Q21" s="350" t="e">
        <f t="shared" si="1"/>
        <v>#DIV/0!</v>
      </c>
      <c r="R21" s="1073"/>
      <c r="S21" s="346"/>
      <c r="T21" s="1081"/>
      <c r="U21" s="346"/>
      <c r="V21" s="1081"/>
      <c r="W21" s="346"/>
      <c r="X21" s="1081"/>
      <c r="Y21" s="350" t="e">
        <f t="shared" si="2"/>
        <v>#DIV/0!</v>
      </c>
      <c r="Z21" s="1073"/>
      <c r="AA21" s="346"/>
      <c r="AB21" s="1081"/>
      <c r="AC21" s="346"/>
      <c r="AD21" s="1081"/>
      <c r="AE21" s="346"/>
      <c r="AF21" s="1081"/>
      <c r="AG21" s="353"/>
      <c r="AH21" s="1073"/>
      <c r="AI21" s="346"/>
      <c r="AJ21" s="1075"/>
      <c r="AK21" s="1078"/>
      <c r="AL21" s="1079"/>
    </row>
  </sheetData>
  <mergeCells count="173">
    <mergeCell ref="A4:A5"/>
    <mergeCell ref="B4:B5"/>
    <mergeCell ref="C4:AL4"/>
    <mergeCell ref="C5:D5"/>
    <mergeCell ref="E5:F5"/>
    <mergeCell ref="G5:H5"/>
    <mergeCell ref="I5:J5"/>
    <mergeCell ref="K5:L5"/>
    <mergeCell ref="M5:N5"/>
    <mergeCell ref="O5:P5"/>
    <mergeCell ref="Q5:R5"/>
    <mergeCell ref="S5:T5"/>
    <mergeCell ref="U5:V5"/>
    <mergeCell ref="W5:X5"/>
    <mergeCell ref="Y5:Z5"/>
    <mergeCell ref="AA5:AB5"/>
    <mergeCell ref="AC5:AD5"/>
    <mergeCell ref="AE5:AF5"/>
    <mergeCell ref="AG5:AH5"/>
    <mergeCell ref="AI5:AJ5"/>
    <mergeCell ref="AK5:AL5"/>
    <mergeCell ref="A6:A7"/>
    <mergeCell ref="D6:D7"/>
    <mergeCell ref="F6:F7"/>
    <mergeCell ref="H6:H7"/>
    <mergeCell ref="J6:J7"/>
    <mergeCell ref="L6:L7"/>
    <mergeCell ref="N6:N7"/>
    <mergeCell ref="P6:P7"/>
    <mergeCell ref="R6:R7"/>
    <mergeCell ref="T6:T7"/>
    <mergeCell ref="V6:V7"/>
    <mergeCell ref="X6:X7"/>
    <mergeCell ref="Z6:Z7"/>
    <mergeCell ref="AB6:AB7"/>
    <mergeCell ref="AD6:AD7"/>
    <mergeCell ref="AF6:AF7"/>
    <mergeCell ref="AH6:AH7"/>
    <mergeCell ref="AJ6:AJ7"/>
    <mergeCell ref="AK6:AL7"/>
    <mergeCell ref="A8:A9"/>
    <mergeCell ref="D8:D9"/>
    <mergeCell ref="F8:F9"/>
    <mergeCell ref="H8:H9"/>
    <mergeCell ref="J8:J9"/>
    <mergeCell ref="L8:L9"/>
    <mergeCell ref="N8:N9"/>
    <mergeCell ref="P8:P9"/>
    <mergeCell ref="R8:R9"/>
    <mergeCell ref="T8:T9"/>
    <mergeCell ref="V8:V9"/>
    <mergeCell ref="X8:X9"/>
    <mergeCell ref="Z8:Z9"/>
    <mergeCell ref="AB8:AB9"/>
    <mergeCell ref="AD8:AD9"/>
    <mergeCell ref="AF8:AF9"/>
    <mergeCell ref="AH8:AH9"/>
    <mergeCell ref="AJ8:AJ9"/>
    <mergeCell ref="AK8:AL9"/>
    <mergeCell ref="A10:A11"/>
    <mergeCell ref="D10:D11"/>
    <mergeCell ref="F10:F11"/>
    <mergeCell ref="H10:H11"/>
    <mergeCell ref="J10:J11"/>
    <mergeCell ref="L10:L11"/>
    <mergeCell ref="N10:N11"/>
    <mergeCell ref="P10:P11"/>
    <mergeCell ref="R10:R11"/>
    <mergeCell ref="T10:T11"/>
    <mergeCell ref="V10:V11"/>
    <mergeCell ref="X10:X11"/>
    <mergeCell ref="Z10:Z11"/>
    <mergeCell ref="AB10:AB11"/>
    <mergeCell ref="AD10:AD11"/>
    <mergeCell ref="AF10:AF11"/>
    <mergeCell ref="AH10:AH11"/>
    <mergeCell ref="AJ10:AJ11"/>
    <mergeCell ref="AK10:AL11"/>
    <mergeCell ref="A12:A13"/>
    <mergeCell ref="D12:D13"/>
    <mergeCell ref="F12:F13"/>
    <mergeCell ref="H12:H13"/>
    <mergeCell ref="J12:J13"/>
    <mergeCell ref="L12:L13"/>
    <mergeCell ref="N12:N13"/>
    <mergeCell ref="P12:P13"/>
    <mergeCell ref="R12:R13"/>
    <mergeCell ref="T12:T13"/>
    <mergeCell ref="V12:V13"/>
    <mergeCell ref="X12:X13"/>
    <mergeCell ref="Z12:Z13"/>
    <mergeCell ref="AB12:AB13"/>
    <mergeCell ref="AD12:AD13"/>
    <mergeCell ref="AF12:AF13"/>
    <mergeCell ref="AH12:AH13"/>
    <mergeCell ref="AJ12:AJ13"/>
    <mergeCell ref="AK12:AL13"/>
    <mergeCell ref="A14:A15"/>
    <mergeCell ref="D14:D15"/>
    <mergeCell ref="F14:F15"/>
    <mergeCell ref="H14:H15"/>
    <mergeCell ref="J14:J15"/>
    <mergeCell ref="L14:L15"/>
    <mergeCell ref="N14:N15"/>
    <mergeCell ref="P14:P15"/>
    <mergeCell ref="R14:R15"/>
    <mergeCell ref="T14:T15"/>
    <mergeCell ref="V14:V15"/>
    <mergeCell ref="X14:X15"/>
    <mergeCell ref="Z14:Z15"/>
    <mergeCell ref="AB14:AB15"/>
    <mergeCell ref="AD14:AD15"/>
    <mergeCell ref="AF14:AF15"/>
    <mergeCell ref="AH14:AH15"/>
    <mergeCell ref="AJ14:AJ15"/>
    <mergeCell ref="AK14:AL15"/>
    <mergeCell ref="A16:A17"/>
    <mergeCell ref="D16:D17"/>
    <mergeCell ref="F16:F17"/>
    <mergeCell ref="H16:H17"/>
    <mergeCell ref="J16:J17"/>
    <mergeCell ref="L16:L17"/>
    <mergeCell ref="N16:N17"/>
    <mergeCell ref="P16:P17"/>
    <mergeCell ref="R16:R17"/>
    <mergeCell ref="T16:T17"/>
    <mergeCell ref="V16:V17"/>
    <mergeCell ref="X16:X17"/>
    <mergeCell ref="Z16:Z17"/>
    <mergeCell ref="AB16:AB17"/>
    <mergeCell ref="AD16:AD17"/>
    <mergeCell ref="AF16:AF17"/>
    <mergeCell ref="AH16:AH17"/>
    <mergeCell ref="AJ16:AJ17"/>
    <mergeCell ref="AK16:AL17"/>
    <mergeCell ref="A18:A19"/>
    <mergeCell ref="D18:D19"/>
    <mergeCell ref="F18:F19"/>
    <mergeCell ref="H18:H19"/>
    <mergeCell ref="J18:J19"/>
    <mergeCell ref="AH18:AH19"/>
    <mergeCell ref="L18:L19"/>
    <mergeCell ref="N18:N19"/>
    <mergeCell ref="P18:P19"/>
    <mergeCell ref="R18:R19"/>
    <mergeCell ref="T18:T19"/>
    <mergeCell ref="V18:V19"/>
    <mergeCell ref="P20:P21"/>
    <mergeCell ref="X18:X19"/>
    <mergeCell ref="Z18:Z19"/>
    <mergeCell ref="AB18:AB19"/>
    <mergeCell ref="AD18:AD19"/>
    <mergeCell ref="AF18:AF19"/>
    <mergeCell ref="AB20:AB21"/>
    <mergeCell ref="AF20:AF21"/>
    <mergeCell ref="AJ18:AJ19"/>
    <mergeCell ref="AK18:AL19"/>
    <mergeCell ref="A20:A21"/>
    <mergeCell ref="D20:D21"/>
    <mergeCell ref="F20:F21"/>
    <mergeCell ref="H20:H21"/>
    <mergeCell ref="J20:J21"/>
    <mergeCell ref="L20:L21"/>
    <mergeCell ref="N20:N21"/>
    <mergeCell ref="AD20:AD21"/>
    <mergeCell ref="AH20:AH21"/>
    <mergeCell ref="AJ20:AJ21"/>
    <mergeCell ref="AK20:AL21"/>
    <mergeCell ref="R20:R21"/>
    <mergeCell ref="T20:T21"/>
    <mergeCell ref="V20:V21"/>
    <mergeCell ref="X20:X21"/>
    <mergeCell ref="Z20:Z21"/>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4241A-54E6-4692-A44E-E20AEB02F699}">
  <sheetPr>
    <tabColor theme="1" tint="0.499984740745262"/>
  </sheetPr>
  <dimension ref="A1:BV139"/>
  <sheetViews>
    <sheetView zoomScale="70" zoomScaleNormal="70" workbookViewId="0">
      <pane xSplit="2" ySplit="9" topLeftCell="K17" activePane="bottomRight" state="frozen"/>
      <selection activeCell="S23" sqref="S23"/>
      <selection pane="topRight" activeCell="S23" sqref="S23"/>
      <selection pane="bottomLeft" activeCell="S23" sqref="S23"/>
      <selection pane="bottomRight" activeCell="W18" sqref="W18"/>
    </sheetView>
  </sheetViews>
  <sheetFormatPr baseColWidth="10" defaultRowHeight="30" customHeight="1" x14ac:dyDescent="0.2"/>
  <cols>
    <col min="1" max="1" width="28.5703125" style="222" customWidth="1"/>
    <col min="2" max="2" width="27" style="199" bestFit="1" customWidth="1"/>
    <col min="3" max="12" width="15.7109375" style="199" customWidth="1"/>
    <col min="13" max="13" width="13.140625" style="199" customWidth="1"/>
    <col min="14" max="14" width="13.28515625" style="199" customWidth="1"/>
    <col min="15" max="15" width="14.28515625" style="199" customWidth="1"/>
    <col min="16" max="17" width="12.7109375" style="195" customWidth="1"/>
    <col min="18" max="18" width="13.28515625" style="167" customWidth="1"/>
    <col min="19" max="19" width="11.42578125" style="195"/>
    <col min="20" max="24" width="11.42578125" style="199"/>
    <col min="25" max="25" width="13" style="199" customWidth="1"/>
    <col min="26" max="26" width="12.42578125" style="199" customWidth="1"/>
    <col min="27" max="32" width="11.42578125" style="199"/>
    <col min="33" max="33" width="12.140625" style="199" customWidth="1"/>
    <col min="34" max="34" width="12" style="199" customWidth="1"/>
    <col min="35" max="37" width="11.42578125" style="199"/>
    <col min="38" max="38" width="48.5703125" style="199" customWidth="1"/>
    <col min="39" max="16384" width="11.42578125" style="199"/>
  </cols>
  <sheetData>
    <row r="1" spans="1:41" ht="30" customHeight="1" x14ac:dyDescent="0.25">
      <c r="A1" s="897"/>
      <c r="B1" s="898" t="s">
        <v>56</v>
      </c>
      <c r="C1" s="899"/>
      <c r="D1" s="899"/>
      <c r="E1" s="899"/>
      <c r="F1" s="899"/>
      <c r="G1" s="899"/>
      <c r="H1" s="899"/>
      <c r="I1" s="899"/>
      <c r="J1" s="899"/>
      <c r="K1" s="899"/>
      <c r="L1" s="899"/>
      <c r="M1" s="900"/>
      <c r="N1" s="901" t="s">
        <v>57</v>
      </c>
      <c r="O1" s="902"/>
      <c r="P1" s="200"/>
      <c r="Q1" s="201"/>
      <c r="R1" s="179"/>
      <c r="S1" s="200"/>
      <c r="T1" s="202"/>
      <c r="U1" s="202"/>
      <c r="V1" s="203"/>
      <c r="W1" s="204"/>
      <c r="X1" s="178"/>
      <c r="Y1" s="178"/>
      <c r="Z1" s="178"/>
      <c r="AA1" s="178"/>
      <c r="AB1" s="178"/>
      <c r="AC1" s="178"/>
      <c r="AD1" s="178"/>
      <c r="AE1" s="178"/>
      <c r="AF1" s="178"/>
      <c r="AG1" s="178"/>
      <c r="AH1" s="178"/>
      <c r="AI1" s="178"/>
      <c r="AJ1" s="178"/>
      <c r="AK1" s="178"/>
      <c r="AL1" s="178"/>
      <c r="AM1" s="178"/>
      <c r="AN1" s="178"/>
      <c r="AO1" s="178"/>
    </row>
    <row r="2" spans="1:41" s="178" customFormat="1" ht="30" customHeight="1" x14ac:dyDescent="0.25">
      <c r="A2" s="897"/>
      <c r="B2" s="898" t="s">
        <v>87</v>
      </c>
      <c r="C2" s="899"/>
      <c r="D2" s="899"/>
      <c r="E2" s="899"/>
      <c r="F2" s="899"/>
      <c r="G2" s="899"/>
      <c r="H2" s="899"/>
      <c r="I2" s="899"/>
      <c r="J2" s="899"/>
      <c r="K2" s="899"/>
      <c r="L2" s="899"/>
      <c r="M2" s="900"/>
      <c r="N2" s="872" t="s">
        <v>189</v>
      </c>
      <c r="O2" s="873"/>
      <c r="P2" s="200"/>
      <c r="Q2" s="201"/>
      <c r="S2" s="200"/>
      <c r="T2" s="202"/>
      <c r="U2" s="202"/>
      <c r="V2" s="203"/>
      <c r="W2" s="204"/>
    </row>
    <row r="3" spans="1:41" s="178" customFormat="1" ht="30" customHeight="1" x14ac:dyDescent="0.25">
      <c r="A3" s="897"/>
      <c r="B3" s="898" t="s">
        <v>89</v>
      </c>
      <c r="C3" s="899"/>
      <c r="D3" s="899"/>
      <c r="E3" s="899"/>
      <c r="F3" s="899"/>
      <c r="G3" s="899"/>
      <c r="H3" s="899"/>
      <c r="I3" s="899"/>
      <c r="J3" s="899"/>
      <c r="K3" s="899"/>
      <c r="L3" s="899"/>
      <c r="M3" s="900"/>
      <c r="N3" s="901" t="s">
        <v>175</v>
      </c>
      <c r="O3" s="902"/>
      <c r="P3" s="200"/>
      <c r="Q3" s="201"/>
      <c r="S3" s="200"/>
      <c r="T3" s="202"/>
      <c r="U3" s="202"/>
      <c r="V3" s="203"/>
      <c r="W3" s="204"/>
    </row>
    <row r="4" spans="1:41" s="178" customFormat="1" ht="30" customHeight="1" x14ac:dyDescent="0.25">
      <c r="A4" s="897"/>
      <c r="B4" s="898" t="s">
        <v>91</v>
      </c>
      <c r="C4" s="899"/>
      <c r="D4" s="899"/>
      <c r="E4" s="899"/>
      <c r="F4" s="899"/>
      <c r="G4" s="899"/>
      <c r="H4" s="899"/>
      <c r="I4" s="899"/>
      <c r="J4" s="899"/>
      <c r="K4" s="899"/>
      <c r="L4" s="899"/>
      <c r="M4" s="900"/>
      <c r="N4" s="902" t="s">
        <v>61</v>
      </c>
      <c r="O4" s="902"/>
      <c r="P4" s="205"/>
      <c r="Q4" s="201"/>
      <c r="S4" s="205"/>
      <c r="T4" s="206"/>
      <c r="U4" s="206"/>
      <c r="V4" s="203"/>
      <c r="W4" s="204"/>
    </row>
    <row r="5" spans="1:41" s="178" customFormat="1" ht="18" x14ac:dyDescent="0.25">
      <c r="A5" s="288"/>
      <c r="B5" s="289"/>
      <c r="C5" s="286"/>
      <c r="D5" s="286"/>
      <c r="E5" s="286"/>
      <c r="F5" s="286"/>
      <c r="G5" s="286"/>
      <c r="H5" s="286"/>
      <c r="I5" s="286"/>
      <c r="J5" s="286"/>
      <c r="K5" s="286"/>
      <c r="L5" s="286"/>
      <c r="M5" s="290"/>
      <c r="N5" s="290"/>
      <c r="O5" s="290"/>
      <c r="P5" s="205"/>
      <c r="Q5" s="201"/>
      <c r="S5" s="205"/>
      <c r="T5" s="206"/>
      <c r="U5" s="206"/>
      <c r="V5" s="203"/>
      <c r="W5" s="204"/>
    </row>
    <row r="6" spans="1:41" s="178" customFormat="1" ht="13.5" customHeight="1" x14ac:dyDescent="0.25">
      <c r="A6" s="291" t="s">
        <v>0</v>
      </c>
      <c r="B6" s="201"/>
      <c r="C6" s="945" t="str">
        <f>[1]Requerimiento!C12</f>
        <v>GESTION DE INFRAESTRUCTURA FISICA</v>
      </c>
      <c r="D6" s="945"/>
      <c r="E6" s="945"/>
      <c r="F6" s="945"/>
      <c r="G6" s="945"/>
      <c r="H6" s="945"/>
      <c r="I6" s="945"/>
      <c r="J6" s="945"/>
      <c r="K6" s="945"/>
      <c r="L6" s="945"/>
      <c r="M6" s="945"/>
      <c r="N6" s="945"/>
      <c r="O6" s="945"/>
      <c r="P6" s="201"/>
      <c r="Q6" s="201"/>
      <c r="R6" s="293"/>
      <c r="S6" s="201"/>
    </row>
    <row r="7" spans="1:41" s="178" customFormat="1" ht="11.25" customHeight="1" thickBot="1" x14ac:dyDescent="0.25">
      <c r="A7" s="292"/>
      <c r="B7" s="201"/>
      <c r="C7" s="201"/>
      <c r="D7" s="201"/>
      <c r="E7" s="201"/>
      <c r="F7" s="201"/>
      <c r="G7" s="201"/>
      <c r="H7" s="201"/>
      <c r="I7" s="201"/>
      <c r="J7" s="201"/>
      <c r="K7" s="201"/>
      <c r="L7" s="201"/>
      <c r="M7" s="201"/>
      <c r="N7" s="201"/>
      <c r="O7" s="201"/>
      <c r="P7" s="201"/>
      <c r="Q7" s="201"/>
      <c r="R7" s="293"/>
      <c r="S7" s="201"/>
    </row>
    <row r="8" spans="1:41" s="224" customFormat="1" ht="30" customHeight="1" thickBot="1" x14ac:dyDescent="0.25">
      <c r="A8" s="946" t="s">
        <v>92</v>
      </c>
      <c r="B8" s="1149" t="s">
        <v>20</v>
      </c>
      <c r="C8" s="951" t="str">
        <f>[2]ICE!C14</f>
        <v>Indicador Consumo Energético (ICE)</v>
      </c>
      <c r="D8" s="951"/>
      <c r="E8" s="951"/>
      <c r="F8" s="951"/>
      <c r="G8" s="951"/>
      <c r="H8" s="951"/>
      <c r="I8" s="951"/>
      <c r="J8" s="951"/>
      <c r="K8" s="951"/>
      <c r="L8" s="951"/>
      <c r="M8" s="951"/>
      <c r="N8" s="951"/>
      <c r="O8" s="951"/>
      <c r="P8" s="951"/>
      <c r="Q8" s="951"/>
      <c r="R8" s="951"/>
      <c r="S8" s="951"/>
      <c r="T8" s="951"/>
      <c r="U8" s="951"/>
      <c r="V8" s="951"/>
      <c r="W8" s="951"/>
      <c r="X8" s="951"/>
      <c r="Y8" s="951"/>
      <c r="Z8" s="951"/>
      <c r="AA8" s="951"/>
      <c r="AB8" s="951"/>
      <c r="AC8" s="951"/>
      <c r="AD8" s="951"/>
      <c r="AE8" s="951"/>
      <c r="AF8" s="951"/>
      <c r="AG8" s="951"/>
      <c r="AH8" s="951"/>
      <c r="AI8" s="951"/>
      <c r="AJ8" s="951"/>
      <c r="AK8" s="951"/>
      <c r="AL8" s="951"/>
    </row>
    <row r="9" spans="1:41" s="225" customFormat="1" ht="30" customHeight="1" thickBot="1" x14ac:dyDescent="0.25">
      <c r="A9" s="947"/>
      <c r="B9" s="1150"/>
      <c r="C9" s="952" t="s">
        <v>288</v>
      </c>
      <c r="D9" s="953"/>
      <c r="E9" s="952" t="s">
        <v>289</v>
      </c>
      <c r="F9" s="953"/>
      <c r="G9" s="952" t="s">
        <v>290</v>
      </c>
      <c r="H9" s="953"/>
      <c r="I9" s="1151" t="s">
        <v>176</v>
      </c>
      <c r="J9" s="1152"/>
      <c r="K9" s="952" t="s">
        <v>291</v>
      </c>
      <c r="L9" s="953"/>
      <c r="M9" s="952" t="s">
        <v>292</v>
      </c>
      <c r="N9" s="953"/>
      <c r="O9" s="952" t="s">
        <v>293</v>
      </c>
      <c r="P9" s="953"/>
      <c r="Q9" s="1147" t="s">
        <v>177</v>
      </c>
      <c r="R9" s="1148"/>
      <c r="S9" s="952" t="s">
        <v>294</v>
      </c>
      <c r="T9" s="953"/>
      <c r="U9" s="952" t="s">
        <v>295</v>
      </c>
      <c r="V9" s="953"/>
      <c r="W9" s="952" t="s">
        <v>296</v>
      </c>
      <c r="X9" s="953"/>
      <c r="Y9" s="1147" t="s">
        <v>178</v>
      </c>
      <c r="Z9" s="1148"/>
      <c r="AA9" s="952" t="s">
        <v>297</v>
      </c>
      <c r="AB9" s="953"/>
      <c r="AC9" s="952" t="s">
        <v>298</v>
      </c>
      <c r="AD9" s="953"/>
      <c r="AE9" s="952" t="s">
        <v>299</v>
      </c>
      <c r="AF9" s="953"/>
      <c r="AG9" s="1147" t="s">
        <v>179</v>
      </c>
      <c r="AH9" s="1148"/>
      <c r="AI9" s="952" t="s">
        <v>300</v>
      </c>
      <c r="AJ9" s="953"/>
      <c r="AK9" s="962" t="s">
        <v>94</v>
      </c>
      <c r="AL9" s="962"/>
    </row>
    <row r="10" spans="1:41" s="178" customFormat="1" ht="42.75" customHeight="1" thickBot="1" x14ac:dyDescent="0.25">
      <c r="A10" s="1130" t="s">
        <v>301</v>
      </c>
      <c r="B10" s="294" t="s">
        <v>361</v>
      </c>
      <c r="C10" s="258">
        <f>SUM(C12,C14,C16,C18,C20,C22,C24)</f>
        <v>78042</v>
      </c>
      <c r="D10" s="1122">
        <f>C10/C11</f>
        <v>93.351674641148321</v>
      </c>
      <c r="E10" s="258">
        <f>SUM(E12,E14,E16,E18,E20,E22,E24)</f>
        <v>84467</v>
      </c>
      <c r="F10" s="1122">
        <f>E10/E11</f>
        <v>90.727175080558538</v>
      </c>
      <c r="G10" s="258">
        <f>SUM(G12,G14,G16,G18,G20,G22,G24)</f>
        <v>85204</v>
      </c>
      <c r="H10" s="1122">
        <f>G10/G11</f>
        <v>90.354188759278898</v>
      </c>
      <c r="I10" s="302">
        <f t="shared" ref="I10:I25" si="0">AVERAGE(C10,E10,G10)</f>
        <v>82571</v>
      </c>
      <c r="J10" s="1124">
        <f>I10/I11</f>
        <v>91.407011070110698</v>
      </c>
      <c r="K10" s="258">
        <f>SUM(K12,K14,K16,K18,K20,K22,K24)</f>
        <v>84948</v>
      </c>
      <c r="L10" s="1122">
        <f>K10/K11</f>
        <v>89.231092436974791</v>
      </c>
      <c r="M10" s="258">
        <f>SUM(M12,M14,M16,M18,M20,M22,M24)</f>
        <v>78989</v>
      </c>
      <c r="N10" s="1122">
        <f>M10/M11</f>
        <v>81.264403292181072</v>
      </c>
      <c r="O10" s="258">
        <f>SUM(O12,O14,O16,O18,O20,O22,O24)</f>
        <v>76017</v>
      </c>
      <c r="P10" s="1122">
        <f>O10/O11</f>
        <v>78.206790123456784</v>
      </c>
      <c r="Q10" s="302">
        <f t="shared" ref="Q10:Q25" si="1">AVERAGE(K10,M10,O10)</f>
        <v>79984.666666666672</v>
      </c>
      <c r="R10" s="1124">
        <f>Q10/Q11</f>
        <v>82.857044198895025</v>
      </c>
      <c r="S10" s="258">
        <f>SUM(S12,S14,S16,S18,S20,S22,S24)</f>
        <v>79353</v>
      </c>
      <c r="T10" s="1122">
        <f>S10/S11</f>
        <v>77.34210526315789</v>
      </c>
      <c r="U10" s="258">
        <f>SUM(U12,U14,U16,U18,U20,U22,U24)</f>
        <v>70304</v>
      </c>
      <c r="V10" s="1122">
        <f>U10/U11</f>
        <v>65.704672897196261</v>
      </c>
      <c r="W10" s="258">
        <f>SUM(W12,W14,W16,W18,W20,W22,W24)</f>
        <v>70633</v>
      </c>
      <c r="X10" s="1122">
        <f>W10/W11</f>
        <v>65.950513538748837</v>
      </c>
      <c r="Y10" s="300">
        <f>SUM(Z12:Z21)</f>
        <v>283.36430625533006</v>
      </c>
      <c r="Z10" s="1124" t="e">
        <f>Y10/Y11</f>
        <v>#DIV/0!</v>
      </c>
      <c r="AA10" s="258">
        <f>SUM(AA12,AA14,AA16,AA18,AA20,AA22,AA24)</f>
        <v>0</v>
      </c>
      <c r="AB10" s="1122">
        <f>AA10/AA11</f>
        <v>0</v>
      </c>
      <c r="AC10" s="258">
        <f>SUM(AC12,AC14,AC16,AC18,AC20,AC22,AC24)</f>
        <v>0</v>
      </c>
      <c r="AD10" s="1122">
        <f>AC10/AC11</f>
        <v>0</v>
      </c>
      <c r="AE10" s="258">
        <f>SUM(AE12,AE14,AE16,AE18,AE20,AE22,AE24)</f>
        <v>0</v>
      </c>
      <c r="AF10" s="1122">
        <f>AE10/AE11</f>
        <v>0</v>
      </c>
      <c r="AG10" s="300" t="e">
        <f>SUM(AH12:AH21)</f>
        <v>#DIV/0!</v>
      </c>
      <c r="AH10" s="1124" t="e">
        <f>AG10/AG11</f>
        <v>#DIV/0!</v>
      </c>
      <c r="AI10" s="258" t="e">
        <f>SUM(AJ12:AJ21)</f>
        <v>#DIV/0!</v>
      </c>
      <c r="AJ10" s="975" t="e">
        <f>AI10/AI11</f>
        <v>#DIV/0!</v>
      </c>
      <c r="AK10" s="1145"/>
      <c r="AL10" s="940"/>
    </row>
    <row r="11" spans="1:41" s="178" customFormat="1" ht="42" customHeight="1" thickBot="1" x14ac:dyDescent="0.25">
      <c r="A11" s="1131"/>
      <c r="B11" s="295" t="s">
        <v>363</v>
      </c>
      <c r="C11" s="263">
        <f>SUM(C13,C15,C17,C19,C21,C23,C25)</f>
        <v>836</v>
      </c>
      <c r="D11" s="1123"/>
      <c r="E11" s="263">
        <f>SUM(E13,E15,E17,E19,E21,E23,E25)</f>
        <v>931</v>
      </c>
      <c r="F11" s="1123"/>
      <c r="G11" s="263">
        <f>SUM(G13,G15,G17,G19,G21,G23,G25)</f>
        <v>943</v>
      </c>
      <c r="H11" s="1123"/>
      <c r="I11" s="302">
        <f t="shared" si="0"/>
        <v>903.33333333333337</v>
      </c>
      <c r="J11" s="1125"/>
      <c r="K11" s="263">
        <f>SUM(K13,K15,K17,K19,K21,K23,K25)</f>
        <v>952</v>
      </c>
      <c r="L11" s="1123"/>
      <c r="M11" s="263">
        <f>SUM(M13,M15,M17,M19,M21,M23,M25)</f>
        <v>972</v>
      </c>
      <c r="N11" s="1123"/>
      <c r="O11" s="263">
        <f>SUM(O13,O15,O17,O19,O21,O23,O25)</f>
        <v>972</v>
      </c>
      <c r="P11" s="1123"/>
      <c r="Q11" s="302">
        <f t="shared" si="1"/>
        <v>965.33333333333337</v>
      </c>
      <c r="R11" s="1125"/>
      <c r="S11" s="263">
        <f>SUM(S13,S15,S17,S19,S21,S23,S25)</f>
        <v>1026</v>
      </c>
      <c r="T11" s="1123"/>
      <c r="U11" s="263">
        <f>SUM(U13,U15,U17,U19,U21,U23,U25)</f>
        <v>1070</v>
      </c>
      <c r="V11" s="1123"/>
      <c r="W11" s="263">
        <f>SUM(W13,W15,W17,W19,W21,W23,W25)</f>
        <v>1071</v>
      </c>
      <c r="X11" s="1123"/>
      <c r="Y11" s="301"/>
      <c r="Z11" s="1125"/>
      <c r="AA11" s="263">
        <f>SUM(AA13,AA15,AA17,AA19,AA21,AA23,AA25)</f>
        <v>18</v>
      </c>
      <c r="AB11" s="1123"/>
      <c r="AC11" s="263">
        <f>SUM(AC13,AC15,AC17,AC19,AC21,AC23,AC25)</f>
        <v>18</v>
      </c>
      <c r="AD11" s="1123"/>
      <c r="AE11" s="263">
        <f>SUM(AE13,AE15,AE17,AE19,AE21,AE23,AE25)</f>
        <v>18</v>
      </c>
      <c r="AF11" s="1123"/>
      <c r="AG11" s="301"/>
      <c r="AH11" s="1125"/>
      <c r="AI11" s="263"/>
      <c r="AJ11" s="976"/>
      <c r="AK11" s="1146"/>
      <c r="AL11" s="942"/>
    </row>
    <row r="12" spans="1:41" ht="30" customHeight="1" thickBot="1" x14ac:dyDescent="0.25">
      <c r="A12" s="1142" t="s">
        <v>304</v>
      </c>
      <c r="B12" s="294" t="s">
        <v>355</v>
      </c>
      <c r="C12" s="267">
        <v>4400</v>
      </c>
      <c r="D12" s="1122">
        <f>C12/C13</f>
        <v>244.44444444444446</v>
      </c>
      <c r="E12" s="267">
        <v>5080</v>
      </c>
      <c r="F12" s="1122">
        <f>E12/E13</f>
        <v>267.36842105263156</v>
      </c>
      <c r="G12" s="267">
        <v>4320</v>
      </c>
      <c r="H12" s="1122">
        <f>G12/G13</f>
        <v>227.36842105263159</v>
      </c>
      <c r="I12" s="302">
        <f t="shared" si="0"/>
        <v>4600</v>
      </c>
      <c r="J12" s="1124">
        <f>I12/I13</f>
        <v>246.42857142857142</v>
      </c>
      <c r="K12" s="267">
        <v>4200</v>
      </c>
      <c r="L12" s="1122">
        <f>K12/K13</f>
        <v>233.33333333333334</v>
      </c>
      <c r="M12" s="267">
        <v>3840</v>
      </c>
      <c r="N12" s="1122">
        <f>M12/M13</f>
        <v>213.33333333333334</v>
      </c>
      <c r="O12" s="267">
        <v>3800</v>
      </c>
      <c r="P12" s="1122">
        <f>O12/O13</f>
        <v>211.11111111111111</v>
      </c>
      <c r="Q12" s="302">
        <f t="shared" si="1"/>
        <v>3946.6666666666665</v>
      </c>
      <c r="R12" s="1124">
        <f>Q12/Q13</f>
        <v>219.25925925925924</v>
      </c>
      <c r="S12" s="267">
        <v>4120</v>
      </c>
      <c r="T12" s="1122">
        <f>S12/S13</f>
        <v>196.1904761904762</v>
      </c>
      <c r="U12" s="296">
        <f>ICE_Registro!U12</f>
        <v>0</v>
      </c>
      <c r="V12" s="1122">
        <f>U12/U13</f>
        <v>0</v>
      </c>
      <c r="W12" s="278">
        <f>ICE_Registro!W12</f>
        <v>0</v>
      </c>
      <c r="X12" s="1122">
        <f>W12/W13</f>
        <v>0</v>
      </c>
      <c r="Y12" s="302">
        <f t="shared" ref="Y12:Y25" si="2">AVERAGE(S12,U12,W12)</f>
        <v>1373.3333333333333</v>
      </c>
      <c r="Z12" s="1124">
        <f>Y12/Y13</f>
        <v>67.540983606557376</v>
      </c>
      <c r="AA12" s="267">
        <f>ICE_Registro!AA12</f>
        <v>0</v>
      </c>
      <c r="AB12" s="1122" t="e">
        <f>AA12/AA13</f>
        <v>#DIV/0!</v>
      </c>
      <c r="AC12" s="267">
        <f>ICE_Registro!AC12</f>
        <v>0</v>
      </c>
      <c r="AD12" s="1122" t="e">
        <f>AC12/AC13</f>
        <v>#DIV/0!</v>
      </c>
      <c r="AE12" s="267">
        <f>ICE_Registro!AE12</f>
        <v>0</v>
      </c>
      <c r="AF12" s="1122" t="e">
        <f>AE12/AE13</f>
        <v>#DIV/0!</v>
      </c>
      <c r="AG12" s="300"/>
      <c r="AH12" s="1124" t="e">
        <f>AG12/AG13</f>
        <v>#DIV/0!</v>
      </c>
      <c r="AI12" s="267"/>
      <c r="AJ12" s="975" t="e">
        <f>AI12/AI13</f>
        <v>#DIV/0!</v>
      </c>
      <c r="AK12" s="1144"/>
      <c r="AL12" s="1111"/>
    </row>
    <row r="13" spans="1:41" ht="30" customHeight="1" thickBot="1" x14ac:dyDescent="0.25">
      <c r="A13" s="1143"/>
      <c r="B13" s="295" t="s">
        <v>363</v>
      </c>
      <c r="C13" s="256">
        <v>18</v>
      </c>
      <c r="D13" s="1123"/>
      <c r="E13" s="256">
        <v>19</v>
      </c>
      <c r="F13" s="1123"/>
      <c r="G13" s="256">
        <v>19</v>
      </c>
      <c r="H13" s="1123"/>
      <c r="I13" s="302">
        <f t="shared" si="0"/>
        <v>18.666666666666668</v>
      </c>
      <c r="J13" s="1125"/>
      <c r="K13" s="256">
        <v>18</v>
      </c>
      <c r="L13" s="1123"/>
      <c r="M13" s="256">
        <v>18</v>
      </c>
      <c r="N13" s="1123"/>
      <c r="O13" s="256">
        <v>18</v>
      </c>
      <c r="P13" s="1123"/>
      <c r="Q13" s="302">
        <f t="shared" si="1"/>
        <v>18</v>
      </c>
      <c r="R13" s="1125"/>
      <c r="S13" s="256">
        <v>21</v>
      </c>
      <c r="T13" s="1123"/>
      <c r="U13" s="256">
        <v>20</v>
      </c>
      <c r="V13" s="1123"/>
      <c r="W13" s="279">
        <v>20</v>
      </c>
      <c r="X13" s="1123"/>
      <c r="Y13" s="302">
        <f t="shared" si="2"/>
        <v>20.333333333333332</v>
      </c>
      <c r="Z13" s="1125"/>
      <c r="AA13" s="256"/>
      <c r="AB13" s="1123"/>
      <c r="AC13" s="256"/>
      <c r="AD13" s="1123"/>
      <c r="AE13" s="256"/>
      <c r="AF13" s="1123"/>
      <c r="AG13" s="301"/>
      <c r="AH13" s="1125"/>
      <c r="AI13" s="256"/>
      <c r="AJ13" s="976"/>
      <c r="AK13" s="1112"/>
      <c r="AL13" s="1113"/>
    </row>
    <row r="14" spans="1:41" ht="30" customHeight="1" thickBot="1" x14ac:dyDescent="0.25">
      <c r="A14" s="1142" t="s">
        <v>308</v>
      </c>
      <c r="B14" s="294" t="s">
        <v>355</v>
      </c>
      <c r="C14" s="267">
        <v>64296</v>
      </c>
      <c r="D14" s="1122">
        <f>C14/C15</f>
        <v>87.596730245231612</v>
      </c>
      <c r="E14" s="267">
        <v>71136</v>
      </c>
      <c r="F14" s="1122">
        <f>E14/E15</f>
        <v>86.330097087378647</v>
      </c>
      <c r="G14" s="267">
        <v>69426</v>
      </c>
      <c r="H14" s="1122">
        <f>G14/G15</f>
        <v>82.946236559139791</v>
      </c>
      <c r="I14" s="302">
        <f t="shared" si="0"/>
        <v>68286</v>
      </c>
      <c r="J14" s="1124">
        <f>I14/I15</f>
        <v>85.535699373695195</v>
      </c>
      <c r="K14" s="267">
        <v>69768</v>
      </c>
      <c r="L14" s="1122">
        <f>K14/K15</f>
        <v>82.370720188902013</v>
      </c>
      <c r="M14" s="267">
        <v>66006</v>
      </c>
      <c r="N14" s="1122">
        <f>M14/M15</f>
        <v>76.484356894553883</v>
      </c>
      <c r="O14" s="267">
        <v>63612</v>
      </c>
      <c r="P14" s="1122">
        <f>O14/O15</f>
        <v>73.625</v>
      </c>
      <c r="Q14" s="302">
        <f>AVERAGE(K14,M14,O14)</f>
        <v>66462</v>
      </c>
      <c r="R14" s="1124">
        <f>Q14/Q15</f>
        <v>77.461538461538467</v>
      </c>
      <c r="S14" s="298">
        <v>66690</v>
      </c>
      <c r="T14" s="1122">
        <f>S14/S15</f>
        <v>72.885245901639351</v>
      </c>
      <c r="U14" s="278">
        <v>69426</v>
      </c>
      <c r="V14" s="1122">
        <f>U14/U15</f>
        <v>72.394160583941613</v>
      </c>
      <c r="W14" s="278">
        <v>69768</v>
      </c>
      <c r="X14" s="1122">
        <f>W14/W15</f>
        <v>72.750782064650679</v>
      </c>
      <c r="Y14" s="302">
        <f t="shared" si="2"/>
        <v>68628</v>
      </c>
      <c r="Z14" s="1124">
        <f>Y14/Y15</f>
        <v>72.673490998941048</v>
      </c>
      <c r="AA14" s="267">
        <f>ICE_Registro!AA15</f>
        <v>0</v>
      </c>
      <c r="AB14" s="1122" t="e">
        <f>AA14/AA15</f>
        <v>#DIV/0!</v>
      </c>
      <c r="AC14" s="267">
        <f>ICE_Registro!AC15</f>
        <v>0</v>
      </c>
      <c r="AD14" s="1122" t="e">
        <f>AC14/AC15</f>
        <v>#DIV/0!</v>
      </c>
      <c r="AE14" s="267">
        <f>ICE_Registro!AE15</f>
        <v>0</v>
      </c>
      <c r="AF14" s="1122" t="e">
        <f>AE14/AE15</f>
        <v>#DIV/0!</v>
      </c>
      <c r="AG14" s="300"/>
      <c r="AH14" s="1124" t="e">
        <f>AG14/AG15</f>
        <v>#DIV/0!</v>
      </c>
      <c r="AI14" s="267"/>
      <c r="AJ14" s="975" t="e">
        <f>AI14/AI15</f>
        <v>#DIV/0!</v>
      </c>
      <c r="AK14" s="1110"/>
      <c r="AL14" s="1111"/>
    </row>
    <row r="15" spans="1:41" ht="30" customHeight="1" thickBot="1" x14ac:dyDescent="0.25">
      <c r="A15" s="1143"/>
      <c r="B15" s="295" t="s">
        <v>363</v>
      </c>
      <c r="C15" s="272">
        <f>559+58+117</f>
        <v>734</v>
      </c>
      <c r="D15" s="1123"/>
      <c r="E15" s="272">
        <f>592+110+5+117</f>
        <v>824</v>
      </c>
      <c r="F15" s="1123"/>
      <c r="G15" s="272">
        <f>594+115+11+117</f>
        <v>837</v>
      </c>
      <c r="H15" s="1123"/>
      <c r="I15" s="302">
        <f t="shared" si="0"/>
        <v>798.33333333333337</v>
      </c>
      <c r="J15" s="1125"/>
      <c r="K15" s="272">
        <f>595+122+13+117</f>
        <v>847</v>
      </c>
      <c r="L15" s="1123"/>
      <c r="M15" s="272">
        <f>593+138+15+117</f>
        <v>863</v>
      </c>
      <c r="N15" s="1123"/>
      <c r="O15" s="272">
        <f>587+145+15+117</f>
        <v>864</v>
      </c>
      <c r="P15" s="1123"/>
      <c r="Q15" s="302">
        <f t="shared" si="1"/>
        <v>858</v>
      </c>
      <c r="R15" s="1125"/>
      <c r="S15" s="297">
        <f>579+170+19+147</f>
        <v>915</v>
      </c>
      <c r="T15" s="1123"/>
      <c r="U15" s="297">
        <f>580+200+32+147</f>
        <v>959</v>
      </c>
      <c r="V15" s="1123"/>
      <c r="W15" s="279">
        <v>959</v>
      </c>
      <c r="X15" s="1123"/>
      <c r="Y15" s="302">
        <f t="shared" si="2"/>
        <v>944.33333333333337</v>
      </c>
      <c r="Z15" s="1125"/>
      <c r="AA15" s="256"/>
      <c r="AB15" s="1123"/>
      <c r="AC15" s="256"/>
      <c r="AD15" s="1123"/>
      <c r="AE15" s="256"/>
      <c r="AF15" s="1123"/>
      <c r="AG15" s="301"/>
      <c r="AH15" s="1125"/>
      <c r="AI15" s="256"/>
      <c r="AJ15" s="976"/>
      <c r="AK15" s="1112"/>
      <c r="AL15" s="1113"/>
    </row>
    <row r="16" spans="1:41" ht="30" customHeight="1" thickBot="1" x14ac:dyDescent="0.25">
      <c r="A16" s="1142" t="s">
        <v>309</v>
      </c>
      <c r="B16" s="294" t="s">
        <v>355</v>
      </c>
      <c r="C16" s="267">
        <v>710</v>
      </c>
      <c r="D16" s="1122">
        <f>C16/C17</f>
        <v>39.444444444444443</v>
      </c>
      <c r="E16" s="267">
        <v>963</v>
      </c>
      <c r="F16" s="1122">
        <f>E16/E17</f>
        <v>53.5</v>
      </c>
      <c r="G16" s="267">
        <v>1055</v>
      </c>
      <c r="H16" s="1122">
        <f>G16/G17</f>
        <v>58.611111111111114</v>
      </c>
      <c r="I16" s="302">
        <f t="shared" si="0"/>
        <v>909.33333333333337</v>
      </c>
      <c r="J16" s="1124">
        <f>I16/I17</f>
        <v>50.518518518518519</v>
      </c>
      <c r="K16" s="267">
        <v>952</v>
      </c>
      <c r="L16" s="1122">
        <f>K16/K17</f>
        <v>52.888888888888886</v>
      </c>
      <c r="M16" s="267">
        <v>1012</v>
      </c>
      <c r="N16" s="1122">
        <f>M16/M17</f>
        <v>56.222222222222221</v>
      </c>
      <c r="O16" s="267">
        <v>915</v>
      </c>
      <c r="P16" s="1122">
        <f>O16/O17</f>
        <v>50.833333333333336</v>
      </c>
      <c r="Q16" s="302">
        <f t="shared" si="1"/>
        <v>959.66666666666663</v>
      </c>
      <c r="R16" s="1124">
        <f>Q16/Q17</f>
        <v>53.31481481481481</v>
      </c>
      <c r="S16" s="267">
        <v>652</v>
      </c>
      <c r="T16" s="1122">
        <f>S16/S17</f>
        <v>36.222222222222221</v>
      </c>
      <c r="U16" s="267">
        <v>878</v>
      </c>
      <c r="V16" s="1122">
        <f>U16/U17</f>
        <v>48.777777777777779</v>
      </c>
      <c r="W16" s="267">
        <v>865</v>
      </c>
      <c r="X16" s="1122">
        <f>W16/W17</f>
        <v>48.055555555555557</v>
      </c>
      <c r="Y16" s="302">
        <f t="shared" si="2"/>
        <v>798.33333333333337</v>
      </c>
      <c r="Z16" s="1124">
        <f>Y16/Y17</f>
        <v>44.351851851851855</v>
      </c>
      <c r="AA16" s="298">
        <f>ICE_Registro!AA18</f>
        <v>0</v>
      </c>
      <c r="AB16" s="1122">
        <f>AA16/AA17</f>
        <v>0</v>
      </c>
      <c r="AC16" s="298">
        <f>ICE_Registro!AC18</f>
        <v>0</v>
      </c>
      <c r="AD16" s="1122">
        <f>AC16/AC17</f>
        <v>0</v>
      </c>
      <c r="AE16" s="298">
        <f>ICE_Registro!AE18</f>
        <v>0</v>
      </c>
      <c r="AF16" s="1122">
        <f>AE16/AE17</f>
        <v>0</v>
      </c>
      <c r="AG16" s="302">
        <f>AVERAGE(AA16,AC16,AE16)</f>
        <v>0</v>
      </c>
      <c r="AH16" s="1124">
        <f>AG16/AG17</f>
        <v>0</v>
      </c>
      <c r="AI16" s="267"/>
      <c r="AJ16" s="975" t="e">
        <f>AI16/AI17</f>
        <v>#DIV/0!</v>
      </c>
      <c r="AK16" s="1110"/>
      <c r="AL16" s="1111"/>
    </row>
    <row r="17" spans="1:74" ht="30" customHeight="1" thickBot="1" x14ac:dyDescent="0.25">
      <c r="A17" s="1143"/>
      <c r="B17" s="295" t="s">
        <v>363</v>
      </c>
      <c r="C17" s="256">
        <v>18</v>
      </c>
      <c r="D17" s="1123"/>
      <c r="E17" s="256">
        <v>18</v>
      </c>
      <c r="F17" s="1123"/>
      <c r="G17" s="256">
        <v>18</v>
      </c>
      <c r="H17" s="1123"/>
      <c r="I17" s="302">
        <f t="shared" si="0"/>
        <v>18</v>
      </c>
      <c r="J17" s="1125"/>
      <c r="K17" s="256">
        <v>18</v>
      </c>
      <c r="L17" s="1123"/>
      <c r="M17" s="256">
        <v>18</v>
      </c>
      <c r="N17" s="1123"/>
      <c r="O17" s="256">
        <v>18</v>
      </c>
      <c r="P17" s="1123"/>
      <c r="Q17" s="302">
        <f t="shared" si="1"/>
        <v>18</v>
      </c>
      <c r="R17" s="1125"/>
      <c r="S17" s="256">
        <v>18</v>
      </c>
      <c r="T17" s="1123"/>
      <c r="U17" s="256">
        <v>18</v>
      </c>
      <c r="V17" s="1123"/>
      <c r="W17" s="256">
        <v>18</v>
      </c>
      <c r="X17" s="1123"/>
      <c r="Y17" s="302">
        <f t="shared" si="2"/>
        <v>18</v>
      </c>
      <c r="Z17" s="1125"/>
      <c r="AA17" s="256">
        <v>18</v>
      </c>
      <c r="AB17" s="1123"/>
      <c r="AC17" s="256">
        <v>18</v>
      </c>
      <c r="AD17" s="1123"/>
      <c r="AE17" s="256">
        <v>18</v>
      </c>
      <c r="AF17" s="1123"/>
      <c r="AG17" s="302">
        <f>AVERAGE(AA17,AC17,AE17)</f>
        <v>18</v>
      </c>
      <c r="AH17" s="1125"/>
      <c r="AI17" s="256"/>
      <c r="AJ17" s="976"/>
      <c r="AK17" s="1112"/>
      <c r="AL17" s="1113"/>
    </row>
    <row r="18" spans="1:74" ht="30" customHeight="1" thickBot="1" x14ac:dyDescent="0.25">
      <c r="A18" s="1142" t="s">
        <v>310</v>
      </c>
      <c r="B18" s="294" t="s">
        <v>355</v>
      </c>
      <c r="C18" s="267">
        <v>4680</v>
      </c>
      <c r="D18" s="1122">
        <f>C18/C19</f>
        <v>260</v>
      </c>
      <c r="E18" s="267">
        <v>4260</v>
      </c>
      <c r="F18" s="1122">
        <f>E18/E19</f>
        <v>202.85714285714286</v>
      </c>
      <c r="G18" s="267">
        <v>6300</v>
      </c>
      <c r="H18" s="1122">
        <f>G18/G19</f>
        <v>315</v>
      </c>
      <c r="I18" s="302">
        <f t="shared" si="0"/>
        <v>5080</v>
      </c>
      <c r="J18" s="1124">
        <f>I18/I19</f>
        <v>258.30508474576271</v>
      </c>
      <c r="K18" s="267">
        <v>5940</v>
      </c>
      <c r="L18" s="1122">
        <f>K18/K19</f>
        <v>297</v>
      </c>
      <c r="M18" s="267">
        <v>4560</v>
      </c>
      <c r="N18" s="1122">
        <f>M18/M19</f>
        <v>207.27272727272728</v>
      </c>
      <c r="O18" s="267">
        <v>4320</v>
      </c>
      <c r="P18" s="1122">
        <f>O18/O19</f>
        <v>196.36363636363637</v>
      </c>
      <c r="Q18" s="302">
        <f t="shared" si="1"/>
        <v>4940</v>
      </c>
      <c r="R18" s="1124">
        <f>Q18/Q19</f>
        <v>231.5625</v>
      </c>
      <c r="S18" s="267">
        <v>4680</v>
      </c>
      <c r="T18" s="1122">
        <f>S18/S19</f>
        <v>212.72727272727272</v>
      </c>
      <c r="U18" s="298">
        <f>ICE_Registro!U21</f>
        <v>0</v>
      </c>
      <c r="V18" s="1122">
        <f>U18/U19</f>
        <v>0</v>
      </c>
      <c r="W18" s="278">
        <f>ICE_Registro!W21</f>
        <v>0</v>
      </c>
      <c r="X18" s="1122">
        <f>W18/W19</f>
        <v>0</v>
      </c>
      <c r="Y18" s="302">
        <f t="shared" si="2"/>
        <v>1560</v>
      </c>
      <c r="Z18" s="1124">
        <f>Y18/Y19</f>
        <v>70.909090909090907</v>
      </c>
      <c r="AA18" s="267">
        <f>ICE_Registro!AA21</f>
        <v>0</v>
      </c>
      <c r="AB18" s="1122" t="e">
        <f>AA18/AA19</f>
        <v>#DIV/0!</v>
      </c>
      <c r="AC18" s="267">
        <f>ICE_Registro!AC21</f>
        <v>0</v>
      </c>
      <c r="AD18" s="1122" t="e">
        <f>AC18/AC19</f>
        <v>#DIV/0!</v>
      </c>
      <c r="AE18" s="267">
        <f>ICE_Registro!AE21</f>
        <v>0</v>
      </c>
      <c r="AF18" s="1122" t="e">
        <f>AE18/AE19</f>
        <v>#DIV/0!</v>
      </c>
      <c r="AG18" s="300"/>
      <c r="AH18" s="1124" t="e">
        <f>AG18/AG19</f>
        <v>#DIV/0!</v>
      </c>
      <c r="AI18" s="267"/>
      <c r="AJ18" s="975" t="e">
        <f>AI18/AI19</f>
        <v>#DIV/0!</v>
      </c>
      <c r="AK18" s="1110"/>
      <c r="AL18" s="1111"/>
    </row>
    <row r="19" spans="1:74" ht="30" customHeight="1" thickBot="1" x14ac:dyDescent="0.25">
      <c r="A19" s="1143"/>
      <c r="B19" s="295" t="s">
        <v>363</v>
      </c>
      <c r="C19" s="256">
        <v>18</v>
      </c>
      <c r="D19" s="1123"/>
      <c r="E19" s="256">
        <v>21</v>
      </c>
      <c r="F19" s="1123"/>
      <c r="G19" s="256">
        <v>20</v>
      </c>
      <c r="H19" s="1123"/>
      <c r="I19" s="302">
        <f t="shared" si="0"/>
        <v>19.666666666666668</v>
      </c>
      <c r="J19" s="1125"/>
      <c r="K19" s="256">
        <v>20</v>
      </c>
      <c r="L19" s="1123"/>
      <c r="M19" s="256">
        <v>22</v>
      </c>
      <c r="N19" s="1123"/>
      <c r="O19" s="256">
        <v>22</v>
      </c>
      <c r="P19" s="1123"/>
      <c r="Q19" s="302">
        <f t="shared" si="1"/>
        <v>21.333333333333332</v>
      </c>
      <c r="R19" s="1125"/>
      <c r="S19" s="256">
        <v>22</v>
      </c>
      <c r="T19" s="1123"/>
      <c r="U19" s="256">
        <v>22</v>
      </c>
      <c r="V19" s="1123"/>
      <c r="W19" s="256">
        <v>22</v>
      </c>
      <c r="X19" s="1123"/>
      <c r="Y19" s="302">
        <f t="shared" si="2"/>
        <v>22</v>
      </c>
      <c r="Z19" s="1125"/>
      <c r="AA19" s="256"/>
      <c r="AB19" s="1123"/>
      <c r="AC19" s="256"/>
      <c r="AD19" s="1123"/>
      <c r="AE19" s="256"/>
      <c r="AF19" s="1123"/>
      <c r="AG19" s="301"/>
      <c r="AH19" s="1125"/>
      <c r="AI19" s="256"/>
      <c r="AJ19" s="976"/>
      <c r="AK19" s="1112"/>
      <c r="AL19" s="1113"/>
    </row>
    <row r="20" spans="1:74" ht="30" customHeight="1" thickBot="1" x14ac:dyDescent="0.25">
      <c r="A20" s="1142" t="s">
        <v>311</v>
      </c>
      <c r="B20" s="294" t="s">
        <v>355</v>
      </c>
      <c r="C20" s="267">
        <v>703</v>
      </c>
      <c r="D20" s="1122">
        <f>C20/C21</f>
        <v>87.875</v>
      </c>
      <c r="E20" s="267">
        <v>817</v>
      </c>
      <c r="F20" s="1122">
        <f>E20/E21</f>
        <v>90.777777777777771</v>
      </c>
      <c r="G20" s="267">
        <v>777</v>
      </c>
      <c r="H20" s="1122">
        <f>G20/G21</f>
        <v>86.333333333333329</v>
      </c>
      <c r="I20" s="302">
        <f t="shared" si="0"/>
        <v>765.66666666666663</v>
      </c>
      <c r="J20" s="1124">
        <f>I20/I21</f>
        <v>88.346153846153854</v>
      </c>
      <c r="K20" s="267">
        <v>795</v>
      </c>
      <c r="L20" s="1122">
        <f>K20/K21</f>
        <v>88.333333333333329</v>
      </c>
      <c r="M20" s="267">
        <v>793</v>
      </c>
      <c r="N20" s="1122">
        <f>M20/M21</f>
        <v>88.111111111111114</v>
      </c>
      <c r="O20" s="267">
        <v>866</v>
      </c>
      <c r="P20" s="1122">
        <f>O20/O21</f>
        <v>96.222222222222229</v>
      </c>
      <c r="Q20" s="302">
        <f t="shared" si="1"/>
        <v>818</v>
      </c>
      <c r="R20" s="1124">
        <f>Q20/Q21</f>
        <v>90.888888888888886</v>
      </c>
      <c r="S20" s="267">
        <v>753</v>
      </c>
      <c r="T20" s="1122">
        <f>S20/S21</f>
        <v>83.666666666666671</v>
      </c>
      <c r="U20" s="298">
        <f>ICE_Registro!U24</f>
        <v>0</v>
      </c>
      <c r="V20" s="1122">
        <f>U20/U21</f>
        <v>0</v>
      </c>
      <c r="W20" s="298">
        <f>ICE_Registro!W24</f>
        <v>0</v>
      </c>
      <c r="X20" s="1122">
        <f>W20/W21</f>
        <v>0</v>
      </c>
      <c r="Y20" s="302">
        <f t="shared" si="2"/>
        <v>251</v>
      </c>
      <c r="Z20" s="1124">
        <f>Y20/Y21</f>
        <v>27.888888888888889</v>
      </c>
      <c r="AA20" s="267">
        <f>ICE_Registro!AA24</f>
        <v>0</v>
      </c>
      <c r="AB20" s="1122" t="e">
        <f>AA20/AA21</f>
        <v>#DIV/0!</v>
      </c>
      <c r="AC20" s="267">
        <f>ICE_Registro!AC24</f>
        <v>0</v>
      </c>
      <c r="AD20" s="1122" t="e">
        <f>AC20/AC21</f>
        <v>#DIV/0!</v>
      </c>
      <c r="AE20" s="267">
        <f>ICE_Registro!AE24</f>
        <v>0</v>
      </c>
      <c r="AF20" s="1122" t="e">
        <f>AE20/AE21</f>
        <v>#DIV/0!</v>
      </c>
      <c r="AG20" s="300"/>
      <c r="AH20" s="1124" t="e">
        <f>AG20/AG21</f>
        <v>#DIV/0!</v>
      </c>
      <c r="AI20" s="267"/>
      <c r="AJ20" s="975" t="e">
        <f>AI20/AI21</f>
        <v>#DIV/0!</v>
      </c>
      <c r="AK20" s="1136"/>
      <c r="AL20" s="1137"/>
    </row>
    <row r="21" spans="1:74" ht="30" customHeight="1" thickBot="1" x14ac:dyDescent="0.25">
      <c r="A21" s="1143"/>
      <c r="B21" s="295" t="s">
        <v>363</v>
      </c>
      <c r="C21" s="256">
        <v>8</v>
      </c>
      <c r="D21" s="1123"/>
      <c r="E21" s="256">
        <v>9</v>
      </c>
      <c r="F21" s="1123"/>
      <c r="G21" s="256">
        <v>9</v>
      </c>
      <c r="H21" s="1123"/>
      <c r="I21" s="302">
        <f t="shared" si="0"/>
        <v>8.6666666666666661</v>
      </c>
      <c r="J21" s="1125"/>
      <c r="K21" s="256">
        <v>9</v>
      </c>
      <c r="L21" s="1123"/>
      <c r="M21" s="256">
        <v>9</v>
      </c>
      <c r="N21" s="1123"/>
      <c r="O21" s="256">
        <v>9</v>
      </c>
      <c r="P21" s="1123"/>
      <c r="Q21" s="302">
        <f t="shared" si="1"/>
        <v>9</v>
      </c>
      <c r="R21" s="1125"/>
      <c r="S21" s="256">
        <v>9</v>
      </c>
      <c r="T21" s="1123"/>
      <c r="U21" s="256">
        <v>9</v>
      </c>
      <c r="V21" s="1123"/>
      <c r="W21" s="299">
        <v>9</v>
      </c>
      <c r="X21" s="1123"/>
      <c r="Y21" s="302">
        <f t="shared" si="2"/>
        <v>9</v>
      </c>
      <c r="Z21" s="1125"/>
      <c r="AA21" s="256"/>
      <c r="AB21" s="1123"/>
      <c r="AC21" s="256"/>
      <c r="AD21" s="1123"/>
      <c r="AE21" s="256"/>
      <c r="AF21" s="1123"/>
      <c r="AG21" s="301"/>
      <c r="AH21" s="1125"/>
      <c r="AI21" s="256"/>
      <c r="AJ21" s="976"/>
      <c r="AK21" s="1138"/>
      <c r="AL21" s="1139"/>
    </row>
    <row r="22" spans="1:74" ht="30" customHeight="1" thickBot="1" x14ac:dyDescent="0.25">
      <c r="A22" s="1140" t="s">
        <v>316</v>
      </c>
      <c r="B22" s="311" t="s">
        <v>355</v>
      </c>
      <c r="C22" s="298">
        <v>0</v>
      </c>
      <c r="D22" s="1132">
        <f>C22/C23</f>
        <v>0</v>
      </c>
      <c r="E22" s="298">
        <v>0</v>
      </c>
      <c r="F22" s="1132">
        <f>E22/E23</f>
        <v>0</v>
      </c>
      <c r="G22" s="298">
        <v>0</v>
      </c>
      <c r="H22" s="1132">
        <f>G22/G23</f>
        <v>0</v>
      </c>
      <c r="I22" s="312">
        <f t="shared" si="0"/>
        <v>0</v>
      </c>
      <c r="J22" s="1134">
        <f>I22/I23</f>
        <v>0</v>
      </c>
      <c r="K22" s="298">
        <v>0</v>
      </c>
      <c r="L22" s="1132">
        <f>K22/K23</f>
        <v>0</v>
      </c>
      <c r="M22" s="298">
        <v>0</v>
      </c>
      <c r="N22" s="1132">
        <f>M22/M23</f>
        <v>0</v>
      </c>
      <c r="O22" s="298">
        <v>0</v>
      </c>
      <c r="P22" s="1132">
        <f>O22/O23</f>
        <v>0</v>
      </c>
      <c r="Q22" s="312">
        <f t="shared" si="1"/>
        <v>0</v>
      </c>
      <c r="R22" s="1134">
        <f>Q22/Q23</f>
        <v>0</v>
      </c>
      <c r="S22" s="298">
        <v>0</v>
      </c>
      <c r="T22" s="1132">
        <f>S22/S23</f>
        <v>0</v>
      </c>
      <c r="U22" s="298">
        <v>0</v>
      </c>
      <c r="V22" s="1132">
        <f>U22/U23</f>
        <v>0</v>
      </c>
      <c r="W22" s="298">
        <v>0</v>
      </c>
      <c r="X22" s="1132">
        <f>W22/W23</f>
        <v>0</v>
      </c>
      <c r="Y22" s="302">
        <f t="shared" si="2"/>
        <v>0</v>
      </c>
      <c r="Z22" s="1134">
        <f>Y22/Y23</f>
        <v>0</v>
      </c>
      <c r="AA22" s="298">
        <f>ICE_Registro!AA27</f>
        <v>0</v>
      </c>
      <c r="AB22" s="1132" t="e">
        <f>AA22/AA23</f>
        <v>#DIV/0!</v>
      </c>
      <c r="AC22" s="298">
        <f>ICE_Registro!AC27</f>
        <v>0</v>
      </c>
      <c r="AD22" s="1132" t="e">
        <f>AC22/AC23</f>
        <v>#DIV/0!</v>
      </c>
      <c r="AE22" s="298">
        <f>ICE_Registro!AE27</f>
        <v>0</v>
      </c>
      <c r="AF22" s="1132" t="e">
        <f>AE22/AE23</f>
        <v>#DIV/0!</v>
      </c>
      <c r="AG22" s="298"/>
      <c r="AH22" s="1134" t="e">
        <f>AG22/AG23</f>
        <v>#DIV/0!</v>
      </c>
      <c r="AI22" s="298"/>
      <c r="AJ22" s="1128" t="e">
        <f>AI22/AI23</f>
        <v>#DIV/0!</v>
      </c>
      <c r="AK22" s="1114"/>
      <c r="AL22" s="1115"/>
    </row>
    <row r="23" spans="1:74" ht="30" customHeight="1" thickBot="1" x14ac:dyDescent="0.25">
      <c r="A23" s="1141"/>
      <c r="B23" s="313" t="s">
        <v>363</v>
      </c>
      <c r="C23" s="299">
        <v>14</v>
      </c>
      <c r="D23" s="1133"/>
      <c r="E23" s="299">
        <f>12+2</f>
        <v>14</v>
      </c>
      <c r="F23" s="1133"/>
      <c r="G23" s="299">
        <v>14</v>
      </c>
      <c r="H23" s="1133"/>
      <c r="I23" s="312">
        <f t="shared" si="0"/>
        <v>14</v>
      </c>
      <c r="J23" s="1135"/>
      <c r="K23" s="299">
        <v>14</v>
      </c>
      <c r="L23" s="1133"/>
      <c r="M23" s="299">
        <f>12+3</f>
        <v>15</v>
      </c>
      <c r="N23" s="1133"/>
      <c r="O23" s="299">
        <f>12+3</f>
        <v>15</v>
      </c>
      <c r="P23" s="1133"/>
      <c r="Q23" s="312">
        <f t="shared" si="1"/>
        <v>14.666666666666666</v>
      </c>
      <c r="R23" s="1135"/>
      <c r="S23" s="299">
        <v>15</v>
      </c>
      <c r="T23" s="1133"/>
      <c r="U23" s="299">
        <v>15</v>
      </c>
      <c r="V23" s="1133"/>
      <c r="W23" s="272">
        <v>16</v>
      </c>
      <c r="X23" s="1133"/>
      <c r="Y23" s="302">
        <f t="shared" si="2"/>
        <v>15.333333333333334</v>
      </c>
      <c r="Z23" s="1135"/>
      <c r="AA23" s="299"/>
      <c r="AB23" s="1133"/>
      <c r="AC23" s="299"/>
      <c r="AD23" s="1133"/>
      <c r="AE23" s="299"/>
      <c r="AF23" s="1133"/>
      <c r="AG23" s="299"/>
      <c r="AH23" s="1135"/>
      <c r="AI23" s="299"/>
      <c r="AJ23" s="1129"/>
      <c r="AK23" s="1116"/>
      <c r="AL23" s="1117"/>
    </row>
    <row r="24" spans="1:74" s="255" customFormat="1" ht="30" customHeight="1" thickBot="1" x14ac:dyDescent="0.25">
      <c r="A24" s="1130" t="s">
        <v>317</v>
      </c>
      <c r="B24" s="294" t="s">
        <v>355</v>
      </c>
      <c r="C24" s="296">
        <v>3253</v>
      </c>
      <c r="D24" s="1122">
        <f>C24/C25</f>
        <v>125.11538461538461</v>
      </c>
      <c r="E24" s="296">
        <v>2211</v>
      </c>
      <c r="F24" s="1122">
        <f>E24/E25</f>
        <v>85.038461538461533</v>
      </c>
      <c r="G24" s="296">
        <v>3326</v>
      </c>
      <c r="H24" s="1122">
        <f>G24/G25</f>
        <v>127.92307692307692</v>
      </c>
      <c r="I24" s="302">
        <f t="shared" si="0"/>
        <v>2930</v>
      </c>
      <c r="J24" s="1124">
        <f>I24/I25</f>
        <v>112.69230769230769</v>
      </c>
      <c r="K24" s="296">
        <v>3293</v>
      </c>
      <c r="L24" s="1122">
        <f>K24/K25</f>
        <v>126.65384615384616</v>
      </c>
      <c r="M24" s="296">
        <v>2778</v>
      </c>
      <c r="N24" s="1122">
        <f>M24/M25</f>
        <v>102.88888888888889</v>
      </c>
      <c r="O24" s="296">
        <v>2504</v>
      </c>
      <c r="P24" s="1122">
        <f>O24/O25</f>
        <v>96.307692307692307</v>
      </c>
      <c r="Q24" s="302">
        <f t="shared" si="1"/>
        <v>2858.3333333333335</v>
      </c>
      <c r="R24" s="1124">
        <f>Q24/Q25</f>
        <v>108.54430379746836</v>
      </c>
      <c r="S24" s="296">
        <v>2458</v>
      </c>
      <c r="T24" s="1122">
        <f>S24/S25</f>
        <v>94.538461538461533</v>
      </c>
      <c r="U24" s="296">
        <f>ICE_Registro!U30</f>
        <v>0</v>
      </c>
      <c r="V24" s="1122">
        <f>U24/U25</f>
        <v>0</v>
      </c>
      <c r="W24" s="310"/>
      <c r="X24" s="1122">
        <f>W24/W25</f>
        <v>0</v>
      </c>
      <c r="Y24" s="302">
        <f t="shared" si="2"/>
        <v>1229</v>
      </c>
      <c r="Z24" s="1124">
        <f>Y24/Y25</f>
        <v>46.087499999999999</v>
      </c>
      <c r="AA24" s="296">
        <f>ICE_Registro!AA30</f>
        <v>0</v>
      </c>
      <c r="AB24" s="1122" t="e">
        <f>AA24/AA25</f>
        <v>#DIV/0!</v>
      </c>
      <c r="AC24" s="296">
        <f>ICE_Registro!AC30</f>
        <v>0</v>
      </c>
      <c r="AD24" s="1122" t="e">
        <f>AC24/AC25</f>
        <v>#DIV/0!</v>
      </c>
      <c r="AE24" s="296">
        <f>ICE_Registro!AE30</f>
        <v>0</v>
      </c>
      <c r="AF24" s="1122" t="e">
        <f>AE24/AE25</f>
        <v>#DIV/0!</v>
      </c>
      <c r="AG24" s="300"/>
      <c r="AH24" s="1124" t="e">
        <f>AG24/AG25</f>
        <v>#DIV/0!</v>
      </c>
      <c r="AI24" s="296"/>
      <c r="AJ24" s="1126" t="e">
        <f>AI24/AI25</f>
        <v>#DIV/0!</v>
      </c>
      <c r="AK24" s="1118"/>
      <c r="AL24" s="1119"/>
      <c r="AM24" s="203"/>
      <c r="AN24" s="203"/>
      <c r="AO24" s="203"/>
      <c r="AP24" s="203"/>
      <c r="AQ24" s="203"/>
      <c r="AR24" s="203"/>
      <c r="AS24" s="203"/>
      <c r="AT24" s="203"/>
      <c r="AU24" s="203"/>
      <c r="AV24" s="203"/>
      <c r="AW24" s="203"/>
      <c r="AX24" s="203"/>
      <c r="AY24" s="203"/>
      <c r="AZ24" s="203"/>
      <c r="BA24" s="203"/>
      <c r="BB24" s="203"/>
      <c r="BC24" s="203"/>
      <c r="BD24" s="203"/>
      <c r="BE24" s="203"/>
      <c r="BF24" s="203"/>
      <c r="BG24" s="203"/>
      <c r="BH24" s="203"/>
      <c r="BI24" s="203"/>
      <c r="BJ24" s="203"/>
      <c r="BK24" s="203"/>
      <c r="BL24" s="203"/>
      <c r="BM24" s="203"/>
      <c r="BN24" s="203"/>
      <c r="BO24" s="203"/>
      <c r="BP24" s="203"/>
      <c r="BQ24" s="203"/>
      <c r="BR24" s="203"/>
      <c r="BS24" s="203"/>
      <c r="BT24" s="203"/>
      <c r="BU24" s="203"/>
      <c r="BV24" s="203"/>
    </row>
    <row r="25" spans="1:74" s="255" customFormat="1" ht="30" customHeight="1" thickBot="1" x14ac:dyDescent="0.25">
      <c r="A25" s="1131"/>
      <c r="B25" s="295" t="s">
        <v>363</v>
      </c>
      <c r="C25" s="297">
        <v>26</v>
      </c>
      <c r="D25" s="1123"/>
      <c r="E25" s="297">
        <v>26</v>
      </c>
      <c r="F25" s="1123"/>
      <c r="G25" s="297">
        <v>26</v>
      </c>
      <c r="H25" s="1123"/>
      <c r="I25" s="302">
        <f t="shared" si="0"/>
        <v>26</v>
      </c>
      <c r="J25" s="1125"/>
      <c r="K25" s="297">
        <v>26</v>
      </c>
      <c r="L25" s="1123"/>
      <c r="M25" s="297">
        <v>27</v>
      </c>
      <c r="N25" s="1123"/>
      <c r="O25" s="297">
        <v>26</v>
      </c>
      <c r="P25" s="1123"/>
      <c r="Q25" s="302">
        <f t="shared" si="1"/>
        <v>26.333333333333332</v>
      </c>
      <c r="R25" s="1125"/>
      <c r="S25" s="297">
        <v>26</v>
      </c>
      <c r="T25" s="1123"/>
      <c r="U25" s="297">
        <v>27</v>
      </c>
      <c r="V25" s="1123"/>
      <c r="W25" s="272">
        <v>27</v>
      </c>
      <c r="X25" s="1123"/>
      <c r="Y25" s="302">
        <f t="shared" si="2"/>
        <v>26.666666666666668</v>
      </c>
      <c r="Z25" s="1125"/>
      <c r="AA25" s="297"/>
      <c r="AB25" s="1123"/>
      <c r="AC25" s="297"/>
      <c r="AD25" s="1123"/>
      <c r="AE25" s="297"/>
      <c r="AF25" s="1123"/>
      <c r="AG25" s="301"/>
      <c r="AH25" s="1125"/>
      <c r="AI25" s="297"/>
      <c r="AJ25" s="1127"/>
      <c r="AK25" s="1120"/>
      <c r="AL25" s="1121"/>
      <c r="AM25" s="203"/>
      <c r="AN25" s="203"/>
      <c r="AO25" s="203"/>
      <c r="AP25" s="203"/>
      <c r="AQ25" s="203"/>
      <c r="AR25" s="203"/>
      <c r="AS25" s="203"/>
      <c r="AT25" s="203"/>
      <c r="AU25" s="203"/>
      <c r="AV25" s="203"/>
      <c r="AW25" s="203"/>
      <c r="AX25" s="203"/>
      <c r="AY25" s="203"/>
      <c r="AZ25" s="203"/>
      <c r="BA25" s="203"/>
      <c r="BB25" s="203"/>
      <c r="BC25" s="203"/>
      <c r="BD25" s="203"/>
      <c r="BE25" s="203"/>
      <c r="BF25" s="203"/>
      <c r="BG25" s="203"/>
      <c r="BH25" s="203"/>
      <c r="BI25" s="203"/>
      <c r="BJ25" s="203"/>
      <c r="BK25" s="203"/>
      <c r="BL25" s="203"/>
      <c r="BM25" s="203"/>
      <c r="BN25" s="203"/>
      <c r="BO25" s="203"/>
      <c r="BP25" s="203"/>
      <c r="BQ25" s="203"/>
      <c r="BR25" s="203"/>
      <c r="BS25" s="203"/>
      <c r="BT25" s="203"/>
      <c r="BU25" s="203"/>
      <c r="BV25" s="203"/>
    </row>
    <row r="59" spans="1:38" s="195" customFormat="1" ht="30" customHeight="1" x14ac:dyDescent="0.2">
      <c r="A59" s="222"/>
      <c r="B59" s="199"/>
      <c r="C59" s="199"/>
      <c r="D59" s="199"/>
      <c r="E59" s="199"/>
      <c r="F59" s="199"/>
      <c r="G59" s="199"/>
      <c r="H59" s="199"/>
      <c r="I59" s="199"/>
      <c r="J59" s="199"/>
      <c r="K59" s="199"/>
      <c r="L59" s="199"/>
      <c r="M59" s="199"/>
      <c r="N59" s="199"/>
      <c r="O59" s="199"/>
      <c r="R59" s="179"/>
      <c r="T59" s="199"/>
      <c r="U59" s="199"/>
      <c r="V59" s="199"/>
      <c r="W59" s="199"/>
      <c r="X59" s="199"/>
      <c r="Y59" s="199"/>
      <c r="Z59" s="199"/>
      <c r="AA59" s="199"/>
      <c r="AB59" s="199"/>
      <c r="AC59" s="199"/>
      <c r="AD59" s="199"/>
      <c r="AE59" s="199"/>
      <c r="AF59" s="199"/>
      <c r="AG59" s="199"/>
      <c r="AH59" s="199"/>
      <c r="AI59" s="199"/>
      <c r="AJ59" s="199"/>
      <c r="AK59" s="199"/>
      <c r="AL59" s="199"/>
    </row>
    <row r="129" spans="1:38" s="195" customFormat="1" ht="30" customHeight="1" x14ac:dyDescent="0.2">
      <c r="A129" s="222"/>
      <c r="B129" s="199"/>
      <c r="C129" s="199"/>
      <c r="D129" s="199"/>
      <c r="E129" s="199"/>
      <c r="F129" s="199"/>
      <c r="G129" s="199"/>
      <c r="H129" s="199"/>
      <c r="I129" s="199"/>
      <c r="J129" s="199"/>
      <c r="K129" s="199"/>
      <c r="L129" s="199"/>
      <c r="M129" s="199"/>
      <c r="N129" s="199"/>
      <c r="O129" s="199"/>
      <c r="R129" s="170"/>
      <c r="T129" s="199"/>
      <c r="U129" s="199"/>
      <c r="V129" s="199"/>
      <c r="W129" s="199"/>
      <c r="X129" s="199"/>
      <c r="Y129" s="199"/>
      <c r="Z129" s="199"/>
      <c r="AA129" s="199"/>
      <c r="AB129" s="199"/>
      <c r="AC129" s="199"/>
      <c r="AD129" s="199"/>
      <c r="AE129" s="199"/>
      <c r="AF129" s="199"/>
      <c r="AG129" s="199"/>
      <c r="AH129" s="199"/>
      <c r="AI129" s="199"/>
      <c r="AJ129" s="199"/>
      <c r="AK129" s="199"/>
      <c r="AL129" s="199"/>
    </row>
    <row r="130" spans="1:38" s="195" customFormat="1" ht="30" customHeight="1" x14ac:dyDescent="0.2">
      <c r="A130" s="222"/>
      <c r="B130" s="199"/>
      <c r="C130" s="199"/>
      <c r="D130" s="199"/>
      <c r="E130" s="199"/>
      <c r="F130" s="199"/>
      <c r="G130" s="199"/>
      <c r="H130" s="199"/>
      <c r="I130" s="199"/>
      <c r="J130" s="199"/>
      <c r="K130" s="199"/>
      <c r="L130" s="199"/>
      <c r="M130" s="199"/>
      <c r="N130" s="199"/>
      <c r="O130" s="199"/>
      <c r="R130" s="170"/>
      <c r="T130" s="199"/>
      <c r="U130" s="199"/>
      <c r="V130" s="199"/>
      <c r="W130" s="199"/>
      <c r="X130" s="199"/>
      <c r="Y130" s="199"/>
      <c r="Z130" s="199"/>
      <c r="AA130" s="199"/>
      <c r="AB130" s="199"/>
      <c r="AC130" s="199"/>
      <c r="AD130" s="199"/>
      <c r="AE130" s="199"/>
      <c r="AF130" s="199"/>
      <c r="AG130" s="199"/>
      <c r="AH130" s="199"/>
      <c r="AI130" s="199"/>
      <c r="AJ130" s="199"/>
      <c r="AK130" s="199"/>
      <c r="AL130" s="199"/>
    </row>
    <row r="131" spans="1:38" s="195" customFormat="1" ht="30" customHeight="1" x14ac:dyDescent="0.2">
      <c r="A131" s="222"/>
      <c r="B131" s="199"/>
      <c r="C131" s="199"/>
      <c r="D131" s="199"/>
      <c r="E131" s="199"/>
      <c r="F131" s="199"/>
      <c r="G131" s="199"/>
      <c r="H131" s="199"/>
      <c r="I131" s="199"/>
      <c r="J131" s="199"/>
      <c r="K131" s="199"/>
      <c r="L131" s="199"/>
      <c r="M131" s="199"/>
      <c r="N131" s="199"/>
      <c r="O131" s="199"/>
      <c r="R131" s="170"/>
      <c r="T131" s="199"/>
      <c r="U131" s="199"/>
      <c r="V131" s="199"/>
      <c r="W131" s="199"/>
      <c r="X131" s="199"/>
      <c r="Y131" s="199"/>
      <c r="Z131" s="199"/>
      <c r="AA131" s="199"/>
      <c r="AB131" s="199"/>
      <c r="AC131" s="199"/>
      <c r="AD131" s="199"/>
      <c r="AE131" s="199"/>
      <c r="AF131" s="199"/>
      <c r="AG131" s="199"/>
      <c r="AH131" s="199"/>
      <c r="AI131" s="199"/>
      <c r="AJ131" s="199"/>
      <c r="AK131" s="199"/>
      <c r="AL131" s="199"/>
    </row>
    <row r="132" spans="1:38" s="195" customFormat="1" ht="30" customHeight="1" x14ac:dyDescent="0.2">
      <c r="A132" s="222"/>
      <c r="B132" s="199"/>
      <c r="C132" s="199"/>
      <c r="D132" s="199"/>
      <c r="E132" s="199"/>
      <c r="F132" s="199"/>
      <c r="G132" s="199"/>
      <c r="H132" s="199"/>
      <c r="I132" s="199"/>
      <c r="J132" s="199"/>
      <c r="K132" s="199"/>
      <c r="L132" s="199"/>
      <c r="M132" s="199"/>
      <c r="N132" s="199"/>
      <c r="O132" s="199"/>
      <c r="R132" s="170"/>
      <c r="T132" s="199"/>
      <c r="U132" s="199"/>
      <c r="V132" s="199"/>
      <c r="W132" s="199"/>
      <c r="X132" s="199"/>
      <c r="Y132" s="199"/>
      <c r="Z132" s="199"/>
      <c r="AA132" s="199"/>
      <c r="AB132" s="199"/>
      <c r="AC132" s="199"/>
      <c r="AD132" s="199"/>
      <c r="AE132" s="199"/>
      <c r="AF132" s="199"/>
      <c r="AG132" s="199"/>
      <c r="AH132" s="199"/>
      <c r="AI132" s="199"/>
      <c r="AJ132" s="199"/>
      <c r="AK132" s="199"/>
      <c r="AL132" s="199"/>
    </row>
    <row r="133" spans="1:38" s="195" customFormat="1" ht="30" customHeight="1" x14ac:dyDescent="0.2">
      <c r="A133" s="222"/>
      <c r="B133" s="199"/>
      <c r="C133" s="199"/>
      <c r="D133" s="199"/>
      <c r="E133" s="199"/>
      <c r="F133" s="199"/>
      <c r="G133" s="199"/>
      <c r="H133" s="199"/>
      <c r="I133" s="199"/>
      <c r="J133" s="199"/>
      <c r="K133" s="199"/>
      <c r="L133" s="199"/>
      <c r="M133" s="199"/>
      <c r="N133" s="199"/>
      <c r="O133" s="199"/>
      <c r="R133" s="170"/>
      <c r="T133" s="199"/>
      <c r="U133" s="199"/>
      <c r="V133" s="199"/>
      <c r="W133" s="199"/>
      <c r="X133" s="199"/>
      <c r="Y133" s="199"/>
      <c r="Z133" s="199"/>
      <c r="AA133" s="199"/>
      <c r="AB133" s="199"/>
      <c r="AC133" s="199"/>
      <c r="AD133" s="199"/>
      <c r="AE133" s="199"/>
      <c r="AF133" s="199"/>
      <c r="AG133" s="199"/>
      <c r="AH133" s="199"/>
      <c r="AI133" s="199"/>
      <c r="AJ133" s="199"/>
      <c r="AK133" s="199"/>
      <c r="AL133" s="199"/>
    </row>
    <row r="134" spans="1:38" s="195" customFormat="1" ht="30" customHeight="1" x14ac:dyDescent="0.2">
      <c r="A134" s="222"/>
      <c r="B134" s="199"/>
      <c r="C134" s="199"/>
      <c r="D134" s="199"/>
      <c r="E134" s="199"/>
      <c r="F134" s="199"/>
      <c r="G134" s="199"/>
      <c r="H134" s="199"/>
      <c r="I134" s="199"/>
      <c r="J134" s="199"/>
      <c r="K134" s="199"/>
      <c r="L134" s="199"/>
      <c r="M134" s="199"/>
      <c r="N134" s="199"/>
      <c r="O134" s="199"/>
      <c r="R134" s="170"/>
      <c r="T134" s="199"/>
      <c r="U134" s="199"/>
      <c r="V134" s="199"/>
      <c r="W134" s="199"/>
      <c r="X134" s="199"/>
      <c r="Y134" s="199"/>
      <c r="Z134" s="199"/>
      <c r="AA134" s="199"/>
      <c r="AB134" s="199"/>
      <c r="AC134" s="199"/>
      <c r="AD134" s="199"/>
      <c r="AE134" s="199"/>
      <c r="AF134" s="199"/>
      <c r="AG134" s="199"/>
      <c r="AH134" s="199"/>
      <c r="AI134" s="199"/>
      <c r="AJ134" s="199"/>
      <c r="AK134" s="199"/>
      <c r="AL134" s="199"/>
    </row>
    <row r="135" spans="1:38" s="195" customFormat="1" ht="30" customHeight="1" x14ac:dyDescent="0.2">
      <c r="A135" s="222"/>
      <c r="B135" s="199"/>
      <c r="C135" s="199"/>
      <c r="D135" s="199"/>
      <c r="E135" s="199"/>
      <c r="F135" s="199"/>
      <c r="G135" s="199"/>
      <c r="H135" s="199"/>
      <c r="I135" s="199"/>
      <c r="J135" s="199"/>
      <c r="K135" s="199"/>
      <c r="L135" s="199"/>
      <c r="M135" s="199"/>
      <c r="N135" s="199"/>
      <c r="O135" s="199"/>
      <c r="R135" s="170"/>
      <c r="T135" s="199"/>
      <c r="U135" s="199"/>
      <c r="V135" s="199"/>
      <c r="W135" s="199"/>
      <c r="X135" s="199"/>
      <c r="Y135" s="199"/>
      <c r="Z135" s="199"/>
      <c r="AA135" s="199"/>
      <c r="AB135" s="199"/>
      <c r="AC135" s="199"/>
      <c r="AD135" s="199"/>
      <c r="AE135" s="199"/>
      <c r="AF135" s="199"/>
      <c r="AG135" s="199"/>
      <c r="AH135" s="199"/>
      <c r="AI135" s="199"/>
      <c r="AJ135" s="199"/>
      <c r="AK135" s="199"/>
      <c r="AL135" s="199"/>
    </row>
    <row r="136" spans="1:38" s="195" customFormat="1" ht="30" customHeight="1" x14ac:dyDescent="0.2">
      <c r="A136" s="222"/>
      <c r="B136" s="199"/>
      <c r="C136" s="199"/>
      <c r="D136" s="199"/>
      <c r="E136" s="199"/>
      <c r="F136" s="199"/>
      <c r="G136" s="199"/>
      <c r="H136" s="199"/>
      <c r="I136" s="199"/>
      <c r="J136" s="199"/>
      <c r="K136" s="199"/>
      <c r="L136" s="199"/>
      <c r="M136" s="199"/>
      <c r="N136" s="199"/>
      <c r="O136" s="199"/>
      <c r="R136" s="170"/>
      <c r="T136" s="199"/>
      <c r="U136" s="199"/>
      <c r="V136" s="199"/>
      <c r="W136" s="199"/>
      <c r="X136" s="199"/>
      <c r="Y136" s="199"/>
      <c r="Z136" s="199"/>
      <c r="AA136" s="199"/>
      <c r="AB136" s="199"/>
      <c r="AC136" s="199"/>
      <c r="AD136" s="199"/>
      <c r="AE136" s="199"/>
      <c r="AF136" s="199"/>
      <c r="AG136" s="199"/>
      <c r="AH136" s="199"/>
      <c r="AI136" s="199"/>
      <c r="AJ136" s="199"/>
      <c r="AK136" s="199"/>
      <c r="AL136" s="199"/>
    </row>
    <row r="137" spans="1:38" s="195" customFormat="1" ht="30" customHeight="1" x14ac:dyDescent="0.2">
      <c r="A137" s="222"/>
      <c r="B137" s="199"/>
      <c r="C137" s="199"/>
      <c r="D137" s="199"/>
      <c r="E137" s="199"/>
      <c r="F137" s="199"/>
      <c r="G137" s="199"/>
      <c r="H137" s="199"/>
      <c r="I137" s="199"/>
      <c r="J137" s="199"/>
      <c r="K137" s="199"/>
      <c r="L137" s="199"/>
      <c r="M137" s="199"/>
      <c r="N137" s="199"/>
      <c r="O137" s="199"/>
      <c r="R137" s="170"/>
      <c r="T137" s="199"/>
      <c r="U137" s="199"/>
      <c r="V137" s="199"/>
      <c r="W137" s="199"/>
      <c r="X137" s="199"/>
      <c r="Y137" s="199"/>
      <c r="Z137" s="199"/>
      <c r="AA137" s="199"/>
      <c r="AB137" s="199"/>
      <c r="AC137" s="199"/>
      <c r="AD137" s="199"/>
      <c r="AE137" s="199"/>
      <c r="AF137" s="199"/>
      <c r="AG137" s="199"/>
      <c r="AH137" s="199"/>
      <c r="AI137" s="199"/>
      <c r="AJ137" s="199"/>
      <c r="AK137" s="199"/>
      <c r="AL137" s="199"/>
    </row>
    <row r="138" spans="1:38" s="195" customFormat="1" ht="30" customHeight="1" x14ac:dyDescent="0.2">
      <c r="A138" s="222"/>
      <c r="B138" s="199"/>
      <c r="C138" s="199"/>
      <c r="D138" s="199"/>
      <c r="E138" s="199"/>
      <c r="F138" s="199"/>
      <c r="G138" s="199"/>
      <c r="H138" s="199"/>
      <c r="I138" s="199"/>
      <c r="J138" s="199"/>
      <c r="K138" s="199"/>
      <c r="L138" s="199"/>
      <c r="M138" s="199"/>
      <c r="N138" s="199"/>
      <c r="O138" s="199"/>
      <c r="R138" s="170"/>
      <c r="T138" s="199"/>
      <c r="U138" s="199"/>
      <c r="V138" s="199"/>
      <c r="W138" s="199"/>
      <c r="X138" s="199"/>
      <c r="Y138" s="199"/>
      <c r="Z138" s="199"/>
      <c r="AA138" s="199"/>
      <c r="AB138" s="199"/>
      <c r="AC138" s="199"/>
      <c r="AD138" s="199"/>
      <c r="AE138" s="199"/>
      <c r="AF138" s="199"/>
      <c r="AG138" s="199"/>
      <c r="AH138" s="199"/>
      <c r="AI138" s="199"/>
      <c r="AJ138" s="199"/>
      <c r="AK138" s="199"/>
      <c r="AL138" s="199"/>
    </row>
    <row r="139" spans="1:38" s="195" customFormat="1" ht="30" customHeight="1" x14ac:dyDescent="0.2">
      <c r="A139" s="222"/>
      <c r="B139" s="199"/>
      <c r="C139" s="199"/>
      <c r="D139" s="199"/>
      <c r="E139" s="199"/>
      <c r="F139" s="199"/>
      <c r="G139" s="199"/>
      <c r="H139" s="199"/>
      <c r="I139" s="199"/>
      <c r="J139" s="199"/>
      <c r="K139" s="199"/>
      <c r="L139" s="199"/>
      <c r="M139" s="199"/>
      <c r="N139" s="199"/>
      <c r="O139" s="199"/>
      <c r="R139" s="170"/>
      <c r="T139" s="199"/>
      <c r="U139" s="199"/>
      <c r="V139" s="199"/>
      <c r="W139" s="199"/>
      <c r="X139" s="199"/>
      <c r="Y139" s="199"/>
      <c r="Z139" s="199"/>
      <c r="AA139" s="199"/>
      <c r="AB139" s="199"/>
      <c r="AC139" s="199"/>
      <c r="AD139" s="199"/>
      <c r="AE139" s="199"/>
      <c r="AF139" s="199"/>
      <c r="AG139" s="199"/>
      <c r="AH139" s="199"/>
      <c r="AI139" s="199"/>
      <c r="AJ139" s="199"/>
      <c r="AK139" s="199"/>
      <c r="AL139" s="199"/>
    </row>
  </sheetData>
  <sheetProtection password="CC1B" sheet="1" selectLockedCells="1" selectUnlockedCells="1"/>
  <mergeCells count="183">
    <mergeCell ref="A1:A4"/>
    <mergeCell ref="B1:M1"/>
    <mergeCell ref="N1:O1"/>
    <mergeCell ref="B2:M2"/>
    <mergeCell ref="N2:O2"/>
    <mergeCell ref="B3:M3"/>
    <mergeCell ref="N3:O3"/>
    <mergeCell ref="B4:M4"/>
    <mergeCell ref="N4:O4"/>
    <mergeCell ref="C6:O6"/>
    <mergeCell ref="A8:A9"/>
    <mergeCell ref="B8:B9"/>
    <mergeCell ref="C8:AL8"/>
    <mergeCell ref="C9:D9"/>
    <mergeCell ref="E9:F9"/>
    <mergeCell ref="G9:H9"/>
    <mergeCell ref="I9:J9"/>
    <mergeCell ref="K9:L9"/>
    <mergeCell ref="M9:N9"/>
    <mergeCell ref="O9:P9"/>
    <mergeCell ref="Q9:R9"/>
    <mergeCell ref="S9:T9"/>
    <mergeCell ref="U9:V9"/>
    <mergeCell ref="W9:X9"/>
    <mergeCell ref="Y9:Z9"/>
    <mergeCell ref="AA9:AB9"/>
    <mergeCell ref="AC9:AD9"/>
    <mergeCell ref="AE9:AF9"/>
    <mergeCell ref="AG9:AH9"/>
    <mergeCell ref="AI9:AJ9"/>
    <mergeCell ref="AK9:AL9"/>
    <mergeCell ref="A10:A11"/>
    <mergeCell ref="D10:D11"/>
    <mergeCell ref="F10:F11"/>
    <mergeCell ref="H10:H11"/>
    <mergeCell ref="J10:J11"/>
    <mergeCell ref="L10:L11"/>
    <mergeCell ref="N10:N11"/>
    <mergeCell ref="P10:P11"/>
    <mergeCell ref="R10:R11"/>
    <mergeCell ref="T10:T11"/>
    <mergeCell ref="V10:V11"/>
    <mergeCell ref="X10:X11"/>
    <mergeCell ref="Z10:Z11"/>
    <mergeCell ref="AB10:AB11"/>
    <mergeCell ref="AD10:AD11"/>
    <mergeCell ref="AF10:AF11"/>
    <mergeCell ref="AH10:AH11"/>
    <mergeCell ref="AJ10:AJ11"/>
    <mergeCell ref="AK10:AL11"/>
    <mergeCell ref="A12:A13"/>
    <mergeCell ref="D12:D13"/>
    <mergeCell ref="F12:F13"/>
    <mergeCell ref="H12:H13"/>
    <mergeCell ref="J12:J13"/>
    <mergeCell ref="L12:L13"/>
    <mergeCell ref="N12:N13"/>
    <mergeCell ref="P12:P13"/>
    <mergeCell ref="R12:R13"/>
    <mergeCell ref="T12:T13"/>
    <mergeCell ref="V12:V13"/>
    <mergeCell ref="X12:X13"/>
    <mergeCell ref="Z12:Z13"/>
    <mergeCell ref="AB12:AB13"/>
    <mergeCell ref="AD12:AD13"/>
    <mergeCell ref="AF12:AF13"/>
    <mergeCell ref="AH12:AH13"/>
    <mergeCell ref="AJ12:AJ13"/>
    <mergeCell ref="AK12:AL13"/>
    <mergeCell ref="A14:A15"/>
    <mergeCell ref="D14:D15"/>
    <mergeCell ref="F14:F15"/>
    <mergeCell ref="H14:H15"/>
    <mergeCell ref="J14:J15"/>
    <mergeCell ref="L14:L15"/>
    <mergeCell ref="AH14:AH15"/>
    <mergeCell ref="AJ14:AJ15"/>
    <mergeCell ref="N14:N15"/>
    <mergeCell ref="P14:P15"/>
    <mergeCell ref="R14:R15"/>
    <mergeCell ref="T14:T15"/>
    <mergeCell ref="V14:V15"/>
    <mergeCell ref="X14:X15"/>
    <mergeCell ref="N16:N17"/>
    <mergeCell ref="P16:P17"/>
    <mergeCell ref="Z14:Z15"/>
    <mergeCell ref="AB14:AB15"/>
    <mergeCell ref="AD14:AD15"/>
    <mergeCell ref="AF14:AF15"/>
    <mergeCell ref="AD16:AD17"/>
    <mergeCell ref="AF16:AF17"/>
    <mergeCell ref="A16:A17"/>
    <mergeCell ref="D16:D17"/>
    <mergeCell ref="F16:F17"/>
    <mergeCell ref="H16:H17"/>
    <mergeCell ref="J16:J17"/>
    <mergeCell ref="L16:L17"/>
    <mergeCell ref="AH16:AH17"/>
    <mergeCell ref="AJ16:AJ17"/>
    <mergeCell ref="R16:R17"/>
    <mergeCell ref="T16:T17"/>
    <mergeCell ref="V16:V17"/>
    <mergeCell ref="X16:X17"/>
    <mergeCell ref="Z16:Z17"/>
    <mergeCell ref="AB16:AB17"/>
    <mergeCell ref="A18:A19"/>
    <mergeCell ref="D18:D19"/>
    <mergeCell ref="F18:F19"/>
    <mergeCell ref="H18:H19"/>
    <mergeCell ref="J18:J19"/>
    <mergeCell ref="L18:L19"/>
    <mergeCell ref="AH18:AH19"/>
    <mergeCell ref="AJ18:AJ19"/>
    <mergeCell ref="N18:N19"/>
    <mergeCell ref="P18:P19"/>
    <mergeCell ref="R18:R19"/>
    <mergeCell ref="T18:T19"/>
    <mergeCell ref="V18:V19"/>
    <mergeCell ref="X18:X19"/>
    <mergeCell ref="N20:N21"/>
    <mergeCell ref="P20:P21"/>
    <mergeCell ref="Z18:Z19"/>
    <mergeCell ref="AB18:AB19"/>
    <mergeCell ref="AD18:AD19"/>
    <mergeCell ref="AF18:AF19"/>
    <mergeCell ref="R20:R21"/>
    <mergeCell ref="T20:T21"/>
    <mergeCell ref="V20:V21"/>
    <mergeCell ref="X20:X21"/>
    <mergeCell ref="A20:A21"/>
    <mergeCell ref="D20:D21"/>
    <mergeCell ref="F20:F21"/>
    <mergeCell ref="H20:H21"/>
    <mergeCell ref="J20:J21"/>
    <mergeCell ref="L20:L21"/>
    <mergeCell ref="Z20:Z21"/>
    <mergeCell ref="AB20:AB21"/>
    <mergeCell ref="AD20:AD21"/>
    <mergeCell ref="AF20:AF21"/>
    <mergeCell ref="AH20:AH21"/>
    <mergeCell ref="AJ20:AJ21"/>
    <mergeCell ref="AK20:AL21"/>
    <mergeCell ref="A22:A23"/>
    <mergeCell ref="D22:D23"/>
    <mergeCell ref="F22:F23"/>
    <mergeCell ref="H22:H23"/>
    <mergeCell ref="J22:J23"/>
    <mergeCell ref="AB22:AB23"/>
    <mergeCell ref="AD22:AD23"/>
    <mergeCell ref="AF22:AF23"/>
    <mergeCell ref="AH22:AH23"/>
    <mergeCell ref="L22:L23"/>
    <mergeCell ref="N22:N23"/>
    <mergeCell ref="P22:P23"/>
    <mergeCell ref="R22:R23"/>
    <mergeCell ref="T22:T23"/>
    <mergeCell ref="V22:V23"/>
    <mergeCell ref="AJ22:AJ23"/>
    <mergeCell ref="A24:A25"/>
    <mergeCell ref="D24:D25"/>
    <mergeCell ref="F24:F25"/>
    <mergeCell ref="H24:H25"/>
    <mergeCell ref="J24:J25"/>
    <mergeCell ref="L24:L25"/>
    <mergeCell ref="N24:N25"/>
    <mergeCell ref="X22:X23"/>
    <mergeCell ref="Z22:Z23"/>
    <mergeCell ref="P24:P25"/>
    <mergeCell ref="R24:R25"/>
    <mergeCell ref="T24:T25"/>
    <mergeCell ref="V24:V25"/>
    <mergeCell ref="X24:X25"/>
    <mergeCell ref="Z24:Z25"/>
    <mergeCell ref="AK14:AL15"/>
    <mergeCell ref="AK16:AL17"/>
    <mergeCell ref="AK18:AL19"/>
    <mergeCell ref="AK22:AL23"/>
    <mergeCell ref="AK24:AL25"/>
    <mergeCell ref="AB24:AB25"/>
    <mergeCell ref="AD24:AD25"/>
    <mergeCell ref="AF24:AF25"/>
    <mergeCell ref="AH24:AH25"/>
    <mergeCell ref="AJ24:AJ25"/>
  </mergeCell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00A47-01B1-4495-BE6B-138481B936B8}">
  <sheetPr>
    <tabColor rgb="FFFFFF00"/>
  </sheetPr>
  <dimension ref="A1:S178"/>
  <sheetViews>
    <sheetView topLeftCell="A18" zoomScale="85" zoomScaleNormal="85" workbookViewId="0">
      <selection activeCell="C22" sqref="C22:P22"/>
    </sheetView>
  </sheetViews>
  <sheetFormatPr baseColWidth="10" defaultRowHeight="12.75" x14ac:dyDescent="0.2"/>
  <cols>
    <col min="1" max="1" width="0.7109375" style="165" customWidth="1"/>
    <col min="2" max="2" width="30" style="165" customWidth="1"/>
    <col min="3" max="3" width="16.85546875" style="165" customWidth="1"/>
    <col min="4" max="4" width="11.7109375" style="165" customWidth="1"/>
    <col min="5" max="5" width="14.85546875" style="165" customWidth="1"/>
    <col min="6" max="6" width="10" style="165" bestFit="1" customWidth="1"/>
    <col min="7" max="7" width="14.42578125" style="165" customWidth="1"/>
    <col min="8" max="8" width="10" style="165" bestFit="1" customWidth="1"/>
    <col min="9" max="9" width="9.5703125" style="165" bestFit="1" customWidth="1"/>
    <col min="10" max="11" width="10" style="165" bestFit="1" customWidth="1"/>
    <col min="12" max="12" width="9.5703125" style="165" bestFit="1" customWidth="1"/>
    <col min="13" max="13" width="8.42578125" style="165" customWidth="1"/>
    <col min="14" max="14" width="6.42578125" style="165" customWidth="1"/>
    <col min="15" max="15" width="11" style="165" customWidth="1"/>
    <col min="16" max="16" width="13.140625" style="165" bestFit="1" customWidth="1"/>
    <col min="17" max="18" width="11.7109375" style="165" customWidth="1"/>
    <col min="19" max="19" width="11.42578125" style="167" hidden="1" customWidth="1"/>
    <col min="20" max="16384" width="11.42578125" style="165"/>
  </cols>
  <sheetData>
    <row r="1" spans="1:19" ht="6" customHeight="1" thickBot="1" x14ac:dyDescent="0.25">
      <c r="B1" s="166"/>
      <c r="C1" s="166"/>
      <c r="D1" s="166"/>
      <c r="E1" s="166"/>
      <c r="F1" s="166"/>
      <c r="G1" s="166"/>
      <c r="H1" s="166"/>
      <c r="I1" s="166"/>
      <c r="J1" s="166"/>
      <c r="K1" s="166"/>
      <c r="L1" s="166"/>
      <c r="M1" s="166"/>
      <c r="N1" s="166"/>
      <c r="O1" s="166"/>
      <c r="P1" s="166"/>
    </row>
    <row r="2" spans="1:19" ht="16.5" customHeight="1" x14ac:dyDescent="0.2">
      <c r="B2" s="860"/>
      <c r="C2" s="863" t="s">
        <v>56</v>
      </c>
      <c r="D2" s="864"/>
      <c r="E2" s="864"/>
      <c r="F2" s="864"/>
      <c r="G2" s="864"/>
      <c r="H2" s="864"/>
      <c r="I2" s="864"/>
      <c r="J2" s="864"/>
      <c r="K2" s="864"/>
      <c r="L2" s="864"/>
      <c r="M2" s="865"/>
      <c r="N2" s="866" t="s">
        <v>185</v>
      </c>
      <c r="O2" s="867"/>
      <c r="P2" s="868"/>
      <c r="S2" s="165">
        <v>0.95</v>
      </c>
    </row>
    <row r="3" spans="1:19" ht="15.75" customHeight="1" x14ac:dyDescent="0.2">
      <c r="B3" s="861"/>
      <c r="C3" s="869" t="s">
        <v>58</v>
      </c>
      <c r="D3" s="870"/>
      <c r="E3" s="870"/>
      <c r="F3" s="870"/>
      <c r="G3" s="870"/>
      <c r="H3" s="870"/>
      <c r="I3" s="870"/>
      <c r="J3" s="870"/>
      <c r="K3" s="870"/>
      <c r="L3" s="870"/>
      <c r="M3" s="871"/>
      <c r="N3" s="872" t="s">
        <v>189</v>
      </c>
      <c r="O3" s="873"/>
      <c r="P3" s="874"/>
      <c r="S3" s="165">
        <v>0.94999</v>
      </c>
    </row>
    <row r="4" spans="1:19" ht="15.75" customHeight="1" x14ac:dyDescent="0.2">
      <c r="B4" s="861"/>
      <c r="C4" s="869" t="s">
        <v>59</v>
      </c>
      <c r="D4" s="870"/>
      <c r="E4" s="870"/>
      <c r="F4" s="870"/>
      <c r="G4" s="870"/>
      <c r="H4" s="870"/>
      <c r="I4" s="870"/>
      <c r="J4" s="870"/>
      <c r="K4" s="870"/>
      <c r="L4" s="870"/>
      <c r="M4" s="871"/>
      <c r="N4" s="872" t="s">
        <v>186</v>
      </c>
      <c r="O4" s="873"/>
      <c r="P4" s="874"/>
      <c r="S4" s="165">
        <v>0.65</v>
      </c>
    </row>
    <row r="5" spans="1:19" ht="16.5" customHeight="1" thickBot="1" x14ac:dyDescent="0.25">
      <c r="B5" s="862"/>
      <c r="C5" s="875" t="s">
        <v>60</v>
      </c>
      <c r="D5" s="876"/>
      <c r="E5" s="876"/>
      <c r="F5" s="876"/>
      <c r="G5" s="876"/>
      <c r="H5" s="876"/>
      <c r="I5" s="876"/>
      <c r="J5" s="876"/>
      <c r="K5" s="876"/>
      <c r="L5" s="876"/>
      <c r="M5" s="877"/>
      <c r="N5" s="878" t="s">
        <v>61</v>
      </c>
      <c r="O5" s="879"/>
      <c r="P5" s="880"/>
      <c r="S5" s="165">
        <v>0.64998999999999996</v>
      </c>
    </row>
    <row r="6" spans="1:19" ht="3" customHeight="1" thickBot="1" x14ac:dyDescent="0.25">
      <c r="B6" s="166"/>
      <c r="C6" s="166"/>
      <c r="D6" s="166"/>
      <c r="E6" s="166"/>
      <c r="F6" s="166"/>
      <c r="G6" s="166"/>
      <c r="H6" s="166"/>
      <c r="I6" s="166"/>
      <c r="J6" s="166"/>
      <c r="K6" s="166"/>
      <c r="L6" s="166"/>
      <c r="M6" s="166"/>
      <c r="N6" s="166"/>
      <c r="O6" s="166"/>
      <c r="P6" s="166"/>
      <c r="S6" s="168"/>
    </row>
    <row r="7" spans="1:19" ht="12.75" customHeight="1" x14ac:dyDescent="0.2">
      <c r="A7" s="169"/>
      <c r="B7" s="693" t="s">
        <v>65</v>
      </c>
      <c r="C7" s="694"/>
      <c r="D7" s="694"/>
      <c r="E7" s="694"/>
      <c r="F7" s="694"/>
      <c r="G7" s="694"/>
      <c r="H7" s="694"/>
      <c r="I7" s="694"/>
      <c r="J7" s="694"/>
      <c r="K7" s="694"/>
      <c r="L7" s="694"/>
      <c r="M7" s="694"/>
      <c r="N7" s="694"/>
      <c r="O7" s="694"/>
      <c r="P7" s="695"/>
      <c r="Q7" s="169"/>
      <c r="S7" s="168"/>
    </row>
    <row r="8" spans="1:19" ht="13.5" customHeight="1" thickBot="1" x14ac:dyDescent="0.25">
      <c r="A8" s="169"/>
      <c r="B8" s="696"/>
      <c r="C8" s="697"/>
      <c r="D8" s="697"/>
      <c r="E8" s="697"/>
      <c r="F8" s="697"/>
      <c r="G8" s="697"/>
      <c r="H8" s="697"/>
      <c r="I8" s="697"/>
      <c r="J8" s="697"/>
      <c r="K8" s="697"/>
      <c r="L8" s="697"/>
      <c r="M8" s="697"/>
      <c r="N8" s="697"/>
      <c r="O8" s="697"/>
      <c r="P8" s="698"/>
      <c r="Q8" s="169"/>
    </row>
    <row r="9" spans="1:19" ht="6.75" customHeight="1" thickBot="1" x14ac:dyDescent="0.25">
      <c r="A9" s="169"/>
      <c r="B9" s="859"/>
      <c r="C9" s="859"/>
      <c r="D9" s="859"/>
      <c r="E9" s="859"/>
      <c r="F9" s="859"/>
      <c r="G9" s="859"/>
      <c r="H9" s="859"/>
      <c r="I9" s="859"/>
      <c r="J9" s="859"/>
      <c r="K9" s="859"/>
      <c r="L9" s="859"/>
      <c r="M9" s="859"/>
      <c r="N9" s="859"/>
      <c r="O9" s="859"/>
      <c r="P9" s="859"/>
      <c r="Q9" s="169"/>
    </row>
    <row r="10" spans="1:19" ht="26.25" customHeight="1" thickBot="1" x14ac:dyDescent="0.25">
      <c r="A10" s="169"/>
      <c r="B10" s="355" t="s">
        <v>83</v>
      </c>
      <c r="C10" s="699">
        <v>2025</v>
      </c>
      <c r="D10" s="700"/>
      <c r="E10" s="700"/>
      <c r="F10" s="700"/>
      <c r="G10" s="700"/>
      <c r="H10" s="700"/>
      <c r="I10" s="701"/>
      <c r="J10" s="702" t="s">
        <v>1</v>
      </c>
      <c r="K10" s="703"/>
      <c r="L10" s="703"/>
      <c r="M10" s="703"/>
      <c r="N10" s="704" t="s">
        <v>190</v>
      </c>
      <c r="O10" s="705"/>
      <c r="P10" s="706"/>
      <c r="Q10" s="169"/>
    </row>
    <row r="11" spans="1:19" ht="4.5" customHeight="1" thickBot="1" x14ac:dyDescent="0.25">
      <c r="A11" s="169"/>
      <c r="B11" s="707"/>
      <c r="C11" s="708"/>
      <c r="D11" s="708"/>
      <c r="E11" s="708"/>
      <c r="F11" s="708"/>
      <c r="G11" s="708"/>
      <c r="H11" s="708"/>
      <c r="I11" s="708"/>
      <c r="J11" s="708"/>
      <c r="K11" s="708"/>
      <c r="L11" s="708"/>
      <c r="M11" s="708"/>
      <c r="N11" s="708"/>
      <c r="O11" s="708"/>
      <c r="P11" s="709"/>
      <c r="Q11" s="169"/>
    </row>
    <row r="12" spans="1:19" ht="13.5" thickBot="1" x14ac:dyDescent="0.25">
      <c r="A12" s="169"/>
      <c r="B12" s="365" t="s">
        <v>0</v>
      </c>
      <c r="C12" s="727" t="s">
        <v>170</v>
      </c>
      <c r="D12" s="727"/>
      <c r="E12" s="727"/>
      <c r="F12" s="727"/>
      <c r="G12" s="727"/>
      <c r="H12" s="727"/>
      <c r="I12" s="727"/>
      <c r="J12" s="727"/>
      <c r="K12" s="727"/>
      <c r="L12" s="727"/>
      <c r="M12" s="727"/>
      <c r="N12" s="727"/>
      <c r="O12" s="727"/>
      <c r="P12" s="728"/>
      <c r="Q12" s="169"/>
    </row>
    <row r="13" spans="1:19" ht="4.5" customHeight="1" thickBot="1" x14ac:dyDescent="0.25">
      <c r="A13" s="169"/>
      <c r="B13" s="730"/>
      <c r="C13" s="731"/>
      <c r="D13" s="731"/>
      <c r="E13" s="731"/>
      <c r="F13" s="731"/>
      <c r="G13" s="731"/>
      <c r="H13" s="731"/>
      <c r="I13" s="731"/>
      <c r="J13" s="731"/>
      <c r="K13" s="731"/>
      <c r="L13" s="731"/>
      <c r="M13" s="731"/>
      <c r="N13" s="731"/>
      <c r="O13" s="731"/>
      <c r="P13" s="732"/>
      <c r="Q13" s="169"/>
    </row>
    <row r="14" spans="1:19" ht="18" customHeight="1" thickBot="1" x14ac:dyDescent="0.25">
      <c r="A14" s="169"/>
      <c r="B14" s="365" t="s">
        <v>6</v>
      </c>
      <c r="C14" s="704" t="s">
        <v>318</v>
      </c>
      <c r="D14" s="705"/>
      <c r="E14" s="705"/>
      <c r="F14" s="705"/>
      <c r="G14" s="705"/>
      <c r="H14" s="705"/>
      <c r="I14" s="705"/>
      <c r="J14" s="705"/>
      <c r="K14" s="705"/>
      <c r="L14" s="705"/>
      <c r="M14" s="705"/>
      <c r="N14" s="705"/>
      <c r="O14" s="705"/>
      <c r="P14" s="706"/>
      <c r="Q14" s="169"/>
    </row>
    <row r="15" spans="1:19" ht="4.5" customHeight="1" thickBot="1" x14ac:dyDescent="0.25">
      <c r="A15" s="169"/>
      <c r="B15" s="710"/>
      <c r="C15" s="711"/>
      <c r="D15" s="711"/>
      <c r="E15" s="711"/>
      <c r="F15" s="711"/>
      <c r="G15" s="711"/>
      <c r="H15" s="711"/>
      <c r="I15" s="711"/>
      <c r="J15" s="711"/>
      <c r="K15" s="711"/>
      <c r="L15" s="711"/>
      <c r="M15" s="711"/>
      <c r="N15" s="711"/>
      <c r="O15" s="711"/>
      <c r="P15" s="712"/>
      <c r="Q15" s="169"/>
    </row>
    <row r="16" spans="1:19" ht="32.25" customHeight="1" thickBot="1" x14ac:dyDescent="0.25">
      <c r="A16" s="169"/>
      <c r="B16" s="365" t="s">
        <v>25</v>
      </c>
      <c r="C16" s="733" t="s">
        <v>349</v>
      </c>
      <c r="D16" s="734"/>
      <c r="E16" s="734"/>
      <c r="F16" s="734"/>
      <c r="G16" s="734"/>
      <c r="H16" s="734"/>
      <c r="I16" s="734"/>
      <c r="J16" s="734"/>
      <c r="K16" s="734"/>
      <c r="L16" s="734"/>
      <c r="M16" s="734"/>
      <c r="N16" s="734"/>
      <c r="O16" s="734"/>
      <c r="P16" s="735"/>
      <c r="Q16" s="169"/>
    </row>
    <row r="17" spans="1:17" ht="4.5" customHeight="1" thickBot="1" x14ac:dyDescent="0.25">
      <c r="A17" s="169"/>
      <c r="B17" s="710"/>
      <c r="C17" s="711"/>
      <c r="D17" s="711"/>
      <c r="E17" s="711"/>
      <c r="F17" s="711"/>
      <c r="G17" s="711"/>
      <c r="H17" s="711"/>
      <c r="I17" s="711"/>
      <c r="J17" s="711"/>
      <c r="K17" s="711"/>
      <c r="L17" s="711"/>
      <c r="M17" s="711"/>
      <c r="N17" s="711"/>
      <c r="O17" s="711"/>
      <c r="P17" s="712"/>
      <c r="Q17" s="169"/>
    </row>
    <row r="18" spans="1:17" ht="26.25" customHeight="1" thickBot="1" x14ac:dyDescent="0.25">
      <c r="A18" s="169"/>
      <c r="B18" s="365" t="s">
        <v>11</v>
      </c>
      <c r="C18" s="713" t="s">
        <v>260</v>
      </c>
      <c r="D18" s="714"/>
      <c r="E18" s="714"/>
      <c r="F18" s="714"/>
      <c r="G18" s="714"/>
      <c r="H18" s="714"/>
      <c r="I18" s="714"/>
      <c r="J18" s="714"/>
      <c r="K18" s="714"/>
      <c r="L18" s="714"/>
      <c r="M18" s="714"/>
      <c r="N18" s="714"/>
      <c r="O18" s="714"/>
      <c r="P18" s="715"/>
      <c r="Q18" s="169"/>
    </row>
    <row r="19" spans="1:17" ht="4.5" customHeight="1" thickBot="1" x14ac:dyDescent="0.25">
      <c r="A19" s="169"/>
      <c r="B19" s="716"/>
      <c r="C19" s="716"/>
      <c r="D19" s="716"/>
      <c r="E19" s="716"/>
      <c r="F19" s="716"/>
      <c r="G19" s="716"/>
      <c r="H19" s="716"/>
      <c r="I19" s="716"/>
      <c r="J19" s="716"/>
      <c r="K19" s="716"/>
      <c r="L19" s="716"/>
      <c r="M19" s="716"/>
      <c r="N19" s="716"/>
      <c r="O19" s="716"/>
      <c r="P19" s="716"/>
      <c r="Q19" s="169"/>
    </row>
    <row r="20" spans="1:17" ht="17.25" customHeight="1" thickBot="1" x14ac:dyDescent="0.25">
      <c r="A20" s="169"/>
      <c r="B20" s="805" t="s">
        <v>26</v>
      </c>
      <c r="C20" s="806"/>
      <c r="D20" s="806"/>
      <c r="E20" s="806"/>
      <c r="F20" s="806"/>
      <c r="G20" s="806"/>
      <c r="H20" s="806"/>
      <c r="I20" s="806"/>
      <c r="J20" s="806"/>
      <c r="K20" s="806"/>
      <c r="L20" s="806"/>
      <c r="M20" s="806"/>
      <c r="N20" s="806"/>
      <c r="O20" s="806"/>
      <c r="P20" s="807"/>
      <c r="Q20" s="169"/>
    </row>
    <row r="21" spans="1:17" ht="4.5" customHeight="1" thickBot="1" x14ac:dyDescent="0.25">
      <c r="A21" s="169"/>
      <c r="B21" s="720"/>
      <c r="C21" s="721"/>
      <c r="D21" s="721"/>
      <c r="E21" s="721"/>
      <c r="F21" s="721"/>
      <c r="G21" s="721"/>
      <c r="H21" s="721"/>
      <c r="I21" s="721"/>
      <c r="J21" s="721"/>
      <c r="K21" s="721"/>
      <c r="L21" s="721"/>
      <c r="M21" s="721"/>
      <c r="N21" s="721"/>
      <c r="O21" s="721"/>
      <c r="P21" s="722"/>
      <c r="Q21" s="169"/>
    </row>
    <row r="22" spans="1:17" ht="51" customHeight="1" thickBot="1" x14ac:dyDescent="0.25">
      <c r="A22" s="169"/>
      <c r="B22" s="365" t="s">
        <v>3</v>
      </c>
      <c r="C22" s="723" t="s">
        <v>319</v>
      </c>
      <c r="D22" s="724"/>
      <c r="E22" s="724"/>
      <c r="F22" s="724"/>
      <c r="G22" s="724"/>
      <c r="H22" s="724"/>
      <c r="I22" s="724"/>
      <c r="J22" s="724"/>
      <c r="K22" s="724"/>
      <c r="L22" s="724"/>
      <c r="M22" s="724"/>
      <c r="N22" s="724"/>
      <c r="O22" s="724"/>
      <c r="P22" s="725"/>
      <c r="Q22" s="169"/>
    </row>
    <row r="23" spans="1:17" ht="4.5" customHeight="1" thickBot="1" x14ac:dyDescent="0.25">
      <c r="A23" s="169"/>
      <c r="B23" s="710"/>
      <c r="C23" s="711"/>
      <c r="D23" s="711"/>
      <c r="E23" s="711"/>
      <c r="F23" s="711"/>
      <c r="G23" s="711"/>
      <c r="H23" s="711"/>
      <c r="I23" s="711"/>
      <c r="J23" s="711"/>
      <c r="K23" s="711"/>
      <c r="L23" s="711"/>
      <c r="M23" s="711"/>
      <c r="N23" s="711"/>
      <c r="O23" s="711"/>
      <c r="P23" s="712"/>
      <c r="Q23" s="169"/>
    </row>
    <row r="24" spans="1:17" ht="82.5" customHeight="1" thickBot="1" x14ac:dyDescent="0.25">
      <c r="A24" s="169"/>
      <c r="B24" s="365" t="s">
        <v>12</v>
      </c>
      <c r="C24" s="736" t="s">
        <v>320</v>
      </c>
      <c r="D24" s="737"/>
      <c r="E24" s="737"/>
      <c r="F24" s="737"/>
      <c r="G24" s="737"/>
      <c r="H24" s="737"/>
      <c r="I24" s="737"/>
      <c r="J24" s="737"/>
      <c r="K24" s="737"/>
      <c r="L24" s="737"/>
      <c r="M24" s="737"/>
      <c r="N24" s="737"/>
      <c r="O24" s="737"/>
      <c r="P24" s="738"/>
      <c r="Q24" s="169"/>
    </row>
    <row r="25" spans="1:17" ht="4.5" customHeight="1" thickBot="1" x14ac:dyDescent="0.25">
      <c r="A25" s="169"/>
      <c r="B25" s="710"/>
      <c r="C25" s="711"/>
      <c r="D25" s="711"/>
      <c r="E25" s="711"/>
      <c r="F25" s="711"/>
      <c r="G25" s="711"/>
      <c r="H25" s="711"/>
      <c r="I25" s="711"/>
      <c r="J25" s="711"/>
      <c r="K25" s="711"/>
      <c r="L25" s="711"/>
      <c r="M25" s="711"/>
      <c r="N25" s="711"/>
      <c r="O25" s="711"/>
      <c r="P25" s="712"/>
      <c r="Q25" s="169"/>
    </row>
    <row r="26" spans="1:17" ht="13.5" customHeight="1" thickBot="1" x14ac:dyDescent="0.25">
      <c r="A26" s="169"/>
      <c r="B26" s="366" t="s">
        <v>2</v>
      </c>
      <c r="C26" s="739" t="s">
        <v>321</v>
      </c>
      <c r="D26" s="740"/>
      <c r="E26" s="740"/>
      <c r="F26" s="740"/>
      <c r="G26" s="740"/>
      <c r="H26" s="740"/>
      <c r="I26" s="740"/>
      <c r="J26" s="740"/>
      <c r="K26" s="740"/>
      <c r="L26" s="740"/>
      <c r="M26" s="740"/>
      <c r="N26" s="740"/>
      <c r="O26" s="740"/>
      <c r="P26" s="741"/>
      <c r="Q26" s="169"/>
    </row>
    <row r="27" spans="1:17" ht="4.5" customHeight="1" thickBot="1" x14ac:dyDescent="0.25">
      <c r="A27" s="169"/>
      <c r="B27" s="742"/>
      <c r="C27" s="743"/>
      <c r="D27" s="743"/>
      <c r="E27" s="743"/>
      <c r="F27" s="743"/>
      <c r="G27" s="743"/>
      <c r="H27" s="743"/>
      <c r="I27" s="743"/>
      <c r="J27" s="743"/>
      <c r="K27" s="743"/>
      <c r="L27" s="743"/>
      <c r="M27" s="743"/>
      <c r="N27" s="743"/>
      <c r="O27" s="743"/>
      <c r="P27" s="744"/>
      <c r="Q27" s="169"/>
    </row>
    <row r="28" spans="1:17" ht="12.75" customHeight="1" thickBot="1" x14ac:dyDescent="0.25">
      <c r="A28" s="169"/>
      <c r="B28" s="366" t="s">
        <v>13</v>
      </c>
      <c r="C28" s="359" t="s">
        <v>14</v>
      </c>
      <c r="D28" s="729" t="s">
        <v>322</v>
      </c>
      <c r="E28" s="740"/>
      <c r="F28" s="740"/>
      <c r="G28" s="741"/>
      <c r="H28" s="745" t="s">
        <v>15</v>
      </c>
      <c r="I28" s="745"/>
      <c r="J28" s="745"/>
      <c r="K28" s="729" t="s">
        <v>323</v>
      </c>
      <c r="L28" s="740"/>
      <c r="M28" s="741"/>
      <c r="N28" s="746" t="s">
        <v>16</v>
      </c>
      <c r="O28" s="747"/>
      <c r="P28" s="360" t="s">
        <v>324</v>
      </c>
      <c r="Q28" s="169"/>
    </row>
    <row r="29" spans="1:17" ht="4.5" customHeight="1" thickBot="1" x14ac:dyDescent="0.25">
      <c r="A29" s="169"/>
      <c r="B29" s="748"/>
      <c r="C29" s="716"/>
      <c r="D29" s="716"/>
      <c r="E29" s="716"/>
      <c r="F29" s="716"/>
      <c r="G29" s="716"/>
      <c r="H29" s="716"/>
      <c r="I29" s="716"/>
      <c r="J29" s="716"/>
      <c r="K29" s="716"/>
      <c r="L29" s="716"/>
      <c r="M29" s="716"/>
      <c r="N29" s="716"/>
      <c r="O29" s="716"/>
      <c r="P29" s="749"/>
      <c r="Q29" s="169"/>
    </row>
    <row r="30" spans="1:17" ht="13.5" thickBot="1" x14ac:dyDescent="0.25">
      <c r="A30" s="169"/>
      <c r="B30" s="366" t="s">
        <v>7</v>
      </c>
      <c r="C30" s="726" t="s">
        <v>325</v>
      </c>
      <c r="D30" s="727"/>
      <c r="E30" s="727"/>
      <c r="F30" s="727"/>
      <c r="G30" s="727"/>
      <c r="H30" s="727"/>
      <c r="I30" s="727"/>
      <c r="J30" s="727"/>
      <c r="K30" s="727"/>
      <c r="L30" s="727"/>
      <c r="M30" s="727"/>
      <c r="N30" s="727"/>
      <c r="O30" s="727"/>
      <c r="P30" s="728"/>
      <c r="Q30" s="169"/>
    </row>
    <row r="31" spans="1:17" ht="4.5" customHeight="1" thickBot="1" x14ac:dyDescent="0.25">
      <c r="A31" s="169"/>
      <c r="B31" s="710"/>
      <c r="C31" s="711"/>
      <c r="D31" s="711"/>
      <c r="E31" s="711"/>
      <c r="F31" s="711"/>
      <c r="G31" s="711"/>
      <c r="H31" s="711"/>
      <c r="I31" s="711"/>
      <c r="J31" s="711"/>
      <c r="K31" s="711"/>
      <c r="L31" s="711"/>
      <c r="M31" s="711"/>
      <c r="N31" s="711"/>
      <c r="O31" s="711"/>
      <c r="P31" s="712"/>
      <c r="Q31" s="169"/>
    </row>
    <row r="32" spans="1:17" ht="13.5" thickBot="1" x14ac:dyDescent="0.25">
      <c r="A32" s="169"/>
      <c r="B32" s="366" t="s">
        <v>4</v>
      </c>
      <c r="C32" s="729" t="s">
        <v>74</v>
      </c>
      <c r="D32" s="727"/>
      <c r="E32" s="727"/>
      <c r="F32" s="727"/>
      <c r="G32" s="727"/>
      <c r="H32" s="727"/>
      <c r="I32" s="727"/>
      <c r="J32" s="727"/>
      <c r="K32" s="727"/>
      <c r="L32" s="727"/>
      <c r="M32" s="727"/>
      <c r="N32" s="727"/>
      <c r="O32" s="727"/>
      <c r="P32" s="728"/>
      <c r="Q32" s="169"/>
    </row>
    <row r="33" spans="1:17" ht="4.5" customHeight="1" thickBot="1" x14ac:dyDescent="0.25">
      <c r="A33" s="169"/>
      <c r="B33" s="710"/>
      <c r="C33" s="711"/>
      <c r="D33" s="711"/>
      <c r="E33" s="711"/>
      <c r="F33" s="711"/>
      <c r="G33" s="711"/>
      <c r="H33" s="711"/>
      <c r="I33" s="711"/>
      <c r="J33" s="711"/>
      <c r="K33" s="711"/>
      <c r="L33" s="711"/>
      <c r="M33" s="711"/>
      <c r="N33" s="711"/>
      <c r="O33" s="711"/>
      <c r="P33" s="712"/>
      <c r="Q33" s="169"/>
    </row>
    <row r="34" spans="1:17" ht="13.5" thickBot="1" x14ac:dyDescent="0.25">
      <c r="A34" s="169"/>
      <c r="B34" s="366" t="s">
        <v>23</v>
      </c>
      <c r="C34" s="729" t="s">
        <v>71</v>
      </c>
      <c r="D34" s="727"/>
      <c r="E34" s="727"/>
      <c r="F34" s="727"/>
      <c r="G34" s="727"/>
      <c r="H34" s="727"/>
      <c r="I34" s="727"/>
      <c r="J34" s="727"/>
      <c r="K34" s="727"/>
      <c r="L34" s="727"/>
      <c r="M34" s="727"/>
      <c r="N34" s="727"/>
      <c r="O34" s="727"/>
      <c r="P34" s="728"/>
      <c r="Q34" s="169"/>
    </row>
    <row r="35" spans="1:17" ht="4.5" customHeight="1" thickBot="1" x14ac:dyDescent="0.25">
      <c r="A35" s="169"/>
      <c r="B35" s="730"/>
      <c r="C35" s="731"/>
      <c r="D35" s="731"/>
      <c r="E35" s="731"/>
      <c r="F35" s="731"/>
      <c r="G35" s="731"/>
      <c r="H35" s="731"/>
      <c r="I35" s="731"/>
      <c r="J35" s="731"/>
      <c r="K35" s="731"/>
      <c r="L35" s="731"/>
      <c r="M35" s="731"/>
      <c r="N35" s="731"/>
      <c r="O35" s="731"/>
      <c r="P35" s="732"/>
      <c r="Q35" s="169"/>
    </row>
    <row r="36" spans="1:17" ht="16.5" customHeight="1" thickBot="1" x14ac:dyDescent="0.25">
      <c r="A36" s="169"/>
      <c r="B36" s="367" t="s">
        <v>64</v>
      </c>
      <c r="C36" s="726" t="s">
        <v>71</v>
      </c>
      <c r="D36" s="727"/>
      <c r="E36" s="727"/>
      <c r="F36" s="727"/>
      <c r="G36" s="727"/>
      <c r="H36" s="727"/>
      <c r="I36" s="727"/>
      <c r="J36" s="727"/>
      <c r="K36" s="727"/>
      <c r="L36" s="727"/>
      <c r="M36" s="727"/>
      <c r="N36" s="727"/>
      <c r="O36" s="727"/>
      <c r="P36" s="728"/>
      <c r="Q36" s="169"/>
    </row>
    <row r="37" spans="1:17" ht="4.5" customHeight="1" thickBot="1" x14ac:dyDescent="0.25">
      <c r="A37" s="169"/>
      <c r="B37" s="357"/>
      <c r="C37" s="357"/>
      <c r="D37" s="357"/>
      <c r="E37" s="357"/>
      <c r="F37" s="357"/>
      <c r="G37" s="357"/>
      <c r="H37" s="357"/>
      <c r="I37" s="357"/>
      <c r="J37" s="357"/>
      <c r="K37" s="357"/>
      <c r="L37" s="357"/>
      <c r="M37" s="357"/>
      <c r="N37" s="357"/>
      <c r="O37" s="357"/>
      <c r="P37" s="357"/>
      <c r="Q37" s="169"/>
    </row>
    <row r="38" spans="1:17" ht="13.5" thickBot="1" x14ac:dyDescent="0.25">
      <c r="A38" s="169"/>
      <c r="B38" s="753" t="s">
        <v>17</v>
      </c>
      <c r="C38" s="754"/>
      <c r="D38" s="754"/>
      <c r="E38" s="754"/>
      <c r="F38" s="754"/>
      <c r="G38" s="754"/>
      <c r="H38" s="754"/>
      <c r="I38" s="754"/>
      <c r="J38" s="754"/>
      <c r="K38" s="754"/>
      <c r="L38" s="754"/>
      <c r="M38" s="754"/>
      <c r="N38" s="754"/>
      <c r="O38" s="755"/>
      <c r="P38" s="756"/>
      <c r="Q38" s="169"/>
    </row>
    <row r="39" spans="1:17" x14ac:dyDescent="0.2">
      <c r="A39" s="169"/>
      <c r="B39" s="362" t="s">
        <v>22</v>
      </c>
      <c r="C39" s="753" t="s">
        <v>18</v>
      </c>
      <c r="D39" s="754"/>
      <c r="E39" s="754"/>
      <c r="F39" s="754"/>
      <c r="G39" s="756"/>
      <c r="H39" s="753" t="s">
        <v>7</v>
      </c>
      <c r="I39" s="754"/>
      <c r="J39" s="754"/>
      <c r="K39" s="754"/>
      <c r="L39" s="756"/>
      <c r="M39" s="753" t="s">
        <v>19</v>
      </c>
      <c r="N39" s="754"/>
      <c r="O39" s="755"/>
      <c r="P39" s="756"/>
      <c r="Q39" s="169"/>
    </row>
    <row r="40" spans="1:17" ht="54" customHeight="1" x14ac:dyDescent="0.2">
      <c r="A40" s="169"/>
      <c r="B40" s="126" t="s">
        <v>326</v>
      </c>
      <c r="C40" s="1051" t="s">
        <v>327</v>
      </c>
      <c r="D40" s="1052"/>
      <c r="E40" s="1052"/>
      <c r="F40" s="1052"/>
      <c r="G40" s="1156"/>
      <c r="H40" s="808" t="s">
        <v>325</v>
      </c>
      <c r="I40" s="809"/>
      <c r="J40" s="809"/>
      <c r="K40" s="809"/>
      <c r="L40" s="1050"/>
      <c r="M40" s="1051" t="s">
        <v>328</v>
      </c>
      <c r="N40" s="1052"/>
      <c r="O40" s="1052"/>
      <c r="P40" s="1053"/>
      <c r="Q40" s="169"/>
    </row>
    <row r="41" spans="1:17" ht="55.5" customHeight="1" thickBot="1" x14ac:dyDescent="0.25">
      <c r="A41" s="169"/>
      <c r="B41" s="226" t="s">
        <v>329</v>
      </c>
      <c r="C41" s="1157" t="s">
        <v>330</v>
      </c>
      <c r="D41" s="1158"/>
      <c r="E41" s="1158"/>
      <c r="F41" s="1158"/>
      <c r="G41" s="1159"/>
      <c r="H41" s="1160" t="s">
        <v>325</v>
      </c>
      <c r="I41" s="1161"/>
      <c r="J41" s="1161"/>
      <c r="K41" s="1161"/>
      <c r="L41" s="1162"/>
      <c r="M41" s="1163" t="s">
        <v>328</v>
      </c>
      <c r="N41" s="1164"/>
      <c r="O41" s="1164"/>
      <c r="P41" s="1165"/>
      <c r="Q41" s="169"/>
    </row>
    <row r="42" spans="1:17" ht="4.5" customHeight="1" thickBot="1" x14ac:dyDescent="0.25">
      <c r="A42" s="169"/>
      <c r="B42" s="173"/>
      <c r="C42" s="173"/>
      <c r="D42" s="173"/>
      <c r="E42" s="173"/>
      <c r="F42" s="173"/>
      <c r="G42" s="173"/>
      <c r="H42" s="173"/>
      <c r="I42" s="173"/>
      <c r="J42" s="173"/>
      <c r="K42" s="173"/>
      <c r="L42" s="173"/>
      <c r="M42" s="173"/>
      <c r="N42" s="173"/>
      <c r="O42" s="173"/>
      <c r="P42" s="173"/>
      <c r="Q42" s="169"/>
    </row>
    <row r="43" spans="1:17" ht="13.5" customHeight="1" thickBot="1" x14ac:dyDescent="0.25">
      <c r="A43" s="169"/>
      <c r="B43" s="757" t="s">
        <v>8</v>
      </c>
      <c r="C43" s="758"/>
      <c r="D43" s="758"/>
      <c r="E43" s="758"/>
      <c r="F43" s="758"/>
      <c r="G43" s="758"/>
      <c r="H43" s="758"/>
      <c r="I43" s="758"/>
      <c r="J43" s="758"/>
      <c r="K43" s="758"/>
      <c r="L43" s="758"/>
      <c r="M43" s="758"/>
      <c r="N43" s="758"/>
      <c r="O43" s="758"/>
      <c r="P43" s="759"/>
      <c r="Q43" s="169"/>
    </row>
    <row r="44" spans="1:17" ht="4.5" customHeight="1" thickBot="1" x14ac:dyDescent="0.25">
      <c r="A44" s="169"/>
      <c r="B44" s="162"/>
      <c r="C44" s="163"/>
      <c r="D44" s="163"/>
      <c r="E44" s="163"/>
      <c r="F44" s="163"/>
      <c r="G44" s="163"/>
      <c r="H44" s="163"/>
      <c r="I44" s="163"/>
      <c r="J44" s="163"/>
      <c r="K44" s="163"/>
      <c r="L44" s="163"/>
      <c r="M44" s="163"/>
      <c r="N44" s="163"/>
      <c r="O44" s="163"/>
      <c r="P44" s="164"/>
      <c r="Q44" s="169"/>
    </row>
    <row r="45" spans="1:17" x14ac:dyDescent="0.2">
      <c r="A45" s="169"/>
      <c r="B45" s="1153" t="s">
        <v>20</v>
      </c>
      <c r="C45" s="66" t="s">
        <v>9</v>
      </c>
      <c r="D45" s="67" t="s">
        <v>149</v>
      </c>
      <c r="E45" s="67" t="s">
        <v>150</v>
      </c>
      <c r="F45" s="67" t="s">
        <v>151</v>
      </c>
      <c r="G45" s="67" t="s">
        <v>152</v>
      </c>
      <c r="H45" s="67" t="s">
        <v>153</v>
      </c>
      <c r="I45" s="67" t="s">
        <v>154</v>
      </c>
      <c r="J45" s="67" t="s">
        <v>155</v>
      </c>
      <c r="K45" s="67" t="s">
        <v>156</v>
      </c>
      <c r="L45" s="67" t="s">
        <v>157</v>
      </c>
      <c r="M45" s="67" t="s">
        <v>158</v>
      </c>
      <c r="N45" s="67" t="s">
        <v>159</v>
      </c>
      <c r="O45" s="68" t="s">
        <v>160</v>
      </c>
      <c r="P45" s="69" t="s">
        <v>24</v>
      </c>
      <c r="Q45" s="169"/>
    </row>
    <row r="46" spans="1:17" x14ac:dyDescent="0.2">
      <c r="A46" s="169"/>
      <c r="B46" s="1154"/>
      <c r="C46" s="227" t="s">
        <v>10</v>
      </c>
      <c r="D46" s="228">
        <f>'Registro de Datos_RESPEL'!D10</f>
        <v>0</v>
      </c>
      <c r="E46" s="228" t="str">
        <f>'Registro de Datos_RESPEL'!F10</f>
        <v>0</v>
      </c>
      <c r="F46" s="228" t="str">
        <f>'Registro de Datos_RESPEL'!H10</f>
        <v>0</v>
      </c>
      <c r="G46" s="228" t="str">
        <f>'Registro de Datos_RESPEL'!J10</f>
        <v>0</v>
      </c>
      <c r="H46" s="228" t="str">
        <f>'Registro de Datos_RESPEL'!L10</f>
        <v>0</v>
      </c>
      <c r="I46" s="228" t="str">
        <f>'Registro de Datos_RESPEL'!N10</f>
        <v>0</v>
      </c>
      <c r="J46" s="228" t="str">
        <f>'Registro de Datos_RESPEL'!R10</f>
        <v>0</v>
      </c>
      <c r="K46" s="228" t="str">
        <f>'Registro de Datos_RESPEL'!T10</f>
        <v>0</v>
      </c>
      <c r="L46" s="228" t="str">
        <f>'Registro de Datos_RESPEL'!V10</f>
        <v>0</v>
      </c>
      <c r="M46" s="228" t="str">
        <f>'Registro de Datos_RESPEL'!X10</f>
        <v>0</v>
      </c>
      <c r="N46" s="228" t="str">
        <f>'Registro de Datos_RESPEL'!Z10</f>
        <v>0</v>
      </c>
      <c r="O46" s="228" t="str">
        <f>'Registro de Datos_RESPEL'!AB10</f>
        <v>0</v>
      </c>
      <c r="P46" s="228">
        <f>AVERAGE(D46:O46)</f>
        <v>0</v>
      </c>
      <c r="Q46" s="169"/>
    </row>
    <row r="47" spans="1:17" ht="13.5" thickBot="1" x14ac:dyDescent="0.25">
      <c r="A47" s="169"/>
      <c r="B47" s="1155"/>
      <c r="C47" s="70" t="s">
        <v>2</v>
      </c>
      <c r="D47" s="228">
        <v>0.95</v>
      </c>
      <c r="E47" s="228">
        <v>0.95</v>
      </c>
      <c r="F47" s="228">
        <v>0.95</v>
      </c>
      <c r="G47" s="228">
        <v>0.95</v>
      </c>
      <c r="H47" s="228">
        <v>0.95</v>
      </c>
      <c r="I47" s="228">
        <v>0.95</v>
      </c>
      <c r="J47" s="228">
        <v>0.95</v>
      </c>
      <c r="K47" s="228">
        <v>0.95</v>
      </c>
      <c r="L47" s="228">
        <v>0.95</v>
      </c>
      <c r="M47" s="228">
        <v>0.95</v>
      </c>
      <c r="N47" s="228">
        <v>0.95</v>
      </c>
      <c r="O47" s="228">
        <v>0.95</v>
      </c>
      <c r="P47" s="228">
        <f>AVERAGE(D47:O47)</f>
        <v>0.94999999999999984</v>
      </c>
      <c r="Q47" s="169"/>
    </row>
    <row r="48" spans="1:17" ht="4.5" customHeight="1" thickBot="1" x14ac:dyDescent="0.25">
      <c r="A48" s="169"/>
      <c r="B48" s="175">
        <v>0.9</v>
      </c>
      <c r="C48" s="176"/>
      <c r="D48" s="176"/>
      <c r="E48" s="176"/>
      <c r="F48" s="177" t="str">
        <f>+$C$26</f>
        <v>0,95 KG</v>
      </c>
      <c r="G48" s="176"/>
      <c r="H48" s="176"/>
      <c r="I48" s="177" t="str">
        <f>+$C$26</f>
        <v>0,95 KG</v>
      </c>
      <c r="J48" s="176"/>
      <c r="K48" s="176"/>
      <c r="L48" s="177" t="str">
        <f>+$C$26</f>
        <v>0,95 KG</v>
      </c>
      <c r="M48" s="176"/>
      <c r="N48" s="176"/>
      <c r="O48" s="177" t="str">
        <f>+$C$26</f>
        <v>0,95 KG</v>
      </c>
      <c r="P48" s="177" t="str">
        <f>+$C$26</f>
        <v>0,95 KG</v>
      </c>
      <c r="Q48" s="169"/>
    </row>
    <row r="49" spans="1:17" ht="22.5" customHeight="1" thickBot="1" x14ac:dyDescent="0.25">
      <c r="A49" s="169"/>
      <c r="B49" s="757" t="s">
        <v>21</v>
      </c>
      <c r="C49" s="758"/>
      <c r="D49" s="758"/>
      <c r="E49" s="758"/>
      <c r="F49" s="758"/>
      <c r="G49" s="758"/>
      <c r="H49" s="758"/>
      <c r="I49" s="758"/>
      <c r="J49" s="758"/>
      <c r="K49" s="758"/>
      <c r="L49" s="758"/>
      <c r="M49" s="758"/>
      <c r="N49" s="758"/>
      <c r="O49" s="758"/>
      <c r="P49" s="759"/>
      <c r="Q49" s="169"/>
    </row>
    <row r="50" spans="1:17" x14ac:dyDescent="0.2">
      <c r="A50" s="169"/>
      <c r="B50" s="842"/>
      <c r="C50" s="843"/>
      <c r="D50" s="843"/>
      <c r="E50" s="843"/>
      <c r="F50" s="843"/>
      <c r="G50" s="843"/>
      <c r="H50" s="843"/>
      <c r="I50" s="843"/>
      <c r="J50" s="843"/>
      <c r="K50" s="843"/>
      <c r="L50" s="843"/>
      <c r="M50" s="843"/>
      <c r="N50" s="843"/>
      <c r="O50" s="843"/>
      <c r="P50" s="844"/>
      <c r="Q50" s="169"/>
    </row>
    <row r="51" spans="1:17" x14ac:dyDescent="0.2">
      <c r="A51" s="169"/>
      <c r="B51" s="845"/>
      <c r="C51" s="846"/>
      <c r="D51" s="846"/>
      <c r="E51" s="846"/>
      <c r="F51" s="846"/>
      <c r="G51" s="846"/>
      <c r="H51" s="846"/>
      <c r="I51" s="846"/>
      <c r="J51" s="846"/>
      <c r="K51" s="846"/>
      <c r="L51" s="846"/>
      <c r="M51" s="846"/>
      <c r="N51" s="846"/>
      <c r="O51" s="846"/>
      <c r="P51" s="847"/>
      <c r="Q51" s="169"/>
    </row>
    <row r="52" spans="1:17" x14ac:dyDescent="0.2">
      <c r="A52" s="169"/>
      <c r="B52" s="845"/>
      <c r="C52" s="846"/>
      <c r="D52" s="846"/>
      <c r="E52" s="846"/>
      <c r="F52" s="846"/>
      <c r="G52" s="846"/>
      <c r="H52" s="846"/>
      <c r="I52" s="846"/>
      <c r="J52" s="846"/>
      <c r="K52" s="846"/>
      <c r="L52" s="846"/>
      <c r="M52" s="846"/>
      <c r="N52" s="846"/>
      <c r="O52" s="846"/>
      <c r="P52" s="847"/>
      <c r="Q52" s="169"/>
    </row>
    <row r="53" spans="1:17" x14ac:dyDescent="0.2">
      <c r="A53" s="169"/>
      <c r="B53" s="845"/>
      <c r="C53" s="846"/>
      <c r="D53" s="846"/>
      <c r="E53" s="846"/>
      <c r="F53" s="846"/>
      <c r="G53" s="846"/>
      <c r="H53" s="846"/>
      <c r="I53" s="846"/>
      <c r="J53" s="846"/>
      <c r="K53" s="846"/>
      <c r="L53" s="846"/>
      <c r="M53" s="846"/>
      <c r="N53" s="846"/>
      <c r="O53" s="846"/>
      <c r="P53" s="847"/>
      <c r="Q53" s="169"/>
    </row>
    <row r="54" spans="1:17" x14ac:dyDescent="0.2">
      <c r="A54" s="169"/>
      <c r="B54" s="845"/>
      <c r="C54" s="846"/>
      <c r="D54" s="846"/>
      <c r="E54" s="846"/>
      <c r="F54" s="846"/>
      <c r="G54" s="846"/>
      <c r="H54" s="846"/>
      <c r="I54" s="846"/>
      <c r="J54" s="846"/>
      <c r="K54" s="846"/>
      <c r="L54" s="846"/>
      <c r="M54" s="846"/>
      <c r="N54" s="846"/>
      <c r="O54" s="846"/>
      <c r="P54" s="847"/>
      <c r="Q54" s="169"/>
    </row>
    <row r="55" spans="1:17" x14ac:dyDescent="0.2">
      <c r="A55" s="169"/>
      <c r="B55" s="845"/>
      <c r="C55" s="846"/>
      <c r="D55" s="846"/>
      <c r="E55" s="846"/>
      <c r="F55" s="846"/>
      <c r="G55" s="846"/>
      <c r="H55" s="846"/>
      <c r="I55" s="846"/>
      <c r="J55" s="846"/>
      <c r="K55" s="846"/>
      <c r="L55" s="846"/>
      <c r="M55" s="846"/>
      <c r="N55" s="846"/>
      <c r="O55" s="846"/>
      <c r="P55" s="847"/>
      <c r="Q55" s="169"/>
    </row>
    <row r="56" spans="1:17" x14ac:dyDescent="0.2">
      <c r="A56" s="169"/>
      <c r="B56" s="845"/>
      <c r="C56" s="846"/>
      <c r="D56" s="846"/>
      <c r="E56" s="846"/>
      <c r="F56" s="846"/>
      <c r="G56" s="846"/>
      <c r="H56" s="846"/>
      <c r="I56" s="846"/>
      <c r="J56" s="846"/>
      <c r="K56" s="846"/>
      <c r="L56" s="846"/>
      <c r="M56" s="846"/>
      <c r="N56" s="846"/>
      <c r="O56" s="846"/>
      <c r="P56" s="847"/>
      <c r="Q56" s="169"/>
    </row>
    <row r="57" spans="1:17" x14ac:dyDescent="0.2">
      <c r="A57" s="169"/>
      <c r="B57" s="845"/>
      <c r="C57" s="846"/>
      <c r="D57" s="846"/>
      <c r="E57" s="846"/>
      <c r="F57" s="846"/>
      <c r="G57" s="846"/>
      <c r="H57" s="846"/>
      <c r="I57" s="846"/>
      <c r="J57" s="846"/>
      <c r="K57" s="846"/>
      <c r="L57" s="846"/>
      <c r="M57" s="846"/>
      <c r="N57" s="846"/>
      <c r="O57" s="846"/>
      <c r="P57" s="847"/>
      <c r="Q57" s="169"/>
    </row>
    <row r="58" spans="1:17" x14ac:dyDescent="0.2">
      <c r="A58" s="169"/>
      <c r="B58" s="845"/>
      <c r="C58" s="846"/>
      <c r="D58" s="846"/>
      <c r="E58" s="846"/>
      <c r="F58" s="846"/>
      <c r="G58" s="846"/>
      <c r="H58" s="846"/>
      <c r="I58" s="846"/>
      <c r="J58" s="846"/>
      <c r="K58" s="846"/>
      <c r="L58" s="846"/>
      <c r="M58" s="846"/>
      <c r="N58" s="846"/>
      <c r="O58" s="846"/>
      <c r="P58" s="847"/>
      <c r="Q58" s="169"/>
    </row>
    <row r="59" spans="1:17" x14ac:dyDescent="0.2">
      <c r="A59" s="169"/>
      <c r="B59" s="845"/>
      <c r="C59" s="846"/>
      <c r="D59" s="846"/>
      <c r="E59" s="846"/>
      <c r="F59" s="846"/>
      <c r="G59" s="846"/>
      <c r="H59" s="846"/>
      <c r="I59" s="846"/>
      <c r="J59" s="846"/>
      <c r="K59" s="846"/>
      <c r="L59" s="846"/>
      <c r="M59" s="846"/>
      <c r="N59" s="846"/>
      <c r="O59" s="846"/>
      <c r="P59" s="847"/>
      <c r="Q59" s="169"/>
    </row>
    <row r="60" spans="1:17" x14ac:dyDescent="0.2">
      <c r="A60" s="169"/>
      <c r="B60" s="845"/>
      <c r="C60" s="846"/>
      <c r="D60" s="846"/>
      <c r="E60" s="846"/>
      <c r="F60" s="846"/>
      <c r="G60" s="846"/>
      <c r="H60" s="846"/>
      <c r="I60" s="846"/>
      <c r="J60" s="846"/>
      <c r="K60" s="846"/>
      <c r="L60" s="846"/>
      <c r="M60" s="846"/>
      <c r="N60" s="846"/>
      <c r="O60" s="846"/>
      <c r="P60" s="847"/>
      <c r="Q60" s="169"/>
    </row>
    <row r="61" spans="1:17" x14ac:dyDescent="0.2">
      <c r="A61" s="169"/>
      <c r="B61" s="845"/>
      <c r="C61" s="846"/>
      <c r="D61" s="846"/>
      <c r="E61" s="846"/>
      <c r="F61" s="846"/>
      <c r="G61" s="846"/>
      <c r="H61" s="846"/>
      <c r="I61" s="846"/>
      <c r="J61" s="846"/>
      <c r="K61" s="846"/>
      <c r="L61" s="846"/>
      <c r="M61" s="846"/>
      <c r="N61" s="846"/>
      <c r="O61" s="846"/>
      <c r="P61" s="847"/>
      <c r="Q61" s="169"/>
    </row>
    <row r="62" spans="1:17" x14ac:dyDescent="0.2">
      <c r="A62" s="169"/>
      <c r="B62" s="845"/>
      <c r="C62" s="846"/>
      <c r="D62" s="846"/>
      <c r="E62" s="846"/>
      <c r="F62" s="846"/>
      <c r="G62" s="846"/>
      <c r="H62" s="846"/>
      <c r="I62" s="846"/>
      <c r="J62" s="846"/>
      <c r="K62" s="846"/>
      <c r="L62" s="846"/>
      <c r="M62" s="846"/>
      <c r="N62" s="846"/>
      <c r="O62" s="846"/>
      <c r="P62" s="847"/>
      <c r="Q62" s="169"/>
    </row>
    <row r="63" spans="1:17" x14ac:dyDescent="0.2">
      <c r="A63" s="169"/>
      <c r="B63" s="845"/>
      <c r="C63" s="846"/>
      <c r="D63" s="846"/>
      <c r="E63" s="846"/>
      <c r="F63" s="846"/>
      <c r="G63" s="846"/>
      <c r="H63" s="846"/>
      <c r="I63" s="846"/>
      <c r="J63" s="846"/>
      <c r="K63" s="846"/>
      <c r="L63" s="846"/>
      <c r="M63" s="846"/>
      <c r="N63" s="846"/>
      <c r="O63" s="846"/>
      <c r="P63" s="847"/>
      <c r="Q63" s="169"/>
    </row>
    <row r="64" spans="1:17" x14ac:dyDescent="0.2">
      <c r="A64" s="169"/>
      <c r="B64" s="845"/>
      <c r="C64" s="846"/>
      <c r="D64" s="846"/>
      <c r="E64" s="846"/>
      <c r="F64" s="846"/>
      <c r="G64" s="846"/>
      <c r="H64" s="846"/>
      <c r="I64" s="846"/>
      <c r="J64" s="846"/>
      <c r="K64" s="846"/>
      <c r="L64" s="846"/>
      <c r="M64" s="846"/>
      <c r="N64" s="846"/>
      <c r="O64" s="846"/>
      <c r="P64" s="847"/>
      <c r="Q64" s="169"/>
    </row>
    <row r="65" spans="1:19" ht="13.5" thickBot="1" x14ac:dyDescent="0.25">
      <c r="A65" s="169"/>
      <c r="B65" s="848"/>
      <c r="C65" s="849"/>
      <c r="D65" s="849"/>
      <c r="E65" s="849"/>
      <c r="F65" s="849"/>
      <c r="G65" s="849"/>
      <c r="H65" s="849"/>
      <c r="I65" s="849"/>
      <c r="J65" s="849"/>
      <c r="K65" s="849"/>
      <c r="L65" s="849"/>
      <c r="M65" s="849"/>
      <c r="N65" s="849"/>
      <c r="O65" s="849"/>
      <c r="P65" s="850"/>
      <c r="Q65" s="169"/>
    </row>
    <row r="66" spans="1:19" s="178" customFormat="1" ht="4.5" customHeight="1" thickBot="1" x14ac:dyDescent="0.25">
      <c r="A66" s="851"/>
      <c r="B66" s="851"/>
      <c r="C66" s="851"/>
      <c r="D66" s="851"/>
      <c r="E66" s="851"/>
      <c r="F66" s="851"/>
      <c r="G66" s="851"/>
      <c r="H66" s="851"/>
      <c r="I66" s="851"/>
      <c r="J66" s="851"/>
      <c r="K66" s="851"/>
      <c r="L66" s="851"/>
      <c r="M66" s="851"/>
      <c r="N66" s="851"/>
      <c r="O66" s="851"/>
      <c r="P66" s="851"/>
      <c r="Q66" s="851"/>
      <c r="S66" s="179"/>
    </row>
    <row r="67" spans="1:19" ht="15" customHeight="1" x14ac:dyDescent="0.2">
      <c r="A67" s="169"/>
      <c r="B67" s="782" t="s">
        <v>5</v>
      </c>
      <c r="C67" s="785" t="s">
        <v>180</v>
      </c>
      <c r="D67" s="786"/>
      <c r="E67" s="786"/>
      <c r="F67" s="786"/>
      <c r="G67" s="786"/>
      <c r="H67" s="786"/>
      <c r="I67" s="786"/>
      <c r="J67" s="786"/>
      <c r="K67" s="786"/>
      <c r="L67" s="786"/>
      <c r="M67" s="786"/>
      <c r="N67" s="786"/>
      <c r="O67" s="786"/>
      <c r="P67" s="787"/>
      <c r="Q67" s="169"/>
    </row>
    <row r="68" spans="1:19" ht="96" customHeight="1" x14ac:dyDescent="0.2">
      <c r="A68" s="169"/>
      <c r="B68" s="783"/>
      <c r="C68" s="554" t="s">
        <v>372</v>
      </c>
      <c r="D68" s="555"/>
      <c r="E68" s="555"/>
      <c r="F68" s="555"/>
      <c r="G68" s="555"/>
      <c r="H68" s="555"/>
      <c r="I68" s="555"/>
      <c r="J68" s="555"/>
      <c r="K68" s="555"/>
      <c r="L68" s="555"/>
      <c r="M68" s="555"/>
      <c r="N68" s="555"/>
      <c r="O68" s="555"/>
      <c r="P68" s="556"/>
      <c r="Q68" s="169"/>
    </row>
    <row r="69" spans="1:19" ht="15" customHeight="1" x14ac:dyDescent="0.2">
      <c r="A69" s="169"/>
      <c r="B69" s="783"/>
      <c r="C69" s="773" t="s">
        <v>181</v>
      </c>
      <c r="D69" s="774"/>
      <c r="E69" s="774"/>
      <c r="F69" s="774"/>
      <c r="G69" s="774"/>
      <c r="H69" s="774"/>
      <c r="I69" s="774"/>
      <c r="J69" s="774"/>
      <c r="K69" s="774"/>
      <c r="L69" s="774"/>
      <c r="M69" s="774"/>
      <c r="N69" s="774"/>
      <c r="O69" s="774"/>
      <c r="P69" s="775"/>
      <c r="Q69" s="169"/>
    </row>
    <row r="70" spans="1:19" ht="90" customHeight="1" x14ac:dyDescent="0.2">
      <c r="A70" s="169"/>
      <c r="B70" s="783"/>
      <c r="C70" s="554"/>
      <c r="D70" s="555"/>
      <c r="E70" s="555"/>
      <c r="F70" s="555"/>
      <c r="G70" s="555"/>
      <c r="H70" s="555"/>
      <c r="I70" s="555"/>
      <c r="J70" s="555"/>
      <c r="K70" s="555"/>
      <c r="L70" s="555"/>
      <c r="M70" s="555"/>
      <c r="N70" s="555"/>
      <c r="O70" s="555"/>
      <c r="P70" s="556"/>
      <c r="Q70" s="169"/>
    </row>
    <row r="71" spans="1:19" ht="18" customHeight="1" x14ac:dyDescent="0.2">
      <c r="A71" s="169"/>
      <c r="B71" s="783"/>
      <c r="C71" s="773" t="s">
        <v>182</v>
      </c>
      <c r="D71" s="774"/>
      <c r="E71" s="774"/>
      <c r="F71" s="774"/>
      <c r="G71" s="774"/>
      <c r="H71" s="774"/>
      <c r="I71" s="774"/>
      <c r="J71" s="774"/>
      <c r="K71" s="774"/>
      <c r="L71" s="774"/>
      <c r="M71" s="774"/>
      <c r="N71" s="774"/>
      <c r="O71" s="774"/>
      <c r="P71" s="775"/>
      <c r="Q71" s="169"/>
    </row>
    <row r="72" spans="1:19" ht="90" customHeight="1" x14ac:dyDescent="0.2">
      <c r="A72" s="169"/>
      <c r="B72" s="783"/>
      <c r="C72" s="554"/>
      <c r="D72" s="555"/>
      <c r="E72" s="555"/>
      <c r="F72" s="555"/>
      <c r="G72" s="555"/>
      <c r="H72" s="555"/>
      <c r="I72" s="555"/>
      <c r="J72" s="555"/>
      <c r="K72" s="555"/>
      <c r="L72" s="555"/>
      <c r="M72" s="555"/>
      <c r="N72" s="555"/>
      <c r="O72" s="555"/>
      <c r="P72" s="556"/>
      <c r="Q72" s="169"/>
    </row>
    <row r="73" spans="1:19" ht="17.25" customHeight="1" x14ac:dyDescent="0.2">
      <c r="A73" s="169"/>
      <c r="B73" s="783"/>
      <c r="C73" s="773" t="s">
        <v>183</v>
      </c>
      <c r="D73" s="774"/>
      <c r="E73" s="774"/>
      <c r="F73" s="774"/>
      <c r="G73" s="774"/>
      <c r="H73" s="774"/>
      <c r="I73" s="774"/>
      <c r="J73" s="774"/>
      <c r="K73" s="774"/>
      <c r="L73" s="774"/>
      <c r="M73" s="774"/>
      <c r="N73" s="774"/>
      <c r="O73" s="774"/>
      <c r="P73" s="775"/>
      <c r="Q73" s="169"/>
    </row>
    <row r="74" spans="1:19" ht="90" customHeight="1" thickBot="1" x14ac:dyDescent="0.25">
      <c r="A74" s="169"/>
      <c r="B74" s="784"/>
      <c r="C74" s="776"/>
      <c r="D74" s="777"/>
      <c r="E74" s="777"/>
      <c r="F74" s="777"/>
      <c r="G74" s="777"/>
      <c r="H74" s="777"/>
      <c r="I74" s="777"/>
      <c r="J74" s="777"/>
      <c r="K74" s="777"/>
      <c r="L74" s="777"/>
      <c r="M74" s="777"/>
      <c r="N74" s="777"/>
      <c r="O74" s="777"/>
      <c r="P74" s="778"/>
      <c r="Q74" s="169"/>
    </row>
    <row r="75" spans="1:19" ht="30.75" customHeight="1" thickBot="1" x14ac:dyDescent="0.25">
      <c r="A75" s="169"/>
      <c r="B75" s="363" t="s">
        <v>63</v>
      </c>
      <c r="C75" s="826" t="s">
        <v>196</v>
      </c>
      <c r="D75" s="827"/>
      <c r="E75" s="827"/>
      <c r="F75" s="827"/>
      <c r="G75" s="827"/>
      <c r="H75" s="827"/>
      <c r="I75" s="827"/>
      <c r="J75" s="827"/>
      <c r="K75" s="827"/>
      <c r="L75" s="827"/>
      <c r="M75" s="827"/>
      <c r="N75" s="827"/>
      <c r="O75" s="827"/>
      <c r="P75" s="828"/>
      <c r="Q75" s="169"/>
    </row>
    <row r="76" spans="1:19" ht="27.75" customHeight="1" thickBot="1" x14ac:dyDescent="0.25">
      <c r="A76" s="169"/>
      <c r="B76" s="363" t="s">
        <v>84</v>
      </c>
      <c r="C76" s="779" t="s">
        <v>85</v>
      </c>
      <c r="D76" s="779"/>
      <c r="E76" s="779"/>
      <c r="F76" s="779"/>
      <c r="G76" s="779"/>
      <c r="H76" s="779"/>
      <c r="I76" s="779"/>
      <c r="J76" s="779"/>
      <c r="K76" s="779"/>
      <c r="L76" s="779"/>
      <c r="M76" s="779"/>
      <c r="N76" s="779"/>
      <c r="O76" s="779"/>
      <c r="P76" s="780"/>
      <c r="Q76" s="169"/>
    </row>
    <row r="79" spans="1:19" x14ac:dyDescent="0.2">
      <c r="C79" s="181"/>
    </row>
    <row r="80" spans="1:19" hidden="1" x14ac:dyDescent="0.2">
      <c r="C80" s="165">
        <v>2018</v>
      </c>
    </row>
    <row r="81" spans="2:19" hidden="1" x14ac:dyDescent="0.2">
      <c r="C81" s="165">
        <v>2019</v>
      </c>
    </row>
    <row r="87" spans="2:19" s="182" customFormat="1" x14ac:dyDescent="0.2">
      <c r="S87" s="167"/>
    </row>
    <row r="88" spans="2:19" s="182" customFormat="1" x14ac:dyDescent="0.2">
      <c r="S88" s="167"/>
    </row>
    <row r="89" spans="2:19" s="182" customFormat="1" x14ac:dyDescent="0.2">
      <c r="S89" s="167"/>
    </row>
    <row r="90" spans="2:19" s="182" customFormat="1" x14ac:dyDescent="0.2">
      <c r="S90" s="167"/>
    </row>
    <row r="91" spans="2:19" s="182" customFormat="1" x14ac:dyDescent="0.2">
      <c r="S91" s="167"/>
    </row>
    <row r="92" spans="2:19" s="182" customFormat="1" x14ac:dyDescent="0.2">
      <c r="S92" s="167"/>
    </row>
    <row r="93" spans="2:19" s="182" customFormat="1" x14ac:dyDescent="0.2">
      <c r="D93" s="183"/>
      <c r="E93" s="183"/>
      <c r="F93" s="183"/>
      <c r="G93" s="183"/>
      <c r="H93" s="183"/>
      <c r="I93" s="183"/>
      <c r="S93" s="167"/>
    </row>
    <row r="94" spans="2:19" s="182" customFormat="1" x14ac:dyDescent="0.2">
      <c r="D94" s="183"/>
      <c r="E94" s="183"/>
      <c r="F94" s="183"/>
      <c r="G94" s="183"/>
      <c r="H94" s="183"/>
      <c r="I94" s="183"/>
      <c r="S94" s="167"/>
    </row>
    <row r="95" spans="2:19" s="182" customFormat="1" x14ac:dyDescent="0.2">
      <c r="B95" s="183"/>
      <c r="C95" s="183"/>
      <c r="D95" s="183"/>
      <c r="E95" s="183"/>
      <c r="F95" s="183"/>
      <c r="G95" s="183"/>
      <c r="H95" s="183"/>
      <c r="I95" s="183"/>
      <c r="S95" s="167"/>
    </row>
    <row r="96" spans="2:19" s="182" customFormat="1" x14ac:dyDescent="0.2">
      <c r="B96" s="183"/>
      <c r="C96" s="183"/>
      <c r="D96" s="183"/>
      <c r="E96" s="183"/>
      <c r="F96" s="183"/>
      <c r="G96" s="183"/>
      <c r="H96" s="183"/>
      <c r="I96" s="183"/>
      <c r="S96" s="167"/>
    </row>
    <row r="97" spans="2:19" s="182" customFormat="1" x14ac:dyDescent="0.2">
      <c r="B97" s="183"/>
      <c r="C97" s="183"/>
      <c r="D97" s="183"/>
      <c r="E97" s="183"/>
      <c r="F97" s="183"/>
      <c r="G97" s="183"/>
      <c r="H97" s="183"/>
      <c r="I97" s="183"/>
      <c r="S97" s="167"/>
    </row>
    <row r="98" spans="2:19" s="182" customFormat="1" x14ac:dyDescent="0.2">
      <c r="B98" s="183"/>
      <c r="C98" s="183"/>
      <c r="D98" s="183"/>
      <c r="E98" s="183"/>
      <c r="F98" s="183"/>
      <c r="G98" s="183"/>
      <c r="H98" s="183"/>
      <c r="I98" s="183"/>
      <c r="K98" s="183"/>
      <c r="L98" s="183"/>
      <c r="M98" s="183"/>
      <c r="N98" s="183"/>
      <c r="O98" s="183"/>
      <c r="P98" s="183"/>
      <c r="S98" s="167"/>
    </row>
    <row r="99" spans="2:19" s="182" customFormat="1" x14ac:dyDescent="0.2">
      <c r="B99" s="183"/>
      <c r="C99" s="183"/>
      <c r="D99" s="183"/>
      <c r="E99" s="183"/>
      <c r="F99" s="183"/>
      <c r="G99" s="183"/>
      <c r="H99" s="183"/>
      <c r="I99" s="183"/>
      <c r="K99" s="183"/>
      <c r="L99" s="183"/>
      <c r="M99" s="183"/>
      <c r="N99" s="183"/>
      <c r="O99" s="183"/>
      <c r="P99" s="183"/>
      <c r="S99" s="167"/>
    </row>
    <row r="100" spans="2:19" s="182" customFormat="1" x14ac:dyDescent="0.2">
      <c r="B100" s="183"/>
      <c r="C100" s="183"/>
      <c r="D100" s="183"/>
      <c r="E100" s="183"/>
      <c r="F100" s="183"/>
      <c r="G100" s="183"/>
      <c r="H100" s="183"/>
      <c r="I100" s="183"/>
      <c r="K100" s="183"/>
      <c r="L100" s="183"/>
      <c r="M100" s="183"/>
      <c r="N100" s="183"/>
      <c r="O100" s="183"/>
      <c r="P100" s="183"/>
      <c r="S100" s="167"/>
    </row>
    <row r="101" spans="2:19" s="182" customFormat="1" x14ac:dyDescent="0.2">
      <c r="B101" s="183"/>
      <c r="C101" s="183"/>
      <c r="D101" s="183"/>
      <c r="E101" s="183"/>
      <c r="F101" s="183"/>
      <c r="G101" s="183"/>
      <c r="H101" s="183"/>
      <c r="I101" s="183"/>
      <c r="K101" s="183"/>
      <c r="L101" s="183"/>
      <c r="M101" s="183"/>
      <c r="N101" s="183"/>
      <c r="O101" s="183"/>
      <c r="P101" s="183"/>
      <c r="Q101" s="184" t="s">
        <v>69</v>
      </c>
      <c r="S101" s="167"/>
    </row>
    <row r="102" spans="2:19" s="182" customFormat="1" x14ac:dyDescent="0.2">
      <c r="B102" s="185"/>
      <c r="C102" s="185"/>
      <c r="D102" s="183"/>
      <c r="E102" s="183"/>
      <c r="F102" s="183"/>
      <c r="G102" s="183"/>
      <c r="H102" s="183"/>
      <c r="I102" s="183"/>
      <c r="K102" s="183"/>
      <c r="L102" s="183"/>
      <c r="O102" s="183"/>
      <c r="P102" s="183"/>
      <c r="Q102" s="184" t="s">
        <v>70</v>
      </c>
      <c r="S102" s="167"/>
    </row>
    <row r="103" spans="2:19" s="182" customFormat="1" x14ac:dyDescent="0.2">
      <c r="B103" s="185"/>
      <c r="C103" s="185"/>
      <c r="D103" s="183"/>
      <c r="E103" s="183"/>
      <c r="F103" s="183"/>
      <c r="G103" s="183"/>
      <c r="H103" s="183"/>
      <c r="I103" s="183"/>
      <c r="K103" s="183"/>
      <c r="L103" s="183"/>
      <c r="O103" s="183"/>
      <c r="P103" s="183"/>
      <c r="Q103" s="184" t="s">
        <v>72</v>
      </c>
      <c r="S103" s="167"/>
    </row>
    <row r="104" spans="2:19" s="182" customFormat="1" x14ac:dyDescent="0.2">
      <c r="B104" s="185"/>
      <c r="C104" s="185"/>
      <c r="D104" s="183"/>
      <c r="E104" s="183"/>
      <c r="F104" s="183"/>
      <c r="G104" s="183"/>
      <c r="H104" s="183"/>
      <c r="I104" s="183"/>
      <c r="K104" s="183"/>
      <c r="L104" s="183"/>
      <c r="O104" s="183"/>
      <c r="P104" s="183"/>
      <c r="Q104" s="184" t="s">
        <v>71</v>
      </c>
      <c r="S104" s="167"/>
    </row>
    <row r="105" spans="2:19" s="182" customFormat="1" x14ac:dyDescent="0.2">
      <c r="B105" s="183"/>
      <c r="C105" s="185"/>
      <c r="D105" s="183"/>
      <c r="E105" s="183"/>
      <c r="F105" s="183"/>
      <c r="G105" s="183"/>
      <c r="H105" s="183"/>
      <c r="I105" s="183"/>
      <c r="K105" s="183"/>
      <c r="L105" s="183"/>
      <c r="M105" s="185"/>
      <c r="N105" s="183"/>
      <c r="O105" s="183"/>
      <c r="P105" s="183"/>
      <c r="Q105" s="184" t="s">
        <v>73</v>
      </c>
      <c r="S105" s="167"/>
    </row>
    <row r="106" spans="2:19" s="182" customFormat="1" x14ac:dyDescent="0.2">
      <c r="B106" s="183"/>
      <c r="C106" s="185"/>
      <c r="D106" s="183"/>
      <c r="E106" s="183"/>
      <c r="F106" s="183"/>
      <c r="G106" s="183"/>
      <c r="H106" s="183"/>
      <c r="I106" s="183"/>
      <c r="K106" s="183"/>
      <c r="L106" s="183"/>
      <c r="M106" s="183"/>
      <c r="N106" s="183" t="s">
        <v>67</v>
      </c>
      <c r="O106" s="183"/>
      <c r="P106" s="183"/>
      <c r="Q106" s="184" t="s">
        <v>74</v>
      </c>
      <c r="S106" s="167"/>
    </row>
    <row r="107" spans="2:19" s="182" customFormat="1" x14ac:dyDescent="0.2">
      <c r="B107" s="183"/>
      <c r="C107" s="185"/>
      <c r="D107" s="183"/>
      <c r="E107" s="183"/>
      <c r="F107" s="183"/>
      <c r="G107" s="183"/>
      <c r="H107" s="183"/>
      <c r="I107" s="183"/>
      <c r="K107" s="183"/>
      <c r="L107" s="183"/>
      <c r="M107" s="183"/>
      <c r="N107" s="183"/>
      <c r="O107" s="183"/>
      <c r="P107" s="183"/>
      <c r="S107" s="167"/>
    </row>
    <row r="108" spans="2:19" s="182" customFormat="1" x14ac:dyDescent="0.2">
      <c r="B108" s="183"/>
      <c r="C108" s="185"/>
      <c r="D108" s="183"/>
      <c r="E108" s="183"/>
      <c r="F108" s="183"/>
      <c r="G108" s="183"/>
      <c r="H108" s="183"/>
      <c r="I108" s="183"/>
      <c r="K108" s="183"/>
      <c r="L108" s="183"/>
      <c r="M108" s="183"/>
      <c r="N108" s="183"/>
      <c r="O108" s="183"/>
      <c r="P108" s="183"/>
      <c r="S108" s="167"/>
    </row>
    <row r="109" spans="2:19" s="182" customFormat="1" x14ac:dyDescent="0.2">
      <c r="B109" s="183"/>
      <c r="C109" s="183"/>
      <c r="D109" s="183"/>
      <c r="E109" s="183"/>
      <c r="F109" s="183"/>
      <c r="G109" s="183"/>
      <c r="H109" s="183"/>
      <c r="I109" s="183"/>
      <c r="K109" s="183"/>
      <c r="L109" s="183"/>
      <c r="M109" s="183"/>
      <c r="N109" s="183"/>
      <c r="O109" s="183"/>
      <c r="P109" s="183"/>
      <c r="S109" s="167"/>
    </row>
    <row r="110" spans="2:19" s="182" customFormat="1" x14ac:dyDescent="0.2">
      <c r="B110" s="183"/>
      <c r="C110" s="183"/>
      <c r="D110" s="183"/>
      <c r="E110" s="183"/>
      <c r="F110" s="183"/>
      <c r="G110" s="183"/>
      <c r="H110" s="183"/>
      <c r="I110" s="183"/>
      <c r="K110" s="183"/>
      <c r="L110" s="183"/>
      <c r="M110" s="183"/>
      <c r="N110" s="183"/>
      <c r="O110" s="183"/>
      <c r="P110" s="183"/>
      <c r="S110" s="167"/>
    </row>
    <row r="111" spans="2:19" s="182" customFormat="1" x14ac:dyDescent="0.2">
      <c r="B111" s="183"/>
      <c r="C111" s="183"/>
      <c r="D111" s="183"/>
      <c r="E111" s="183"/>
      <c r="F111" s="183"/>
      <c r="G111" s="183"/>
      <c r="H111" s="183"/>
      <c r="I111" s="183"/>
      <c r="K111" s="183"/>
      <c r="L111" s="183"/>
      <c r="M111" s="183"/>
      <c r="N111" s="183"/>
      <c r="O111" s="183"/>
      <c r="P111" s="183"/>
      <c r="Q111" s="184">
        <v>2015</v>
      </c>
      <c r="S111" s="167"/>
    </row>
    <row r="112" spans="2:19" s="182" customFormat="1" ht="12.75" customHeight="1" x14ac:dyDescent="0.2">
      <c r="B112" s="183"/>
      <c r="C112" s="183"/>
      <c r="D112" s="183"/>
      <c r="E112" s="183"/>
      <c r="F112" s="183"/>
      <c r="G112" s="183"/>
      <c r="H112" s="183"/>
      <c r="I112" s="183"/>
      <c r="Q112" s="184">
        <v>2016</v>
      </c>
      <c r="S112" s="167"/>
    </row>
    <row r="113" spans="2:19" s="182" customFormat="1" x14ac:dyDescent="0.2">
      <c r="B113" s="183"/>
      <c r="C113" s="183"/>
      <c r="D113" s="183"/>
      <c r="E113" s="183"/>
      <c r="F113" s="183"/>
      <c r="G113" s="183"/>
      <c r="H113" s="183"/>
      <c r="I113" s="183"/>
      <c r="Q113" s="184">
        <v>2017</v>
      </c>
      <c r="S113" s="167"/>
    </row>
    <row r="114" spans="2:19" s="182" customFormat="1" x14ac:dyDescent="0.2">
      <c r="C114" s="183"/>
      <c r="H114" s="183"/>
      <c r="I114" s="183"/>
      <c r="Q114" s="184">
        <v>2018</v>
      </c>
      <c r="S114" s="167"/>
    </row>
    <row r="115" spans="2:19" s="182" customFormat="1" x14ac:dyDescent="0.2">
      <c r="C115" s="183"/>
      <c r="H115" s="183"/>
      <c r="I115" s="183"/>
      <c r="S115" s="167"/>
    </row>
    <row r="116" spans="2:19" s="182" customFormat="1" x14ac:dyDescent="0.2">
      <c r="C116" s="183"/>
      <c r="H116" s="183"/>
      <c r="I116" s="183"/>
      <c r="S116" s="167"/>
    </row>
    <row r="117" spans="2:19" s="182" customFormat="1" x14ac:dyDescent="0.2">
      <c r="B117" s="186"/>
      <c r="C117" s="183"/>
      <c r="H117" s="183"/>
      <c r="I117" s="183"/>
      <c r="S117" s="167"/>
    </row>
    <row r="118" spans="2:19" s="182" customFormat="1" x14ac:dyDescent="0.2">
      <c r="B118" s="186"/>
      <c r="C118" s="183"/>
      <c r="H118" s="183"/>
      <c r="I118" s="183"/>
      <c r="S118" s="167"/>
    </row>
    <row r="119" spans="2:19" s="182" customFormat="1" x14ac:dyDescent="0.2">
      <c r="B119" s="186"/>
      <c r="C119" s="183"/>
      <c r="H119" s="183"/>
      <c r="I119" s="183"/>
      <c r="S119" s="167"/>
    </row>
    <row r="120" spans="2:19" s="182" customFormat="1" x14ac:dyDescent="0.2">
      <c r="B120" s="186"/>
      <c r="C120" s="183"/>
      <c r="H120" s="183"/>
      <c r="I120" s="183"/>
      <c r="S120" s="167"/>
    </row>
    <row r="121" spans="2:19" s="182" customFormat="1" x14ac:dyDescent="0.2">
      <c r="B121" s="186"/>
      <c r="C121" s="183"/>
      <c r="H121" s="183"/>
      <c r="I121" s="183"/>
      <c r="S121" s="167"/>
    </row>
    <row r="122" spans="2:19" s="182" customFormat="1" x14ac:dyDescent="0.2">
      <c r="B122" s="186"/>
      <c r="C122" s="183"/>
      <c r="H122" s="183"/>
      <c r="I122" s="183"/>
      <c r="S122" s="167"/>
    </row>
    <row r="123" spans="2:19" s="182" customFormat="1" x14ac:dyDescent="0.2">
      <c r="B123" s="186"/>
      <c r="C123" s="183"/>
      <c r="H123" s="183"/>
      <c r="I123" s="183"/>
      <c r="S123" s="167"/>
    </row>
    <row r="124" spans="2:19" s="182" customFormat="1" x14ac:dyDescent="0.2">
      <c r="B124" s="187"/>
      <c r="C124" s="183"/>
      <c r="H124" s="183"/>
      <c r="I124" s="183"/>
      <c r="S124" s="167"/>
    </row>
    <row r="125" spans="2:19" s="182" customFormat="1" x14ac:dyDescent="0.2">
      <c r="B125" s="187"/>
      <c r="C125" s="183"/>
      <c r="H125" s="183"/>
      <c r="I125" s="183"/>
      <c r="S125" s="167"/>
    </row>
    <row r="126" spans="2:19" s="182" customFormat="1" x14ac:dyDescent="0.2">
      <c r="C126" s="183"/>
      <c r="H126" s="183"/>
      <c r="I126" s="183"/>
      <c r="S126" s="167"/>
    </row>
    <row r="127" spans="2:19" s="182" customFormat="1" x14ac:dyDescent="0.2">
      <c r="B127" s="188" t="s">
        <v>260</v>
      </c>
      <c r="C127" s="183"/>
      <c r="F127" s="183"/>
      <c r="I127" s="183"/>
      <c r="S127" s="167"/>
    </row>
    <row r="128" spans="2:19" s="182" customFormat="1" x14ac:dyDescent="0.2">
      <c r="B128" s="188" t="s">
        <v>261</v>
      </c>
      <c r="C128" s="183"/>
      <c r="F128" s="183"/>
      <c r="I128" s="183"/>
      <c r="S128" s="167"/>
    </row>
    <row r="129" spans="2:19" s="182" customFormat="1" x14ac:dyDescent="0.2">
      <c r="B129" s="188" t="s">
        <v>262</v>
      </c>
      <c r="C129" s="183"/>
      <c r="F129" s="183"/>
      <c r="I129" s="189"/>
      <c r="J129" s="189"/>
      <c r="K129" s="189"/>
      <c r="S129" s="167"/>
    </row>
    <row r="130" spans="2:19" s="182" customFormat="1" x14ac:dyDescent="0.2">
      <c r="B130" s="188" t="s">
        <v>263</v>
      </c>
      <c r="C130" s="183"/>
      <c r="F130" s="183"/>
      <c r="G130" s="183"/>
      <c r="H130" s="189"/>
      <c r="I130" s="189"/>
      <c r="J130" s="189"/>
      <c r="K130" s="189"/>
      <c r="S130" s="167"/>
    </row>
    <row r="131" spans="2:19" s="182" customFormat="1" x14ac:dyDescent="0.2">
      <c r="B131" s="188" t="s">
        <v>264</v>
      </c>
      <c r="C131" s="183"/>
      <c r="F131" s="183"/>
      <c r="G131" s="183"/>
      <c r="H131" s="189"/>
      <c r="I131" s="189"/>
      <c r="J131" s="189"/>
      <c r="K131" s="189"/>
      <c r="S131" s="167"/>
    </row>
    <row r="132" spans="2:19" s="182" customFormat="1" x14ac:dyDescent="0.2">
      <c r="B132" s="188" t="s">
        <v>265</v>
      </c>
      <c r="C132" s="183"/>
      <c r="F132" s="183"/>
      <c r="G132" s="183"/>
      <c r="H132" s="189"/>
      <c r="I132" s="189"/>
      <c r="J132" s="189"/>
      <c r="K132" s="189"/>
      <c r="S132" s="167"/>
    </row>
    <row r="133" spans="2:19" s="182" customFormat="1" x14ac:dyDescent="0.2">
      <c r="B133" s="188" t="s">
        <v>266</v>
      </c>
      <c r="C133" s="183"/>
      <c r="F133" s="183"/>
      <c r="G133" s="183"/>
      <c r="H133" s="189"/>
      <c r="I133" s="189"/>
      <c r="J133" s="189"/>
      <c r="K133" s="189"/>
      <c r="S133" s="167"/>
    </row>
    <row r="134" spans="2:19" s="182" customFormat="1" x14ac:dyDescent="0.2">
      <c r="B134" s="190"/>
      <c r="C134" s="183"/>
      <c r="F134" s="183"/>
      <c r="G134" s="183"/>
      <c r="H134" s="189"/>
      <c r="I134" s="189"/>
      <c r="J134" s="189"/>
      <c r="K134" s="189"/>
      <c r="S134" s="167"/>
    </row>
    <row r="135" spans="2:19" s="182" customFormat="1" x14ac:dyDescent="0.2">
      <c r="B135" s="186"/>
      <c r="C135" s="183"/>
      <c r="F135" s="183"/>
      <c r="G135" s="183"/>
      <c r="H135" s="189"/>
      <c r="I135" s="189"/>
      <c r="J135" s="189"/>
      <c r="K135" s="189"/>
      <c r="S135" s="167"/>
    </row>
    <row r="136" spans="2:19" s="169" customFormat="1" x14ac:dyDescent="0.2">
      <c r="B136" s="186"/>
      <c r="C136" s="183"/>
      <c r="F136" s="183"/>
      <c r="G136" s="183"/>
      <c r="H136" s="189"/>
      <c r="I136" s="189"/>
      <c r="J136" s="189"/>
      <c r="K136" s="189"/>
      <c r="S136" s="170"/>
    </row>
    <row r="137" spans="2:19" s="169" customFormat="1" x14ac:dyDescent="0.2">
      <c r="B137" s="182" t="s">
        <v>29</v>
      </c>
      <c r="C137" s="183"/>
      <c r="F137" s="183"/>
      <c r="G137" s="183"/>
      <c r="H137" s="189"/>
      <c r="I137" s="189"/>
      <c r="J137" s="189"/>
      <c r="K137" s="189"/>
      <c r="S137" s="170"/>
    </row>
    <row r="138" spans="2:19" s="169" customFormat="1" x14ac:dyDescent="0.2">
      <c r="B138" s="191" t="s">
        <v>55</v>
      </c>
      <c r="C138" s="183"/>
      <c r="F138" s="183"/>
      <c r="G138" s="183"/>
      <c r="H138" s="189"/>
      <c r="I138" s="189"/>
      <c r="J138" s="189"/>
      <c r="K138" s="189"/>
      <c r="S138" s="170"/>
    </row>
    <row r="139" spans="2:19" s="169" customFormat="1" x14ac:dyDescent="0.2">
      <c r="B139" s="191" t="s">
        <v>166</v>
      </c>
      <c r="C139" s="183"/>
      <c r="F139" s="183"/>
      <c r="G139" s="183"/>
      <c r="H139" s="189"/>
      <c r="I139" s="189"/>
      <c r="J139" s="189"/>
      <c r="K139" s="189"/>
      <c r="S139" s="170"/>
    </row>
    <row r="140" spans="2:19" s="169" customFormat="1" x14ac:dyDescent="0.2">
      <c r="B140" s="191" t="s">
        <v>39</v>
      </c>
      <c r="C140" s="183"/>
      <c r="F140" s="183"/>
      <c r="G140" s="183"/>
      <c r="H140" s="189"/>
      <c r="I140" s="189"/>
      <c r="J140" s="189"/>
      <c r="K140" s="189"/>
      <c r="S140" s="170"/>
    </row>
    <row r="141" spans="2:19" s="169" customFormat="1" x14ac:dyDescent="0.2">
      <c r="B141" s="191" t="s">
        <v>172</v>
      </c>
      <c r="C141" s="183"/>
      <c r="F141" s="183"/>
      <c r="G141" s="183"/>
      <c r="H141" s="189"/>
      <c r="I141" s="189"/>
      <c r="J141" s="189"/>
      <c r="K141" s="189"/>
      <c r="S141" s="170"/>
    </row>
    <row r="142" spans="2:19" s="169" customFormat="1" x14ac:dyDescent="0.2">
      <c r="B142" s="191" t="s">
        <v>112</v>
      </c>
      <c r="C142" s="183"/>
      <c r="F142" s="183"/>
      <c r="G142" s="183"/>
      <c r="J142" s="189"/>
      <c r="K142" s="189"/>
      <c r="S142" s="170"/>
    </row>
    <row r="143" spans="2:19" s="169" customFormat="1" x14ac:dyDescent="0.2">
      <c r="B143" s="191" t="s">
        <v>174</v>
      </c>
      <c r="C143" s="183"/>
      <c r="F143" s="183"/>
      <c r="G143" s="183"/>
      <c r="S143" s="170"/>
    </row>
    <row r="144" spans="2:19" s="169" customFormat="1" x14ac:dyDescent="0.2">
      <c r="B144" s="191" t="s">
        <v>53</v>
      </c>
      <c r="C144" s="183"/>
      <c r="F144" s="183"/>
      <c r="G144" s="183"/>
      <c r="S144" s="170"/>
    </row>
    <row r="145" spans="2:19" s="169" customFormat="1" x14ac:dyDescent="0.2">
      <c r="B145" s="191" t="s">
        <v>163</v>
      </c>
      <c r="C145" s="183"/>
      <c r="F145" s="183"/>
      <c r="G145" s="183"/>
      <c r="S145" s="170"/>
    </row>
    <row r="146" spans="2:19" s="169" customFormat="1" x14ac:dyDescent="0.2">
      <c r="B146" s="191" t="s">
        <v>167</v>
      </c>
      <c r="C146" s="183"/>
      <c r="F146" s="183"/>
      <c r="G146" s="183"/>
      <c r="S146" s="170"/>
    </row>
    <row r="147" spans="2:19" x14ac:dyDescent="0.2">
      <c r="B147" s="192" t="s">
        <v>187</v>
      </c>
      <c r="C147" s="183"/>
      <c r="F147" s="183"/>
      <c r="G147" s="183"/>
    </row>
    <row r="148" spans="2:19" x14ac:dyDescent="0.2">
      <c r="B148" s="191" t="s">
        <v>165</v>
      </c>
      <c r="C148" s="183"/>
      <c r="F148" s="183"/>
      <c r="G148" s="183"/>
    </row>
    <row r="149" spans="2:19" x14ac:dyDescent="0.2">
      <c r="B149" s="191" t="s">
        <v>170</v>
      </c>
      <c r="C149" s="183"/>
      <c r="F149" s="183"/>
      <c r="G149" s="183"/>
    </row>
    <row r="150" spans="2:19" x14ac:dyDescent="0.2">
      <c r="B150" s="191" t="s">
        <v>173</v>
      </c>
      <c r="C150" s="183"/>
      <c r="F150" s="183"/>
      <c r="G150" s="183"/>
    </row>
    <row r="151" spans="2:19" x14ac:dyDescent="0.2">
      <c r="B151" s="191" t="s">
        <v>171</v>
      </c>
      <c r="C151" s="183"/>
      <c r="F151" s="183"/>
      <c r="G151" s="183"/>
    </row>
    <row r="152" spans="2:19" x14ac:dyDescent="0.2">
      <c r="B152" s="191" t="s">
        <v>168</v>
      </c>
      <c r="C152" s="183"/>
      <c r="F152" s="183"/>
      <c r="G152" s="183"/>
    </row>
    <row r="153" spans="2:19" x14ac:dyDescent="0.2">
      <c r="B153" s="191" t="s">
        <v>161</v>
      </c>
      <c r="C153" s="183"/>
      <c r="F153" s="183"/>
      <c r="G153" s="183"/>
    </row>
    <row r="154" spans="2:19" x14ac:dyDescent="0.2">
      <c r="B154" s="191" t="s">
        <v>169</v>
      </c>
      <c r="C154" s="183"/>
    </row>
    <row r="155" spans="2:19" x14ac:dyDescent="0.2">
      <c r="B155" s="191" t="s">
        <v>162</v>
      </c>
      <c r="C155" s="183"/>
    </row>
    <row r="156" spans="2:19" x14ac:dyDescent="0.2">
      <c r="B156" s="191" t="s">
        <v>164</v>
      </c>
      <c r="C156" s="183"/>
    </row>
    <row r="157" spans="2:19" x14ac:dyDescent="0.2">
      <c r="B157" s="191" t="s">
        <v>46</v>
      </c>
      <c r="C157" s="183"/>
    </row>
    <row r="158" spans="2:19" x14ac:dyDescent="0.2">
      <c r="B158" s="191" t="s">
        <v>54</v>
      </c>
      <c r="C158" s="183"/>
    </row>
    <row r="159" spans="2:19" x14ac:dyDescent="0.2">
      <c r="B159" s="191" t="s">
        <v>45</v>
      </c>
      <c r="C159" s="183"/>
    </row>
    <row r="160" spans="2:19" x14ac:dyDescent="0.2">
      <c r="B160" s="191" t="s">
        <v>47</v>
      </c>
      <c r="C160" s="183"/>
    </row>
    <row r="161" spans="2:3" x14ac:dyDescent="0.2">
      <c r="B161" s="191" t="s">
        <v>113</v>
      </c>
      <c r="C161" s="183"/>
    </row>
    <row r="162" spans="2:3" x14ac:dyDescent="0.2">
      <c r="B162" s="191" t="s">
        <v>111</v>
      </c>
      <c r="C162" s="183"/>
    </row>
    <row r="163" spans="2:3" x14ac:dyDescent="0.2">
      <c r="B163" s="191" t="s">
        <v>40</v>
      </c>
      <c r="C163" s="183"/>
    </row>
    <row r="164" spans="2:3" x14ac:dyDescent="0.2">
      <c r="B164" s="191" t="s">
        <v>110</v>
      </c>
    </row>
    <row r="165" spans="2:3" x14ac:dyDescent="0.2">
      <c r="B165" s="182"/>
    </row>
    <row r="166" spans="2:3" x14ac:dyDescent="0.2">
      <c r="B166" s="182"/>
    </row>
    <row r="167" spans="2:3" x14ac:dyDescent="0.2">
      <c r="B167" s="182"/>
    </row>
    <row r="168" spans="2:3" x14ac:dyDescent="0.2">
      <c r="B168" s="182" t="s">
        <v>188</v>
      </c>
    </row>
    <row r="169" spans="2:3" x14ac:dyDescent="0.2">
      <c r="B169" s="184" t="s">
        <v>66</v>
      </c>
    </row>
    <row r="170" spans="2:3" x14ac:dyDescent="0.2">
      <c r="B170" s="184" t="s">
        <v>85</v>
      </c>
    </row>
    <row r="171" spans="2:3" x14ac:dyDescent="0.2">
      <c r="B171" s="182"/>
    </row>
    <row r="172" spans="2:3" x14ac:dyDescent="0.2">
      <c r="B172" s="186"/>
    </row>
    <row r="173" spans="2:3" x14ac:dyDescent="0.2">
      <c r="B173" s="186"/>
    </row>
    <row r="174" spans="2:3" x14ac:dyDescent="0.2">
      <c r="B174" s="193"/>
    </row>
    <row r="175" spans="2:3" x14ac:dyDescent="0.2">
      <c r="B175" s="193"/>
    </row>
    <row r="176" spans="2:3" x14ac:dyDescent="0.2">
      <c r="B176" s="193"/>
    </row>
    <row r="177" spans="2:2" x14ac:dyDescent="0.2">
      <c r="B177" s="193"/>
    </row>
    <row r="178" spans="2:2" x14ac:dyDescent="0.2">
      <c r="B178" s="193"/>
    </row>
  </sheetData>
  <sheetProtection formatColumns="0" formatRows="0"/>
  <mergeCells count="69">
    <mergeCell ref="B2:B5"/>
    <mergeCell ref="C2:M2"/>
    <mergeCell ref="N2:P2"/>
    <mergeCell ref="C3:M3"/>
    <mergeCell ref="N3:P3"/>
    <mergeCell ref="C4:M4"/>
    <mergeCell ref="N4:P4"/>
    <mergeCell ref="C5:M5"/>
    <mergeCell ref="N5:P5"/>
    <mergeCell ref="B7:P8"/>
    <mergeCell ref="B9:P9"/>
    <mergeCell ref="C10:I10"/>
    <mergeCell ref="J10:M10"/>
    <mergeCell ref="N10:P10"/>
    <mergeCell ref="B11:P11"/>
    <mergeCell ref="C12:P12"/>
    <mergeCell ref="B13:P13"/>
    <mergeCell ref="C14:P14"/>
    <mergeCell ref="B15:P15"/>
    <mergeCell ref="C16:P16"/>
    <mergeCell ref="B17:P17"/>
    <mergeCell ref="C18:P18"/>
    <mergeCell ref="B19:P19"/>
    <mergeCell ref="B20:P20"/>
    <mergeCell ref="B21:P21"/>
    <mergeCell ref="C22:P22"/>
    <mergeCell ref="B23:P23"/>
    <mergeCell ref="C24:P24"/>
    <mergeCell ref="B25:P25"/>
    <mergeCell ref="C26:P26"/>
    <mergeCell ref="B27:P27"/>
    <mergeCell ref="D28:G28"/>
    <mergeCell ref="H28:J28"/>
    <mergeCell ref="K28:M28"/>
    <mergeCell ref="N28:O28"/>
    <mergeCell ref="B29:P29"/>
    <mergeCell ref="C30:P30"/>
    <mergeCell ref="B31:P31"/>
    <mergeCell ref="C32:P32"/>
    <mergeCell ref="B33:P33"/>
    <mergeCell ref="C34:P34"/>
    <mergeCell ref="B35:P35"/>
    <mergeCell ref="C36:P36"/>
    <mergeCell ref="B38:P38"/>
    <mergeCell ref="C39:G39"/>
    <mergeCell ref="H39:L39"/>
    <mergeCell ref="M39:P39"/>
    <mergeCell ref="C40:G40"/>
    <mergeCell ref="H40:L40"/>
    <mergeCell ref="M40:P40"/>
    <mergeCell ref="C41:G41"/>
    <mergeCell ref="H41:L41"/>
    <mergeCell ref="M41:P41"/>
    <mergeCell ref="B43:P43"/>
    <mergeCell ref="B45:B47"/>
    <mergeCell ref="B49:P49"/>
    <mergeCell ref="B50:P65"/>
    <mergeCell ref="A66:Q66"/>
    <mergeCell ref="B67:B74"/>
    <mergeCell ref="C67:P67"/>
    <mergeCell ref="C68:P68"/>
    <mergeCell ref="C69:P69"/>
    <mergeCell ref="C70:P70"/>
    <mergeCell ref="C71:P71"/>
    <mergeCell ref="C72:P72"/>
    <mergeCell ref="C73:P73"/>
    <mergeCell ref="C74:P74"/>
    <mergeCell ref="C75:P75"/>
    <mergeCell ref="C76:P76"/>
  </mergeCells>
  <conditionalFormatting sqref="D47:O47">
    <cfRule type="cellIs" dxfId="122" priority="13" operator="greaterThanOrEqual">
      <formula>1.001</formula>
    </cfRule>
    <cfRule type="cellIs" dxfId="121" priority="14" operator="between">
      <formula>0.96</formula>
      <formula>1</formula>
    </cfRule>
    <cfRule type="cellIs" dxfId="120" priority="15" operator="lessThanOrEqual">
      <formula>0.95</formula>
    </cfRule>
  </conditionalFormatting>
  <conditionalFormatting sqref="P46">
    <cfRule type="cellIs" dxfId="119" priority="10" operator="greaterThanOrEqual">
      <formula>1001</formula>
    </cfRule>
    <cfRule type="cellIs" dxfId="118" priority="11" operator="between">
      <formula>0.96</formula>
      <formula>1</formula>
    </cfRule>
    <cfRule type="cellIs" dxfId="117" priority="12" operator="lessThanOrEqual">
      <formula>0.95</formula>
    </cfRule>
  </conditionalFormatting>
  <conditionalFormatting sqref="P46">
    <cfRule type="cellIs" dxfId="116" priority="7" operator="greaterThanOrEqual">
      <formula>1.001</formula>
    </cfRule>
    <cfRule type="cellIs" dxfId="115" priority="8" operator="between">
      <formula>0.96</formula>
      <formula>1</formula>
    </cfRule>
    <cfRule type="cellIs" dxfId="114" priority="9" operator="lessThanOrEqual">
      <formula>0.95</formula>
    </cfRule>
  </conditionalFormatting>
  <conditionalFormatting sqref="P47">
    <cfRule type="cellIs" dxfId="113" priority="4" operator="greaterThanOrEqual">
      <formula>1.001</formula>
    </cfRule>
    <cfRule type="cellIs" dxfId="112" priority="5" operator="between">
      <formula>0.96</formula>
      <formula>1</formula>
    </cfRule>
    <cfRule type="cellIs" dxfId="111" priority="6" operator="lessThanOrEqual">
      <formula>0.95</formula>
    </cfRule>
  </conditionalFormatting>
  <conditionalFormatting sqref="D46:O46">
    <cfRule type="cellIs" dxfId="110" priority="1" operator="greaterThanOrEqual">
      <formula>1.001</formula>
    </cfRule>
    <cfRule type="cellIs" dxfId="109" priority="2" operator="between">
      <formula>0.96</formula>
      <formula>1</formula>
    </cfRule>
    <cfRule type="cellIs" dxfId="108" priority="3" operator="lessThanOrEqual">
      <formula>0.95</formula>
    </cfRule>
  </conditionalFormatting>
  <dataValidations count="6">
    <dataValidation type="list" allowBlank="1" showInputMessage="1" showErrorMessage="1" sqref="C10:I10" xr:uid="{2C705841-8E7A-4612-B078-4E959CC6D067}">
      <formula1>"2023,2024,2025,2026,2027"</formula1>
    </dataValidation>
    <dataValidation type="list" allowBlank="1" showInputMessage="1" showErrorMessage="1" sqref="C18:P18" xr:uid="{EB5963C4-80E7-44AC-9306-A1C76CC0BA96}">
      <formula1>$B$127:$B$133</formula1>
    </dataValidation>
    <dataValidation type="list" allowBlank="1" showInputMessage="1" showErrorMessage="1" sqref="C32:P32 C36:P36 C34:P34" xr:uid="{1EBCF077-886D-499B-A156-5F4E8428C275}">
      <formula1>$Q$101:$Q$106</formula1>
    </dataValidation>
    <dataValidation type="list" allowBlank="1" showInputMessage="1" showErrorMessage="1" sqref="N10:P10" xr:uid="{6E0661D9-C3BF-4E9A-85FC-9BFA4C784D0D}">
      <formula1>"Economicos,Eficiencia,Eficacia, Efectividad,Calidad"</formula1>
    </dataValidation>
    <dataValidation type="list" allowBlank="1" showInputMessage="1" showErrorMessage="1" sqref="C12:P12" xr:uid="{188F8EDB-BBB0-466C-A09D-94DB7B8C3960}">
      <formula1>$B$138:$B$164</formula1>
    </dataValidation>
    <dataValidation type="list" allowBlank="1" showInputMessage="1" showErrorMessage="1" sqref="C76:P76" xr:uid="{0BF9EC89-B250-4043-AA65-28A6334BC293}">
      <formula1>$B$169:$B$170</formula1>
    </dataValidation>
  </dataValidations>
  <pageMargins left="0.7" right="0.7" top="0.75" bottom="0.75" header="0.3" footer="0.3"/>
  <pageSetup orientation="portrait" r:id="rId1"/>
  <drawing r:id="rId2"/>
  <legacy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7CE7A-20E6-41C4-8579-71E27C5F5E17}">
  <sheetPr>
    <tabColor rgb="FFFFFF00"/>
  </sheetPr>
  <dimension ref="A1:AL121"/>
  <sheetViews>
    <sheetView zoomScale="70" zoomScaleNormal="70" workbookViewId="0">
      <selection activeCell="C12" sqref="C12"/>
    </sheetView>
  </sheetViews>
  <sheetFormatPr baseColWidth="10" defaultRowHeight="30" customHeight="1" x14ac:dyDescent="0.2"/>
  <cols>
    <col min="1" max="1" width="28.5703125" style="222" customWidth="1"/>
    <col min="2" max="2" width="27" style="199" bestFit="1" customWidth="1"/>
    <col min="3" max="12" width="15.7109375" style="199" customWidth="1"/>
    <col min="13" max="13" width="9.42578125" style="199" customWidth="1"/>
    <col min="14" max="14" width="10.7109375" style="199" customWidth="1"/>
    <col min="15" max="15" width="34.140625" style="199" customWidth="1"/>
    <col min="16" max="17" width="11.42578125" style="195"/>
    <col min="18" max="18" width="11.42578125" style="167" customWidth="1"/>
    <col min="19" max="19" width="11.42578125" style="195"/>
    <col min="20" max="16384" width="11.42578125" style="199"/>
  </cols>
  <sheetData>
    <row r="1" spans="1:35" ht="30" customHeight="1" x14ac:dyDescent="0.25">
      <c r="A1" s="897"/>
      <c r="B1" s="898" t="s">
        <v>56</v>
      </c>
      <c r="C1" s="899"/>
      <c r="D1" s="899"/>
      <c r="E1" s="899"/>
      <c r="F1" s="899"/>
      <c r="G1" s="899"/>
      <c r="H1" s="899"/>
      <c r="I1" s="899"/>
      <c r="J1" s="899"/>
      <c r="K1" s="899"/>
      <c r="L1" s="899"/>
      <c r="M1" s="900"/>
      <c r="N1" s="901" t="s">
        <v>57</v>
      </c>
      <c r="O1" s="902"/>
      <c r="P1" s="194"/>
      <c r="S1" s="194"/>
      <c r="T1" s="196"/>
      <c r="U1" s="196"/>
      <c r="V1" s="197"/>
      <c r="W1" s="198"/>
    </row>
    <row r="2" spans="1:35" s="178" customFormat="1" ht="30" customHeight="1" x14ac:dyDescent="0.25">
      <c r="A2" s="897"/>
      <c r="B2" s="898" t="s">
        <v>87</v>
      </c>
      <c r="C2" s="899"/>
      <c r="D2" s="899"/>
      <c r="E2" s="899"/>
      <c r="F2" s="899"/>
      <c r="G2" s="899"/>
      <c r="H2" s="899"/>
      <c r="I2" s="899"/>
      <c r="J2" s="899"/>
      <c r="K2" s="899"/>
      <c r="L2" s="899"/>
      <c r="M2" s="900"/>
      <c r="N2" s="872" t="s">
        <v>189</v>
      </c>
      <c r="O2" s="873"/>
      <c r="P2" s="200"/>
      <c r="Q2" s="201"/>
      <c r="R2" s="165">
        <v>0.95</v>
      </c>
      <c r="S2" s="200"/>
      <c r="T2" s="202"/>
      <c r="U2" s="202"/>
      <c r="V2" s="203"/>
      <c r="W2" s="204"/>
    </row>
    <row r="3" spans="1:35" s="178" customFormat="1" ht="30" customHeight="1" x14ac:dyDescent="0.25">
      <c r="A3" s="897"/>
      <c r="B3" s="898" t="s">
        <v>89</v>
      </c>
      <c r="C3" s="899"/>
      <c r="D3" s="899"/>
      <c r="E3" s="899"/>
      <c r="F3" s="899"/>
      <c r="G3" s="899"/>
      <c r="H3" s="899"/>
      <c r="I3" s="899"/>
      <c r="J3" s="899"/>
      <c r="K3" s="899"/>
      <c r="L3" s="899"/>
      <c r="M3" s="900"/>
      <c r="N3" s="901" t="s">
        <v>175</v>
      </c>
      <c r="O3" s="902"/>
      <c r="P3" s="200"/>
      <c r="Q3" s="201"/>
      <c r="R3" s="165">
        <v>0.94999</v>
      </c>
      <c r="S3" s="200"/>
      <c r="T3" s="202"/>
      <c r="U3" s="202"/>
      <c r="V3" s="203"/>
      <c r="W3" s="204"/>
    </row>
    <row r="4" spans="1:35" s="178" customFormat="1" ht="30" customHeight="1" x14ac:dyDescent="0.25">
      <c r="A4" s="897"/>
      <c r="B4" s="898" t="s">
        <v>91</v>
      </c>
      <c r="C4" s="899"/>
      <c r="D4" s="899"/>
      <c r="E4" s="899"/>
      <c r="F4" s="899"/>
      <c r="G4" s="899"/>
      <c r="H4" s="899"/>
      <c r="I4" s="899"/>
      <c r="J4" s="899"/>
      <c r="K4" s="899"/>
      <c r="L4" s="899"/>
      <c r="M4" s="900"/>
      <c r="N4" s="902" t="s">
        <v>61</v>
      </c>
      <c r="O4" s="902"/>
      <c r="P4" s="205"/>
      <c r="Q4" s="201"/>
      <c r="R4" s="165">
        <v>0.65</v>
      </c>
      <c r="S4" s="205"/>
      <c r="T4" s="206"/>
      <c r="U4" s="206"/>
      <c r="V4" s="203"/>
      <c r="W4" s="204"/>
    </row>
    <row r="5" spans="1:35" s="178" customFormat="1" ht="18" x14ac:dyDescent="0.25">
      <c r="A5" s="207"/>
      <c r="B5" s="208"/>
      <c r="C5" s="209"/>
      <c r="D5" s="209"/>
      <c r="E5" s="209"/>
      <c r="F5" s="209"/>
      <c r="G5" s="209"/>
      <c r="H5" s="209"/>
      <c r="I5" s="209"/>
      <c r="J5" s="209"/>
      <c r="K5" s="209"/>
      <c r="L5" s="209"/>
      <c r="M5" s="210"/>
      <c r="N5" s="210"/>
      <c r="O5" s="210"/>
      <c r="P5" s="205"/>
      <c r="Q5" s="201"/>
      <c r="R5" s="165">
        <v>0.64998999999999996</v>
      </c>
      <c r="S5" s="205"/>
      <c r="T5" s="206"/>
      <c r="U5" s="206"/>
      <c r="V5" s="203"/>
      <c r="W5" s="204"/>
    </row>
    <row r="6" spans="1:35" s="178" customFormat="1" ht="13.5" customHeight="1" x14ac:dyDescent="0.25">
      <c r="A6" s="211" t="s">
        <v>0</v>
      </c>
      <c r="B6" s="212"/>
      <c r="C6" s="896" t="str">
        <f>[1]Requerimiento!C12</f>
        <v>GESTION DE INFRAESTRUCTURA FISICA</v>
      </c>
      <c r="D6" s="896"/>
      <c r="E6" s="896"/>
      <c r="F6" s="896"/>
      <c r="G6" s="896"/>
      <c r="H6" s="896"/>
      <c r="I6" s="896"/>
      <c r="J6" s="896"/>
      <c r="K6" s="896"/>
      <c r="L6" s="896"/>
      <c r="M6" s="896"/>
      <c r="N6" s="896"/>
      <c r="O6" s="896"/>
      <c r="P6" s="201"/>
      <c r="Q6" s="201"/>
      <c r="R6" s="168"/>
      <c r="S6" s="201"/>
    </row>
    <row r="7" spans="1:35" s="178" customFormat="1" ht="11.25" customHeight="1" x14ac:dyDescent="0.2">
      <c r="A7" s="213"/>
      <c r="B7" s="212"/>
      <c r="C7" s="212"/>
      <c r="D7" s="212"/>
      <c r="E7" s="212"/>
      <c r="F7" s="212"/>
      <c r="G7" s="212"/>
      <c r="H7" s="212"/>
      <c r="I7" s="212"/>
      <c r="J7" s="212"/>
      <c r="K7" s="212"/>
      <c r="L7" s="212"/>
      <c r="M7" s="212"/>
      <c r="N7" s="212"/>
      <c r="O7" s="212"/>
      <c r="P7" s="201"/>
      <c r="Q7" s="201"/>
      <c r="R7" s="168"/>
      <c r="S7" s="201"/>
    </row>
    <row r="8" spans="1:35" ht="30" customHeight="1" thickBot="1" x14ac:dyDescent="0.25">
      <c r="A8" s="796" t="s">
        <v>92</v>
      </c>
      <c r="B8" s="798" t="s">
        <v>20</v>
      </c>
      <c r="C8" s="1176" t="str">
        <f>+'[3]Hoja de vida RESPEL'!C14:P14</f>
        <v xml:space="preserve">RESPEL- Indicador de Residuos Peligrosos </v>
      </c>
      <c r="D8" s="1177"/>
      <c r="E8" s="1177"/>
      <c r="F8" s="1177"/>
      <c r="G8" s="1177"/>
      <c r="H8" s="1177"/>
      <c r="I8" s="1177"/>
      <c r="J8" s="1177"/>
      <c r="K8" s="1177"/>
      <c r="L8" s="1177"/>
      <c r="M8" s="1177"/>
      <c r="N8" s="1177"/>
      <c r="O8" s="1177"/>
      <c r="P8" s="1177"/>
      <c r="Q8" s="1177"/>
      <c r="R8" s="1177"/>
      <c r="S8" s="1177"/>
      <c r="T8" s="1177"/>
      <c r="U8" s="1177"/>
      <c r="V8" s="1177"/>
      <c r="W8" s="1177"/>
      <c r="X8" s="1177"/>
      <c r="Y8" s="1177"/>
      <c r="Z8" s="1177"/>
      <c r="AA8" s="1177"/>
      <c r="AB8" s="1177"/>
      <c r="AC8" s="1177"/>
      <c r="AD8" s="1177"/>
      <c r="AE8" s="1177"/>
      <c r="AF8" s="1178"/>
      <c r="AG8" s="799" t="s">
        <v>94</v>
      </c>
      <c r="AH8" s="800"/>
      <c r="AI8" s="801"/>
    </row>
    <row r="9" spans="1:35" ht="30" customHeight="1" thickBot="1" x14ac:dyDescent="0.25">
      <c r="A9" s="797"/>
      <c r="B9" s="796"/>
      <c r="C9" s="364" t="s">
        <v>126</v>
      </c>
      <c r="D9" s="364" t="s">
        <v>93</v>
      </c>
      <c r="E9" s="364" t="s">
        <v>127</v>
      </c>
      <c r="F9" s="364" t="s">
        <v>93</v>
      </c>
      <c r="G9" s="364" t="s">
        <v>128</v>
      </c>
      <c r="H9" s="364" t="s">
        <v>93</v>
      </c>
      <c r="I9" s="364" t="s">
        <v>129</v>
      </c>
      <c r="J9" s="364" t="s">
        <v>93</v>
      </c>
      <c r="K9" s="364" t="s">
        <v>130</v>
      </c>
      <c r="L9" s="364" t="s">
        <v>93</v>
      </c>
      <c r="M9" s="364" t="s">
        <v>131</v>
      </c>
      <c r="N9" s="364" t="s">
        <v>93</v>
      </c>
      <c r="O9" s="364" t="s">
        <v>331</v>
      </c>
      <c r="P9" s="364" t="s">
        <v>93</v>
      </c>
      <c r="Q9" s="364" t="s">
        <v>132</v>
      </c>
      <c r="R9" s="364" t="s">
        <v>93</v>
      </c>
      <c r="S9" s="364" t="s">
        <v>133</v>
      </c>
      <c r="T9" s="364" t="s">
        <v>93</v>
      </c>
      <c r="U9" s="364" t="s">
        <v>332</v>
      </c>
      <c r="V9" s="364" t="s">
        <v>93</v>
      </c>
      <c r="W9" s="364" t="s">
        <v>135</v>
      </c>
      <c r="X9" s="364" t="s">
        <v>93</v>
      </c>
      <c r="Y9" s="364" t="s">
        <v>136</v>
      </c>
      <c r="Z9" s="364" t="s">
        <v>93</v>
      </c>
      <c r="AA9" s="364" t="s">
        <v>137</v>
      </c>
      <c r="AB9" s="364" t="s">
        <v>93</v>
      </c>
      <c r="AC9" s="364" t="s">
        <v>333</v>
      </c>
      <c r="AD9" s="364" t="s">
        <v>93</v>
      </c>
      <c r="AE9" s="364" t="s">
        <v>10</v>
      </c>
      <c r="AF9" s="364" t="s">
        <v>93</v>
      </c>
      <c r="AG9" s="1179"/>
      <c r="AH9" s="1180"/>
      <c r="AI9" s="1181"/>
    </row>
    <row r="10" spans="1:35" ht="57.75" customHeight="1" x14ac:dyDescent="0.2">
      <c r="A10" s="1182" t="s">
        <v>334</v>
      </c>
      <c r="B10" s="370" t="s">
        <v>326</v>
      </c>
      <c r="C10" s="371">
        <v>0</v>
      </c>
      <c r="D10" s="1166">
        <v>0</v>
      </c>
      <c r="E10" s="371">
        <v>0</v>
      </c>
      <c r="F10" s="1166" t="str">
        <f>IF(E10=0,"0",(E10/E11))</f>
        <v>0</v>
      </c>
      <c r="G10" s="371">
        <v>0</v>
      </c>
      <c r="H10" s="1166" t="str">
        <f>IF(G10=0,"0",(G10/G11))</f>
        <v>0</v>
      </c>
      <c r="I10" s="371">
        <v>0</v>
      </c>
      <c r="J10" s="1166" t="str">
        <f>IF(I10=0,"0",(I10/I11))</f>
        <v>0</v>
      </c>
      <c r="K10" s="372"/>
      <c r="L10" s="1166" t="str">
        <f>IF(K10=0,"0",(K10/K11))</f>
        <v>0</v>
      </c>
      <c r="M10" s="372"/>
      <c r="N10" s="1166" t="str">
        <f>IF(M10=0,"0",(M10/M11))</f>
        <v>0</v>
      </c>
      <c r="O10" s="373">
        <f>AVERAGE(C10,E10,G10,I10,K10,M10)</f>
        <v>0</v>
      </c>
      <c r="P10" s="1166" t="str">
        <f>IF(O10=0,"0",(O10/O11))</f>
        <v>0</v>
      </c>
      <c r="Q10" s="372"/>
      <c r="R10" s="1166" t="str">
        <f>IF(Q10=0,"0",(Q10/Q11))</f>
        <v>0</v>
      </c>
      <c r="S10" s="372"/>
      <c r="T10" s="1166" t="str">
        <f>IF(S10=0,"0",(S10/S11))</f>
        <v>0</v>
      </c>
      <c r="U10" s="372"/>
      <c r="V10" s="1166" t="str">
        <f>IF(U10=0,"0",(U10/U11))</f>
        <v>0</v>
      </c>
      <c r="W10" s="372"/>
      <c r="X10" s="1166" t="str">
        <f>IF(W10=0,"0",(W10/W11))</f>
        <v>0</v>
      </c>
      <c r="Y10" s="372"/>
      <c r="Z10" s="1166" t="str">
        <f>IF(Y10=0,"0",(Y10/Y11))</f>
        <v>0</v>
      </c>
      <c r="AA10" s="372"/>
      <c r="AB10" s="1166" t="str">
        <f>IF(AA10=0,"0",(AA10/AA11))</f>
        <v>0</v>
      </c>
      <c r="AC10" s="373" t="e">
        <f>AVERAGE(Q10,S10,U10,W10,Y10,AA10)</f>
        <v>#DIV/0!</v>
      </c>
      <c r="AD10" s="1168" t="e">
        <f>IF(AC10=0,"0",(AC10/AC11))</f>
        <v>#DIV/0!</v>
      </c>
      <c r="AE10" s="374">
        <f>AVERAGE(C10,E10,G10,I10,K10,Q10,M10,S10,U10,W10,Y10,AA10)</f>
        <v>0</v>
      </c>
      <c r="AF10" s="1166" t="str">
        <f>IF(AE10=0,"0",(AE10/AE11))</f>
        <v>0</v>
      </c>
      <c r="AG10" s="1170"/>
      <c r="AH10" s="1171"/>
      <c r="AI10" s="1172"/>
    </row>
    <row r="11" spans="1:35" ht="62.25" customHeight="1" thickBot="1" x14ac:dyDescent="0.25">
      <c r="A11" s="1183"/>
      <c r="B11" s="229" t="s">
        <v>335</v>
      </c>
      <c r="C11" s="230">
        <v>0</v>
      </c>
      <c r="D11" s="1167"/>
      <c r="E11" s="230">
        <v>0</v>
      </c>
      <c r="F11" s="1167"/>
      <c r="G11" s="230">
        <v>0</v>
      </c>
      <c r="H11" s="1167"/>
      <c r="I11" s="230">
        <v>0</v>
      </c>
      <c r="J11" s="1167"/>
      <c r="K11" s="231"/>
      <c r="L11" s="1167"/>
      <c r="M11" s="231"/>
      <c r="N11" s="1167"/>
      <c r="O11" s="232">
        <f>AVERAGE(C11,E11,G11,I11,K11,M11)</f>
        <v>0</v>
      </c>
      <c r="P11" s="1167"/>
      <c r="Q11" s="231"/>
      <c r="R11" s="1167"/>
      <c r="S11" s="231"/>
      <c r="T11" s="1167"/>
      <c r="U11" s="231"/>
      <c r="V11" s="1167"/>
      <c r="W11" s="231"/>
      <c r="X11" s="1167"/>
      <c r="Y11" s="231"/>
      <c r="Z11" s="1167"/>
      <c r="AA11" s="231"/>
      <c r="AB11" s="1167"/>
      <c r="AC11" s="232" t="e">
        <f>AVERAGE(Q11,S11,U11,W11,Y11,AA11)</f>
        <v>#DIV/0!</v>
      </c>
      <c r="AD11" s="1169"/>
      <c r="AE11" s="233">
        <f>AVERAGE(C11,E11,G11,I11,K11,Q11,M11,S11,U11,W11,Y11,AA11)</f>
        <v>0</v>
      </c>
      <c r="AF11" s="1167"/>
      <c r="AG11" s="1173"/>
      <c r="AH11" s="1174"/>
      <c r="AI11" s="1175"/>
    </row>
    <row r="41" spans="1:38" s="195" customFormat="1" ht="30" customHeight="1" x14ac:dyDescent="0.2">
      <c r="A41" s="222"/>
      <c r="B41" s="199"/>
      <c r="C41" s="199"/>
      <c r="D41" s="199"/>
      <c r="E41" s="199"/>
      <c r="F41" s="199"/>
      <c r="G41" s="199"/>
      <c r="H41" s="199"/>
      <c r="I41" s="199"/>
      <c r="J41" s="199"/>
      <c r="K41" s="199"/>
      <c r="L41" s="199"/>
      <c r="M41" s="199"/>
      <c r="N41" s="199"/>
      <c r="O41" s="199"/>
      <c r="R41" s="179"/>
      <c r="T41" s="199"/>
      <c r="U41" s="199"/>
      <c r="V41" s="199"/>
      <c r="W41" s="199"/>
      <c r="X41" s="199"/>
      <c r="Y41" s="199"/>
      <c r="Z41" s="199"/>
      <c r="AA41" s="199"/>
      <c r="AB41" s="199"/>
      <c r="AC41" s="199"/>
      <c r="AD41" s="199"/>
      <c r="AE41" s="199"/>
      <c r="AF41" s="199"/>
      <c r="AG41" s="199"/>
      <c r="AH41" s="199"/>
      <c r="AI41" s="199"/>
      <c r="AJ41" s="199"/>
      <c r="AK41" s="199"/>
      <c r="AL41" s="199"/>
    </row>
    <row r="111" spans="1:38" s="195" customFormat="1" ht="30" customHeight="1" x14ac:dyDescent="0.2">
      <c r="A111" s="222"/>
      <c r="B111" s="199"/>
      <c r="C111" s="199"/>
      <c r="D111" s="199"/>
      <c r="E111" s="199"/>
      <c r="F111" s="199"/>
      <c r="G111" s="199"/>
      <c r="H111" s="199"/>
      <c r="I111" s="199"/>
      <c r="J111" s="199"/>
      <c r="K111" s="199"/>
      <c r="L111" s="199"/>
      <c r="M111" s="199"/>
      <c r="N111" s="199"/>
      <c r="O111" s="199"/>
      <c r="R111" s="170"/>
      <c r="T111" s="199"/>
      <c r="U111" s="199"/>
      <c r="V111" s="199"/>
      <c r="W111" s="199"/>
      <c r="X111" s="199"/>
      <c r="Y111" s="199"/>
      <c r="Z111" s="199"/>
      <c r="AA111" s="199"/>
      <c r="AB111" s="199"/>
      <c r="AC111" s="199"/>
      <c r="AD111" s="199"/>
      <c r="AE111" s="199"/>
      <c r="AF111" s="199"/>
      <c r="AG111" s="199"/>
      <c r="AH111" s="199"/>
      <c r="AI111" s="199"/>
      <c r="AJ111" s="199"/>
      <c r="AK111" s="199"/>
      <c r="AL111" s="199"/>
    </row>
    <row r="112" spans="1:38" s="195" customFormat="1" ht="30" customHeight="1" x14ac:dyDescent="0.2">
      <c r="A112" s="222"/>
      <c r="B112" s="199"/>
      <c r="C112" s="199"/>
      <c r="D112" s="199"/>
      <c r="E112" s="199"/>
      <c r="F112" s="199"/>
      <c r="G112" s="199"/>
      <c r="H112" s="199"/>
      <c r="I112" s="199"/>
      <c r="J112" s="199"/>
      <c r="K112" s="199"/>
      <c r="L112" s="199"/>
      <c r="M112" s="199"/>
      <c r="N112" s="199"/>
      <c r="O112" s="199"/>
      <c r="R112" s="170"/>
      <c r="T112" s="199"/>
      <c r="U112" s="199"/>
      <c r="V112" s="199"/>
      <c r="W112" s="199"/>
      <c r="X112" s="199"/>
      <c r="Y112" s="199"/>
      <c r="Z112" s="199"/>
      <c r="AA112" s="199"/>
      <c r="AB112" s="199"/>
      <c r="AC112" s="199"/>
      <c r="AD112" s="199"/>
      <c r="AE112" s="199"/>
      <c r="AF112" s="199"/>
      <c r="AG112" s="199"/>
      <c r="AH112" s="199"/>
      <c r="AI112" s="199"/>
      <c r="AJ112" s="199"/>
      <c r="AK112" s="199"/>
      <c r="AL112" s="199"/>
    </row>
    <row r="113" spans="1:38" s="195" customFormat="1" ht="30" customHeight="1" x14ac:dyDescent="0.2">
      <c r="A113" s="222"/>
      <c r="B113" s="199"/>
      <c r="C113" s="199"/>
      <c r="D113" s="199"/>
      <c r="E113" s="199"/>
      <c r="F113" s="199"/>
      <c r="G113" s="199"/>
      <c r="H113" s="199"/>
      <c r="I113" s="199"/>
      <c r="J113" s="199"/>
      <c r="K113" s="199"/>
      <c r="L113" s="199"/>
      <c r="M113" s="199"/>
      <c r="N113" s="199"/>
      <c r="O113" s="199"/>
      <c r="R113" s="170"/>
      <c r="T113" s="199"/>
      <c r="U113" s="199"/>
      <c r="V113" s="199"/>
      <c r="W113" s="199"/>
      <c r="X113" s="199"/>
      <c r="Y113" s="199"/>
      <c r="Z113" s="199"/>
      <c r="AA113" s="199"/>
      <c r="AB113" s="199"/>
      <c r="AC113" s="199"/>
      <c r="AD113" s="199"/>
      <c r="AE113" s="199"/>
      <c r="AF113" s="199"/>
      <c r="AG113" s="199"/>
      <c r="AH113" s="199"/>
      <c r="AI113" s="199"/>
      <c r="AJ113" s="199"/>
      <c r="AK113" s="199"/>
      <c r="AL113" s="199"/>
    </row>
    <row r="114" spans="1:38" s="195" customFormat="1" ht="30" customHeight="1" x14ac:dyDescent="0.2">
      <c r="A114" s="222"/>
      <c r="B114" s="199"/>
      <c r="C114" s="199"/>
      <c r="D114" s="199"/>
      <c r="E114" s="199"/>
      <c r="F114" s="199"/>
      <c r="G114" s="199"/>
      <c r="H114" s="199"/>
      <c r="I114" s="199"/>
      <c r="J114" s="199"/>
      <c r="K114" s="199"/>
      <c r="L114" s="199"/>
      <c r="M114" s="199"/>
      <c r="N114" s="199"/>
      <c r="O114" s="199"/>
      <c r="R114" s="170"/>
      <c r="T114" s="199"/>
      <c r="U114" s="199"/>
      <c r="V114" s="199"/>
      <c r="W114" s="199"/>
      <c r="X114" s="199"/>
      <c r="Y114" s="199"/>
      <c r="Z114" s="199"/>
      <c r="AA114" s="199"/>
      <c r="AB114" s="199"/>
      <c r="AC114" s="199"/>
      <c r="AD114" s="199"/>
      <c r="AE114" s="199"/>
      <c r="AF114" s="199"/>
      <c r="AG114" s="199"/>
      <c r="AH114" s="199"/>
      <c r="AI114" s="199"/>
      <c r="AJ114" s="199"/>
      <c r="AK114" s="199"/>
      <c r="AL114" s="199"/>
    </row>
    <row r="115" spans="1:38" s="195" customFormat="1" ht="30" customHeight="1" x14ac:dyDescent="0.2">
      <c r="A115" s="222"/>
      <c r="B115" s="199"/>
      <c r="C115" s="199"/>
      <c r="D115" s="199"/>
      <c r="E115" s="199"/>
      <c r="F115" s="199"/>
      <c r="G115" s="199"/>
      <c r="H115" s="199"/>
      <c r="I115" s="199"/>
      <c r="J115" s="199"/>
      <c r="K115" s="199"/>
      <c r="L115" s="199"/>
      <c r="M115" s="199"/>
      <c r="N115" s="199"/>
      <c r="O115" s="199"/>
      <c r="R115" s="170"/>
      <c r="T115" s="199"/>
      <c r="U115" s="199"/>
      <c r="V115" s="199"/>
      <c r="W115" s="199"/>
      <c r="X115" s="199"/>
      <c r="Y115" s="199"/>
      <c r="Z115" s="199"/>
      <c r="AA115" s="199"/>
      <c r="AB115" s="199"/>
      <c r="AC115" s="199"/>
      <c r="AD115" s="199"/>
      <c r="AE115" s="199"/>
      <c r="AF115" s="199"/>
      <c r="AG115" s="199"/>
      <c r="AH115" s="199"/>
      <c r="AI115" s="199"/>
      <c r="AJ115" s="199"/>
      <c r="AK115" s="199"/>
      <c r="AL115" s="199"/>
    </row>
    <row r="116" spans="1:38" s="195" customFormat="1" ht="30" customHeight="1" x14ac:dyDescent="0.2">
      <c r="A116" s="222"/>
      <c r="B116" s="199"/>
      <c r="C116" s="199"/>
      <c r="D116" s="199"/>
      <c r="E116" s="199"/>
      <c r="F116" s="199"/>
      <c r="G116" s="199"/>
      <c r="H116" s="199"/>
      <c r="I116" s="199"/>
      <c r="J116" s="199"/>
      <c r="K116" s="199"/>
      <c r="L116" s="199"/>
      <c r="M116" s="199"/>
      <c r="N116" s="199"/>
      <c r="O116" s="199"/>
      <c r="R116" s="170"/>
      <c r="T116" s="199"/>
      <c r="U116" s="199"/>
      <c r="V116" s="199"/>
      <c r="W116" s="199"/>
      <c r="X116" s="199"/>
      <c r="Y116" s="199"/>
      <c r="Z116" s="199"/>
      <c r="AA116" s="199"/>
      <c r="AB116" s="199"/>
      <c r="AC116" s="199"/>
      <c r="AD116" s="199"/>
      <c r="AE116" s="199"/>
      <c r="AF116" s="199"/>
      <c r="AG116" s="199"/>
      <c r="AH116" s="199"/>
      <c r="AI116" s="199"/>
      <c r="AJ116" s="199"/>
      <c r="AK116" s="199"/>
      <c r="AL116" s="199"/>
    </row>
    <row r="117" spans="1:38" s="195" customFormat="1" ht="30" customHeight="1" x14ac:dyDescent="0.2">
      <c r="A117" s="222"/>
      <c r="B117" s="199"/>
      <c r="C117" s="199"/>
      <c r="D117" s="199"/>
      <c r="E117" s="199"/>
      <c r="F117" s="199"/>
      <c r="G117" s="199"/>
      <c r="H117" s="199"/>
      <c r="I117" s="199"/>
      <c r="J117" s="199"/>
      <c r="K117" s="199"/>
      <c r="L117" s="199"/>
      <c r="M117" s="199"/>
      <c r="N117" s="199"/>
      <c r="O117" s="199"/>
      <c r="R117" s="170"/>
      <c r="T117" s="199"/>
      <c r="U117" s="199"/>
      <c r="V117" s="199"/>
      <c r="W117" s="199"/>
      <c r="X117" s="199"/>
      <c r="Y117" s="199"/>
      <c r="Z117" s="199"/>
      <c r="AA117" s="199"/>
      <c r="AB117" s="199"/>
      <c r="AC117" s="199"/>
      <c r="AD117" s="199"/>
      <c r="AE117" s="199"/>
      <c r="AF117" s="199"/>
      <c r="AG117" s="199"/>
      <c r="AH117" s="199"/>
      <c r="AI117" s="199"/>
      <c r="AJ117" s="199"/>
      <c r="AK117" s="199"/>
      <c r="AL117" s="199"/>
    </row>
    <row r="118" spans="1:38" s="195" customFormat="1" ht="30" customHeight="1" x14ac:dyDescent="0.2">
      <c r="A118" s="222"/>
      <c r="B118" s="199"/>
      <c r="C118" s="199"/>
      <c r="D118" s="199"/>
      <c r="E118" s="199"/>
      <c r="F118" s="199"/>
      <c r="G118" s="199"/>
      <c r="H118" s="199"/>
      <c r="I118" s="199"/>
      <c r="J118" s="199"/>
      <c r="K118" s="199"/>
      <c r="L118" s="199"/>
      <c r="M118" s="199"/>
      <c r="N118" s="199"/>
      <c r="O118" s="199"/>
      <c r="R118" s="170"/>
      <c r="T118" s="199"/>
      <c r="U118" s="199"/>
      <c r="V118" s="199"/>
      <c r="W118" s="199"/>
      <c r="X118" s="199"/>
      <c r="Y118" s="199"/>
      <c r="Z118" s="199"/>
      <c r="AA118" s="199"/>
      <c r="AB118" s="199"/>
      <c r="AC118" s="199"/>
      <c r="AD118" s="199"/>
      <c r="AE118" s="199"/>
      <c r="AF118" s="199"/>
      <c r="AG118" s="199"/>
      <c r="AH118" s="199"/>
      <c r="AI118" s="199"/>
      <c r="AJ118" s="199"/>
      <c r="AK118" s="199"/>
      <c r="AL118" s="199"/>
    </row>
    <row r="119" spans="1:38" s="195" customFormat="1" ht="30" customHeight="1" x14ac:dyDescent="0.2">
      <c r="A119" s="222"/>
      <c r="B119" s="199"/>
      <c r="C119" s="199"/>
      <c r="D119" s="199"/>
      <c r="E119" s="199"/>
      <c r="F119" s="199"/>
      <c r="G119" s="199"/>
      <c r="H119" s="199"/>
      <c r="I119" s="199"/>
      <c r="J119" s="199"/>
      <c r="K119" s="199"/>
      <c r="L119" s="199"/>
      <c r="M119" s="199"/>
      <c r="N119" s="199"/>
      <c r="O119" s="199"/>
      <c r="R119" s="170"/>
      <c r="T119" s="199"/>
      <c r="U119" s="199"/>
      <c r="V119" s="199"/>
      <c r="W119" s="199"/>
      <c r="X119" s="199"/>
      <c r="Y119" s="199"/>
      <c r="Z119" s="199"/>
      <c r="AA119" s="199"/>
      <c r="AB119" s="199"/>
      <c r="AC119" s="199"/>
      <c r="AD119" s="199"/>
      <c r="AE119" s="199"/>
      <c r="AF119" s="199"/>
      <c r="AG119" s="199"/>
      <c r="AH119" s="199"/>
      <c r="AI119" s="199"/>
      <c r="AJ119" s="199"/>
      <c r="AK119" s="199"/>
      <c r="AL119" s="199"/>
    </row>
    <row r="120" spans="1:38" s="195" customFormat="1" ht="30" customHeight="1" x14ac:dyDescent="0.2">
      <c r="A120" s="222"/>
      <c r="B120" s="199"/>
      <c r="C120" s="199"/>
      <c r="D120" s="199"/>
      <c r="E120" s="199"/>
      <c r="F120" s="199"/>
      <c r="G120" s="199"/>
      <c r="H120" s="199"/>
      <c r="I120" s="199"/>
      <c r="J120" s="199"/>
      <c r="K120" s="199"/>
      <c r="L120" s="199"/>
      <c r="M120" s="199"/>
      <c r="N120" s="199"/>
      <c r="O120" s="199"/>
      <c r="R120" s="170"/>
      <c r="T120" s="199"/>
      <c r="U120" s="199"/>
      <c r="V120" s="199"/>
      <c r="W120" s="199"/>
      <c r="X120" s="199"/>
      <c r="Y120" s="199"/>
      <c r="Z120" s="199"/>
      <c r="AA120" s="199"/>
      <c r="AB120" s="199"/>
      <c r="AC120" s="199"/>
      <c r="AD120" s="199"/>
      <c r="AE120" s="199"/>
      <c r="AF120" s="199"/>
      <c r="AG120" s="199"/>
      <c r="AH120" s="199"/>
      <c r="AI120" s="199"/>
      <c r="AJ120" s="199"/>
      <c r="AK120" s="199"/>
      <c r="AL120" s="199"/>
    </row>
    <row r="121" spans="1:38" s="195" customFormat="1" ht="30" customHeight="1" x14ac:dyDescent="0.2">
      <c r="A121" s="222"/>
      <c r="B121" s="199"/>
      <c r="C121" s="199"/>
      <c r="D121" s="199"/>
      <c r="E121" s="199"/>
      <c r="F121" s="199"/>
      <c r="G121" s="199"/>
      <c r="H121" s="199"/>
      <c r="I121" s="199"/>
      <c r="J121" s="199"/>
      <c r="K121" s="199"/>
      <c r="L121" s="199"/>
      <c r="M121" s="199"/>
      <c r="N121" s="199"/>
      <c r="O121" s="199"/>
      <c r="R121" s="170"/>
      <c r="T121" s="199"/>
      <c r="U121" s="199"/>
      <c r="V121" s="199"/>
      <c r="W121" s="199"/>
      <c r="X121" s="199"/>
      <c r="Y121" s="199"/>
      <c r="Z121" s="199"/>
      <c r="AA121" s="199"/>
      <c r="AB121" s="199"/>
      <c r="AC121" s="199"/>
      <c r="AD121" s="199"/>
      <c r="AE121" s="199"/>
      <c r="AF121" s="199"/>
      <c r="AG121" s="199"/>
      <c r="AH121" s="199"/>
      <c r="AI121" s="199"/>
      <c r="AJ121" s="199"/>
      <c r="AK121" s="199"/>
      <c r="AL121" s="199"/>
    </row>
  </sheetData>
  <sheetProtection formatCells="0"/>
  <mergeCells count="31">
    <mergeCell ref="A1:A4"/>
    <mergeCell ref="B1:M1"/>
    <mergeCell ref="N1:O1"/>
    <mergeCell ref="B2:M2"/>
    <mergeCell ref="N2:O2"/>
    <mergeCell ref="B3:M3"/>
    <mergeCell ref="N3:O3"/>
    <mergeCell ref="B4:M4"/>
    <mergeCell ref="N4:O4"/>
    <mergeCell ref="C6:O6"/>
    <mergeCell ref="A8:A9"/>
    <mergeCell ref="B8:B9"/>
    <mergeCell ref="C8:AF8"/>
    <mergeCell ref="AG8:AI9"/>
    <mergeCell ref="A10:A11"/>
    <mergeCell ref="D10:D11"/>
    <mergeCell ref="F10:F11"/>
    <mergeCell ref="H10:H11"/>
    <mergeCell ref="J10:J11"/>
    <mergeCell ref="L10:L11"/>
    <mergeCell ref="N10:N11"/>
    <mergeCell ref="P10:P11"/>
    <mergeCell ref="R10:R11"/>
    <mergeCell ref="T10:T11"/>
    <mergeCell ref="V10:V11"/>
    <mergeCell ref="X10:X11"/>
    <mergeCell ref="Z10:Z11"/>
    <mergeCell ref="AB10:AB11"/>
    <mergeCell ref="AD10:AD11"/>
    <mergeCell ref="AF10:AF11"/>
    <mergeCell ref="AG10:AI11"/>
  </mergeCells>
  <conditionalFormatting sqref="AD10">
    <cfRule type="cellIs" dxfId="107" priority="1" operator="greaterThanOrEqual">
      <formula>1.001</formula>
    </cfRule>
    <cfRule type="cellIs" dxfId="106" priority="2" operator="between">
      <formula>0.96</formula>
      <formula>1</formula>
    </cfRule>
    <cfRule type="cellIs" dxfId="105" priority="3" operator="lessThanOrEqual">
      <formula>0.95</formula>
    </cfRule>
  </conditionalFormatting>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A5174-FEBC-4EF1-9FC4-70DF37955ACC}">
  <sheetPr>
    <tabColor theme="9" tint="0.39997558519241921"/>
  </sheetPr>
  <dimension ref="A1:S181"/>
  <sheetViews>
    <sheetView topLeftCell="A51" zoomScaleNormal="100" workbookViewId="0">
      <selection activeCell="C71" sqref="C71:P71"/>
    </sheetView>
  </sheetViews>
  <sheetFormatPr baseColWidth="10" defaultRowHeight="12.75" x14ac:dyDescent="0.2"/>
  <cols>
    <col min="1" max="1" width="0.7109375" style="165" customWidth="1"/>
    <col min="2" max="2" width="30" style="165" customWidth="1"/>
    <col min="3" max="3" width="16.85546875" style="165" customWidth="1"/>
    <col min="4" max="4" width="7.42578125" style="165" bestFit="1" customWidth="1"/>
    <col min="5" max="5" width="9.42578125" style="165" customWidth="1"/>
    <col min="6" max="6" width="9.5703125" style="165" bestFit="1" customWidth="1"/>
    <col min="7" max="7" width="5.42578125" style="165" bestFit="1" customWidth="1"/>
    <col min="8" max="8" width="5.140625" style="165" bestFit="1" customWidth="1"/>
    <col min="9" max="9" width="9.5703125" style="165" bestFit="1" customWidth="1"/>
    <col min="10" max="10" width="4.140625" style="165" bestFit="1" customWidth="1"/>
    <col min="11" max="11" width="6.42578125" style="165" bestFit="1" customWidth="1"/>
    <col min="12" max="12" width="9.5703125" style="165" bestFit="1" customWidth="1"/>
    <col min="13" max="13" width="8.42578125" style="165" customWidth="1"/>
    <col min="14" max="14" width="6.42578125" style="165" customWidth="1"/>
    <col min="15" max="15" width="11" style="165" customWidth="1"/>
    <col min="16" max="16" width="12.140625" style="165" customWidth="1"/>
    <col min="17" max="18" width="11.7109375" style="165" customWidth="1"/>
    <col min="19" max="19" width="11.42578125" style="167" hidden="1" customWidth="1"/>
    <col min="20" max="16384" width="11.42578125" style="165"/>
  </cols>
  <sheetData>
    <row r="1" spans="1:19" ht="6" customHeight="1" thickBot="1" x14ac:dyDescent="0.25">
      <c r="B1" s="166"/>
      <c r="C1" s="166"/>
      <c r="D1" s="166"/>
      <c r="E1" s="166"/>
      <c r="F1" s="166"/>
      <c r="G1" s="166"/>
      <c r="H1" s="166"/>
      <c r="I1" s="166"/>
      <c r="J1" s="166"/>
      <c r="K1" s="166"/>
      <c r="L1" s="166"/>
      <c r="M1" s="166"/>
      <c r="N1" s="166"/>
      <c r="O1" s="166"/>
      <c r="P1" s="166"/>
    </row>
    <row r="2" spans="1:19" ht="16.5" customHeight="1" x14ac:dyDescent="0.2">
      <c r="B2" s="860"/>
      <c r="C2" s="863" t="s">
        <v>56</v>
      </c>
      <c r="D2" s="864"/>
      <c r="E2" s="864"/>
      <c r="F2" s="864"/>
      <c r="G2" s="864"/>
      <c r="H2" s="864"/>
      <c r="I2" s="864"/>
      <c r="J2" s="864"/>
      <c r="K2" s="864"/>
      <c r="L2" s="864"/>
      <c r="M2" s="865"/>
      <c r="N2" s="866" t="s">
        <v>185</v>
      </c>
      <c r="O2" s="867"/>
      <c r="P2" s="868"/>
      <c r="S2" s="165">
        <v>0.95</v>
      </c>
    </row>
    <row r="3" spans="1:19" ht="15.75" customHeight="1" x14ac:dyDescent="0.2">
      <c r="B3" s="861"/>
      <c r="C3" s="869" t="s">
        <v>58</v>
      </c>
      <c r="D3" s="870"/>
      <c r="E3" s="870"/>
      <c r="F3" s="870"/>
      <c r="G3" s="870"/>
      <c r="H3" s="870"/>
      <c r="I3" s="870"/>
      <c r="J3" s="870"/>
      <c r="K3" s="870"/>
      <c r="L3" s="870"/>
      <c r="M3" s="871"/>
      <c r="N3" s="872" t="s">
        <v>189</v>
      </c>
      <c r="O3" s="873"/>
      <c r="P3" s="874"/>
      <c r="S3" s="165">
        <v>0.94999</v>
      </c>
    </row>
    <row r="4" spans="1:19" ht="15.75" customHeight="1" x14ac:dyDescent="0.2">
      <c r="B4" s="861"/>
      <c r="C4" s="869" t="s">
        <v>59</v>
      </c>
      <c r="D4" s="870"/>
      <c r="E4" s="870"/>
      <c r="F4" s="870"/>
      <c r="G4" s="870"/>
      <c r="H4" s="870"/>
      <c r="I4" s="870"/>
      <c r="J4" s="870"/>
      <c r="K4" s="870"/>
      <c r="L4" s="870"/>
      <c r="M4" s="871"/>
      <c r="N4" s="872" t="s">
        <v>186</v>
      </c>
      <c r="O4" s="873"/>
      <c r="P4" s="874"/>
      <c r="S4" s="165">
        <v>0.65</v>
      </c>
    </row>
    <row r="5" spans="1:19" ht="16.5" customHeight="1" thickBot="1" x14ac:dyDescent="0.25">
      <c r="B5" s="862"/>
      <c r="C5" s="875" t="s">
        <v>60</v>
      </c>
      <c r="D5" s="876"/>
      <c r="E5" s="876"/>
      <c r="F5" s="876"/>
      <c r="G5" s="876"/>
      <c r="H5" s="876"/>
      <c r="I5" s="876"/>
      <c r="J5" s="876"/>
      <c r="K5" s="876"/>
      <c r="L5" s="876"/>
      <c r="M5" s="877"/>
      <c r="N5" s="878" t="s">
        <v>61</v>
      </c>
      <c r="O5" s="879"/>
      <c r="P5" s="880"/>
      <c r="S5" s="165">
        <v>0.64998999999999996</v>
      </c>
    </row>
    <row r="6" spans="1:19" ht="3" customHeight="1" thickBot="1" x14ac:dyDescent="0.25">
      <c r="B6" s="166"/>
      <c r="C6" s="166"/>
      <c r="D6" s="166"/>
      <c r="E6" s="166"/>
      <c r="F6" s="166"/>
      <c r="G6" s="166"/>
      <c r="H6" s="166"/>
      <c r="I6" s="166"/>
      <c r="J6" s="166"/>
      <c r="K6" s="166"/>
      <c r="L6" s="166"/>
      <c r="M6" s="166"/>
      <c r="N6" s="166"/>
      <c r="O6" s="166"/>
      <c r="P6" s="166"/>
      <c r="S6" s="168"/>
    </row>
    <row r="7" spans="1:19" ht="12.75" customHeight="1" x14ac:dyDescent="0.2">
      <c r="A7" s="169"/>
      <c r="B7" s="693" t="s">
        <v>65</v>
      </c>
      <c r="C7" s="694"/>
      <c r="D7" s="694"/>
      <c r="E7" s="694"/>
      <c r="F7" s="694"/>
      <c r="G7" s="694"/>
      <c r="H7" s="694"/>
      <c r="I7" s="694"/>
      <c r="J7" s="694"/>
      <c r="K7" s="694"/>
      <c r="L7" s="694"/>
      <c r="M7" s="694"/>
      <c r="N7" s="694"/>
      <c r="O7" s="694"/>
      <c r="P7" s="695"/>
      <c r="Q7" s="169"/>
      <c r="S7" s="168"/>
    </row>
    <row r="8" spans="1:19" ht="13.5" customHeight="1" thickBot="1" x14ac:dyDescent="0.25">
      <c r="A8" s="169"/>
      <c r="B8" s="696"/>
      <c r="C8" s="697"/>
      <c r="D8" s="697"/>
      <c r="E8" s="697"/>
      <c r="F8" s="697"/>
      <c r="G8" s="697"/>
      <c r="H8" s="697"/>
      <c r="I8" s="697"/>
      <c r="J8" s="697"/>
      <c r="K8" s="697"/>
      <c r="L8" s="697"/>
      <c r="M8" s="697"/>
      <c r="N8" s="697"/>
      <c r="O8" s="697"/>
      <c r="P8" s="698"/>
      <c r="Q8" s="169"/>
    </row>
    <row r="9" spans="1:19" ht="6.75" customHeight="1" thickBot="1" x14ac:dyDescent="0.25">
      <c r="A9" s="169"/>
      <c r="B9" s="859"/>
      <c r="C9" s="859"/>
      <c r="D9" s="859"/>
      <c r="E9" s="859"/>
      <c r="F9" s="859"/>
      <c r="G9" s="859"/>
      <c r="H9" s="859"/>
      <c r="I9" s="859"/>
      <c r="J9" s="859"/>
      <c r="K9" s="859"/>
      <c r="L9" s="859"/>
      <c r="M9" s="859"/>
      <c r="N9" s="859"/>
      <c r="O9" s="859"/>
      <c r="P9" s="859"/>
      <c r="Q9" s="169"/>
    </row>
    <row r="10" spans="1:19" ht="26.25" customHeight="1" thickBot="1" x14ac:dyDescent="0.25">
      <c r="A10" s="169"/>
      <c r="B10" s="355" t="s">
        <v>83</v>
      </c>
      <c r="C10" s="699">
        <v>2025</v>
      </c>
      <c r="D10" s="700"/>
      <c r="E10" s="700"/>
      <c r="F10" s="700"/>
      <c r="G10" s="700"/>
      <c r="H10" s="700"/>
      <c r="I10" s="701"/>
      <c r="J10" s="702" t="s">
        <v>1</v>
      </c>
      <c r="K10" s="703"/>
      <c r="L10" s="703"/>
      <c r="M10" s="703"/>
      <c r="N10" s="704" t="s">
        <v>190</v>
      </c>
      <c r="O10" s="705"/>
      <c r="P10" s="706"/>
      <c r="Q10" s="169"/>
    </row>
    <row r="11" spans="1:19" ht="4.5" customHeight="1" thickBot="1" x14ac:dyDescent="0.25">
      <c r="A11" s="169"/>
      <c r="B11" s="707"/>
      <c r="C11" s="708"/>
      <c r="D11" s="708"/>
      <c r="E11" s="708"/>
      <c r="F11" s="708"/>
      <c r="G11" s="708"/>
      <c r="H11" s="708"/>
      <c r="I11" s="708"/>
      <c r="J11" s="708"/>
      <c r="K11" s="708"/>
      <c r="L11" s="708"/>
      <c r="M11" s="708"/>
      <c r="N11" s="708"/>
      <c r="O11" s="708"/>
      <c r="P11" s="709"/>
      <c r="Q11" s="169"/>
    </row>
    <row r="12" spans="1:19" ht="13.5" thickBot="1" x14ac:dyDescent="0.25">
      <c r="A12" s="169"/>
      <c r="B12" s="365" t="s">
        <v>0</v>
      </c>
      <c r="C12" s="727" t="s">
        <v>170</v>
      </c>
      <c r="D12" s="727"/>
      <c r="E12" s="727"/>
      <c r="F12" s="727"/>
      <c r="G12" s="727"/>
      <c r="H12" s="727"/>
      <c r="I12" s="727"/>
      <c r="J12" s="727"/>
      <c r="K12" s="727"/>
      <c r="L12" s="727"/>
      <c r="M12" s="727"/>
      <c r="N12" s="727"/>
      <c r="O12" s="727"/>
      <c r="P12" s="728"/>
      <c r="Q12" s="169"/>
    </row>
    <row r="13" spans="1:19" ht="4.5" customHeight="1" thickBot="1" x14ac:dyDescent="0.25">
      <c r="A13" s="169"/>
      <c r="B13" s="730"/>
      <c r="C13" s="731"/>
      <c r="D13" s="731"/>
      <c r="E13" s="731"/>
      <c r="F13" s="731"/>
      <c r="G13" s="731"/>
      <c r="H13" s="731"/>
      <c r="I13" s="731"/>
      <c r="J13" s="731"/>
      <c r="K13" s="731"/>
      <c r="L13" s="731"/>
      <c r="M13" s="731"/>
      <c r="N13" s="731"/>
      <c r="O13" s="731"/>
      <c r="P13" s="732"/>
      <c r="Q13" s="169"/>
    </row>
    <row r="14" spans="1:19" ht="18" customHeight="1" thickBot="1" x14ac:dyDescent="0.25">
      <c r="A14" s="169"/>
      <c r="B14" s="365" t="s">
        <v>6</v>
      </c>
      <c r="C14" s="704" t="s">
        <v>336</v>
      </c>
      <c r="D14" s="705"/>
      <c r="E14" s="705"/>
      <c r="F14" s="705"/>
      <c r="G14" s="705"/>
      <c r="H14" s="705"/>
      <c r="I14" s="705"/>
      <c r="J14" s="705"/>
      <c r="K14" s="705"/>
      <c r="L14" s="705"/>
      <c r="M14" s="705"/>
      <c r="N14" s="705"/>
      <c r="O14" s="705"/>
      <c r="P14" s="706"/>
      <c r="Q14" s="169"/>
    </row>
    <row r="15" spans="1:19" ht="4.5" customHeight="1" thickBot="1" x14ac:dyDescent="0.25">
      <c r="A15" s="169"/>
      <c r="B15" s="710"/>
      <c r="C15" s="711"/>
      <c r="D15" s="711"/>
      <c r="E15" s="711"/>
      <c r="F15" s="711"/>
      <c r="G15" s="711"/>
      <c r="H15" s="711"/>
      <c r="I15" s="711"/>
      <c r="J15" s="711"/>
      <c r="K15" s="711"/>
      <c r="L15" s="711"/>
      <c r="M15" s="711"/>
      <c r="N15" s="711"/>
      <c r="O15" s="711"/>
      <c r="P15" s="712"/>
      <c r="Q15" s="169"/>
    </row>
    <row r="16" spans="1:19" ht="32.25" customHeight="1" thickBot="1" x14ac:dyDescent="0.25">
      <c r="A16" s="169"/>
      <c r="B16" s="365" t="s">
        <v>25</v>
      </c>
      <c r="C16" s="733" t="s">
        <v>337</v>
      </c>
      <c r="D16" s="734"/>
      <c r="E16" s="734"/>
      <c r="F16" s="734"/>
      <c r="G16" s="734"/>
      <c r="H16" s="734"/>
      <c r="I16" s="734"/>
      <c r="J16" s="734"/>
      <c r="K16" s="734"/>
      <c r="L16" s="734"/>
      <c r="M16" s="734"/>
      <c r="N16" s="734"/>
      <c r="O16" s="734"/>
      <c r="P16" s="735"/>
      <c r="Q16" s="169"/>
    </row>
    <row r="17" spans="1:17" ht="4.5" customHeight="1" thickBot="1" x14ac:dyDescent="0.25">
      <c r="A17" s="169"/>
      <c r="B17" s="710"/>
      <c r="C17" s="711"/>
      <c r="D17" s="711"/>
      <c r="E17" s="711"/>
      <c r="F17" s="711"/>
      <c r="G17" s="711"/>
      <c r="H17" s="711"/>
      <c r="I17" s="711"/>
      <c r="J17" s="711"/>
      <c r="K17" s="711"/>
      <c r="L17" s="711"/>
      <c r="M17" s="711"/>
      <c r="N17" s="711"/>
      <c r="O17" s="711"/>
      <c r="P17" s="712"/>
      <c r="Q17" s="169"/>
    </row>
    <row r="18" spans="1:17" ht="26.25" customHeight="1" thickBot="1" x14ac:dyDescent="0.25">
      <c r="A18" s="169"/>
      <c r="B18" s="365" t="s">
        <v>11</v>
      </c>
      <c r="C18" s="713" t="s">
        <v>260</v>
      </c>
      <c r="D18" s="714"/>
      <c r="E18" s="714"/>
      <c r="F18" s="714"/>
      <c r="G18" s="714"/>
      <c r="H18" s="714"/>
      <c r="I18" s="714"/>
      <c r="J18" s="714"/>
      <c r="K18" s="714"/>
      <c r="L18" s="714"/>
      <c r="M18" s="714"/>
      <c r="N18" s="714"/>
      <c r="O18" s="714"/>
      <c r="P18" s="715"/>
      <c r="Q18" s="169"/>
    </row>
    <row r="19" spans="1:17" ht="4.5" customHeight="1" thickBot="1" x14ac:dyDescent="0.25">
      <c r="A19" s="169"/>
      <c r="B19" s="716"/>
      <c r="C19" s="716"/>
      <c r="D19" s="716"/>
      <c r="E19" s="716"/>
      <c r="F19" s="716"/>
      <c r="G19" s="716"/>
      <c r="H19" s="716"/>
      <c r="I19" s="716"/>
      <c r="J19" s="716"/>
      <c r="K19" s="716"/>
      <c r="L19" s="716"/>
      <c r="M19" s="716"/>
      <c r="N19" s="716"/>
      <c r="O19" s="716"/>
      <c r="P19" s="716"/>
      <c r="Q19" s="169"/>
    </row>
    <row r="20" spans="1:17" ht="17.25" customHeight="1" thickBot="1" x14ac:dyDescent="0.25">
      <c r="A20" s="169"/>
      <c r="B20" s="805" t="s">
        <v>26</v>
      </c>
      <c r="C20" s="806"/>
      <c r="D20" s="806"/>
      <c r="E20" s="806"/>
      <c r="F20" s="806"/>
      <c r="G20" s="806"/>
      <c r="H20" s="806"/>
      <c r="I20" s="806"/>
      <c r="J20" s="806"/>
      <c r="K20" s="806"/>
      <c r="L20" s="806"/>
      <c r="M20" s="806"/>
      <c r="N20" s="806"/>
      <c r="O20" s="806"/>
      <c r="P20" s="807"/>
      <c r="Q20" s="169"/>
    </row>
    <row r="21" spans="1:17" ht="4.5" customHeight="1" thickBot="1" x14ac:dyDescent="0.25">
      <c r="A21" s="169"/>
      <c r="B21" s="720"/>
      <c r="C21" s="721"/>
      <c r="D21" s="721"/>
      <c r="E21" s="721"/>
      <c r="F21" s="721"/>
      <c r="G21" s="721"/>
      <c r="H21" s="721"/>
      <c r="I21" s="721"/>
      <c r="J21" s="721"/>
      <c r="K21" s="721"/>
      <c r="L21" s="721"/>
      <c r="M21" s="721"/>
      <c r="N21" s="721"/>
      <c r="O21" s="721"/>
      <c r="P21" s="722"/>
      <c r="Q21" s="169"/>
    </row>
    <row r="22" spans="1:17" ht="51" customHeight="1" thickBot="1" x14ac:dyDescent="0.25">
      <c r="A22" s="169"/>
      <c r="B22" s="365" t="s">
        <v>3</v>
      </c>
      <c r="C22" s="723"/>
      <c r="D22" s="724"/>
      <c r="E22" s="724"/>
      <c r="F22" s="724"/>
      <c r="G22" s="724"/>
      <c r="H22" s="724"/>
      <c r="I22" s="724"/>
      <c r="J22" s="724"/>
      <c r="K22" s="724"/>
      <c r="L22" s="724"/>
      <c r="M22" s="724"/>
      <c r="N22" s="724"/>
      <c r="O22" s="724"/>
      <c r="P22" s="725"/>
      <c r="Q22" s="169"/>
    </row>
    <row r="23" spans="1:17" ht="4.5" customHeight="1" thickBot="1" x14ac:dyDescent="0.25">
      <c r="A23" s="169"/>
      <c r="B23" s="710"/>
      <c r="C23" s="711"/>
      <c r="D23" s="711"/>
      <c r="E23" s="711"/>
      <c r="F23" s="711"/>
      <c r="G23" s="711"/>
      <c r="H23" s="711"/>
      <c r="I23" s="711"/>
      <c r="J23" s="711"/>
      <c r="K23" s="711"/>
      <c r="L23" s="711"/>
      <c r="M23" s="711"/>
      <c r="N23" s="711"/>
      <c r="O23" s="711"/>
      <c r="P23" s="712"/>
      <c r="Q23" s="169"/>
    </row>
    <row r="24" spans="1:17" ht="82.5" customHeight="1" thickBot="1" x14ac:dyDescent="0.25">
      <c r="A24" s="169"/>
      <c r="B24" s="365" t="s">
        <v>12</v>
      </c>
      <c r="C24" s="736" t="s">
        <v>338</v>
      </c>
      <c r="D24" s="737"/>
      <c r="E24" s="737"/>
      <c r="F24" s="737"/>
      <c r="G24" s="737"/>
      <c r="H24" s="737"/>
      <c r="I24" s="737"/>
      <c r="J24" s="737"/>
      <c r="K24" s="737"/>
      <c r="L24" s="737"/>
      <c r="M24" s="737"/>
      <c r="N24" s="737"/>
      <c r="O24" s="737"/>
      <c r="P24" s="738"/>
      <c r="Q24" s="169"/>
    </row>
    <row r="25" spans="1:17" ht="4.5" customHeight="1" thickBot="1" x14ac:dyDescent="0.25">
      <c r="A25" s="169"/>
      <c r="B25" s="710"/>
      <c r="C25" s="711"/>
      <c r="D25" s="711"/>
      <c r="E25" s="711"/>
      <c r="F25" s="711"/>
      <c r="G25" s="711"/>
      <c r="H25" s="711"/>
      <c r="I25" s="711"/>
      <c r="J25" s="711"/>
      <c r="K25" s="711"/>
      <c r="L25" s="711"/>
      <c r="M25" s="711"/>
      <c r="N25" s="711"/>
      <c r="O25" s="711"/>
      <c r="P25" s="712"/>
      <c r="Q25" s="169"/>
    </row>
    <row r="26" spans="1:17" ht="13.5" customHeight="1" thickBot="1" x14ac:dyDescent="0.25">
      <c r="A26" s="169"/>
      <c r="B26" s="366" t="s">
        <v>2</v>
      </c>
      <c r="C26" s="739">
        <v>0.2</v>
      </c>
      <c r="D26" s="740"/>
      <c r="E26" s="740"/>
      <c r="F26" s="740"/>
      <c r="G26" s="740"/>
      <c r="H26" s="740"/>
      <c r="I26" s="740"/>
      <c r="J26" s="740"/>
      <c r="K26" s="740"/>
      <c r="L26" s="740"/>
      <c r="M26" s="740"/>
      <c r="N26" s="740"/>
      <c r="O26" s="740"/>
      <c r="P26" s="741"/>
      <c r="Q26" s="169"/>
    </row>
    <row r="27" spans="1:17" ht="4.5" customHeight="1" thickBot="1" x14ac:dyDescent="0.25">
      <c r="A27" s="169"/>
      <c r="B27" s="742"/>
      <c r="C27" s="743"/>
      <c r="D27" s="743"/>
      <c r="E27" s="743"/>
      <c r="F27" s="743"/>
      <c r="G27" s="743"/>
      <c r="H27" s="743"/>
      <c r="I27" s="743"/>
      <c r="J27" s="743"/>
      <c r="K27" s="743"/>
      <c r="L27" s="743"/>
      <c r="M27" s="743"/>
      <c r="N27" s="743"/>
      <c r="O27" s="743"/>
      <c r="P27" s="744"/>
      <c r="Q27" s="169"/>
    </row>
    <row r="28" spans="1:17" ht="12.75" customHeight="1" thickBot="1" x14ac:dyDescent="0.25">
      <c r="A28" s="169"/>
      <c r="B28" s="366" t="s">
        <v>13</v>
      </c>
      <c r="C28" s="359" t="s">
        <v>14</v>
      </c>
      <c r="D28" s="729" t="s">
        <v>339</v>
      </c>
      <c r="E28" s="740"/>
      <c r="F28" s="740"/>
      <c r="G28" s="741"/>
      <c r="H28" s="745" t="s">
        <v>15</v>
      </c>
      <c r="I28" s="745"/>
      <c r="J28" s="745"/>
      <c r="K28" s="729" t="s">
        <v>340</v>
      </c>
      <c r="L28" s="740"/>
      <c r="M28" s="741"/>
      <c r="N28" s="746" t="s">
        <v>16</v>
      </c>
      <c r="O28" s="747"/>
      <c r="P28" s="360" t="s">
        <v>341</v>
      </c>
      <c r="Q28" s="169"/>
    </row>
    <row r="29" spans="1:17" ht="4.5" customHeight="1" thickBot="1" x14ac:dyDescent="0.25">
      <c r="A29" s="169"/>
      <c r="B29" s="748"/>
      <c r="C29" s="716"/>
      <c r="D29" s="716"/>
      <c r="E29" s="716"/>
      <c r="F29" s="716"/>
      <c r="G29" s="716"/>
      <c r="H29" s="716"/>
      <c r="I29" s="716"/>
      <c r="J29" s="716"/>
      <c r="K29" s="716"/>
      <c r="L29" s="716"/>
      <c r="M29" s="716"/>
      <c r="N29" s="716"/>
      <c r="O29" s="716"/>
      <c r="P29" s="749"/>
      <c r="Q29" s="169"/>
    </row>
    <row r="30" spans="1:17" ht="13.5" thickBot="1" x14ac:dyDescent="0.25">
      <c r="A30" s="169"/>
      <c r="B30" s="366" t="s">
        <v>7</v>
      </c>
      <c r="C30" s="726" t="s">
        <v>184</v>
      </c>
      <c r="D30" s="727"/>
      <c r="E30" s="727"/>
      <c r="F30" s="727"/>
      <c r="G30" s="727"/>
      <c r="H30" s="727"/>
      <c r="I30" s="727"/>
      <c r="J30" s="727"/>
      <c r="K30" s="727"/>
      <c r="L30" s="727"/>
      <c r="M30" s="727"/>
      <c r="N30" s="727"/>
      <c r="O30" s="727"/>
      <c r="P30" s="728"/>
      <c r="Q30" s="169"/>
    </row>
    <row r="31" spans="1:17" ht="4.5" customHeight="1" thickBot="1" x14ac:dyDescent="0.25">
      <c r="A31" s="169"/>
      <c r="B31" s="710"/>
      <c r="C31" s="711"/>
      <c r="D31" s="711"/>
      <c r="E31" s="711"/>
      <c r="F31" s="711"/>
      <c r="G31" s="711"/>
      <c r="H31" s="711"/>
      <c r="I31" s="711"/>
      <c r="J31" s="711"/>
      <c r="K31" s="711"/>
      <c r="L31" s="711"/>
      <c r="M31" s="711"/>
      <c r="N31" s="711"/>
      <c r="O31" s="711"/>
      <c r="P31" s="712"/>
      <c r="Q31" s="169"/>
    </row>
    <row r="32" spans="1:17" ht="13.5" thickBot="1" x14ac:dyDescent="0.25">
      <c r="A32" s="169"/>
      <c r="B32" s="366" t="s">
        <v>4</v>
      </c>
      <c r="C32" s="729" t="s">
        <v>71</v>
      </c>
      <c r="D32" s="727"/>
      <c r="E32" s="727"/>
      <c r="F32" s="727"/>
      <c r="G32" s="727"/>
      <c r="H32" s="727"/>
      <c r="I32" s="727"/>
      <c r="J32" s="727"/>
      <c r="K32" s="727"/>
      <c r="L32" s="727"/>
      <c r="M32" s="727"/>
      <c r="N32" s="727"/>
      <c r="O32" s="727"/>
      <c r="P32" s="728"/>
      <c r="Q32" s="169"/>
    </row>
    <row r="33" spans="1:17" ht="4.5" customHeight="1" thickBot="1" x14ac:dyDescent="0.25">
      <c r="A33" s="169"/>
      <c r="B33" s="710"/>
      <c r="C33" s="711"/>
      <c r="D33" s="711"/>
      <c r="E33" s="711"/>
      <c r="F33" s="711"/>
      <c r="G33" s="711"/>
      <c r="H33" s="711"/>
      <c r="I33" s="711"/>
      <c r="J33" s="711"/>
      <c r="K33" s="711"/>
      <c r="L33" s="711"/>
      <c r="M33" s="711"/>
      <c r="N33" s="711"/>
      <c r="O33" s="711"/>
      <c r="P33" s="712"/>
      <c r="Q33" s="169"/>
    </row>
    <row r="34" spans="1:17" ht="13.5" thickBot="1" x14ac:dyDescent="0.25">
      <c r="A34" s="169"/>
      <c r="B34" s="366" t="s">
        <v>23</v>
      </c>
      <c r="C34" s="729" t="s">
        <v>71</v>
      </c>
      <c r="D34" s="727"/>
      <c r="E34" s="727"/>
      <c r="F34" s="727"/>
      <c r="G34" s="727"/>
      <c r="H34" s="727"/>
      <c r="I34" s="727"/>
      <c r="J34" s="727"/>
      <c r="K34" s="727"/>
      <c r="L34" s="727"/>
      <c r="M34" s="727"/>
      <c r="N34" s="727"/>
      <c r="O34" s="727"/>
      <c r="P34" s="728"/>
      <c r="Q34" s="169"/>
    </row>
    <row r="35" spans="1:17" ht="4.5" customHeight="1" thickBot="1" x14ac:dyDescent="0.25">
      <c r="A35" s="169"/>
      <c r="B35" s="730"/>
      <c r="C35" s="731"/>
      <c r="D35" s="731"/>
      <c r="E35" s="731"/>
      <c r="F35" s="731"/>
      <c r="G35" s="731"/>
      <c r="H35" s="731"/>
      <c r="I35" s="731"/>
      <c r="J35" s="731"/>
      <c r="K35" s="731"/>
      <c r="L35" s="731"/>
      <c r="M35" s="731"/>
      <c r="N35" s="731"/>
      <c r="O35" s="731"/>
      <c r="P35" s="732"/>
      <c r="Q35" s="169"/>
    </row>
    <row r="36" spans="1:17" ht="16.5" customHeight="1" thickBot="1" x14ac:dyDescent="0.25">
      <c r="A36" s="169"/>
      <c r="B36" s="367" t="s">
        <v>64</v>
      </c>
      <c r="C36" s="726" t="s">
        <v>71</v>
      </c>
      <c r="D36" s="727"/>
      <c r="E36" s="727"/>
      <c r="F36" s="727"/>
      <c r="G36" s="727"/>
      <c r="H36" s="727"/>
      <c r="I36" s="727"/>
      <c r="J36" s="727"/>
      <c r="K36" s="727"/>
      <c r="L36" s="727"/>
      <c r="M36" s="727"/>
      <c r="N36" s="727"/>
      <c r="O36" s="727"/>
      <c r="P36" s="728"/>
      <c r="Q36" s="169"/>
    </row>
    <row r="37" spans="1:17" ht="4.5" customHeight="1" thickBot="1" x14ac:dyDescent="0.25">
      <c r="A37" s="169"/>
      <c r="B37" s="357"/>
      <c r="C37" s="357"/>
      <c r="D37" s="357"/>
      <c r="E37" s="357"/>
      <c r="F37" s="357"/>
      <c r="G37" s="357"/>
      <c r="H37" s="357"/>
      <c r="I37" s="357"/>
      <c r="J37" s="357"/>
      <c r="K37" s="357"/>
      <c r="L37" s="357"/>
      <c r="M37" s="357"/>
      <c r="N37" s="357"/>
      <c r="O37" s="357"/>
      <c r="P37" s="357"/>
      <c r="Q37" s="169"/>
    </row>
    <row r="38" spans="1:17" ht="13.5" thickBot="1" x14ac:dyDescent="0.25">
      <c r="A38" s="169"/>
      <c r="B38" s="753" t="s">
        <v>17</v>
      </c>
      <c r="C38" s="754"/>
      <c r="D38" s="754"/>
      <c r="E38" s="754"/>
      <c r="F38" s="754"/>
      <c r="G38" s="754"/>
      <c r="H38" s="754"/>
      <c r="I38" s="754"/>
      <c r="J38" s="754"/>
      <c r="K38" s="754"/>
      <c r="L38" s="754"/>
      <c r="M38" s="754"/>
      <c r="N38" s="754"/>
      <c r="O38" s="755"/>
      <c r="P38" s="756"/>
      <c r="Q38" s="169"/>
    </row>
    <row r="39" spans="1:17" x14ac:dyDescent="0.2">
      <c r="A39" s="169"/>
      <c r="B39" s="362" t="s">
        <v>22</v>
      </c>
      <c r="C39" s="753" t="s">
        <v>18</v>
      </c>
      <c r="D39" s="754"/>
      <c r="E39" s="754"/>
      <c r="F39" s="754"/>
      <c r="G39" s="756"/>
      <c r="H39" s="753" t="s">
        <v>7</v>
      </c>
      <c r="I39" s="754"/>
      <c r="J39" s="754"/>
      <c r="K39" s="754"/>
      <c r="L39" s="756"/>
      <c r="M39" s="753" t="s">
        <v>19</v>
      </c>
      <c r="N39" s="754"/>
      <c r="O39" s="755"/>
      <c r="P39" s="756"/>
      <c r="Q39" s="169"/>
    </row>
    <row r="40" spans="1:17" ht="54" customHeight="1" x14ac:dyDescent="0.2">
      <c r="A40" s="169"/>
      <c r="B40" s="249" t="s">
        <v>345</v>
      </c>
      <c r="C40" s="582" t="s">
        <v>346</v>
      </c>
      <c r="D40" s="583"/>
      <c r="E40" s="583"/>
      <c r="F40" s="583"/>
      <c r="G40" s="584"/>
      <c r="H40" s="585" t="s">
        <v>347</v>
      </c>
      <c r="I40" s="585"/>
      <c r="J40" s="585"/>
      <c r="K40" s="585"/>
      <c r="L40" s="585"/>
      <c r="M40" s="586" t="s">
        <v>193</v>
      </c>
      <c r="N40" s="586"/>
      <c r="O40" s="586"/>
      <c r="P40" s="587"/>
      <c r="Q40" s="169"/>
    </row>
    <row r="41" spans="1:17" ht="55.5" customHeight="1" thickBot="1" x14ac:dyDescent="0.25">
      <c r="A41" s="169"/>
      <c r="B41" s="250" t="s">
        <v>348</v>
      </c>
      <c r="C41" s="582" t="s">
        <v>346</v>
      </c>
      <c r="D41" s="583"/>
      <c r="E41" s="583"/>
      <c r="F41" s="583"/>
      <c r="G41" s="584"/>
      <c r="H41" s="1190" t="s">
        <v>347</v>
      </c>
      <c r="I41" s="1190"/>
      <c r="J41" s="1190"/>
      <c r="K41" s="1190"/>
      <c r="L41" s="1190"/>
      <c r="M41" s="586" t="s">
        <v>193</v>
      </c>
      <c r="N41" s="586"/>
      <c r="O41" s="586"/>
      <c r="P41" s="587"/>
      <c r="Q41" s="169"/>
    </row>
    <row r="42" spans="1:17" ht="13.5" customHeight="1" x14ac:dyDescent="0.2">
      <c r="A42" s="169"/>
      <c r="B42" s="234"/>
      <c r="C42" s="1186"/>
      <c r="D42" s="1186"/>
      <c r="E42" s="1186"/>
      <c r="F42" s="1186"/>
      <c r="G42" s="1186"/>
      <c r="H42" s="1186"/>
      <c r="I42" s="1186"/>
      <c r="J42" s="1186"/>
      <c r="K42" s="1186"/>
      <c r="L42" s="1186"/>
      <c r="M42" s="1186"/>
      <c r="N42" s="1186"/>
      <c r="O42" s="1186"/>
      <c r="P42" s="1187"/>
      <c r="Q42" s="169"/>
    </row>
    <row r="43" spans="1:17" ht="12.75" customHeight="1" x14ac:dyDescent="0.2">
      <c r="A43" s="169"/>
      <c r="B43" s="234"/>
      <c r="C43" s="1186"/>
      <c r="D43" s="1186"/>
      <c r="E43" s="1186"/>
      <c r="F43" s="1186"/>
      <c r="G43" s="1186"/>
      <c r="H43" s="1186"/>
      <c r="I43" s="1188"/>
      <c r="J43" s="1188"/>
      <c r="K43" s="1188"/>
      <c r="L43" s="1189"/>
      <c r="M43" s="1186"/>
      <c r="N43" s="1186"/>
      <c r="O43" s="1186"/>
      <c r="P43" s="1187"/>
      <c r="Q43" s="169"/>
    </row>
    <row r="44" spans="1:17" ht="11.25" customHeight="1" thickBot="1" x14ac:dyDescent="0.25">
      <c r="A44" s="169"/>
      <c r="B44" s="235"/>
      <c r="C44" s="1184"/>
      <c r="D44" s="1184"/>
      <c r="E44" s="1184"/>
      <c r="F44" s="1184"/>
      <c r="G44" s="1184"/>
      <c r="H44" s="1184"/>
      <c r="I44" s="1184"/>
      <c r="J44" s="1184"/>
      <c r="K44" s="1184"/>
      <c r="L44" s="1184"/>
      <c r="M44" s="1184"/>
      <c r="N44" s="1184"/>
      <c r="O44" s="1184"/>
      <c r="P44" s="1185"/>
      <c r="Q44" s="169"/>
    </row>
    <row r="45" spans="1:17" ht="4.5" customHeight="1" thickBot="1" x14ac:dyDescent="0.25">
      <c r="A45" s="169"/>
      <c r="B45" s="173"/>
      <c r="C45" s="173"/>
      <c r="D45" s="173"/>
      <c r="E45" s="173"/>
      <c r="F45" s="173"/>
      <c r="G45" s="173"/>
      <c r="H45" s="173"/>
      <c r="I45" s="173"/>
      <c r="J45" s="173"/>
      <c r="K45" s="173"/>
      <c r="L45" s="173"/>
      <c r="M45" s="173"/>
      <c r="N45" s="173"/>
      <c r="O45" s="173"/>
      <c r="P45" s="173"/>
      <c r="Q45" s="169"/>
    </row>
    <row r="46" spans="1:17" ht="13.5" customHeight="1" thickBot="1" x14ac:dyDescent="0.25">
      <c r="A46" s="169"/>
      <c r="B46" s="757" t="s">
        <v>8</v>
      </c>
      <c r="C46" s="758"/>
      <c r="D46" s="758"/>
      <c r="E46" s="758"/>
      <c r="F46" s="758"/>
      <c r="G46" s="758"/>
      <c r="H46" s="758"/>
      <c r="I46" s="758"/>
      <c r="J46" s="758"/>
      <c r="K46" s="758"/>
      <c r="L46" s="758"/>
      <c r="M46" s="758"/>
      <c r="N46" s="758"/>
      <c r="O46" s="758"/>
      <c r="P46" s="759"/>
      <c r="Q46" s="169"/>
    </row>
    <row r="47" spans="1:17" ht="4.5" customHeight="1" thickBot="1" x14ac:dyDescent="0.25">
      <c r="A47" s="169"/>
      <c r="B47" s="162"/>
      <c r="C47" s="163"/>
      <c r="D47" s="163"/>
      <c r="E47" s="163"/>
      <c r="F47" s="163"/>
      <c r="G47" s="163"/>
      <c r="H47" s="163"/>
      <c r="I47" s="163"/>
      <c r="J47" s="163"/>
      <c r="K47" s="163"/>
      <c r="L47" s="163"/>
      <c r="M47" s="163"/>
      <c r="N47" s="163"/>
      <c r="O47" s="163"/>
      <c r="P47" s="164"/>
      <c r="Q47" s="169"/>
    </row>
    <row r="48" spans="1:17" x14ac:dyDescent="0.2">
      <c r="A48" s="169"/>
      <c r="B48" s="1153" t="s">
        <v>20</v>
      </c>
      <c r="C48" s="66" t="s">
        <v>9</v>
      </c>
      <c r="D48" s="67" t="s">
        <v>149</v>
      </c>
      <c r="E48" s="67" t="s">
        <v>150</v>
      </c>
      <c r="F48" s="67" t="s">
        <v>151</v>
      </c>
      <c r="G48" s="67" t="s">
        <v>152</v>
      </c>
      <c r="H48" s="67" t="s">
        <v>153</v>
      </c>
      <c r="I48" s="67" t="s">
        <v>154</v>
      </c>
      <c r="J48" s="67" t="s">
        <v>155</v>
      </c>
      <c r="K48" s="67" t="s">
        <v>156</v>
      </c>
      <c r="L48" s="67" t="s">
        <v>157</v>
      </c>
      <c r="M48" s="67" t="s">
        <v>158</v>
      </c>
      <c r="N48" s="67" t="s">
        <v>159</v>
      </c>
      <c r="O48" s="68" t="s">
        <v>160</v>
      </c>
      <c r="P48" s="69" t="s">
        <v>24</v>
      </c>
      <c r="Q48" s="169" t="s">
        <v>379</v>
      </c>
    </row>
    <row r="49" spans="1:17" ht="13.5" thickBot="1" x14ac:dyDescent="0.25">
      <c r="A49" s="169"/>
      <c r="B49" s="1154"/>
      <c r="C49" s="227" t="s">
        <v>10</v>
      </c>
      <c r="D49" s="251">
        <v>0.27</v>
      </c>
      <c r="E49" s="251">
        <v>0.16</v>
      </c>
      <c r="F49" s="237">
        <v>0.13</v>
      </c>
      <c r="G49" s="236"/>
      <c r="H49" s="236"/>
      <c r="I49" s="237" t="str">
        <f>'Registro de Datos_IRA'!P10</f>
        <v>0</v>
      </c>
      <c r="J49" s="236"/>
      <c r="K49" s="236"/>
      <c r="L49" s="237" t="str">
        <f>'Registro de Datos_IRA'!Z10</f>
        <v>0</v>
      </c>
      <c r="M49" s="236"/>
      <c r="N49" s="236"/>
      <c r="O49" s="237" t="str">
        <f>'Registro de Datos_IRA'!AF10</f>
        <v>0</v>
      </c>
      <c r="P49" s="237">
        <f>AVERAGE(F49,I49,L49,O49)</f>
        <v>0.13</v>
      </c>
      <c r="Q49" s="386">
        <f>AVERAGE(D49,E49,F49)</f>
        <v>0.18666666666666668</v>
      </c>
    </row>
    <row r="50" spans="1:17" ht="15.75" thickBot="1" x14ac:dyDescent="0.25">
      <c r="A50" s="169"/>
      <c r="B50" s="1155"/>
      <c r="C50" s="70" t="s">
        <v>2</v>
      </c>
      <c r="D50" s="252"/>
      <c r="E50" s="252"/>
      <c r="F50" s="237">
        <v>0.2</v>
      </c>
      <c r="G50" s="252"/>
      <c r="H50" s="252"/>
      <c r="I50" s="237">
        <v>0.2</v>
      </c>
      <c r="J50" s="238"/>
      <c r="K50" s="238"/>
      <c r="L50" s="237">
        <v>0.2</v>
      </c>
      <c r="M50" s="238"/>
      <c r="N50" s="238"/>
      <c r="O50" s="237">
        <v>0.2</v>
      </c>
      <c r="P50" s="237">
        <v>0.2</v>
      </c>
      <c r="Q50" s="169"/>
    </row>
    <row r="51" spans="1:17" ht="4.5" customHeight="1" thickBot="1" x14ac:dyDescent="0.25">
      <c r="A51" s="169"/>
      <c r="B51" s="175">
        <v>0.9</v>
      </c>
      <c r="C51" s="176"/>
      <c r="D51" s="176"/>
      <c r="E51" s="176"/>
      <c r="F51" s="177">
        <f>+$C$26</f>
        <v>0.2</v>
      </c>
      <c r="G51" s="176"/>
      <c r="H51" s="176"/>
      <c r="I51" s="177">
        <f>+$C$26</f>
        <v>0.2</v>
      </c>
      <c r="J51" s="176"/>
      <c r="K51" s="176"/>
      <c r="L51" s="177">
        <f>+$C$26</f>
        <v>0.2</v>
      </c>
      <c r="M51" s="176"/>
      <c r="N51" s="176"/>
      <c r="O51" s="177">
        <f>+$C$26</f>
        <v>0.2</v>
      </c>
      <c r="P51" s="177">
        <f>+$C$26</f>
        <v>0.2</v>
      </c>
      <c r="Q51" s="169"/>
    </row>
    <row r="52" spans="1:17" ht="22.5" customHeight="1" thickBot="1" x14ac:dyDescent="0.25">
      <c r="A52" s="169"/>
      <c r="B52" s="757" t="s">
        <v>21</v>
      </c>
      <c r="C52" s="758"/>
      <c r="D52" s="758"/>
      <c r="E52" s="758"/>
      <c r="F52" s="758"/>
      <c r="G52" s="758"/>
      <c r="H52" s="758"/>
      <c r="I52" s="758"/>
      <c r="J52" s="758"/>
      <c r="K52" s="758"/>
      <c r="L52" s="758"/>
      <c r="M52" s="758"/>
      <c r="N52" s="758"/>
      <c r="O52" s="758"/>
      <c r="P52" s="759"/>
      <c r="Q52" s="169"/>
    </row>
    <row r="53" spans="1:17" x14ac:dyDescent="0.2">
      <c r="A53" s="169"/>
      <c r="B53" s="842"/>
      <c r="C53" s="843"/>
      <c r="D53" s="843"/>
      <c r="E53" s="843"/>
      <c r="F53" s="843"/>
      <c r="G53" s="843"/>
      <c r="H53" s="843"/>
      <c r="I53" s="843"/>
      <c r="J53" s="843"/>
      <c r="K53" s="843"/>
      <c r="L53" s="843"/>
      <c r="M53" s="843"/>
      <c r="N53" s="843"/>
      <c r="O53" s="843"/>
      <c r="P53" s="844"/>
      <c r="Q53" s="169"/>
    </row>
    <row r="54" spans="1:17" x14ac:dyDescent="0.2">
      <c r="A54" s="169"/>
      <c r="B54" s="845"/>
      <c r="C54" s="846"/>
      <c r="D54" s="846"/>
      <c r="E54" s="846"/>
      <c r="F54" s="846"/>
      <c r="G54" s="846"/>
      <c r="H54" s="846"/>
      <c r="I54" s="846"/>
      <c r="J54" s="846"/>
      <c r="K54" s="846"/>
      <c r="L54" s="846"/>
      <c r="M54" s="846"/>
      <c r="N54" s="846"/>
      <c r="O54" s="846"/>
      <c r="P54" s="847"/>
      <c r="Q54" s="169"/>
    </row>
    <row r="55" spans="1:17" x14ac:dyDescent="0.2">
      <c r="A55" s="169"/>
      <c r="B55" s="845"/>
      <c r="C55" s="846"/>
      <c r="D55" s="846"/>
      <c r="E55" s="846"/>
      <c r="F55" s="846"/>
      <c r="G55" s="846"/>
      <c r="H55" s="846"/>
      <c r="I55" s="846"/>
      <c r="J55" s="846"/>
      <c r="K55" s="846"/>
      <c r="L55" s="846"/>
      <c r="M55" s="846"/>
      <c r="N55" s="846"/>
      <c r="O55" s="846"/>
      <c r="P55" s="847"/>
      <c r="Q55" s="169"/>
    </row>
    <row r="56" spans="1:17" x14ac:dyDescent="0.2">
      <c r="A56" s="169"/>
      <c r="B56" s="845"/>
      <c r="C56" s="846"/>
      <c r="D56" s="846"/>
      <c r="E56" s="846"/>
      <c r="F56" s="846"/>
      <c r="G56" s="846"/>
      <c r="H56" s="846"/>
      <c r="I56" s="846"/>
      <c r="J56" s="846"/>
      <c r="K56" s="846"/>
      <c r="L56" s="846"/>
      <c r="M56" s="846"/>
      <c r="N56" s="846"/>
      <c r="O56" s="846"/>
      <c r="P56" s="847"/>
      <c r="Q56" s="169"/>
    </row>
    <row r="57" spans="1:17" x14ac:dyDescent="0.2">
      <c r="A57" s="169"/>
      <c r="B57" s="845"/>
      <c r="C57" s="846"/>
      <c r="D57" s="846"/>
      <c r="E57" s="846"/>
      <c r="F57" s="846"/>
      <c r="G57" s="846"/>
      <c r="H57" s="846"/>
      <c r="I57" s="846"/>
      <c r="J57" s="846"/>
      <c r="K57" s="846"/>
      <c r="L57" s="846"/>
      <c r="M57" s="846"/>
      <c r="N57" s="846"/>
      <c r="O57" s="846"/>
      <c r="P57" s="847"/>
      <c r="Q57" s="169"/>
    </row>
    <row r="58" spans="1:17" x14ac:dyDescent="0.2">
      <c r="A58" s="169"/>
      <c r="B58" s="845"/>
      <c r="C58" s="846"/>
      <c r="D58" s="846"/>
      <c r="E58" s="846"/>
      <c r="F58" s="846"/>
      <c r="G58" s="846"/>
      <c r="H58" s="846"/>
      <c r="I58" s="846"/>
      <c r="J58" s="846"/>
      <c r="K58" s="846"/>
      <c r="L58" s="846"/>
      <c r="M58" s="846"/>
      <c r="N58" s="846"/>
      <c r="O58" s="846"/>
      <c r="P58" s="847"/>
      <c r="Q58" s="169"/>
    </row>
    <row r="59" spans="1:17" x14ac:dyDescent="0.2">
      <c r="A59" s="169"/>
      <c r="B59" s="845"/>
      <c r="C59" s="846"/>
      <c r="D59" s="846"/>
      <c r="E59" s="846"/>
      <c r="F59" s="846"/>
      <c r="G59" s="846"/>
      <c r="H59" s="846"/>
      <c r="I59" s="846"/>
      <c r="J59" s="846"/>
      <c r="K59" s="846"/>
      <c r="L59" s="846"/>
      <c r="M59" s="846"/>
      <c r="N59" s="846"/>
      <c r="O59" s="846"/>
      <c r="P59" s="847"/>
      <c r="Q59" s="169"/>
    </row>
    <row r="60" spans="1:17" x14ac:dyDescent="0.2">
      <c r="A60" s="169"/>
      <c r="B60" s="845"/>
      <c r="C60" s="846"/>
      <c r="D60" s="846"/>
      <c r="E60" s="846"/>
      <c r="F60" s="846"/>
      <c r="G60" s="846"/>
      <c r="H60" s="846"/>
      <c r="I60" s="846"/>
      <c r="J60" s="846"/>
      <c r="K60" s="846"/>
      <c r="L60" s="846"/>
      <c r="M60" s="846"/>
      <c r="N60" s="846"/>
      <c r="O60" s="846"/>
      <c r="P60" s="847"/>
      <c r="Q60" s="169"/>
    </row>
    <row r="61" spans="1:17" x14ac:dyDescent="0.2">
      <c r="A61" s="169"/>
      <c r="B61" s="845"/>
      <c r="C61" s="846"/>
      <c r="D61" s="846"/>
      <c r="E61" s="846"/>
      <c r="F61" s="846"/>
      <c r="G61" s="846"/>
      <c r="H61" s="846"/>
      <c r="I61" s="846"/>
      <c r="J61" s="846"/>
      <c r="K61" s="846"/>
      <c r="L61" s="846"/>
      <c r="M61" s="846"/>
      <c r="N61" s="846"/>
      <c r="O61" s="846"/>
      <c r="P61" s="847"/>
      <c r="Q61" s="169"/>
    </row>
    <row r="62" spans="1:17" x14ac:dyDescent="0.2">
      <c r="A62" s="169"/>
      <c r="B62" s="845"/>
      <c r="C62" s="846"/>
      <c r="D62" s="846"/>
      <c r="E62" s="846"/>
      <c r="F62" s="846"/>
      <c r="G62" s="846"/>
      <c r="H62" s="846"/>
      <c r="I62" s="846"/>
      <c r="J62" s="846"/>
      <c r="K62" s="846"/>
      <c r="L62" s="846"/>
      <c r="M62" s="846"/>
      <c r="N62" s="846"/>
      <c r="O62" s="846"/>
      <c r="P62" s="847"/>
      <c r="Q62" s="169"/>
    </row>
    <row r="63" spans="1:17" x14ac:dyDescent="0.2">
      <c r="A63" s="169"/>
      <c r="B63" s="845"/>
      <c r="C63" s="846"/>
      <c r="D63" s="846"/>
      <c r="E63" s="846"/>
      <c r="F63" s="846"/>
      <c r="G63" s="846"/>
      <c r="H63" s="846"/>
      <c r="I63" s="846"/>
      <c r="J63" s="846"/>
      <c r="K63" s="846"/>
      <c r="L63" s="846"/>
      <c r="M63" s="846"/>
      <c r="N63" s="846"/>
      <c r="O63" s="846"/>
      <c r="P63" s="847"/>
      <c r="Q63" s="169"/>
    </row>
    <row r="64" spans="1:17" x14ac:dyDescent="0.2">
      <c r="A64" s="169"/>
      <c r="B64" s="845"/>
      <c r="C64" s="846"/>
      <c r="D64" s="846"/>
      <c r="E64" s="846"/>
      <c r="F64" s="846"/>
      <c r="G64" s="846"/>
      <c r="H64" s="846"/>
      <c r="I64" s="846"/>
      <c r="J64" s="846"/>
      <c r="K64" s="846"/>
      <c r="L64" s="846"/>
      <c r="M64" s="846"/>
      <c r="N64" s="846"/>
      <c r="O64" s="846"/>
      <c r="P64" s="847"/>
      <c r="Q64" s="169"/>
    </row>
    <row r="65" spans="1:19" x14ac:dyDescent="0.2">
      <c r="A65" s="169"/>
      <c r="B65" s="845"/>
      <c r="C65" s="846"/>
      <c r="D65" s="846"/>
      <c r="E65" s="846"/>
      <c r="F65" s="846"/>
      <c r="G65" s="846"/>
      <c r="H65" s="846"/>
      <c r="I65" s="846"/>
      <c r="J65" s="846"/>
      <c r="K65" s="846"/>
      <c r="L65" s="846"/>
      <c r="M65" s="846"/>
      <c r="N65" s="846"/>
      <c r="O65" s="846"/>
      <c r="P65" s="847"/>
      <c r="Q65" s="169"/>
    </row>
    <row r="66" spans="1:19" x14ac:dyDescent="0.2">
      <c r="A66" s="169"/>
      <c r="B66" s="845"/>
      <c r="C66" s="846"/>
      <c r="D66" s="846"/>
      <c r="E66" s="846"/>
      <c r="F66" s="846"/>
      <c r="G66" s="846"/>
      <c r="H66" s="846"/>
      <c r="I66" s="846"/>
      <c r="J66" s="846"/>
      <c r="K66" s="846"/>
      <c r="L66" s="846"/>
      <c r="M66" s="846"/>
      <c r="N66" s="846"/>
      <c r="O66" s="846"/>
      <c r="P66" s="847"/>
      <c r="Q66" s="169"/>
    </row>
    <row r="67" spans="1:19" x14ac:dyDescent="0.2">
      <c r="A67" s="169"/>
      <c r="B67" s="845"/>
      <c r="C67" s="846"/>
      <c r="D67" s="846"/>
      <c r="E67" s="846"/>
      <c r="F67" s="846"/>
      <c r="G67" s="846"/>
      <c r="H67" s="846"/>
      <c r="I67" s="846"/>
      <c r="J67" s="846"/>
      <c r="K67" s="846"/>
      <c r="L67" s="846"/>
      <c r="M67" s="846"/>
      <c r="N67" s="846"/>
      <c r="O67" s="846"/>
      <c r="P67" s="847"/>
      <c r="Q67" s="169"/>
    </row>
    <row r="68" spans="1:19" ht="13.5" thickBot="1" x14ac:dyDescent="0.25">
      <c r="A68" s="169"/>
      <c r="B68" s="848"/>
      <c r="C68" s="849"/>
      <c r="D68" s="849"/>
      <c r="E68" s="849"/>
      <c r="F68" s="849"/>
      <c r="G68" s="849"/>
      <c r="H68" s="849"/>
      <c r="I68" s="849"/>
      <c r="J68" s="849"/>
      <c r="K68" s="849"/>
      <c r="L68" s="849"/>
      <c r="M68" s="849"/>
      <c r="N68" s="849"/>
      <c r="O68" s="849"/>
      <c r="P68" s="850"/>
      <c r="Q68" s="169"/>
    </row>
    <row r="69" spans="1:19" s="178" customFormat="1" ht="4.5" customHeight="1" thickBot="1" x14ac:dyDescent="0.25">
      <c r="A69" s="851"/>
      <c r="B69" s="851"/>
      <c r="C69" s="851"/>
      <c r="D69" s="851"/>
      <c r="E69" s="851"/>
      <c r="F69" s="851"/>
      <c r="G69" s="851"/>
      <c r="H69" s="851"/>
      <c r="I69" s="851"/>
      <c r="J69" s="851"/>
      <c r="K69" s="851"/>
      <c r="L69" s="851"/>
      <c r="M69" s="851"/>
      <c r="N69" s="851"/>
      <c r="O69" s="851"/>
      <c r="P69" s="851"/>
      <c r="Q69" s="851"/>
      <c r="S69" s="179"/>
    </row>
    <row r="70" spans="1:19" ht="15" customHeight="1" x14ac:dyDescent="0.2">
      <c r="A70" s="169"/>
      <c r="B70" s="782" t="s">
        <v>5</v>
      </c>
      <c r="C70" s="785" t="s">
        <v>180</v>
      </c>
      <c r="D70" s="786"/>
      <c r="E70" s="786"/>
      <c r="F70" s="786"/>
      <c r="G70" s="786"/>
      <c r="H70" s="786"/>
      <c r="I70" s="786"/>
      <c r="J70" s="786"/>
      <c r="K70" s="786"/>
      <c r="L70" s="786"/>
      <c r="M70" s="786"/>
      <c r="N70" s="786"/>
      <c r="O70" s="786"/>
      <c r="P70" s="787"/>
      <c r="Q70" s="169"/>
    </row>
    <row r="71" spans="1:19" ht="96" customHeight="1" x14ac:dyDescent="0.2">
      <c r="A71" s="169"/>
      <c r="B71" s="783"/>
      <c r="C71" s="554" t="s">
        <v>380</v>
      </c>
      <c r="D71" s="555"/>
      <c r="E71" s="555"/>
      <c r="F71" s="555"/>
      <c r="G71" s="555"/>
      <c r="H71" s="555"/>
      <c r="I71" s="555"/>
      <c r="J71" s="555"/>
      <c r="K71" s="555"/>
      <c r="L71" s="555"/>
      <c r="M71" s="555"/>
      <c r="N71" s="555"/>
      <c r="O71" s="555"/>
      <c r="P71" s="556"/>
      <c r="Q71" s="169"/>
    </row>
    <row r="72" spans="1:19" ht="15" customHeight="1" x14ac:dyDescent="0.2">
      <c r="A72" s="169"/>
      <c r="B72" s="783"/>
      <c r="C72" s="773" t="s">
        <v>181</v>
      </c>
      <c r="D72" s="774"/>
      <c r="E72" s="774"/>
      <c r="F72" s="774"/>
      <c r="G72" s="774"/>
      <c r="H72" s="774"/>
      <c r="I72" s="774"/>
      <c r="J72" s="774"/>
      <c r="K72" s="774"/>
      <c r="L72" s="774"/>
      <c r="M72" s="774"/>
      <c r="N72" s="774"/>
      <c r="O72" s="774"/>
      <c r="P72" s="775"/>
      <c r="Q72" s="169"/>
    </row>
    <row r="73" spans="1:19" ht="90" customHeight="1" x14ac:dyDescent="0.2">
      <c r="A73" s="169"/>
      <c r="B73" s="783"/>
      <c r="C73" s="554"/>
      <c r="D73" s="555"/>
      <c r="E73" s="555"/>
      <c r="F73" s="555"/>
      <c r="G73" s="555"/>
      <c r="H73" s="555"/>
      <c r="I73" s="555"/>
      <c r="J73" s="555"/>
      <c r="K73" s="555"/>
      <c r="L73" s="555"/>
      <c r="M73" s="555"/>
      <c r="N73" s="555"/>
      <c r="O73" s="555"/>
      <c r="P73" s="556"/>
      <c r="Q73" s="169"/>
    </row>
    <row r="74" spans="1:19" ht="18" customHeight="1" x14ac:dyDescent="0.2">
      <c r="A74" s="169"/>
      <c r="B74" s="783"/>
      <c r="C74" s="773" t="s">
        <v>182</v>
      </c>
      <c r="D74" s="774"/>
      <c r="E74" s="774"/>
      <c r="F74" s="774"/>
      <c r="G74" s="774"/>
      <c r="H74" s="774"/>
      <c r="I74" s="774"/>
      <c r="J74" s="774"/>
      <c r="K74" s="774"/>
      <c r="L74" s="774"/>
      <c r="M74" s="774"/>
      <c r="N74" s="774"/>
      <c r="O74" s="774"/>
      <c r="P74" s="775"/>
      <c r="Q74" s="169"/>
    </row>
    <row r="75" spans="1:19" ht="90" customHeight="1" x14ac:dyDescent="0.2">
      <c r="A75" s="169"/>
      <c r="B75" s="783"/>
      <c r="C75" s="554"/>
      <c r="D75" s="555"/>
      <c r="E75" s="555"/>
      <c r="F75" s="555"/>
      <c r="G75" s="555"/>
      <c r="H75" s="555"/>
      <c r="I75" s="555"/>
      <c r="J75" s="555"/>
      <c r="K75" s="555"/>
      <c r="L75" s="555"/>
      <c r="M75" s="555"/>
      <c r="N75" s="555"/>
      <c r="O75" s="555"/>
      <c r="P75" s="556"/>
      <c r="Q75" s="169"/>
    </row>
    <row r="76" spans="1:19" ht="17.25" customHeight="1" x14ac:dyDescent="0.2">
      <c r="A76" s="169"/>
      <c r="B76" s="783"/>
      <c r="C76" s="773" t="s">
        <v>183</v>
      </c>
      <c r="D76" s="774"/>
      <c r="E76" s="774"/>
      <c r="F76" s="774"/>
      <c r="G76" s="774"/>
      <c r="H76" s="774"/>
      <c r="I76" s="774"/>
      <c r="J76" s="774"/>
      <c r="K76" s="774"/>
      <c r="L76" s="774"/>
      <c r="M76" s="774"/>
      <c r="N76" s="774"/>
      <c r="O76" s="774"/>
      <c r="P76" s="775"/>
      <c r="Q76" s="169"/>
    </row>
    <row r="77" spans="1:19" ht="90" customHeight="1" thickBot="1" x14ac:dyDescent="0.25">
      <c r="A77" s="169"/>
      <c r="B77" s="784"/>
      <c r="C77" s="776"/>
      <c r="D77" s="777"/>
      <c r="E77" s="777"/>
      <c r="F77" s="777"/>
      <c r="G77" s="777"/>
      <c r="H77" s="777"/>
      <c r="I77" s="777"/>
      <c r="J77" s="777"/>
      <c r="K77" s="777"/>
      <c r="L77" s="777"/>
      <c r="M77" s="777"/>
      <c r="N77" s="777"/>
      <c r="O77" s="777"/>
      <c r="P77" s="778"/>
      <c r="Q77" s="169"/>
    </row>
    <row r="78" spans="1:19" ht="30.75" customHeight="1" thickBot="1" x14ac:dyDescent="0.25">
      <c r="A78" s="169"/>
      <c r="B78" s="363" t="s">
        <v>63</v>
      </c>
      <c r="C78" s="826" t="s">
        <v>196</v>
      </c>
      <c r="D78" s="827"/>
      <c r="E78" s="827"/>
      <c r="F78" s="827"/>
      <c r="G78" s="827"/>
      <c r="H78" s="827"/>
      <c r="I78" s="827"/>
      <c r="J78" s="827"/>
      <c r="K78" s="827"/>
      <c r="L78" s="827"/>
      <c r="M78" s="827"/>
      <c r="N78" s="827"/>
      <c r="O78" s="827"/>
      <c r="P78" s="828"/>
      <c r="Q78" s="169"/>
    </row>
    <row r="79" spans="1:19" ht="27.75" customHeight="1" thickBot="1" x14ac:dyDescent="0.25">
      <c r="A79" s="169"/>
      <c r="B79" s="363" t="s">
        <v>84</v>
      </c>
      <c r="C79" s="779" t="s">
        <v>85</v>
      </c>
      <c r="D79" s="779"/>
      <c r="E79" s="779"/>
      <c r="F79" s="779"/>
      <c r="G79" s="779"/>
      <c r="H79" s="779"/>
      <c r="I79" s="779"/>
      <c r="J79" s="779"/>
      <c r="K79" s="779"/>
      <c r="L79" s="779"/>
      <c r="M79" s="779"/>
      <c r="N79" s="779"/>
      <c r="O79" s="779"/>
      <c r="P79" s="780"/>
      <c r="Q79" s="169"/>
    </row>
    <row r="82" spans="3:19" x14ac:dyDescent="0.2">
      <c r="C82" s="181"/>
    </row>
    <row r="83" spans="3:19" hidden="1" x14ac:dyDescent="0.2">
      <c r="C83" s="165">
        <v>2018</v>
      </c>
    </row>
    <row r="84" spans="3:19" hidden="1" x14ac:dyDescent="0.2">
      <c r="C84" s="165">
        <v>2019</v>
      </c>
    </row>
    <row r="90" spans="3:19" s="182" customFormat="1" x14ac:dyDescent="0.2">
      <c r="S90" s="167"/>
    </row>
    <row r="91" spans="3:19" s="182" customFormat="1" x14ac:dyDescent="0.2">
      <c r="S91" s="167"/>
    </row>
    <row r="92" spans="3:19" s="182" customFormat="1" x14ac:dyDescent="0.2">
      <c r="S92" s="167"/>
    </row>
    <row r="93" spans="3:19" s="182" customFormat="1" x14ac:dyDescent="0.2">
      <c r="S93" s="167"/>
    </row>
    <row r="94" spans="3:19" s="182" customFormat="1" x14ac:dyDescent="0.2">
      <c r="S94" s="167"/>
    </row>
    <row r="95" spans="3:19" s="182" customFormat="1" x14ac:dyDescent="0.2">
      <c r="S95" s="167"/>
    </row>
    <row r="96" spans="3:19" s="182" customFormat="1" x14ac:dyDescent="0.2">
      <c r="D96" s="183"/>
      <c r="E96" s="183"/>
      <c r="F96" s="183"/>
      <c r="G96" s="183"/>
      <c r="H96" s="183"/>
      <c r="I96" s="183"/>
      <c r="S96" s="167"/>
    </row>
    <row r="97" spans="2:19" s="182" customFormat="1" x14ac:dyDescent="0.2">
      <c r="D97" s="183"/>
      <c r="E97" s="183"/>
      <c r="F97" s="183"/>
      <c r="G97" s="183"/>
      <c r="H97" s="183"/>
      <c r="I97" s="183"/>
      <c r="S97" s="167"/>
    </row>
    <row r="98" spans="2:19" s="182" customFormat="1" x14ac:dyDescent="0.2">
      <c r="B98" s="183"/>
      <c r="C98" s="183"/>
      <c r="D98" s="183"/>
      <c r="E98" s="183"/>
      <c r="F98" s="183"/>
      <c r="G98" s="183"/>
      <c r="H98" s="183"/>
      <c r="I98" s="183"/>
      <c r="S98" s="167"/>
    </row>
    <row r="99" spans="2:19" s="182" customFormat="1" x14ac:dyDescent="0.2">
      <c r="B99" s="183"/>
      <c r="C99" s="183"/>
      <c r="D99" s="183"/>
      <c r="E99" s="183"/>
      <c r="F99" s="183"/>
      <c r="G99" s="183"/>
      <c r="H99" s="183"/>
      <c r="I99" s="183"/>
      <c r="S99" s="167"/>
    </row>
    <row r="100" spans="2:19" s="182" customFormat="1" x14ac:dyDescent="0.2">
      <c r="B100" s="183"/>
      <c r="C100" s="183"/>
      <c r="D100" s="183"/>
      <c r="E100" s="183"/>
      <c r="F100" s="183"/>
      <c r="G100" s="183"/>
      <c r="H100" s="183"/>
      <c r="I100" s="183"/>
      <c r="S100" s="167"/>
    </row>
    <row r="101" spans="2:19" s="182" customFormat="1" x14ac:dyDescent="0.2">
      <c r="B101" s="183"/>
      <c r="C101" s="183"/>
      <c r="D101" s="183"/>
      <c r="E101" s="183"/>
      <c r="F101" s="183"/>
      <c r="G101" s="183"/>
      <c r="H101" s="183"/>
      <c r="I101" s="183"/>
      <c r="K101" s="183"/>
      <c r="L101" s="183"/>
      <c r="M101" s="183"/>
      <c r="N101" s="183"/>
      <c r="O101" s="183"/>
      <c r="P101" s="183"/>
      <c r="S101" s="167"/>
    </row>
    <row r="102" spans="2:19" s="182" customFormat="1" x14ac:dyDescent="0.2">
      <c r="B102" s="183"/>
      <c r="C102" s="183"/>
      <c r="D102" s="183"/>
      <c r="E102" s="183"/>
      <c r="F102" s="183"/>
      <c r="G102" s="183"/>
      <c r="H102" s="183"/>
      <c r="I102" s="183"/>
      <c r="K102" s="183"/>
      <c r="L102" s="183"/>
      <c r="M102" s="183"/>
      <c r="N102" s="183"/>
      <c r="O102" s="183"/>
      <c r="P102" s="183"/>
      <c r="S102" s="167"/>
    </row>
    <row r="103" spans="2:19" s="182" customFormat="1" x14ac:dyDescent="0.2">
      <c r="B103" s="183"/>
      <c r="C103" s="183"/>
      <c r="D103" s="183"/>
      <c r="E103" s="183"/>
      <c r="F103" s="183"/>
      <c r="G103" s="183"/>
      <c r="H103" s="183"/>
      <c r="I103" s="183"/>
      <c r="K103" s="183"/>
      <c r="L103" s="183"/>
      <c r="M103" s="183"/>
      <c r="N103" s="183"/>
      <c r="O103" s="183"/>
      <c r="P103" s="183"/>
      <c r="S103" s="167"/>
    </row>
    <row r="104" spans="2:19" s="182" customFormat="1" x14ac:dyDescent="0.2">
      <c r="B104" s="183"/>
      <c r="C104" s="183"/>
      <c r="D104" s="183"/>
      <c r="E104" s="183"/>
      <c r="F104" s="183"/>
      <c r="G104" s="183"/>
      <c r="H104" s="183"/>
      <c r="I104" s="183"/>
      <c r="K104" s="183"/>
      <c r="L104" s="183"/>
      <c r="M104" s="183"/>
      <c r="N104" s="183"/>
      <c r="O104" s="183"/>
      <c r="P104" s="183"/>
      <c r="Q104" s="184" t="s">
        <v>69</v>
      </c>
      <c r="S104" s="167"/>
    </row>
    <row r="105" spans="2:19" s="182" customFormat="1" x14ac:dyDescent="0.2">
      <c r="B105" s="185"/>
      <c r="C105" s="185"/>
      <c r="D105" s="183"/>
      <c r="E105" s="183"/>
      <c r="F105" s="183"/>
      <c r="G105" s="183"/>
      <c r="H105" s="183"/>
      <c r="I105" s="183"/>
      <c r="K105" s="183"/>
      <c r="L105" s="183"/>
      <c r="O105" s="183"/>
      <c r="P105" s="183"/>
      <c r="Q105" s="184" t="s">
        <v>70</v>
      </c>
      <c r="S105" s="167"/>
    </row>
    <row r="106" spans="2:19" s="182" customFormat="1" x14ac:dyDescent="0.2">
      <c r="B106" s="185"/>
      <c r="C106" s="185"/>
      <c r="D106" s="183"/>
      <c r="E106" s="183"/>
      <c r="F106" s="183"/>
      <c r="G106" s="183"/>
      <c r="H106" s="183"/>
      <c r="I106" s="183"/>
      <c r="K106" s="183"/>
      <c r="L106" s="183"/>
      <c r="O106" s="183"/>
      <c r="P106" s="183"/>
      <c r="Q106" s="184" t="s">
        <v>72</v>
      </c>
      <c r="S106" s="167"/>
    </row>
    <row r="107" spans="2:19" s="182" customFormat="1" x14ac:dyDescent="0.2">
      <c r="B107" s="185"/>
      <c r="C107" s="185"/>
      <c r="D107" s="183"/>
      <c r="E107" s="183"/>
      <c r="F107" s="183"/>
      <c r="G107" s="183"/>
      <c r="H107" s="183"/>
      <c r="I107" s="183"/>
      <c r="K107" s="183"/>
      <c r="L107" s="183"/>
      <c r="O107" s="183"/>
      <c r="P107" s="183"/>
      <c r="Q107" s="184" t="s">
        <v>71</v>
      </c>
      <c r="S107" s="167"/>
    </row>
    <row r="108" spans="2:19" s="182" customFormat="1" x14ac:dyDescent="0.2">
      <c r="B108" s="183"/>
      <c r="C108" s="185"/>
      <c r="D108" s="183"/>
      <c r="E108" s="183"/>
      <c r="F108" s="183"/>
      <c r="G108" s="183"/>
      <c r="H108" s="183"/>
      <c r="I108" s="183"/>
      <c r="K108" s="183"/>
      <c r="L108" s="183"/>
      <c r="M108" s="185"/>
      <c r="N108" s="183"/>
      <c r="O108" s="183"/>
      <c r="P108" s="183"/>
      <c r="Q108" s="184" t="s">
        <v>73</v>
      </c>
      <c r="S108" s="167"/>
    </row>
    <row r="109" spans="2:19" s="182" customFormat="1" x14ac:dyDescent="0.2">
      <c r="B109" s="183"/>
      <c r="C109" s="185"/>
      <c r="D109" s="183"/>
      <c r="E109" s="183"/>
      <c r="F109" s="183"/>
      <c r="G109" s="183"/>
      <c r="H109" s="183"/>
      <c r="I109" s="183"/>
      <c r="K109" s="183"/>
      <c r="L109" s="183"/>
      <c r="M109" s="183"/>
      <c r="N109" s="183" t="s">
        <v>67</v>
      </c>
      <c r="O109" s="183"/>
      <c r="P109" s="183"/>
      <c r="Q109" s="184" t="s">
        <v>74</v>
      </c>
      <c r="S109" s="167"/>
    </row>
    <row r="110" spans="2:19" s="182" customFormat="1" x14ac:dyDescent="0.2">
      <c r="B110" s="183"/>
      <c r="C110" s="185"/>
      <c r="D110" s="183"/>
      <c r="E110" s="183"/>
      <c r="F110" s="183"/>
      <c r="G110" s="183"/>
      <c r="H110" s="183"/>
      <c r="I110" s="183"/>
      <c r="K110" s="183"/>
      <c r="L110" s="183"/>
      <c r="M110" s="183"/>
      <c r="N110" s="183"/>
      <c r="O110" s="183"/>
      <c r="P110" s="183"/>
      <c r="S110" s="167"/>
    </row>
    <row r="111" spans="2:19" s="182" customFormat="1" x14ac:dyDescent="0.2">
      <c r="B111" s="183"/>
      <c r="C111" s="185"/>
      <c r="D111" s="183"/>
      <c r="E111" s="183"/>
      <c r="F111" s="183"/>
      <c r="G111" s="183"/>
      <c r="H111" s="183"/>
      <c r="I111" s="183"/>
      <c r="K111" s="183"/>
      <c r="L111" s="183"/>
      <c r="M111" s="183"/>
      <c r="N111" s="183"/>
      <c r="O111" s="183"/>
      <c r="P111" s="183"/>
      <c r="S111" s="167"/>
    </row>
    <row r="112" spans="2:19" s="182" customFormat="1" x14ac:dyDescent="0.2">
      <c r="B112" s="183"/>
      <c r="C112" s="183"/>
      <c r="D112" s="183"/>
      <c r="E112" s="183"/>
      <c r="F112" s="183"/>
      <c r="G112" s="183"/>
      <c r="H112" s="183"/>
      <c r="I112" s="183"/>
      <c r="K112" s="183"/>
      <c r="L112" s="183"/>
      <c r="M112" s="183"/>
      <c r="N112" s="183"/>
      <c r="O112" s="183"/>
      <c r="P112" s="183"/>
      <c r="S112" s="167"/>
    </row>
    <row r="113" spans="2:19" s="182" customFormat="1" x14ac:dyDescent="0.2">
      <c r="B113" s="183"/>
      <c r="C113" s="183"/>
      <c r="D113" s="183"/>
      <c r="E113" s="183"/>
      <c r="F113" s="183"/>
      <c r="G113" s="183"/>
      <c r="H113" s="183"/>
      <c r="I113" s="183"/>
      <c r="K113" s="183"/>
      <c r="L113" s="183"/>
      <c r="M113" s="183"/>
      <c r="N113" s="183"/>
      <c r="O113" s="183"/>
      <c r="P113" s="183"/>
      <c r="S113" s="167"/>
    </row>
    <row r="114" spans="2:19" s="182" customFormat="1" x14ac:dyDescent="0.2">
      <c r="B114" s="183"/>
      <c r="C114" s="183"/>
      <c r="D114" s="183"/>
      <c r="E114" s="183"/>
      <c r="F114" s="183"/>
      <c r="G114" s="183"/>
      <c r="H114" s="183"/>
      <c r="I114" s="183"/>
      <c r="K114" s="183"/>
      <c r="L114" s="183"/>
      <c r="M114" s="183"/>
      <c r="N114" s="183"/>
      <c r="O114" s="183"/>
      <c r="P114" s="183"/>
      <c r="Q114" s="184">
        <v>2015</v>
      </c>
      <c r="S114" s="167"/>
    </row>
    <row r="115" spans="2:19" s="182" customFormat="1" ht="12.75" customHeight="1" x14ac:dyDescent="0.2">
      <c r="B115" s="183"/>
      <c r="C115" s="183"/>
      <c r="D115" s="183"/>
      <c r="E115" s="183"/>
      <c r="F115" s="183"/>
      <c r="G115" s="183"/>
      <c r="H115" s="183"/>
      <c r="I115" s="183"/>
      <c r="Q115" s="184">
        <v>2016</v>
      </c>
      <c r="S115" s="167"/>
    </row>
    <row r="116" spans="2:19" s="182" customFormat="1" x14ac:dyDescent="0.2">
      <c r="B116" s="183"/>
      <c r="C116" s="183"/>
      <c r="D116" s="183"/>
      <c r="E116" s="183"/>
      <c r="F116" s="183"/>
      <c r="G116" s="183"/>
      <c r="H116" s="183"/>
      <c r="I116" s="183"/>
      <c r="Q116" s="184">
        <v>2017</v>
      </c>
      <c r="S116" s="167"/>
    </row>
    <row r="117" spans="2:19" s="182" customFormat="1" x14ac:dyDescent="0.2">
      <c r="C117" s="183"/>
      <c r="H117" s="183"/>
      <c r="I117" s="183"/>
      <c r="Q117" s="184">
        <v>2018</v>
      </c>
      <c r="S117" s="167"/>
    </row>
    <row r="118" spans="2:19" s="182" customFormat="1" x14ac:dyDescent="0.2">
      <c r="C118" s="183"/>
      <c r="H118" s="183"/>
      <c r="I118" s="183"/>
      <c r="S118" s="167"/>
    </row>
    <row r="119" spans="2:19" s="182" customFormat="1" x14ac:dyDescent="0.2">
      <c r="C119" s="183"/>
      <c r="H119" s="183"/>
      <c r="I119" s="183"/>
      <c r="S119" s="167"/>
    </row>
    <row r="120" spans="2:19" s="182" customFormat="1" x14ac:dyDescent="0.2">
      <c r="B120" s="186"/>
      <c r="C120" s="183"/>
      <c r="H120" s="183"/>
      <c r="I120" s="183"/>
      <c r="S120" s="167"/>
    </row>
    <row r="121" spans="2:19" s="182" customFormat="1" x14ac:dyDescent="0.2">
      <c r="B121" s="186"/>
      <c r="C121" s="183"/>
      <c r="H121" s="183"/>
      <c r="I121" s="183"/>
      <c r="S121" s="167"/>
    </row>
    <row r="122" spans="2:19" s="182" customFormat="1" x14ac:dyDescent="0.2">
      <c r="B122" s="186"/>
      <c r="C122" s="183"/>
      <c r="H122" s="183"/>
      <c r="I122" s="183"/>
      <c r="S122" s="167"/>
    </row>
    <row r="123" spans="2:19" s="182" customFormat="1" x14ac:dyDescent="0.2">
      <c r="B123" s="186"/>
      <c r="C123" s="183"/>
      <c r="H123" s="183"/>
      <c r="I123" s="183"/>
      <c r="S123" s="167"/>
    </row>
    <row r="124" spans="2:19" s="182" customFormat="1" x14ac:dyDescent="0.2">
      <c r="B124" s="186"/>
      <c r="C124" s="183"/>
      <c r="H124" s="183"/>
      <c r="I124" s="183"/>
      <c r="S124" s="167"/>
    </row>
    <row r="125" spans="2:19" s="182" customFormat="1" x14ac:dyDescent="0.2">
      <c r="B125" s="186"/>
      <c r="C125" s="183"/>
      <c r="H125" s="183"/>
      <c r="I125" s="183"/>
      <c r="S125" s="167"/>
    </row>
    <row r="126" spans="2:19" s="182" customFormat="1" x14ac:dyDescent="0.2">
      <c r="B126" s="186"/>
      <c r="C126" s="183"/>
      <c r="H126" s="183"/>
      <c r="I126" s="183"/>
      <c r="S126" s="167"/>
    </row>
    <row r="127" spans="2:19" s="182" customFormat="1" x14ac:dyDescent="0.2">
      <c r="B127" s="187"/>
      <c r="C127" s="183"/>
      <c r="H127" s="183"/>
      <c r="I127" s="183"/>
      <c r="S127" s="167"/>
    </row>
    <row r="128" spans="2:19" s="182" customFormat="1" x14ac:dyDescent="0.2">
      <c r="B128" s="187"/>
      <c r="C128" s="183"/>
      <c r="H128" s="183"/>
      <c r="I128" s="183"/>
      <c r="S128" s="167"/>
    </row>
    <row r="129" spans="2:19" s="182" customFormat="1" x14ac:dyDescent="0.2">
      <c r="C129" s="183"/>
      <c r="H129" s="183"/>
      <c r="I129" s="183"/>
      <c r="S129" s="167"/>
    </row>
    <row r="130" spans="2:19" s="182" customFormat="1" x14ac:dyDescent="0.2">
      <c r="B130" s="188" t="s">
        <v>260</v>
      </c>
      <c r="C130" s="183"/>
      <c r="F130" s="183"/>
      <c r="I130" s="183"/>
      <c r="S130" s="167"/>
    </row>
    <row r="131" spans="2:19" s="182" customFormat="1" x14ac:dyDescent="0.2">
      <c r="B131" s="188" t="s">
        <v>261</v>
      </c>
      <c r="C131" s="183"/>
      <c r="F131" s="183"/>
      <c r="I131" s="183"/>
      <c r="S131" s="167"/>
    </row>
    <row r="132" spans="2:19" s="182" customFormat="1" x14ac:dyDescent="0.2">
      <c r="B132" s="188" t="s">
        <v>262</v>
      </c>
      <c r="C132" s="183"/>
      <c r="F132" s="183"/>
      <c r="I132" s="189"/>
      <c r="J132" s="189"/>
      <c r="K132" s="189"/>
      <c r="S132" s="167"/>
    </row>
    <row r="133" spans="2:19" s="182" customFormat="1" x14ac:dyDescent="0.2">
      <c r="B133" s="188" t="s">
        <v>263</v>
      </c>
      <c r="C133" s="183"/>
      <c r="F133" s="183"/>
      <c r="G133" s="183"/>
      <c r="H133" s="189"/>
      <c r="I133" s="189"/>
      <c r="J133" s="189"/>
      <c r="K133" s="189"/>
      <c r="S133" s="167"/>
    </row>
    <row r="134" spans="2:19" s="182" customFormat="1" x14ac:dyDescent="0.2">
      <c r="B134" s="188" t="s">
        <v>264</v>
      </c>
      <c r="C134" s="183"/>
      <c r="F134" s="183"/>
      <c r="G134" s="183"/>
      <c r="H134" s="189"/>
      <c r="I134" s="189"/>
      <c r="J134" s="189"/>
      <c r="K134" s="189"/>
      <c r="S134" s="167"/>
    </row>
    <row r="135" spans="2:19" s="182" customFormat="1" x14ac:dyDescent="0.2">
      <c r="B135" s="188" t="s">
        <v>265</v>
      </c>
      <c r="C135" s="183"/>
      <c r="F135" s="183"/>
      <c r="G135" s="183"/>
      <c r="H135" s="189"/>
      <c r="I135" s="189"/>
      <c r="J135" s="189"/>
      <c r="K135" s="189"/>
      <c r="S135" s="167"/>
    </row>
    <row r="136" spans="2:19" s="182" customFormat="1" x14ac:dyDescent="0.2">
      <c r="B136" s="188" t="s">
        <v>266</v>
      </c>
      <c r="C136" s="183"/>
      <c r="F136" s="183"/>
      <c r="G136" s="183"/>
      <c r="H136" s="189"/>
      <c r="I136" s="189"/>
      <c r="J136" s="189"/>
      <c r="K136" s="189"/>
      <c r="S136" s="167"/>
    </row>
    <row r="137" spans="2:19" s="182" customFormat="1" x14ac:dyDescent="0.2">
      <c r="B137" s="190"/>
      <c r="C137" s="183"/>
      <c r="F137" s="183"/>
      <c r="G137" s="183"/>
      <c r="H137" s="189"/>
      <c r="I137" s="189"/>
      <c r="J137" s="189"/>
      <c r="K137" s="189"/>
      <c r="S137" s="167"/>
    </row>
    <row r="138" spans="2:19" s="182" customFormat="1" x14ac:dyDescent="0.2">
      <c r="B138" s="186"/>
      <c r="C138" s="183"/>
      <c r="F138" s="183"/>
      <c r="G138" s="183"/>
      <c r="H138" s="189"/>
      <c r="I138" s="189"/>
      <c r="J138" s="189"/>
      <c r="K138" s="189"/>
      <c r="S138" s="167"/>
    </row>
    <row r="139" spans="2:19" s="169" customFormat="1" x14ac:dyDescent="0.2">
      <c r="B139" s="186"/>
      <c r="C139" s="183"/>
      <c r="F139" s="183"/>
      <c r="G139" s="183"/>
      <c r="H139" s="189"/>
      <c r="I139" s="189"/>
      <c r="J139" s="189"/>
      <c r="K139" s="189"/>
      <c r="S139" s="170"/>
    </row>
    <row r="140" spans="2:19" s="169" customFormat="1" x14ac:dyDescent="0.2">
      <c r="B140" s="182" t="s">
        <v>29</v>
      </c>
      <c r="C140" s="183"/>
      <c r="F140" s="183"/>
      <c r="G140" s="183"/>
      <c r="H140" s="189"/>
      <c r="I140" s="189"/>
      <c r="J140" s="189"/>
      <c r="K140" s="189"/>
      <c r="S140" s="170"/>
    </row>
    <row r="141" spans="2:19" s="169" customFormat="1" x14ac:dyDescent="0.2">
      <c r="B141" s="191" t="s">
        <v>55</v>
      </c>
      <c r="C141" s="183"/>
      <c r="F141" s="183"/>
      <c r="G141" s="183"/>
      <c r="H141" s="189"/>
      <c r="I141" s="189"/>
      <c r="J141" s="189"/>
      <c r="K141" s="189"/>
      <c r="S141" s="170"/>
    </row>
    <row r="142" spans="2:19" s="169" customFormat="1" x14ac:dyDescent="0.2">
      <c r="B142" s="191" t="s">
        <v>166</v>
      </c>
      <c r="C142" s="183"/>
      <c r="F142" s="183"/>
      <c r="G142" s="183"/>
      <c r="H142" s="189"/>
      <c r="I142" s="189"/>
      <c r="J142" s="189"/>
      <c r="K142" s="189"/>
      <c r="S142" s="170"/>
    </row>
    <row r="143" spans="2:19" s="169" customFormat="1" x14ac:dyDescent="0.2">
      <c r="B143" s="191" t="s">
        <v>39</v>
      </c>
      <c r="C143" s="183"/>
      <c r="F143" s="183"/>
      <c r="G143" s="183"/>
      <c r="H143" s="189"/>
      <c r="I143" s="189"/>
      <c r="J143" s="189"/>
      <c r="K143" s="189"/>
      <c r="S143" s="170"/>
    </row>
    <row r="144" spans="2:19" s="169" customFormat="1" x14ac:dyDescent="0.2">
      <c r="B144" s="191" t="s">
        <v>172</v>
      </c>
      <c r="C144" s="183"/>
      <c r="F144" s="183"/>
      <c r="G144" s="183"/>
      <c r="H144" s="189"/>
      <c r="I144" s="189"/>
      <c r="J144" s="189"/>
      <c r="K144" s="189"/>
      <c r="S144" s="170"/>
    </row>
    <row r="145" spans="2:19" s="169" customFormat="1" x14ac:dyDescent="0.2">
      <c r="B145" s="191" t="s">
        <v>112</v>
      </c>
      <c r="C145" s="183"/>
      <c r="F145" s="183"/>
      <c r="G145" s="183"/>
      <c r="J145" s="189"/>
      <c r="K145" s="189"/>
      <c r="S145" s="170"/>
    </row>
    <row r="146" spans="2:19" s="169" customFormat="1" x14ac:dyDescent="0.2">
      <c r="B146" s="191" t="s">
        <v>174</v>
      </c>
      <c r="C146" s="183"/>
      <c r="F146" s="183"/>
      <c r="G146" s="183"/>
      <c r="S146" s="170"/>
    </row>
    <row r="147" spans="2:19" s="169" customFormat="1" x14ac:dyDescent="0.2">
      <c r="B147" s="191" t="s">
        <v>53</v>
      </c>
      <c r="C147" s="183"/>
      <c r="F147" s="183"/>
      <c r="G147" s="183"/>
      <c r="S147" s="170"/>
    </row>
    <row r="148" spans="2:19" s="169" customFormat="1" x14ac:dyDescent="0.2">
      <c r="B148" s="191" t="s">
        <v>163</v>
      </c>
      <c r="C148" s="183"/>
      <c r="F148" s="183"/>
      <c r="G148" s="183"/>
      <c r="S148" s="170"/>
    </row>
    <row r="149" spans="2:19" s="169" customFormat="1" x14ac:dyDescent="0.2">
      <c r="B149" s="191" t="s">
        <v>167</v>
      </c>
      <c r="C149" s="183"/>
      <c r="F149" s="183"/>
      <c r="G149" s="183"/>
      <c r="S149" s="170"/>
    </row>
    <row r="150" spans="2:19" x14ac:dyDescent="0.2">
      <c r="B150" s="192" t="s">
        <v>187</v>
      </c>
      <c r="C150" s="183"/>
      <c r="F150" s="183"/>
      <c r="G150" s="183"/>
    </row>
    <row r="151" spans="2:19" x14ac:dyDescent="0.2">
      <c r="B151" s="191" t="s">
        <v>165</v>
      </c>
      <c r="C151" s="183"/>
      <c r="F151" s="183"/>
      <c r="G151" s="183"/>
    </row>
    <row r="152" spans="2:19" x14ac:dyDescent="0.2">
      <c r="B152" s="191" t="s">
        <v>170</v>
      </c>
      <c r="C152" s="183"/>
      <c r="F152" s="183"/>
      <c r="G152" s="183"/>
    </row>
    <row r="153" spans="2:19" x14ac:dyDescent="0.2">
      <c r="B153" s="191" t="s">
        <v>173</v>
      </c>
      <c r="C153" s="183"/>
      <c r="F153" s="183"/>
      <c r="G153" s="183"/>
    </row>
    <row r="154" spans="2:19" x14ac:dyDescent="0.2">
      <c r="B154" s="191" t="s">
        <v>171</v>
      </c>
      <c r="C154" s="183"/>
      <c r="F154" s="183"/>
      <c r="G154" s="183"/>
    </row>
    <row r="155" spans="2:19" x14ac:dyDescent="0.2">
      <c r="B155" s="191" t="s">
        <v>168</v>
      </c>
      <c r="C155" s="183"/>
      <c r="F155" s="183"/>
      <c r="G155" s="183"/>
    </row>
    <row r="156" spans="2:19" x14ac:dyDescent="0.2">
      <c r="B156" s="191" t="s">
        <v>161</v>
      </c>
      <c r="C156" s="183"/>
      <c r="F156" s="183"/>
      <c r="G156" s="183"/>
    </row>
    <row r="157" spans="2:19" x14ac:dyDescent="0.2">
      <c r="B157" s="191" t="s">
        <v>169</v>
      </c>
      <c r="C157" s="183"/>
    </row>
    <row r="158" spans="2:19" x14ac:dyDescent="0.2">
      <c r="B158" s="191" t="s">
        <v>162</v>
      </c>
      <c r="C158" s="183"/>
    </row>
    <row r="159" spans="2:19" x14ac:dyDescent="0.2">
      <c r="B159" s="191" t="s">
        <v>164</v>
      </c>
      <c r="C159" s="183"/>
    </row>
    <row r="160" spans="2:19" x14ac:dyDescent="0.2">
      <c r="B160" s="191" t="s">
        <v>46</v>
      </c>
      <c r="C160" s="183"/>
    </row>
    <row r="161" spans="2:3" x14ac:dyDescent="0.2">
      <c r="B161" s="191" t="s">
        <v>54</v>
      </c>
      <c r="C161" s="183"/>
    </row>
    <row r="162" spans="2:3" x14ac:dyDescent="0.2">
      <c r="B162" s="191" t="s">
        <v>45</v>
      </c>
      <c r="C162" s="183"/>
    </row>
    <row r="163" spans="2:3" x14ac:dyDescent="0.2">
      <c r="B163" s="191" t="s">
        <v>47</v>
      </c>
      <c r="C163" s="183"/>
    </row>
    <row r="164" spans="2:3" x14ac:dyDescent="0.2">
      <c r="B164" s="191" t="s">
        <v>113</v>
      </c>
      <c r="C164" s="183"/>
    </row>
    <row r="165" spans="2:3" x14ac:dyDescent="0.2">
      <c r="B165" s="191" t="s">
        <v>111</v>
      </c>
      <c r="C165" s="183"/>
    </row>
    <row r="166" spans="2:3" x14ac:dyDescent="0.2">
      <c r="B166" s="191" t="s">
        <v>40</v>
      </c>
      <c r="C166" s="183"/>
    </row>
    <row r="167" spans="2:3" x14ac:dyDescent="0.2">
      <c r="B167" s="191" t="s">
        <v>110</v>
      </c>
    </row>
    <row r="168" spans="2:3" x14ac:dyDescent="0.2">
      <c r="B168" s="182"/>
    </row>
    <row r="169" spans="2:3" x14ac:dyDescent="0.2">
      <c r="B169" s="182"/>
    </row>
    <row r="170" spans="2:3" x14ac:dyDescent="0.2">
      <c r="B170" s="182"/>
    </row>
    <row r="171" spans="2:3" x14ac:dyDescent="0.2">
      <c r="B171" s="182" t="s">
        <v>188</v>
      </c>
    </row>
    <row r="172" spans="2:3" x14ac:dyDescent="0.2">
      <c r="B172" s="184" t="s">
        <v>66</v>
      </c>
    </row>
    <row r="173" spans="2:3" x14ac:dyDescent="0.2">
      <c r="B173" s="184" t="s">
        <v>85</v>
      </c>
    </row>
    <row r="174" spans="2:3" x14ac:dyDescent="0.2">
      <c r="B174" s="182"/>
    </row>
    <row r="175" spans="2:3" x14ac:dyDescent="0.2">
      <c r="B175" s="186"/>
    </row>
    <row r="176" spans="2:3" x14ac:dyDescent="0.2">
      <c r="B176" s="186"/>
    </row>
    <row r="177" spans="2:2" x14ac:dyDescent="0.2">
      <c r="B177" s="193"/>
    </row>
    <row r="178" spans="2:2" x14ac:dyDescent="0.2">
      <c r="B178" s="193"/>
    </row>
    <row r="179" spans="2:2" x14ac:dyDescent="0.2">
      <c r="B179" s="193"/>
    </row>
    <row r="180" spans="2:2" x14ac:dyDescent="0.2">
      <c r="B180" s="193"/>
    </row>
    <row r="181" spans="2:2" x14ac:dyDescent="0.2">
      <c r="B181" s="193"/>
    </row>
  </sheetData>
  <sheetProtection formatColumns="0" formatRows="0"/>
  <mergeCells count="78">
    <mergeCell ref="B2:B5"/>
    <mergeCell ref="C2:M2"/>
    <mergeCell ref="N2:P2"/>
    <mergeCell ref="C3:M3"/>
    <mergeCell ref="N3:P3"/>
    <mergeCell ref="C4:M4"/>
    <mergeCell ref="N4:P4"/>
    <mergeCell ref="C5:M5"/>
    <mergeCell ref="N5:P5"/>
    <mergeCell ref="B7:P8"/>
    <mergeCell ref="B9:P9"/>
    <mergeCell ref="C10:I10"/>
    <mergeCell ref="J10:M10"/>
    <mergeCell ref="N10:P10"/>
    <mergeCell ref="B11:P11"/>
    <mergeCell ref="C12:P12"/>
    <mergeCell ref="B13:P13"/>
    <mergeCell ref="C14:P14"/>
    <mergeCell ref="B15:P15"/>
    <mergeCell ref="C16:P16"/>
    <mergeCell ref="B17:P17"/>
    <mergeCell ref="C18:P18"/>
    <mergeCell ref="B19:P19"/>
    <mergeCell ref="B20:P20"/>
    <mergeCell ref="B21:P21"/>
    <mergeCell ref="C22:P22"/>
    <mergeCell ref="B23:P23"/>
    <mergeCell ref="C24:P24"/>
    <mergeCell ref="B25:P25"/>
    <mergeCell ref="C26:P26"/>
    <mergeCell ref="B27:P27"/>
    <mergeCell ref="D28:G28"/>
    <mergeCell ref="H28:J28"/>
    <mergeCell ref="K28:M28"/>
    <mergeCell ref="N28:O28"/>
    <mergeCell ref="B29:P29"/>
    <mergeCell ref="C30:P30"/>
    <mergeCell ref="B31:P31"/>
    <mergeCell ref="C32:P32"/>
    <mergeCell ref="B33:P33"/>
    <mergeCell ref="C34:P34"/>
    <mergeCell ref="B35:P35"/>
    <mergeCell ref="C36:P36"/>
    <mergeCell ref="B38:P38"/>
    <mergeCell ref="C39:G39"/>
    <mergeCell ref="H39:L39"/>
    <mergeCell ref="M39:P39"/>
    <mergeCell ref="C40:G40"/>
    <mergeCell ref="H40:L40"/>
    <mergeCell ref="M40:P40"/>
    <mergeCell ref="C41:G41"/>
    <mergeCell ref="H41:L41"/>
    <mergeCell ref="M41:P41"/>
    <mergeCell ref="C42:G42"/>
    <mergeCell ref="H42:L42"/>
    <mergeCell ref="M42:P42"/>
    <mergeCell ref="C43:G43"/>
    <mergeCell ref="H43:L43"/>
    <mergeCell ref="M43:P43"/>
    <mergeCell ref="C74:P74"/>
    <mergeCell ref="C75:P75"/>
    <mergeCell ref="C76:P76"/>
    <mergeCell ref="C44:G44"/>
    <mergeCell ref="H44:L44"/>
    <mergeCell ref="M44:P44"/>
    <mergeCell ref="B46:P46"/>
    <mergeCell ref="B48:B50"/>
    <mergeCell ref="B52:P52"/>
    <mergeCell ref="C77:P77"/>
    <mergeCell ref="C78:P78"/>
    <mergeCell ref="C79:P79"/>
    <mergeCell ref="B53:P68"/>
    <mergeCell ref="A69:Q69"/>
    <mergeCell ref="B70:B77"/>
    <mergeCell ref="C70:P70"/>
    <mergeCell ref="C71:P71"/>
    <mergeCell ref="C72:P72"/>
    <mergeCell ref="C73:P73"/>
  </mergeCells>
  <conditionalFormatting sqref="F50">
    <cfRule type="cellIs" dxfId="104" priority="43" operator="lessThanOrEqual">
      <formula>0.15</formula>
    </cfRule>
    <cfRule type="cellIs" dxfId="103" priority="44" operator="greaterThanOrEqual">
      <formula>0.2</formula>
    </cfRule>
    <cfRule type="cellIs" dxfId="102" priority="45" operator="between">
      <formula>0.1511</formula>
      <formula>"19.99%"</formula>
    </cfRule>
  </conditionalFormatting>
  <conditionalFormatting sqref="I50">
    <cfRule type="cellIs" dxfId="101" priority="40" operator="lessThanOrEqual">
      <formula>0.15</formula>
    </cfRule>
    <cfRule type="cellIs" dxfId="100" priority="41" operator="greaterThanOrEqual">
      <formula>0.2</formula>
    </cfRule>
    <cfRule type="cellIs" dxfId="99" priority="42" operator="between">
      <formula>0.1511</formula>
      <formula>"19.99%"</formula>
    </cfRule>
  </conditionalFormatting>
  <conditionalFormatting sqref="L50">
    <cfRule type="cellIs" dxfId="98" priority="37" operator="lessThanOrEqual">
      <formula>0.15</formula>
    </cfRule>
    <cfRule type="cellIs" dxfId="97" priority="38" operator="greaterThanOrEqual">
      <formula>0.2</formula>
    </cfRule>
    <cfRule type="cellIs" dxfId="96" priority="39" operator="between">
      <formula>0.1511</formula>
      <formula>"19.99%"</formula>
    </cfRule>
  </conditionalFormatting>
  <conditionalFormatting sqref="O50">
    <cfRule type="cellIs" dxfId="95" priority="34" operator="lessThanOrEqual">
      <formula>0.15</formula>
    </cfRule>
    <cfRule type="cellIs" dxfId="94" priority="35" operator="greaterThanOrEqual">
      <formula>0.2</formula>
    </cfRule>
    <cfRule type="cellIs" dxfId="93" priority="36" operator="between">
      <formula>0.1511</formula>
      <formula>"19.99%"</formula>
    </cfRule>
  </conditionalFormatting>
  <conditionalFormatting sqref="P50">
    <cfRule type="cellIs" dxfId="92" priority="31" operator="lessThanOrEqual">
      <formula>0.15</formula>
    </cfRule>
    <cfRule type="cellIs" dxfId="91" priority="32" operator="greaterThanOrEqual">
      <formula>0.2</formula>
    </cfRule>
    <cfRule type="cellIs" dxfId="90" priority="33" operator="between">
      <formula>0.1511</formula>
      <formula>"19.99%"</formula>
    </cfRule>
  </conditionalFormatting>
  <conditionalFormatting sqref="F49">
    <cfRule type="cellIs" dxfId="89" priority="13" operator="lessThanOrEqual">
      <formula>0.15</formula>
    </cfRule>
    <cfRule type="cellIs" dxfId="88" priority="14" operator="greaterThanOrEqual">
      <formula>0.2</formula>
    </cfRule>
    <cfRule type="cellIs" dxfId="87" priority="15" operator="between">
      <formula>0.1511</formula>
      <formula>"19.99%"</formula>
    </cfRule>
  </conditionalFormatting>
  <conditionalFormatting sqref="I49">
    <cfRule type="cellIs" dxfId="86" priority="10" operator="lessThanOrEqual">
      <formula>0.15</formula>
    </cfRule>
    <cfRule type="cellIs" dxfId="85" priority="11" operator="greaterThanOrEqual">
      <formula>0.2</formula>
    </cfRule>
    <cfRule type="cellIs" dxfId="84" priority="12" operator="between">
      <formula>0.1511</formula>
      <formula>"19.99%"</formula>
    </cfRule>
  </conditionalFormatting>
  <conditionalFormatting sqref="L49">
    <cfRule type="cellIs" dxfId="83" priority="7" operator="lessThanOrEqual">
      <formula>0.15</formula>
    </cfRule>
    <cfRule type="cellIs" dxfId="82" priority="8" operator="greaterThanOrEqual">
      <formula>0.2</formula>
    </cfRule>
    <cfRule type="cellIs" dxfId="81" priority="9" operator="between">
      <formula>0.1511</formula>
      <formula>"19.99%"</formula>
    </cfRule>
  </conditionalFormatting>
  <conditionalFormatting sqref="O49">
    <cfRule type="cellIs" dxfId="80" priority="4" operator="lessThanOrEqual">
      <formula>0.15</formula>
    </cfRule>
    <cfRule type="cellIs" dxfId="79" priority="5" operator="greaterThanOrEqual">
      <formula>0.2</formula>
    </cfRule>
    <cfRule type="cellIs" dxfId="78" priority="6" operator="between">
      <formula>0.1511</formula>
      <formula>"19.99%"</formula>
    </cfRule>
  </conditionalFormatting>
  <conditionalFormatting sqref="P49:Q49">
    <cfRule type="cellIs" dxfId="77" priority="1" operator="lessThanOrEqual">
      <formula>0.15</formula>
    </cfRule>
    <cfRule type="cellIs" dxfId="76" priority="2" operator="greaterThanOrEqual">
      <formula>0.2</formula>
    </cfRule>
    <cfRule type="cellIs" dxfId="75" priority="3" operator="between">
      <formula>0.1511</formula>
      <formula>"19.99%"</formula>
    </cfRule>
  </conditionalFormatting>
  <dataValidations disablePrompts="1" count="6">
    <dataValidation type="list" allowBlank="1" showInputMessage="1" showErrorMessage="1" sqref="C79:P79" xr:uid="{42D7AD0C-6113-45DB-A6B9-CDF825565B37}">
      <formula1>$B$172:$B$173</formula1>
    </dataValidation>
    <dataValidation type="list" allowBlank="1" showInputMessage="1" showErrorMessage="1" sqref="C12:P12" xr:uid="{F92FC339-CB1B-4754-905F-9B7F5A37DFFB}">
      <formula1>$B$141:$B$167</formula1>
    </dataValidation>
    <dataValidation type="list" allowBlank="1" showInputMessage="1" showErrorMessage="1" sqref="N10:P10" xr:uid="{A4CDAF5D-D5BF-4488-997D-56FB9247F8E4}">
      <formula1>"Economicos,Eficiencia,Eficacia, Efectividad,Calidad"</formula1>
    </dataValidation>
    <dataValidation type="list" allowBlank="1" showInputMessage="1" showErrorMessage="1" sqref="C32:P32 C34:P34 C36:P36" xr:uid="{E7CE8E63-236F-4DE1-B49D-6B59B6525C15}">
      <formula1>$Q$104:$Q$109</formula1>
    </dataValidation>
    <dataValidation type="list" allowBlank="1" showInputMessage="1" showErrorMessage="1" sqref="C18:P18" xr:uid="{25290E58-DE32-4F94-AE40-50DD690A741E}">
      <formula1>$B$130:$B$136</formula1>
    </dataValidation>
    <dataValidation type="list" allowBlank="1" showInputMessage="1" showErrorMessage="1" sqref="C10:I10" xr:uid="{F49F267E-C65E-4177-BEBD-58E7A12CE2F9}">
      <formula1>"2023,2024,2025,2026,2027"</formula1>
    </dataValidation>
  </dataValidations>
  <pageMargins left="0.7" right="0.7" top="0.75" bottom="0.75" header="0.3" footer="0.3"/>
  <pageSetup orientation="portrait" r:id="rId1"/>
  <drawing r:id="rId2"/>
  <legacy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837EF-DEBD-4652-BE23-AEA3AF370F17}">
  <sheetPr>
    <tabColor theme="9" tint="0.39997558519241921"/>
  </sheetPr>
  <dimension ref="A1:AM121"/>
  <sheetViews>
    <sheetView topLeftCell="A10" zoomScale="60" zoomScaleNormal="60" workbookViewId="0">
      <selection activeCell="G10" sqref="G10"/>
    </sheetView>
  </sheetViews>
  <sheetFormatPr baseColWidth="10" defaultRowHeight="30" customHeight="1" x14ac:dyDescent="0.2"/>
  <cols>
    <col min="1" max="1" width="28.5703125" style="222" customWidth="1"/>
    <col min="2" max="2" width="27" style="199" bestFit="1" customWidth="1"/>
    <col min="3" max="12" width="15.7109375" style="199" customWidth="1"/>
    <col min="13" max="13" width="10" style="199" customWidth="1"/>
    <col min="14" max="14" width="10.7109375" style="199" customWidth="1"/>
    <col min="15" max="15" width="15.85546875" style="199" customWidth="1"/>
    <col min="16" max="16" width="11.42578125" style="195"/>
    <col min="17" max="17" width="14.42578125" style="195" customWidth="1"/>
    <col min="18" max="18" width="11.42578125" style="167" customWidth="1"/>
    <col min="19" max="19" width="11.42578125" style="195"/>
    <col min="20" max="24" width="11.42578125" style="199"/>
    <col min="25" max="25" width="14" style="199" customWidth="1"/>
    <col min="26" max="32" width="11.42578125" style="199"/>
    <col min="33" max="33" width="13.28515625" style="199" customWidth="1"/>
    <col min="34" max="34" width="11.42578125" style="199"/>
    <col min="35" max="35" width="13.42578125" style="199" customWidth="1"/>
    <col min="36" max="16384" width="11.42578125" style="199"/>
  </cols>
  <sheetData>
    <row r="1" spans="1:39" ht="30" customHeight="1" x14ac:dyDescent="0.25">
      <c r="A1" s="897"/>
      <c r="B1" s="898" t="s">
        <v>56</v>
      </c>
      <c r="C1" s="899"/>
      <c r="D1" s="899"/>
      <c r="E1" s="899"/>
      <c r="F1" s="899"/>
      <c r="G1" s="899"/>
      <c r="H1" s="899"/>
      <c r="I1" s="899"/>
      <c r="J1" s="899"/>
      <c r="K1" s="899"/>
      <c r="L1" s="899"/>
      <c r="M1" s="900"/>
      <c r="N1" s="901" t="s">
        <v>57</v>
      </c>
      <c r="O1" s="902"/>
      <c r="P1" s="194"/>
      <c r="S1" s="194"/>
      <c r="T1" s="196"/>
      <c r="U1" s="196"/>
      <c r="V1" s="197"/>
      <c r="W1" s="198"/>
    </row>
    <row r="2" spans="1:39" s="178" customFormat="1" ht="30" customHeight="1" x14ac:dyDescent="0.25">
      <c r="A2" s="897"/>
      <c r="B2" s="898" t="s">
        <v>87</v>
      </c>
      <c r="C2" s="899"/>
      <c r="D2" s="899"/>
      <c r="E2" s="899"/>
      <c r="F2" s="899"/>
      <c r="G2" s="899"/>
      <c r="H2" s="899"/>
      <c r="I2" s="899"/>
      <c r="J2" s="899"/>
      <c r="K2" s="899"/>
      <c r="L2" s="899"/>
      <c r="M2" s="900"/>
      <c r="N2" s="872" t="s">
        <v>189</v>
      </c>
      <c r="O2" s="873"/>
      <c r="P2" s="200"/>
      <c r="Q2" s="201"/>
      <c r="R2" s="165">
        <v>0.95</v>
      </c>
      <c r="S2" s="200"/>
      <c r="T2" s="202"/>
      <c r="U2" s="202"/>
      <c r="V2" s="203"/>
      <c r="W2" s="204"/>
    </row>
    <row r="3" spans="1:39" s="178" customFormat="1" ht="30" customHeight="1" x14ac:dyDescent="0.25">
      <c r="A3" s="897"/>
      <c r="B3" s="898" t="s">
        <v>89</v>
      </c>
      <c r="C3" s="899"/>
      <c r="D3" s="899"/>
      <c r="E3" s="899"/>
      <c r="F3" s="899"/>
      <c r="G3" s="899"/>
      <c r="H3" s="899"/>
      <c r="I3" s="899"/>
      <c r="J3" s="899"/>
      <c r="K3" s="899"/>
      <c r="L3" s="899"/>
      <c r="M3" s="900"/>
      <c r="N3" s="901" t="s">
        <v>175</v>
      </c>
      <c r="O3" s="902"/>
      <c r="P3" s="200"/>
      <c r="Q3" s="201"/>
      <c r="R3" s="165">
        <v>0.94999</v>
      </c>
      <c r="S3" s="200"/>
      <c r="T3" s="202"/>
      <c r="U3" s="202"/>
      <c r="V3" s="203"/>
      <c r="W3" s="204"/>
    </row>
    <row r="4" spans="1:39" s="178" customFormat="1" ht="30" customHeight="1" x14ac:dyDescent="0.25">
      <c r="A4" s="897"/>
      <c r="B4" s="898" t="s">
        <v>91</v>
      </c>
      <c r="C4" s="899"/>
      <c r="D4" s="899"/>
      <c r="E4" s="899"/>
      <c r="F4" s="899"/>
      <c r="G4" s="899"/>
      <c r="H4" s="899"/>
      <c r="I4" s="899"/>
      <c r="J4" s="899"/>
      <c r="K4" s="899"/>
      <c r="L4" s="899"/>
      <c r="M4" s="900"/>
      <c r="N4" s="902" t="s">
        <v>61</v>
      </c>
      <c r="O4" s="902"/>
      <c r="P4" s="205"/>
      <c r="Q4" s="201"/>
      <c r="R4" s="165">
        <v>0.65</v>
      </c>
      <c r="S4" s="205"/>
      <c r="T4" s="206"/>
      <c r="U4" s="206"/>
      <c r="V4" s="203"/>
      <c r="W4" s="204"/>
    </row>
    <row r="5" spans="1:39" s="178" customFormat="1" ht="18" x14ac:dyDescent="0.25">
      <c r="A5" s="207"/>
      <c r="B5" s="208"/>
      <c r="C5" s="209"/>
      <c r="D5" s="209"/>
      <c r="E5" s="209"/>
      <c r="F5" s="209"/>
      <c r="G5" s="209"/>
      <c r="H5" s="209"/>
      <c r="I5" s="209"/>
      <c r="J5" s="209"/>
      <c r="K5" s="209"/>
      <c r="L5" s="209"/>
      <c r="M5" s="210"/>
      <c r="N5" s="210"/>
      <c r="O5" s="210"/>
      <c r="P5" s="205"/>
      <c r="Q5" s="201"/>
      <c r="R5" s="165">
        <v>0.64998999999999996</v>
      </c>
      <c r="S5" s="205"/>
      <c r="T5" s="206"/>
      <c r="U5" s="206"/>
      <c r="V5" s="203"/>
      <c r="W5" s="204"/>
    </row>
    <row r="6" spans="1:39" s="178" customFormat="1" ht="13.5" customHeight="1" x14ac:dyDescent="0.25">
      <c r="A6" s="211" t="s">
        <v>0</v>
      </c>
      <c r="B6" s="212"/>
      <c r="C6" s="896" t="str">
        <f>[1]Requerimiento!C12</f>
        <v>GESTION DE INFRAESTRUCTURA FISICA</v>
      </c>
      <c r="D6" s="896"/>
      <c r="E6" s="896"/>
      <c r="F6" s="896"/>
      <c r="G6" s="896"/>
      <c r="H6" s="896"/>
      <c r="I6" s="896"/>
      <c r="J6" s="896"/>
      <c r="K6" s="896"/>
      <c r="L6" s="896"/>
      <c r="M6" s="896"/>
      <c r="N6" s="896"/>
      <c r="O6" s="896"/>
      <c r="P6" s="201"/>
      <c r="Q6" s="201"/>
      <c r="R6" s="168"/>
      <c r="S6" s="201"/>
    </row>
    <row r="7" spans="1:39" s="178" customFormat="1" ht="11.25" customHeight="1" x14ac:dyDescent="0.2">
      <c r="A7" s="213"/>
      <c r="B7" s="212"/>
      <c r="C7" s="212"/>
      <c r="D7" s="212"/>
      <c r="E7" s="212"/>
      <c r="F7" s="212"/>
      <c r="G7" s="212"/>
      <c r="H7" s="212"/>
      <c r="I7" s="212"/>
      <c r="J7" s="212"/>
      <c r="K7" s="212"/>
      <c r="L7" s="212"/>
      <c r="M7" s="212"/>
      <c r="N7" s="212"/>
      <c r="O7" s="212"/>
      <c r="P7" s="201"/>
      <c r="Q7" s="201"/>
      <c r="R7" s="168"/>
      <c r="S7" s="201"/>
    </row>
    <row r="8" spans="1:39" ht="30" customHeight="1" x14ac:dyDescent="0.2">
      <c r="A8" s="796" t="s">
        <v>92</v>
      </c>
      <c r="B8" s="796" t="s">
        <v>20</v>
      </c>
      <c r="C8" s="1040" t="str">
        <f>+'[3]Hoja de vida IRA'!C14:P14</f>
        <v>Residuos aprovechables (IRA)</v>
      </c>
      <c r="D8" s="1041"/>
      <c r="E8" s="1041"/>
      <c r="F8" s="1041"/>
      <c r="G8" s="1041"/>
      <c r="H8" s="1041"/>
      <c r="I8" s="1041"/>
      <c r="J8" s="1041"/>
      <c r="K8" s="1041"/>
      <c r="L8" s="1041"/>
      <c r="M8" s="1041"/>
      <c r="N8" s="1041"/>
      <c r="O8" s="1041"/>
      <c r="P8" s="1041"/>
      <c r="Q8" s="1041"/>
      <c r="R8" s="1041"/>
      <c r="S8" s="1041"/>
      <c r="T8" s="1041"/>
      <c r="U8" s="1041"/>
      <c r="V8" s="1041"/>
      <c r="W8" s="1041"/>
      <c r="X8" s="1041"/>
      <c r="Y8" s="1041"/>
      <c r="Z8" s="1041"/>
      <c r="AA8" s="1041"/>
      <c r="AB8" s="1041"/>
      <c r="AC8" s="1041"/>
      <c r="AD8" s="1041"/>
      <c r="AE8" s="1041"/>
      <c r="AF8" s="1041"/>
      <c r="AG8" s="1041"/>
      <c r="AH8" s="1041"/>
      <c r="AI8" s="1041"/>
      <c r="AJ8" s="1042"/>
      <c r="AK8" s="1199" t="s">
        <v>94</v>
      </c>
      <c r="AL8" s="1200"/>
      <c r="AM8" s="1201"/>
    </row>
    <row r="9" spans="1:39" ht="30" customHeight="1" thickBot="1" x14ac:dyDescent="0.25">
      <c r="A9" s="797"/>
      <c r="B9" s="797"/>
      <c r="C9" s="364" t="s">
        <v>126</v>
      </c>
      <c r="D9" s="364" t="s">
        <v>93</v>
      </c>
      <c r="E9" s="364" t="s">
        <v>127</v>
      </c>
      <c r="F9" s="364" t="s">
        <v>93</v>
      </c>
      <c r="G9" s="364" t="s">
        <v>128</v>
      </c>
      <c r="H9" s="364" t="s">
        <v>93</v>
      </c>
      <c r="I9" s="364" t="s">
        <v>176</v>
      </c>
      <c r="J9" s="364" t="s">
        <v>93</v>
      </c>
      <c r="K9" s="364" t="s">
        <v>129</v>
      </c>
      <c r="L9" s="364" t="s">
        <v>93</v>
      </c>
      <c r="M9" s="364" t="s">
        <v>130</v>
      </c>
      <c r="N9" s="364" t="s">
        <v>93</v>
      </c>
      <c r="O9" s="364" t="s">
        <v>131</v>
      </c>
      <c r="P9" s="364" t="s">
        <v>93</v>
      </c>
      <c r="Q9" s="364" t="s">
        <v>177</v>
      </c>
      <c r="R9" s="364" t="s">
        <v>93</v>
      </c>
      <c r="S9" s="364" t="s">
        <v>132</v>
      </c>
      <c r="T9" s="364" t="s">
        <v>93</v>
      </c>
      <c r="U9" s="364" t="s">
        <v>133</v>
      </c>
      <c r="V9" s="364" t="s">
        <v>93</v>
      </c>
      <c r="W9" s="364" t="s">
        <v>332</v>
      </c>
      <c r="X9" s="364" t="s">
        <v>93</v>
      </c>
      <c r="Y9" s="364" t="s">
        <v>178</v>
      </c>
      <c r="Z9" s="364" t="s">
        <v>93</v>
      </c>
      <c r="AA9" s="364" t="s">
        <v>135</v>
      </c>
      <c r="AB9" s="364" t="s">
        <v>93</v>
      </c>
      <c r="AC9" s="364" t="s">
        <v>136</v>
      </c>
      <c r="AD9" s="364" t="s">
        <v>93</v>
      </c>
      <c r="AE9" s="364" t="s">
        <v>137</v>
      </c>
      <c r="AF9" s="364" t="s">
        <v>93</v>
      </c>
      <c r="AG9" s="364" t="s">
        <v>179</v>
      </c>
      <c r="AH9" s="364" t="s">
        <v>93</v>
      </c>
      <c r="AI9" s="364" t="s">
        <v>10</v>
      </c>
      <c r="AJ9" s="364" t="s">
        <v>93</v>
      </c>
      <c r="AK9" s="1202"/>
      <c r="AL9" s="1203"/>
      <c r="AM9" s="1204"/>
    </row>
    <row r="10" spans="1:39" ht="59.25" customHeight="1" x14ac:dyDescent="0.2">
      <c r="A10" s="1205" t="s">
        <v>342</v>
      </c>
      <c r="B10" s="239" t="s">
        <v>343</v>
      </c>
      <c r="C10" s="240">
        <v>71</v>
      </c>
      <c r="D10" s="1191">
        <f>+IF(C10=0,"0",C10/C11)</f>
        <v>0.26691729323308272</v>
      </c>
      <c r="E10" s="241">
        <v>58</v>
      </c>
      <c r="F10" s="1191">
        <f>+IF(E10=0,"0",E10/E11)</f>
        <v>0.16066481994459833</v>
      </c>
      <c r="G10" s="241">
        <v>68</v>
      </c>
      <c r="H10" s="1191">
        <f>+IF(G10=0,"0",G10/G11)</f>
        <v>0.13492063492063491</v>
      </c>
      <c r="I10" s="242">
        <f>+C10+E10+G10</f>
        <v>197</v>
      </c>
      <c r="J10" s="1191">
        <f>+IF(I10=0,"0",I10/I11)</f>
        <v>0.17418213969938107</v>
      </c>
      <c r="K10" s="240"/>
      <c r="L10" s="1191" t="str">
        <f>+IF(K10=0,"0",K10/K11)</f>
        <v>0</v>
      </c>
      <c r="M10" s="241"/>
      <c r="N10" s="1191" t="str">
        <f>+IF(M10=0,"0",M10/M11)</f>
        <v>0</v>
      </c>
      <c r="O10" s="241"/>
      <c r="P10" s="1191" t="str">
        <f>+IF(O10=0,"0",O10/O11)</f>
        <v>0</v>
      </c>
      <c r="Q10" s="242">
        <f>+K10+M10+O10</f>
        <v>0</v>
      </c>
      <c r="R10" s="1191" t="str">
        <f>+IF(Q10=0,"0",Q10/Q11)</f>
        <v>0</v>
      </c>
      <c r="S10" s="240"/>
      <c r="T10" s="1191" t="str">
        <f>+IF(S10=0,"0",S10/S11)</f>
        <v>0</v>
      </c>
      <c r="U10" s="241"/>
      <c r="V10" s="1191" t="str">
        <f>+IF(U10=0,"0",U10/U11)</f>
        <v>0</v>
      </c>
      <c r="W10" s="241"/>
      <c r="X10" s="1191" t="str">
        <f>+IF(W10=0,"0",W10/W11)</f>
        <v>0</v>
      </c>
      <c r="Y10" s="242">
        <f>+S10+U10+W10</f>
        <v>0</v>
      </c>
      <c r="Z10" s="1191" t="str">
        <f>+IF(Y10=0,"0",Y10/Y11)</f>
        <v>0</v>
      </c>
      <c r="AA10" s="240"/>
      <c r="AB10" s="1191" t="str">
        <f>+IF(AA10=0,"0",AA10/AA11)</f>
        <v>0</v>
      </c>
      <c r="AC10" s="241"/>
      <c r="AD10" s="1191" t="str">
        <f>+IF(AC10=0,"0",AC10/AC11)</f>
        <v>0</v>
      </c>
      <c r="AE10" s="241"/>
      <c r="AF10" s="1191" t="str">
        <f>+IF(AE10=0,"0",AE10/AE11)</f>
        <v>0</v>
      </c>
      <c r="AG10" s="242">
        <f>+AA10+AC10+AE10</f>
        <v>0</v>
      </c>
      <c r="AH10" s="1191" t="str">
        <f>+IF(AG10=0,"0",AG10/AG11)</f>
        <v>0</v>
      </c>
      <c r="AI10" s="243">
        <f>AG10+Y10+Q10+I10</f>
        <v>197</v>
      </c>
      <c r="AJ10" s="1197">
        <f>IF(AI10=0,"0",AI10/AI11)</f>
        <v>0.17418213969938107</v>
      </c>
      <c r="AK10" s="1193"/>
      <c r="AL10" s="1193"/>
      <c r="AM10" s="1194"/>
    </row>
    <row r="11" spans="1:39" ht="57.75" customHeight="1" thickBot="1" x14ac:dyDescent="0.25">
      <c r="A11" s="1206"/>
      <c r="B11" s="244" t="s">
        <v>344</v>
      </c>
      <c r="C11" s="245">
        <v>266</v>
      </c>
      <c r="D11" s="1192"/>
      <c r="E11" s="246">
        <v>361</v>
      </c>
      <c r="F11" s="1192"/>
      <c r="G11" s="246">
        <v>504</v>
      </c>
      <c r="H11" s="1192"/>
      <c r="I11" s="247">
        <f>+C11+E11+G11</f>
        <v>1131</v>
      </c>
      <c r="J11" s="1192"/>
      <c r="K11" s="245"/>
      <c r="L11" s="1192"/>
      <c r="M11" s="246"/>
      <c r="N11" s="1192"/>
      <c r="O11" s="246"/>
      <c r="P11" s="1192"/>
      <c r="Q11" s="247">
        <f>+K11+M11+O11</f>
        <v>0</v>
      </c>
      <c r="R11" s="1192"/>
      <c r="S11" s="245"/>
      <c r="T11" s="1192"/>
      <c r="U11" s="246"/>
      <c r="V11" s="1192"/>
      <c r="W11" s="246"/>
      <c r="X11" s="1192"/>
      <c r="Y11" s="247">
        <f>+S11+U11+W11</f>
        <v>0</v>
      </c>
      <c r="Z11" s="1192"/>
      <c r="AA11" s="245"/>
      <c r="AB11" s="1192"/>
      <c r="AC11" s="246"/>
      <c r="AD11" s="1192"/>
      <c r="AE11" s="246"/>
      <c r="AF11" s="1192"/>
      <c r="AG11" s="247">
        <f>+AA11+AC11+AE11</f>
        <v>0</v>
      </c>
      <c r="AH11" s="1192"/>
      <c r="AI11" s="248">
        <f>AG11+Y11+Q11+I11</f>
        <v>1131</v>
      </c>
      <c r="AJ11" s="1198"/>
      <c r="AK11" s="1195"/>
      <c r="AL11" s="1195"/>
      <c r="AM11" s="1196"/>
    </row>
    <row r="12" spans="1:39" ht="30" customHeight="1" x14ac:dyDescent="0.2">
      <c r="G12" s="199" t="s">
        <v>381</v>
      </c>
      <c r="H12" s="388">
        <f>AVERAGE(D10,F10,H10)</f>
        <v>0.18750091603277197</v>
      </c>
    </row>
    <row r="41" spans="1:38" s="195" customFormat="1" ht="30" customHeight="1" x14ac:dyDescent="0.2">
      <c r="A41" s="222"/>
      <c r="B41" s="199"/>
      <c r="C41" s="199"/>
      <c r="D41" s="199"/>
      <c r="E41" s="199"/>
      <c r="F41" s="199"/>
      <c r="G41" s="199"/>
      <c r="H41" s="199"/>
      <c r="I41" s="199"/>
      <c r="J41" s="199"/>
      <c r="K41" s="199"/>
      <c r="L41" s="199"/>
      <c r="M41" s="199"/>
      <c r="N41" s="199"/>
      <c r="O41" s="199"/>
      <c r="R41" s="179"/>
      <c r="T41" s="199"/>
      <c r="U41" s="199"/>
      <c r="V41" s="199"/>
      <c r="W41" s="199"/>
      <c r="X41" s="199"/>
      <c r="Y41" s="199"/>
      <c r="Z41" s="199"/>
      <c r="AA41" s="199"/>
      <c r="AB41" s="199"/>
      <c r="AC41" s="199"/>
      <c r="AD41" s="199"/>
      <c r="AE41" s="199"/>
      <c r="AF41" s="199"/>
      <c r="AG41" s="199"/>
      <c r="AH41" s="199"/>
      <c r="AI41" s="199"/>
      <c r="AJ41" s="199"/>
      <c r="AK41" s="199"/>
      <c r="AL41" s="199"/>
    </row>
    <row r="111" spans="1:38" s="195" customFormat="1" ht="30" customHeight="1" x14ac:dyDescent="0.2">
      <c r="A111" s="222"/>
      <c r="B111" s="199"/>
      <c r="C111" s="199"/>
      <c r="D111" s="199"/>
      <c r="E111" s="199"/>
      <c r="F111" s="199"/>
      <c r="G111" s="199"/>
      <c r="H111" s="199"/>
      <c r="I111" s="199"/>
      <c r="J111" s="199"/>
      <c r="K111" s="199"/>
      <c r="L111" s="199"/>
      <c r="M111" s="199"/>
      <c r="N111" s="199"/>
      <c r="O111" s="199"/>
      <c r="R111" s="170"/>
      <c r="T111" s="199"/>
      <c r="U111" s="199"/>
      <c r="V111" s="199"/>
      <c r="W111" s="199"/>
      <c r="X111" s="199"/>
      <c r="Y111" s="199"/>
      <c r="Z111" s="199"/>
      <c r="AA111" s="199"/>
      <c r="AB111" s="199"/>
      <c r="AC111" s="199"/>
      <c r="AD111" s="199"/>
      <c r="AE111" s="199"/>
      <c r="AF111" s="199"/>
      <c r="AG111" s="199"/>
      <c r="AH111" s="199"/>
      <c r="AI111" s="199"/>
      <c r="AJ111" s="199"/>
      <c r="AK111" s="199"/>
      <c r="AL111" s="199"/>
    </row>
    <row r="112" spans="1:38" s="195" customFormat="1" ht="30" customHeight="1" x14ac:dyDescent="0.2">
      <c r="A112" s="222"/>
      <c r="B112" s="199"/>
      <c r="C112" s="199"/>
      <c r="D112" s="199"/>
      <c r="E112" s="199"/>
      <c r="F112" s="199"/>
      <c r="G112" s="199"/>
      <c r="H112" s="199"/>
      <c r="I112" s="199"/>
      <c r="J112" s="199"/>
      <c r="K112" s="199"/>
      <c r="L112" s="199"/>
      <c r="M112" s="199"/>
      <c r="N112" s="199"/>
      <c r="O112" s="199"/>
      <c r="R112" s="170"/>
      <c r="T112" s="199"/>
      <c r="U112" s="199"/>
      <c r="V112" s="199"/>
      <c r="W112" s="199"/>
      <c r="X112" s="199"/>
      <c r="Y112" s="199"/>
      <c r="Z112" s="199"/>
      <c r="AA112" s="199"/>
      <c r="AB112" s="199"/>
      <c r="AC112" s="199"/>
      <c r="AD112" s="199"/>
      <c r="AE112" s="199"/>
      <c r="AF112" s="199"/>
      <c r="AG112" s="199"/>
      <c r="AH112" s="199"/>
      <c r="AI112" s="199"/>
      <c r="AJ112" s="199"/>
      <c r="AK112" s="199"/>
      <c r="AL112" s="199"/>
    </row>
    <row r="113" spans="1:38" s="195" customFormat="1" ht="30" customHeight="1" x14ac:dyDescent="0.2">
      <c r="A113" s="222"/>
      <c r="B113" s="199"/>
      <c r="C113" s="199"/>
      <c r="D113" s="199"/>
      <c r="E113" s="199"/>
      <c r="F113" s="199"/>
      <c r="G113" s="199"/>
      <c r="H113" s="199"/>
      <c r="I113" s="199"/>
      <c r="J113" s="199"/>
      <c r="K113" s="199"/>
      <c r="L113" s="199"/>
      <c r="M113" s="199"/>
      <c r="N113" s="199"/>
      <c r="O113" s="199"/>
      <c r="R113" s="170"/>
      <c r="T113" s="199"/>
      <c r="U113" s="199"/>
      <c r="V113" s="199"/>
      <c r="W113" s="199"/>
      <c r="X113" s="199"/>
      <c r="Y113" s="199"/>
      <c r="Z113" s="199"/>
      <c r="AA113" s="199"/>
      <c r="AB113" s="199"/>
      <c r="AC113" s="199"/>
      <c r="AD113" s="199"/>
      <c r="AE113" s="199"/>
      <c r="AF113" s="199"/>
      <c r="AG113" s="199"/>
      <c r="AH113" s="199"/>
      <c r="AI113" s="199"/>
      <c r="AJ113" s="199"/>
      <c r="AK113" s="199"/>
      <c r="AL113" s="199"/>
    </row>
    <row r="114" spans="1:38" s="195" customFormat="1" ht="30" customHeight="1" x14ac:dyDescent="0.2">
      <c r="A114" s="222"/>
      <c r="B114" s="199"/>
      <c r="C114" s="199"/>
      <c r="D114" s="199"/>
      <c r="E114" s="199"/>
      <c r="F114" s="199"/>
      <c r="G114" s="199"/>
      <c r="H114" s="199"/>
      <c r="I114" s="199"/>
      <c r="J114" s="199"/>
      <c r="K114" s="199"/>
      <c r="L114" s="199"/>
      <c r="M114" s="199"/>
      <c r="N114" s="199"/>
      <c r="O114" s="199"/>
      <c r="R114" s="170"/>
      <c r="T114" s="199"/>
      <c r="U114" s="199"/>
      <c r="V114" s="199"/>
      <c r="W114" s="199"/>
      <c r="X114" s="199"/>
      <c r="Y114" s="199"/>
      <c r="Z114" s="199"/>
      <c r="AA114" s="199"/>
      <c r="AB114" s="199"/>
      <c r="AC114" s="199"/>
      <c r="AD114" s="199"/>
      <c r="AE114" s="199"/>
      <c r="AF114" s="199"/>
      <c r="AG114" s="199"/>
      <c r="AH114" s="199"/>
      <c r="AI114" s="199"/>
      <c r="AJ114" s="199"/>
      <c r="AK114" s="199"/>
      <c r="AL114" s="199"/>
    </row>
    <row r="115" spans="1:38" s="195" customFormat="1" ht="30" customHeight="1" x14ac:dyDescent="0.2">
      <c r="A115" s="222"/>
      <c r="B115" s="199"/>
      <c r="C115" s="199"/>
      <c r="D115" s="199"/>
      <c r="E115" s="199"/>
      <c r="F115" s="199"/>
      <c r="G115" s="199"/>
      <c r="H115" s="199"/>
      <c r="I115" s="199"/>
      <c r="J115" s="199"/>
      <c r="K115" s="199"/>
      <c r="L115" s="199"/>
      <c r="M115" s="199"/>
      <c r="N115" s="199"/>
      <c r="O115" s="199"/>
      <c r="R115" s="170"/>
      <c r="T115" s="199"/>
      <c r="U115" s="199"/>
      <c r="V115" s="199"/>
      <c r="W115" s="199"/>
      <c r="X115" s="199"/>
      <c r="Y115" s="199"/>
      <c r="Z115" s="199"/>
      <c r="AA115" s="199"/>
      <c r="AB115" s="199"/>
      <c r="AC115" s="199"/>
      <c r="AD115" s="199"/>
      <c r="AE115" s="199"/>
      <c r="AF115" s="199"/>
      <c r="AG115" s="199"/>
      <c r="AH115" s="199"/>
      <c r="AI115" s="199"/>
      <c r="AJ115" s="199"/>
      <c r="AK115" s="199"/>
      <c r="AL115" s="199"/>
    </row>
    <row r="116" spans="1:38" s="195" customFormat="1" ht="30" customHeight="1" x14ac:dyDescent="0.2">
      <c r="A116" s="222"/>
      <c r="B116" s="199"/>
      <c r="C116" s="199"/>
      <c r="D116" s="199"/>
      <c r="E116" s="199"/>
      <c r="F116" s="199"/>
      <c r="G116" s="199"/>
      <c r="H116" s="199"/>
      <c r="I116" s="199"/>
      <c r="J116" s="199"/>
      <c r="K116" s="199"/>
      <c r="L116" s="199"/>
      <c r="M116" s="199"/>
      <c r="N116" s="199"/>
      <c r="O116" s="199"/>
      <c r="R116" s="170"/>
      <c r="T116" s="199"/>
      <c r="U116" s="199"/>
      <c r="V116" s="199"/>
      <c r="W116" s="199"/>
      <c r="X116" s="199"/>
      <c r="Y116" s="199"/>
      <c r="Z116" s="199"/>
      <c r="AA116" s="199"/>
      <c r="AB116" s="199"/>
      <c r="AC116" s="199"/>
      <c r="AD116" s="199"/>
      <c r="AE116" s="199"/>
      <c r="AF116" s="199"/>
      <c r="AG116" s="199"/>
      <c r="AH116" s="199"/>
      <c r="AI116" s="199"/>
      <c r="AJ116" s="199"/>
      <c r="AK116" s="199"/>
      <c r="AL116" s="199"/>
    </row>
    <row r="117" spans="1:38" s="195" customFormat="1" ht="30" customHeight="1" x14ac:dyDescent="0.2">
      <c r="A117" s="222"/>
      <c r="B117" s="199"/>
      <c r="C117" s="199"/>
      <c r="D117" s="199"/>
      <c r="E117" s="199"/>
      <c r="F117" s="199"/>
      <c r="G117" s="199"/>
      <c r="H117" s="199"/>
      <c r="I117" s="199"/>
      <c r="J117" s="199"/>
      <c r="K117" s="199"/>
      <c r="L117" s="199"/>
      <c r="M117" s="199"/>
      <c r="N117" s="199"/>
      <c r="O117" s="199"/>
      <c r="R117" s="170"/>
      <c r="T117" s="199"/>
      <c r="U117" s="199"/>
      <c r="V117" s="199"/>
      <c r="W117" s="199"/>
      <c r="X117" s="199"/>
      <c r="Y117" s="199"/>
      <c r="Z117" s="199"/>
      <c r="AA117" s="199"/>
      <c r="AB117" s="199"/>
      <c r="AC117" s="199"/>
      <c r="AD117" s="199"/>
      <c r="AE117" s="199"/>
      <c r="AF117" s="199"/>
      <c r="AG117" s="199"/>
      <c r="AH117" s="199"/>
      <c r="AI117" s="199"/>
      <c r="AJ117" s="199"/>
      <c r="AK117" s="199"/>
      <c r="AL117" s="199"/>
    </row>
    <row r="118" spans="1:38" s="195" customFormat="1" ht="30" customHeight="1" x14ac:dyDescent="0.2">
      <c r="A118" s="222"/>
      <c r="B118" s="199"/>
      <c r="C118" s="199"/>
      <c r="D118" s="199"/>
      <c r="E118" s="199"/>
      <c r="F118" s="199"/>
      <c r="G118" s="199"/>
      <c r="H118" s="199"/>
      <c r="I118" s="199"/>
      <c r="J118" s="199"/>
      <c r="K118" s="199"/>
      <c r="L118" s="199"/>
      <c r="M118" s="199"/>
      <c r="N118" s="199"/>
      <c r="O118" s="199"/>
      <c r="R118" s="170"/>
      <c r="T118" s="199"/>
      <c r="U118" s="199"/>
      <c r="V118" s="199"/>
      <c r="W118" s="199"/>
      <c r="X118" s="199"/>
      <c r="Y118" s="199"/>
      <c r="Z118" s="199"/>
      <c r="AA118" s="199"/>
      <c r="AB118" s="199"/>
      <c r="AC118" s="199"/>
      <c r="AD118" s="199"/>
      <c r="AE118" s="199"/>
      <c r="AF118" s="199"/>
      <c r="AG118" s="199"/>
      <c r="AH118" s="199"/>
      <c r="AI118" s="199"/>
      <c r="AJ118" s="199"/>
      <c r="AK118" s="199"/>
      <c r="AL118" s="199"/>
    </row>
    <row r="119" spans="1:38" s="195" customFormat="1" ht="30" customHeight="1" x14ac:dyDescent="0.2">
      <c r="A119" s="222"/>
      <c r="B119" s="199"/>
      <c r="C119" s="199"/>
      <c r="D119" s="199"/>
      <c r="E119" s="199"/>
      <c r="F119" s="199"/>
      <c r="G119" s="199"/>
      <c r="H119" s="199"/>
      <c r="I119" s="199"/>
      <c r="J119" s="199"/>
      <c r="K119" s="199"/>
      <c r="L119" s="199"/>
      <c r="M119" s="199"/>
      <c r="N119" s="199"/>
      <c r="O119" s="199"/>
      <c r="R119" s="170"/>
      <c r="T119" s="199"/>
      <c r="U119" s="199"/>
      <c r="V119" s="199"/>
      <c r="W119" s="199"/>
      <c r="X119" s="199"/>
      <c r="Y119" s="199"/>
      <c r="Z119" s="199"/>
      <c r="AA119" s="199"/>
      <c r="AB119" s="199"/>
      <c r="AC119" s="199"/>
      <c r="AD119" s="199"/>
      <c r="AE119" s="199"/>
      <c r="AF119" s="199"/>
      <c r="AG119" s="199"/>
      <c r="AH119" s="199"/>
      <c r="AI119" s="199"/>
      <c r="AJ119" s="199"/>
      <c r="AK119" s="199"/>
      <c r="AL119" s="199"/>
    </row>
    <row r="120" spans="1:38" s="195" customFormat="1" ht="30" customHeight="1" x14ac:dyDescent="0.2">
      <c r="A120" s="222"/>
      <c r="B120" s="199"/>
      <c r="C120" s="199"/>
      <c r="D120" s="199"/>
      <c r="E120" s="199"/>
      <c r="F120" s="199"/>
      <c r="G120" s="199"/>
      <c r="H120" s="199"/>
      <c r="I120" s="199"/>
      <c r="J120" s="199"/>
      <c r="K120" s="199"/>
      <c r="L120" s="199"/>
      <c r="M120" s="199"/>
      <c r="N120" s="199"/>
      <c r="O120" s="199"/>
      <c r="R120" s="170"/>
      <c r="T120" s="199"/>
      <c r="U120" s="199"/>
      <c r="V120" s="199"/>
      <c r="W120" s="199"/>
      <c r="X120" s="199"/>
      <c r="Y120" s="199"/>
      <c r="Z120" s="199"/>
      <c r="AA120" s="199"/>
      <c r="AB120" s="199"/>
      <c r="AC120" s="199"/>
      <c r="AD120" s="199"/>
      <c r="AE120" s="199"/>
      <c r="AF120" s="199"/>
      <c r="AG120" s="199"/>
      <c r="AH120" s="199"/>
      <c r="AI120" s="199"/>
      <c r="AJ120" s="199"/>
      <c r="AK120" s="199"/>
      <c r="AL120" s="199"/>
    </row>
    <row r="121" spans="1:38" s="195" customFormat="1" ht="30" customHeight="1" x14ac:dyDescent="0.2">
      <c r="A121" s="222"/>
      <c r="B121" s="199"/>
      <c r="C121" s="199"/>
      <c r="D121" s="199"/>
      <c r="E121" s="199"/>
      <c r="F121" s="199"/>
      <c r="G121" s="199"/>
      <c r="H121" s="199"/>
      <c r="I121" s="199"/>
      <c r="J121" s="199"/>
      <c r="K121" s="199"/>
      <c r="L121" s="199"/>
      <c r="M121" s="199"/>
      <c r="N121" s="199"/>
      <c r="O121" s="199"/>
      <c r="R121" s="170"/>
      <c r="T121" s="199"/>
      <c r="U121" s="199"/>
      <c r="V121" s="199"/>
      <c r="W121" s="199"/>
      <c r="X121" s="199"/>
      <c r="Y121" s="199"/>
      <c r="Z121" s="199"/>
      <c r="AA121" s="199"/>
      <c r="AB121" s="199"/>
      <c r="AC121" s="199"/>
      <c r="AD121" s="199"/>
      <c r="AE121" s="199"/>
      <c r="AF121" s="199"/>
      <c r="AG121" s="199"/>
      <c r="AH121" s="199"/>
      <c r="AI121" s="199"/>
      <c r="AJ121" s="199"/>
      <c r="AK121" s="199"/>
      <c r="AL121" s="199"/>
    </row>
  </sheetData>
  <sheetProtection formatCells="0"/>
  <mergeCells count="33">
    <mergeCell ref="A1:A4"/>
    <mergeCell ref="B1:M1"/>
    <mergeCell ref="N1:O1"/>
    <mergeCell ref="B2:M2"/>
    <mergeCell ref="N2:O2"/>
    <mergeCell ref="B3:M3"/>
    <mergeCell ref="N3:O3"/>
    <mergeCell ref="B4:M4"/>
    <mergeCell ref="N4:O4"/>
    <mergeCell ref="C6:O6"/>
    <mergeCell ref="A8:A9"/>
    <mergeCell ref="B8:B9"/>
    <mergeCell ref="C8:AJ8"/>
    <mergeCell ref="AK8:AM9"/>
    <mergeCell ref="A10:A11"/>
    <mergeCell ref="D10:D11"/>
    <mergeCell ref="F10:F11"/>
    <mergeCell ref="H10:H11"/>
    <mergeCell ref="J10:J11"/>
    <mergeCell ref="L10:L11"/>
    <mergeCell ref="N10:N11"/>
    <mergeCell ref="P10:P11"/>
    <mergeCell ref="R10:R11"/>
    <mergeCell ref="T10:T11"/>
    <mergeCell ref="V10:V11"/>
    <mergeCell ref="X10:X11"/>
    <mergeCell ref="AK10:AM11"/>
    <mergeCell ref="Z10:Z11"/>
    <mergeCell ref="AB10:AB11"/>
    <mergeCell ref="AD10:AD11"/>
    <mergeCell ref="AF10:AF11"/>
    <mergeCell ref="AH10:AH11"/>
    <mergeCell ref="AJ10:AJ11"/>
  </mergeCells>
  <conditionalFormatting sqref="D10:D11">
    <cfRule type="cellIs" dxfId="74" priority="49" operator="lessThanOrEqual">
      <formula>0.15</formula>
    </cfRule>
    <cfRule type="cellIs" dxfId="73" priority="50" operator="greaterThanOrEqual">
      <formula>0.2</formula>
    </cfRule>
    <cfRule type="cellIs" dxfId="72" priority="51" operator="between">
      <formula>0.1511</formula>
      <formula>"19.99%"</formula>
    </cfRule>
  </conditionalFormatting>
  <conditionalFormatting sqref="F10:F11">
    <cfRule type="cellIs" dxfId="71" priority="46" operator="lessThanOrEqual">
      <formula>0.15</formula>
    </cfRule>
    <cfRule type="cellIs" dxfId="70" priority="47" operator="greaterThanOrEqual">
      <formula>0.2</formula>
    </cfRule>
    <cfRule type="cellIs" dxfId="69" priority="48" operator="between">
      <formula>0.1511</formula>
      <formula>"19.99%"</formula>
    </cfRule>
  </conditionalFormatting>
  <conditionalFormatting sqref="H10:H11">
    <cfRule type="cellIs" dxfId="68" priority="43" operator="lessThanOrEqual">
      <formula>0.15</formula>
    </cfRule>
    <cfRule type="cellIs" dxfId="67" priority="44" operator="greaterThanOrEqual">
      <formula>0.2</formula>
    </cfRule>
    <cfRule type="cellIs" dxfId="66" priority="45" operator="between">
      <formula>0.1511</formula>
      <formula>"19.99%"</formula>
    </cfRule>
  </conditionalFormatting>
  <conditionalFormatting sqref="J10:J11">
    <cfRule type="cellIs" dxfId="65" priority="40" operator="lessThanOrEqual">
      <formula>0.15</formula>
    </cfRule>
    <cfRule type="cellIs" dxfId="64" priority="41" operator="greaterThanOrEqual">
      <formula>0.2</formula>
    </cfRule>
    <cfRule type="cellIs" dxfId="63" priority="42" operator="between">
      <formula>0.1511</formula>
      <formula>"19.99%"</formula>
    </cfRule>
  </conditionalFormatting>
  <conditionalFormatting sqref="AJ10:AJ11">
    <cfRule type="cellIs" dxfId="62" priority="37" operator="lessThanOrEqual">
      <formula>0.15</formula>
    </cfRule>
    <cfRule type="cellIs" dxfId="61" priority="38" operator="greaterThanOrEqual">
      <formula>0.2</formula>
    </cfRule>
    <cfRule type="cellIs" dxfId="60" priority="39" operator="between">
      <formula>0.1511</formula>
      <formula>"19.99%"</formula>
    </cfRule>
  </conditionalFormatting>
  <conditionalFormatting sqref="L10:L11">
    <cfRule type="cellIs" dxfId="59" priority="34" operator="lessThanOrEqual">
      <formula>0.15</formula>
    </cfRule>
    <cfRule type="cellIs" dxfId="58" priority="35" operator="greaterThanOrEqual">
      <formula>0.2</formula>
    </cfRule>
    <cfRule type="cellIs" dxfId="57" priority="36" operator="between">
      <formula>0.1511</formula>
      <formula>"19.99%"</formula>
    </cfRule>
  </conditionalFormatting>
  <conditionalFormatting sqref="N10:N11">
    <cfRule type="cellIs" dxfId="56" priority="31" operator="lessThanOrEqual">
      <formula>0.15</formula>
    </cfRule>
    <cfRule type="cellIs" dxfId="55" priority="32" operator="greaterThanOrEqual">
      <formula>0.2</formula>
    </cfRule>
    <cfRule type="cellIs" dxfId="54" priority="33" operator="between">
      <formula>0.1511</formula>
      <formula>"19.99%"</formula>
    </cfRule>
  </conditionalFormatting>
  <conditionalFormatting sqref="P10:P11">
    <cfRule type="cellIs" dxfId="53" priority="28" operator="lessThanOrEqual">
      <formula>0.15</formula>
    </cfRule>
    <cfRule type="cellIs" dxfId="52" priority="29" operator="greaterThanOrEqual">
      <formula>0.2</formula>
    </cfRule>
    <cfRule type="cellIs" dxfId="51" priority="30" operator="between">
      <formula>0.1511</formula>
      <formula>"19.99%"</formula>
    </cfRule>
  </conditionalFormatting>
  <conditionalFormatting sqref="R10:R11">
    <cfRule type="cellIs" dxfId="50" priority="25" operator="lessThanOrEqual">
      <formula>0.15</formula>
    </cfRule>
    <cfRule type="cellIs" dxfId="49" priority="26" operator="greaterThanOrEqual">
      <formula>0.2</formula>
    </cfRule>
    <cfRule type="cellIs" dxfId="48" priority="27" operator="between">
      <formula>0.1511</formula>
      <formula>"19.99%"</formula>
    </cfRule>
  </conditionalFormatting>
  <conditionalFormatting sqref="T10:T11">
    <cfRule type="cellIs" dxfId="47" priority="22" operator="lessThanOrEqual">
      <formula>0.15</formula>
    </cfRule>
    <cfRule type="cellIs" dxfId="46" priority="23" operator="greaterThanOrEqual">
      <formula>0.2</formula>
    </cfRule>
    <cfRule type="cellIs" dxfId="45" priority="24" operator="between">
      <formula>0.1511</formula>
      <formula>"19.99%"</formula>
    </cfRule>
  </conditionalFormatting>
  <conditionalFormatting sqref="V10:V11">
    <cfRule type="cellIs" dxfId="44" priority="19" operator="lessThanOrEqual">
      <formula>0.15</formula>
    </cfRule>
    <cfRule type="cellIs" dxfId="43" priority="20" operator="greaterThanOrEqual">
      <formula>0.2</formula>
    </cfRule>
    <cfRule type="cellIs" dxfId="42" priority="21" operator="between">
      <formula>0.1511</formula>
      <formula>"19.99%"</formula>
    </cfRule>
  </conditionalFormatting>
  <conditionalFormatting sqref="X10:X11">
    <cfRule type="cellIs" dxfId="41" priority="16" operator="lessThanOrEqual">
      <formula>0.15</formula>
    </cfRule>
    <cfRule type="cellIs" dxfId="40" priority="17" operator="greaterThanOrEqual">
      <formula>0.2</formula>
    </cfRule>
    <cfRule type="cellIs" dxfId="39" priority="18" operator="between">
      <formula>0.1511</formula>
      <formula>"19.99%"</formula>
    </cfRule>
  </conditionalFormatting>
  <conditionalFormatting sqref="Z10:Z11">
    <cfRule type="cellIs" dxfId="38" priority="13" operator="lessThanOrEqual">
      <formula>0.15</formula>
    </cfRule>
    <cfRule type="cellIs" dxfId="37" priority="14" operator="greaterThanOrEqual">
      <formula>0.2</formula>
    </cfRule>
    <cfRule type="cellIs" dxfId="36" priority="15" operator="between">
      <formula>0.1511</formula>
      <formula>"19.99%"</formula>
    </cfRule>
  </conditionalFormatting>
  <conditionalFormatting sqref="AB10:AB11">
    <cfRule type="cellIs" dxfId="35" priority="10" operator="lessThanOrEqual">
      <formula>0.15</formula>
    </cfRule>
    <cfRule type="cellIs" dxfId="34" priority="11" operator="greaterThanOrEqual">
      <formula>0.2</formula>
    </cfRule>
    <cfRule type="cellIs" dxfId="33" priority="12" operator="between">
      <formula>0.1511</formula>
      <formula>"19.99%"</formula>
    </cfRule>
  </conditionalFormatting>
  <conditionalFormatting sqref="AD10:AD11">
    <cfRule type="cellIs" dxfId="32" priority="7" operator="lessThanOrEqual">
      <formula>0.15</formula>
    </cfRule>
    <cfRule type="cellIs" dxfId="31" priority="8" operator="greaterThanOrEqual">
      <formula>0.2</formula>
    </cfRule>
    <cfRule type="cellIs" dxfId="30" priority="9" operator="between">
      <formula>0.1511</formula>
      <formula>"19.99%"</formula>
    </cfRule>
  </conditionalFormatting>
  <conditionalFormatting sqref="AF10:AF11">
    <cfRule type="cellIs" dxfId="29" priority="4" operator="lessThanOrEqual">
      <formula>0.15</formula>
    </cfRule>
    <cfRule type="cellIs" dxfId="28" priority="5" operator="greaterThanOrEqual">
      <formula>0.2</formula>
    </cfRule>
    <cfRule type="cellIs" dxfId="27" priority="6" operator="between">
      <formula>0.1511</formula>
      <formula>"19.99%"</formula>
    </cfRule>
  </conditionalFormatting>
  <conditionalFormatting sqref="AH10:AH11">
    <cfRule type="cellIs" dxfId="26" priority="1" operator="lessThanOrEqual">
      <formula>0.15</formula>
    </cfRule>
    <cfRule type="cellIs" dxfId="25" priority="2" operator="greaterThanOrEqual">
      <formula>0.2</formula>
    </cfRule>
    <cfRule type="cellIs" dxfId="24" priority="3" operator="between">
      <formula>0.1511</formula>
      <formula>"19.99%"</formula>
    </cfRule>
  </conditionalFormatting>
  <pageMargins left="0.7" right="0.7" top="0.75" bottom="0.75" header="0.3" footer="0.3"/>
  <pageSetup orientation="portrait" r:id="rId1"/>
  <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4AA4E-35A0-4729-9584-DF2AADCB993F}">
  <sheetPr>
    <tabColor theme="7" tint="0.39997558519241921"/>
  </sheetPr>
  <dimension ref="A1:S180"/>
  <sheetViews>
    <sheetView topLeftCell="A6" zoomScale="145" zoomScaleNormal="145" workbookViewId="0">
      <selection activeCell="B13" sqref="B13:P13"/>
    </sheetView>
  </sheetViews>
  <sheetFormatPr baseColWidth="10" defaultRowHeight="12.75" x14ac:dyDescent="0.2"/>
  <cols>
    <col min="1" max="1" width="0.7109375" style="49" customWidth="1"/>
    <col min="2" max="2" width="30" style="49" customWidth="1"/>
    <col min="3" max="3" width="16.85546875" style="49" customWidth="1"/>
    <col min="4" max="4" width="5" style="49" bestFit="1" customWidth="1"/>
    <col min="5" max="5" width="4.7109375" style="49" bestFit="1" customWidth="1"/>
    <col min="6" max="6" width="9.5703125" style="49" bestFit="1" customWidth="1"/>
    <col min="7" max="7" width="5.42578125" style="49" bestFit="1" customWidth="1"/>
    <col min="8" max="8" width="5.140625" style="49" bestFit="1" customWidth="1"/>
    <col min="9" max="9" width="9.5703125" style="49" bestFit="1" customWidth="1"/>
    <col min="10" max="10" width="4.140625" style="49" bestFit="1" customWidth="1"/>
    <col min="11" max="11" width="6.42578125" style="49" bestFit="1" customWidth="1"/>
    <col min="12" max="12" width="9.5703125" style="49" bestFit="1" customWidth="1"/>
    <col min="13" max="13" width="8.42578125" style="49" customWidth="1"/>
    <col min="14" max="14" width="6.42578125" style="49" customWidth="1"/>
    <col min="15" max="15" width="11" style="49" customWidth="1"/>
    <col min="16" max="16" width="12.140625" style="49" customWidth="1"/>
    <col min="17" max="18" width="11.7109375" style="49" customWidth="1"/>
    <col min="19" max="19" width="11.42578125" style="99" hidden="1" customWidth="1"/>
    <col min="20" max="16384" width="11.42578125" style="49"/>
  </cols>
  <sheetData>
    <row r="1" spans="1:19" ht="6" customHeight="1" thickBot="1" x14ac:dyDescent="0.25">
      <c r="B1" s="89"/>
      <c r="C1" s="89"/>
      <c r="D1" s="89"/>
      <c r="E1" s="89"/>
      <c r="F1" s="89"/>
      <c r="G1" s="89"/>
      <c r="H1" s="89"/>
      <c r="I1" s="89"/>
      <c r="J1" s="89"/>
      <c r="K1" s="89"/>
      <c r="L1" s="89"/>
      <c r="M1" s="89"/>
      <c r="N1" s="89"/>
      <c r="O1" s="89"/>
      <c r="P1" s="89"/>
    </row>
    <row r="2" spans="1:19" ht="16.5" customHeight="1" x14ac:dyDescent="0.2">
      <c r="B2" s="656"/>
      <c r="C2" s="659" t="s">
        <v>56</v>
      </c>
      <c r="D2" s="660"/>
      <c r="E2" s="660"/>
      <c r="F2" s="660"/>
      <c r="G2" s="660"/>
      <c r="H2" s="660"/>
      <c r="I2" s="660"/>
      <c r="J2" s="660"/>
      <c r="K2" s="660"/>
      <c r="L2" s="660"/>
      <c r="M2" s="661"/>
      <c r="N2" s="662" t="s">
        <v>185</v>
      </c>
      <c r="O2" s="663"/>
      <c r="P2" s="664"/>
      <c r="S2" s="49">
        <v>0.95</v>
      </c>
    </row>
    <row r="3" spans="1:19" ht="15.75" customHeight="1" x14ac:dyDescent="0.2">
      <c r="B3" s="657"/>
      <c r="C3" s="665" t="s">
        <v>58</v>
      </c>
      <c r="D3" s="666"/>
      <c r="E3" s="666"/>
      <c r="F3" s="666"/>
      <c r="G3" s="666"/>
      <c r="H3" s="666"/>
      <c r="I3" s="666"/>
      <c r="J3" s="666"/>
      <c r="K3" s="666"/>
      <c r="L3" s="666"/>
      <c r="M3" s="667"/>
      <c r="N3" s="668" t="s">
        <v>189</v>
      </c>
      <c r="O3" s="669"/>
      <c r="P3" s="670"/>
      <c r="S3" s="49">
        <v>0.94999</v>
      </c>
    </row>
    <row r="4" spans="1:19" ht="15.75" customHeight="1" x14ac:dyDescent="0.2">
      <c r="B4" s="657"/>
      <c r="C4" s="665" t="s">
        <v>59</v>
      </c>
      <c r="D4" s="666"/>
      <c r="E4" s="666"/>
      <c r="F4" s="666"/>
      <c r="G4" s="666"/>
      <c r="H4" s="666"/>
      <c r="I4" s="666"/>
      <c r="J4" s="666"/>
      <c r="K4" s="666"/>
      <c r="L4" s="666"/>
      <c r="M4" s="667"/>
      <c r="N4" s="668" t="s">
        <v>186</v>
      </c>
      <c r="O4" s="669"/>
      <c r="P4" s="670"/>
      <c r="S4" s="49">
        <v>0.65</v>
      </c>
    </row>
    <row r="5" spans="1:19" ht="16.5" customHeight="1" thickBot="1" x14ac:dyDescent="0.25">
      <c r="B5" s="658"/>
      <c r="C5" s="671" t="s">
        <v>60</v>
      </c>
      <c r="D5" s="672"/>
      <c r="E5" s="672"/>
      <c r="F5" s="672"/>
      <c r="G5" s="672"/>
      <c r="H5" s="672"/>
      <c r="I5" s="672"/>
      <c r="J5" s="672"/>
      <c r="K5" s="672"/>
      <c r="L5" s="672"/>
      <c r="M5" s="673"/>
      <c r="N5" s="674" t="s">
        <v>61</v>
      </c>
      <c r="O5" s="675"/>
      <c r="P5" s="676"/>
      <c r="S5" s="49">
        <v>0.64998999999999996</v>
      </c>
    </row>
    <row r="6" spans="1:19" ht="3" customHeight="1" thickBot="1" x14ac:dyDescent="0.25">
      <c r="B6" s="89"/>
      <c r="C6" s="89"/>
      <c r="D6" s="89"/>
      <c r="E6" s="89"/>
      <c r="F6" s="89"/>
      <c r="G6" s="89"/>
      <c r="H6" s="89"/>
      <c r="I6" s="89"/>
      <c r="J6" s="89"/>
      <c r="K6" s="89"/>
      <c r="L6" s="89"/>
      <c r="M6" s="89"/>
      <c r="N6" s="89"/>
      <c r="O6" s="89"/>
      <c r="P6" s="89"/>
      <c r="S6" s="100"/>
    </row>
    <row r="7" spans="1:19" x14ac:dyDescent="0.2">
      <c r="A7" s="52"/>
      <c r="B7" s="641" t="s">
        <v>65</v>
      </c>
      <c r="C7" s="642"/>
      <c r="D7" s="642"/>
      <c r="E7" s="642"/>
      <c r="F7" s="642"/>
      <c r="G7" s="642"/>
      <c r="H7" s="642"/>
      <c r="I7" s="642"/>
      <c r="J7" s="642"/>
      <c r="K7" s="642"/>
      <c r="L7" s="642"/>
      <c r="M7" s="642"/>
      <c r="N7" s="642"/>
      <c r="O7" s="642"/>
      <c r="P7" s="643"/>
      <c r="Q7" s="52"/>
      <c r="S7" s="100"/>
    </row>
    <row r="8" spans="1:19" ht="13.5" thickBot="1" x14ac:dyDescent="0.25">
      <c r="A8" s="52"/>
      <c r="B8" s="644"/>
      <c r="C8" s="645"/>
      <c r="D8" s="645"/>
      <c r="E8" s="645"/>
      <c r="F8" s="645"/>
      <c r="G8" s="645"/>
      <c r="H8" s="645"/>
      <c r="I8" s="645"/>
      <c r="J8" s="645"/>
      <c r="K8" s="645"/>
      <c r="L8" s="645"/>
      <c r="M8" s="645"/>
      <c r="N8" s="645"/>
      <c r="O8" s="645"/>
      <c r="P8" s="646"/>
      <c r="Q8" s="52"/>
    </row>
    <row r="9" spans="1:19" ht="6.75" customHeight="1" thickBot="1" x14ac:dyDescent="0.25">
      <c r="A9" s="52"/>
      <c r="B9" s="647"/>
      <c r="C9" s="647"/>
      <c r="D9" s="647"/>
      <c r="E9" s="647"/>
      <c r="F9" s="647"/>
      <c r="G9" s="647"/>
      <c r="H9" s="647"/>
      <c r="I9" s="647"/>
      <c r="J9" s="647"/>
      <c r="K9" s="647"/>
      <c r="L9" s="647"/>
      <c r="M9" s="647"/>
      <c r="N9" s="647"/>
      <c r="O9" s="647"/>
      <c r="P9" s="647"/>
      <c r="Q9" s="52"/>
    </row>
    <row r="10" spans="1:19" ht="26.25" customHeight="1" thickBot="1" x14ac:dyDescent="0.25">
      <c r="A10" s="52"/>
      <c r="B10" s="90" t="s">
        <v>83</v>
      </c>
      <c r="C10" s="650">
        <v>2024</v>
      </c>
      <c r="D10" s="651"/>
      <c r="E10" s="651"/>
      <c r="F10" s="651"/>
      <c r="G10" s="651"/>
      <c r="H10" s="651"/>
      <c r="I10" s="652"/>
      <c r="J10" s="648" t="s">
        <v>1</v>
      </c>
      <c r="K10" s="649"/>
      <c r="L10" s="649"/>
      <c r="M10" s="649"/>
      <c r="N10" s="638" t="s">
        <v>190</v>
      </c>
      <c r="O10" s="639"/>
      <c r="P10" s="640"/>
      <c r="Q10" s="52"/>
    </row>
    <row r="11" spans="1:19" ht="4.5" customHeight="1" thickBot="1" x14ac:dyDescent="0.25">
      <c r="A11" s="52"/>
      <c r="B11" s="653"/>
      <c r="C11" s="654"/>
      <c r="D11" s="654"/>
      <c r="E11" s="654"/>
      <c r="F11" s="654"/>
      <c r="G11" s="654"/>
      <c r="H11" s="654"/>
      <c r="I11" s="654"/>
      <c r="J11" s="654"/>
      <c r="K11" s="654"/>
      <c r="L11" s="654"/>
      <c r="M11" s="654"/>
      <c r="N11" s="654"/>
      <c r="O11" s="654"/>
      <c r="P11" s="655"/>
      <c r="Q11" s="52"/>
    </row>
    <row r="12" spans="1:19" ht="13.5" thickBot="1" x14ac:dyDescent="0.25">
      <c r="A12" s="52"/>
      <c r="B12" s="62" t="s">
        <v>0</v>
      </c>
      <c r="C12" s="633" t="s">
        <v>170</v>
      </c>
      <c r="D12" s="633"/>
      <c r="E12" s="633"/>
      <c r="F12" s="633"/>
      <c r="G12" s="633"/>
      <c r="H12" s="633"/>
      <c r="I12" s="633"/>
      <c r="J12" s="633"/>
      <c r="K12" s="633"/>
      <c r="L12" s="633"/>
      <c r="M12" s="633"/>
      <c r="N12" s="633"/>
      <c r="O12" s="633"/>
      <c r="P12" s="634"/>
      <c r="Q12" s="52"/>
    </row>
    <row r="13" spans="1:19" ht="4.5" customHeight="1" thickBot="1" x14ac:dyDescent="0.25">
      <c r="A13" s="52"/>
      <c r="B13" s="588"/>
      <c r="C13" s="589"/>
      <c r="D13" s="589"/>
      <c r="E13" s="589"/>
      <c r="F13" s="589"/>
      <c r="G13" s="589"/>
      <c r="H13" s="589"/>
      <c r="I13" s="589"/>
      <c r="J13" s="589"/>
      <c r="K13" s="589"/>
      <c r="L13" s="589"/>
      <c r="M13" s="589"/>
      <c r="N13" s="589"/>
      <c r="O13" s="589"/>
      <c r="P13" s="590"/>
      <c r="Q13" s="52"/>
    </row>
    <row r="14" spans="1:19" ht="18" customHeight="1" thickBot="1" x14ac:dyDescent="0.25">
      <c r="A14" s="52"/>
      <c r="B14" s="62" t="s">
        <v>6</v>
      </c>
      <c r="C14" s="635" t="s">
        <v>227</v>
      </c>
      <c r="D14" s="636"/>
      <c r="E14" s="636"/>
      <c r="F14" s="636"/>
      <c r="G14" s="636"/>
      <c r="H14" s="636"/>
      <c r="I14" s="636"/>
      <c r="J14" s="636"/>
      <c r="K14" s="636"/>
      <c r="L14" s="636"/>
      <c r="M14" s="636"/>
      <c r="N14" s="636"/>
      <c r="O14" s="636"/>
      <c r="P14" s="637"/>
      <c r="Q14" s="52"/>
    </row>
    <row r="15" spans="1:19" ht="4.5" customHeight="1" thickBot="1" x14ac:dyDescent="0.25">
      <c r="A15" s="52"/>
      <c r="B15" s="601"/>
      <c r="C15" s="602"/>
      <c r="D15" s="602"/>
      <c r="E15" s="602"/>
      <c r="F15" s="602"/>
      <c r="G15" s="602"/>
      <c r="H15" s="602"/>
      <c r="I15" s="602"/>
      <c r="J15" s="602"/>
      <c r="K15" s="602"/>
      <c r="L15" s="602"/>
      <c r="M15" s="602"/>
      <c r="N15" s="602"/>
      <c r="O15" s="602"/>
      <c r="P15" s="603"/>
      <c r="Q15" s="52"/>
    </row>
    <row r="16" spans="1:19" ht="32.25" customHeight="1" thickBot="1" x14ac:dyDescent="0.25">
      <c r="A16" s="52"/>
      <c r="B16" s="62" t="s">
        <v>25</v>
      </c>
      <c r="C16" s="638" t="s">
        <v>216</v>
      </c>
      <c r="D16" s="639"/>
      <c r="E16" s="639"/>
      <c r="F16" s="639"/>
      <c r="G16" s="639"/>
      <c r="H16" s="639"/>
      <c r="I16" s="639"/>
      <c r="J16" s="639"/>
      <c r="K16" s="639"/>
      <c r="L16" s="639"/>
      <c r="M16" s="639"/>
      <c r="N16" s="639"/>
      <c r="O16" s="639"/>
      <c r="P16" s="640"/>
      <c r="Q16" s="52"/>
    </row>
    <row r="17" spans="1:17" ht="4.5" customHeight="1" thickBot="1" x14ac:dyDescent="0.25">
      <c r="A17" s="52"/>
      <c r="B17" s="601"/>
      <c r="C17" s="602"/>
      <c r="D17" s="602"/>
      <c r="E17" s="602"/>
      <c r="F17" s="602"/>
      <c r="G17" s="602"/>
      <c r="H17" s="602"/>
      <c r="I17" s="602"/>
      <c r="J17" s="602"/>
      <c r="K17" s="602"/>
      <c r="L17" s="602"/>
      <c r="M17" s="602"/>
      <c r="N17" s="602"/>
      <c r="O17" s="602"/>
      <c r="P17" s="603"/>
      <c r="Q17" s="52"/>
    </row>
    <row r="18" spans="1:17" ht="26.25" customHeight="1" thickBot="1" x14ac:dyDescent="0.25">
      <c r="A18" s="52"/>
      <c r="B18" s="62" t="s">
        <v>11</v>
      </c>
      <c r="C18" s="623" t="s">
        <v>250</v>
      </c>
      <c r="D18" s="624"/>
      <c r="E18" s="624"/>
      <c r="F18" s="624"/>
      <c r="G18" s="624"/>
      <c r="H18" s="624"/>
      <c r="I18" s="624"/>
      <c r="J18" s="624"/>
      <c r="K18" s="624"/>
      <c r="L18" s="624"/>
      <c r="M18" s="624"/>
      <c r="N18" s="624"/>
      <c r="O18" s="624"/>
      <c r="P18" s="625"/>
      <c r="Q18" s="52"/>
    </row>
    <row r="19" spans="1:17" ht="4.5" customHeight="1" thickBot="1" x14ac:dyDescent="0.25">
      <c r="A19" s="52"/>
      <c r="B19" s="626"/>
      <c r="C19" s="626"/>
      <c r="D19" s="626"/>
      <c r="E19" s="626"/>
      <c r="F19" s="626"/>
      <c r="G19" s="626"/>
      <c r="H19" s="626"/>
      <c r="I19" s="626"/>
      <c r="J19" s="626"/>
      <c r="K19" s="626"/>
      <c r="L19" s="626"/>
      <c r="M19" s="626"/>
      <c r="N19" s="626"/>
      <c r="O19" s="626"/>
      <c r="P19" s="626"/>
      <c r="Q19" s="52"/>
    </row>
    <row r="20" spans="1:17" ht="17.25" customHeight="1" thickBot="1" x14ac:dyDescent="0.25">
      <c r="A20" s="52"/>
      <c r="B20" s="575" t="s">
        <v>26</v>
      </c>
      <c r="C20" s="576"/>
      <c r="D20" s="576"/>
      <c r="E20" s="576"/>
      <c r="F20" s="576"/>
      <c r="G20" s="576"/>
      <c r="H20" s="576"/>
      <c r="I20" s="576"/>
      <c r="J20" s="576"/>
      <c r="K20" s="576"/>
      <c r="L20" s="576"/>
      <c r="M20" s="576"/>
      <c r="N20" s="576"/>
      <c r="O20" s="576"/>
      <c r="P20" s="577"/>
      <c r="Q20" s="52"/>
    </row>
    <row r="21" spans="1:17" ht="4.5" customHeight="1" thickBot="1" x14ac:dyDescent="0.25">
      <c r="A21" s="52"/>
      <c r="B21" s="627"/>
      <c r="C21" s="628"/>
      <c r="D21" s="628"/>
      <c r="E21" s="628"/>
      <c r="F21" s="628"/>
      <c r="G21" s="628"/>
      <c r="H21" s="628"/>
      <c r="I21" s="628"/>
      <c r="J21" s="628"/>
      <c r="K21" s="628"/>
      <c r="L21" s="628"/>
      <c r="M21" s="628"/>
      <c r="N21" s="628"/>
      <c r="O21" s="628"/>
      <c r="P21" s="629"/>
      <c r="Q21" s="52"/>
    </row>
    <row r="22" spans="1:17" ht="51" customHeight="1" thickBot="1" x14ac:dyDescent="0.25">
      <c r="A22" s="52"/>
      <c r="B22" s="62" t="s">
        <v>3</v>
      </c>
      <c r="C22" s="630" t="s">
        <v>222</v>
      </c>
      <c r="D22" s="631"/>
      <c r="E22" s="631"/>
      <c r="F22" s="631"/>
      <c r="G22" s="631"/>
      <c r="H22" s="631"/>
      <c r="I22" s="631"/>
      <c r="J22" s="631"/>
      <c r="K22" s="631"/>
      <c r="L22" s="631"/>
      <c r="M22" s="631"/>
      <c r="N22" s="631"/>
      <c r="O22" s="631"/>
      <c r="P22" s="632"/>
      <c r="Q22" s="52"/>
    </row>
    <row r="23" spans="1:17" ht="4.5" customHeight="1" thickBot="1" x14ac:dyDescent="0.25">
      <c r="A23" s="52"/>
      <c r="B23" s="601"/>
      <c r="C23" s="602"/>
      <c r="D23" s="602"/>
      <c r="E23" s="602"/>
      <c r="F23" s="602"/>
      <c r="G23" s="602"/>
      <c r="H23" s="602"/>
      <c r="I23" s="602"/>
      <c r="J23" s="602"/>
      <c r="K23" s="602"/>
      <c r="L23" s="602"/>
      <c r="M23" s="602"/>
      <c r="N23" s="602"/>
      <c r="O23" s="602"/>
      <c r="P23" s="603"/>
      <c r="Q23" s="52"/>
    </row>
    <row r="24" spans="1:17" ht="82.5" customHeight="1" thickBot="1" x14ac:dyDescent="0.25">
      <c r="A24" s="52"/>
      <c r="B24" s="62" t="s">
        <v>12</v>
      </c>
      <c r="C24" s="607" t="s">
        <v>249</v>
      </c>
      <c r="D24" s="608"/>
      <c r="E24" s="608"/>
      <c r="F24" s="608"/>
      <c r="G24" s="608"/>
      <c r="H24" s="608"/>
      <c r="I24" s="608"/>
      <c r="J24" s="608"/>
      <c r="K24" s="608"/>
      <c r="L24" s="608"/>
      <c r="M24" s="608"/>
      <c r="N24" s="608"/>
      <c r="O24" s="608"/>
      <c r="P24" s="609"/>
      <c r="Q24" s="52"/>
    </row>
    <row r="25" spans="1:17" ht="4.5" customHeight="1" thickBot="1" x14ac:dyDescent="0.25">
      <c r="A25" s="52"/>
      <c r="B25" s="610"/>
      <c r="C25" s="611"/>
      <c r="D25" s="611"/>
      <c r="E25" s="611"/>
      <c r="F25" s="611"/>
      <c r="G25" s="611"/>
      <c r="H25" s="611"/>
      <c r="I25" s="611"/>
      <c r="J25" s="611"/>
      <c r="K25" s="611"/>
      <c r="L25" s="611"/>
      <c r="M25" s="611"/>
      <c r="N25" s="611"/>
      <c r="O25" s="611"/>
      <c r="P25" s="612"/>
      <c r="Q25" s="52"/>
    </row>
    <row r="26" spans="1:17" ht="13.5" customHeight="1" thickBot="1" x14ac:dyDescent="0.25">
      <c r="A26" s="52"/>
      <c r="B26" s="63" t="s">
        <v>2</v>
      </c>
      <c r="C26" s="613">
        <v>0.95</v>
      </c>
      <c r="D26" s="614"/>
      <c r="E26" s="614"/>
      <c r="F26" s="614"/>
      <c r="G26" s="614"/>
      <c r="H26" s="614"/>
      <c r="I26" s="614"/>
      <c r="J26" s="614"/>
      <c r="K26" s="614"/>
      <c r="L26" s="614"/>
      <c r="M26" s="614"/>
      <c r="N26" s="614"/>
      <c r="O26" s="614"/>
      <c r="P26" s="615"/>
      <c r="Q26" s="52"/>
    </row>
    <row r="27" spans="1:17" ht="4.5" customHeight="1" thickBot="1" x14ac:dyDescent="0.25">
      <c r="A27" s="52"/>
      <c r="B27" s="616"/>
      <c r="C27" s="617"/>
      <c r="D27" s="617"/>
      <c r="E27" s="617"/>
      <c r="F27" s="617"/>
      <c r="G27" s="617"/>
      <c r="H27" s="617"/>
      <c r="I27" s="617"/>
      <c r="J27" s="617"/>
      <c r="K27" s="617"/>
      <c r="L27" s="617"/>
      <c r="M27" s="617"/>
      <c r="N27" s="617"/>
      <c r="O27" s="617"/>
      <c r="P27" s="618"/>
      <c r="Q27" s="52"/>
    </row>
    <row r="28" spans="1:17" ht="12.75" customHeight="1" thickBot="1" x14ac:dyDescent="0.25">
      <c r="A28" s="52"/>
      <c r="B28" s="63" t="s">
        <v>13</v>
      </c>
      <c r="C28" s="64" t="s">
        <v>14</v>
      </c>
      <c r="D28" s="619" t="s">
        <v>243</v>
      </c>
      <c r="E28" s="614"/>
      <c r="F28" s="614"/>
      <c r="G28" s="615"/>
      <c r="H28" s="620" t="s">
        <v>15</v>
      </c>
      <c r="I28" s="620"/>
      <c r="J28" s="620"/>
      <c r="K28" s="619" t="s">
        <v>244</v>
      </c>
      <c r="L28" s="614"/>
      <c r="M28" s="615"/>
      <c r="N28" s="621" t="s">
        <v>16</v>
      </c>
      <c r="O28" s="622"/>
      <c r="P28" s="146" t="s">
        <v>245</v>
      </c>
      <c r="Q28" s="52"/>
    </row>
    <row r="29" spans="1:17" ht="4.5" customHeight="1" thickBot="1" x14ac:dyDescent="0.25">
      <c r="A29" s="52"/>
      <c r="B29" s="598"/>
      <c r="C29" s="599"/>
      <c r="D29" s="599"/>
      <c r="E29" s="599"/>
      <c r="F29" s="599"/>
      <c r="G29" s="599"/>
      <c r="H29" s="599"/>
      <c r="I29" s="599"/>
      <c r="J29" s="599"/>
      <c r="K29" s="599"/>
      <c r="L29" s="599"/>
      <c r="M29" s="599"/>
      <c r="N29" s="599"/>
      <c r="O29" s="599"/>
      <c r="P29" s="600"/>
      <c r="Q29" s="52"/>
    </row>
    <row r="30" spans="1:17" ht="13.5" thickBot="1" x14ac:dyDescent="0.25">
      <c r="A30" s="52"/>
      <c r="B30" s="88" t="s">
        <v>7</v>
      </c>
      <c r="C30" s="591" t="s">
        <v>184</v>
      </c>
      <c r="D30" s="592"/>
      <c r="E30" s="592"/>
      <c r="F30" s="592"/>
      <c r="G30" s="592"/>
      <c r="H30" s="592"/>
      <c r="I30" s="592"/>
      <c r="J30" s="592"/>
      <c r="K30" s="592"/>
      <c r="L30" s="592"/>
      <c r="M30" s="592"/>
      <c r="N30" s="592"/>
      <c r="O30" s="592"/>
      <c r="P30" s="593"/>
      <c r="Q30" s="52"/>
    </row>
    <row r="31" spans="1:17" ht="4.5" customHeight="1" thickBot="1" x14ac:dyDescent="0.25">
      <c r="A31" s="52"/>
      <c r="B31" s="601"/>
      <c r="C31" s="602"/>
      <c r="D31" s="602"/>
      <c r="E31" s="602"/>
      <c r="F31" s="602"/>
      <c r="G31" s="602"/>
      <c r="H31" s="602"/>
      <c r="I31" s="602"/>
      <c r="J31" s="602"/>
      <c r="K31" s="602"/>
      <c r="L31" s="602"/>
      <c r="M31" s="602"/>
      <c r="N31" s="602"/>
      <c r="O31" s="602"/>
      <c r="P31" s="603"/>
      <c r="Q31" s="52"/>
    </row>
    <row r="32" spans="1:17" ht="13.5" thickBot="1" x14ac:dyDescent="0.25">
      <c r="A32" s="52"/>
      <c r="B32" s="88" t="s">
        <v>4</v>
      </c>
      <c r="C32" s="604" t="s">
        <v>71</v>
      </c>
      <c r="D32" s="592"/>
      <c r="E32" s="592"/>
      <c r="F32" s="592"/>
      <c r="G32" s="592"/>
      <c r="H32" s="592"/>
      <c r="I32" s="592"/>
      <c r="J32" s="592"/>
      <c r="K32" s="592"/>
      <c r="L32" s="592"/>
      <c r="M32" s="592"/>
      <c r="N32" s="592"/>
      <c r="O32" s="592"/>
      <c r="P32" s="593"/>
      <c r="Q32" s="52"/>
    </row>
    <row r="33" spans="1:17" ht="4.5" customHeight="1" thickBot="1" x14ac:dyDescent="0.25">
      <c r="A33" s="52"/>
      <c r="B33" s="601"/>
      <c r="C33" s="602"/>
      <c r="D33" s="602"/>
      <c r="E33" s="602"/>
      <c r="F33" s="602"/>
      <c r="G33" s="602"/>
      <c r="H33" s="602"/>
      <c r="I33" s="602"/>
      <c r="J33" s="602"/>
      <c r="K33" s="602"/>
      <c r="L33" s="602"/>
      <c r="M33" s="602"/>
      <c r="N33" s="602"/>
      <c r="O33" s="602"/>
      <c r="P33" s="603"/>
      <c r="Q33" s="52"/>
    </row>
    <row r="34" spans="1:17" ht="13.5" thickBot="1" x14ac:dyDescent="0.25">
      <c r="A34" s="52"/>
      <c r="B34" s="88" t="s">
        <v>23</v>
      </c>
      <c r="C34" s="604" t="s">
        <v>71</v>
      </c>
      <c r="D34" s="592"/>
      <c r="E34" s="592"/>
      <c r="F34" s="592"/>
      <c r="G34" s="592"/>
      <c r="H34" s="592"/>
      <c r="I34" s="592"/>
      <c r="J34" s="592"/>
      <c r="K34" s="592"/>
      <c r="L34" s="592"/>
      <c r="M34" s="592"/>
      <c r="N34" s="592"/>
      <c r="O34" s="592"/>
      <c r="P34" s="593"/>
      <c r="Q34" s="52"/>
    </row>
    <row r="35" spans="1:17" ht="4.5" customHeight="1" thickBot="1" x14ac:dyDescent="0.25">
      <c r="A35" s="52"/>
      <c r="B35" s="588"/>
      <c r="C35" s="589"/>
      <c r="D35" s="589"/>
      <c r="E35" s="589"/>
      <c r="F35" s="589"/>
      <c r="G35" s="589"/>
      <c r="H35" s="589"/>
      <c r="I35" s="589"/>
      <c r="J35" s="589"/>
      <c r="K35" s="589"/>
      <c r="L35" s="589"/>
      <c r="M35" s="589"/>
      <c r="N35" s="589"/>
      <c r="O35" s="589"/>
      <c r="P35" s="590"/>
      <c r="Q35" s="52"/>
    </row>
    <row r="36" spans="1:17" ht="16.5" customHeight="1" thickBot="1" x14ac:dyDescent="0.25">
      <c r="A36" s="52"/>
      <c r="B36" s="88" t="s">
        <v>64</v>
      </c>
      <c r="C36" s="591" t="s">
        <v>71</v>
      </c>
      <c r="D36" s="592"/>
      <c r="E36" s="592"/>
      <c r="F36" s="592"/>
      <c r="G36" s="592"/>
      <c r="H36" s="592"/>
      <c r="I36" s="592"/>
      <c r="J36" s="592"/>
      <c r="K36" s="592"/>
      <c r="L36" s="592"/>
      <c r="M36" s="592"/>
      <c r="N36" s="592"/>
      <c r="O36" s="592"/>
      <c r="P36" s="593"/>
      <c r="Q36" s="52"/>
    </row>
    <row r="37" spans="1:17" ht="4.5" customHeight="1" thickBot="1" x14ac:dyDescent="0.25">
      <c r="A37" s="52"/>
      <c r="B37" s="91"/>
      <c r="C37" s="91"/>
      <c r="D37" s="91"/>
      <c r="E37" s="91"/>
      <c r="F37" s="91"/>
      <c r="G37" s="91"/>
      <c r="H37" s="91"/>
      <c r="I37" s="91"/>
      <c r="J37" s="91"/>
      <c r="K37" s="91"/>
      <c r="L37" s="91"/>
      <c r="M37" s="91"/>
      <c r="N37" s="91"/>
      <c r="O37" s="91"/>
      <c r="P37" s="91"/>
      <c r="Q37" s="52"/>
    </row>
    <row r="38" spans="1:17" ht="13.5" thickBot="1" x14ac:dyDescent="0.25">
      <c r="A38" s="52"/>
      <c r="B38" s="594" t="s">
        <v>17</v>
      </c>
      <c r="C38" s="595"/>
      <c r="D38" s="595"/>
      <c r="E38" s="595"/>
      <c r="F38" s="595"/>
      <c r="G38" s="595"/>
      <c r="H38" s="595"/>
      <c r="I38" s="595"/>
      <c r="J38" s="595"/>
      <c r="K38" s="595"/>
      <c r="L38" s="595"/>
      <c r="M38" s="595"/>
      <c r="N38" s="595"/>
      <c r="O38" s="596"/>
      <c r="P38" s="597"/>
      <c r="Q38" s="52"/>
    </row>
    <row r="39" spans="1:17" x14ac:dyDescent="0.2">
      <c r="A39" s="52"/>
      <c r="B39" s="92" t="s">
        <v>22</v>
      </c>
      <c r="C39" s="594" t="s">
        <v>18</v>
      </c>
      <c r="D39" s="595"/>
      <c r="E39" s="595"/>
      <c r="F39" s="595"/>
      <c r="G39" s="597"/>
      <c r="H39" s="594" t="s">
        <v>7</v>
      </c>
      <c r="I39" s="595"/>
      <c r="J39" s="595"/>
      <c r="K39" s="595"/>
      <c r="L39" s="597"/>
      <c r="M39" s="594" t="s">
        <v>19</v>
      </c>
      <c r="N39" s="595"/>
      <c r="O39" s="596"/>
      <c r="P39" s="597"/>
      <c r="Q39" s="52"/>
    </row>
    <row r="40" spans="1:17" ht="54" customHeight="1" x14ac:dyDescent="0.2">
      <c r="A40" s="52"/>
      <c r="B40" s="132" t="s">
        <v>223</v>
      </c>
      <c r="C40" s="811" t="s">
        <v>191</v>
      </c>
      <c r="D40" s="812"/>
      <c r="E40" s="812"/>
      <c r="F40" s="812"/>
      <c r="G40" s="813"/>
      <c r="H40" s="811" t="s">
        <v>224</v>
      </c>
      <c r="I40" s="812"/>
      <c r="J40" s="812"/>
      <c r="K40" s="812"/>
      <c r="L40" s="813"/>
      <c r="M40" s="823" t="s">
        <v>193</v>
      </c>
      <c r="N40" s="824"/>
      <c r="O40" s="824"/>
      <c r="P40" s="825"/>
      <c r="Q40" s="52"/>
    </row>
    <row r="41" spans="1:17" ht="55.5" customHeight="1" x14ac:dyDescent="0.2">
      <c r="A41" s="52"/>
      <c r="B41" s="133" t="s">
        <v>225</v>
      </c>
      <c r="C41" s="770" t="s">
        <v>226</v>
      </c>
      <c r="D41" s="771"/>
      <c r="E41" s="771"/>
      <c r="F41" s="771"/>
      <c r="G41" s="772"/>
      <c r="H41" s="811" t="s">
        <v>224</v>
      </c>
      <c r="I41" s="812"/>
      <c r="J41" s="812"/>
      <c r="K41" s="812"/>
      <c r="L41" s="813"/>
      <c r="M41" s="750" t="s">
        <v>193</v>
      </c>
      <c r="N41" s="751"/>
      <c r="O41" s="751"/>
      <c r="P41" s="752"/>
      <c r="Q41" s="52"/>
    </row>
    <row r="42" spans="1:17" ht="13.5" customHeight="1" x14ac:dyDescent="0.2">
      <c r="A42" s="52"/>
      <c r="B42" s="93"/>
      <c r="C42" s="580"/>
      <c r="D42" s="580"/>
      <c r="E42" s="580"/>
      <c r="F42" s="580"/>
      <c r="G42" s="580"/>
      <c r="H42" s="580"/>
      <c r="I42" s="580"/>
      <c r="J42" s="580"/>
      <c r="K42" s="580"/>
      <c r="L42" s="580"/>
      <c r="M42" s="580"/>
      <c r="N42" s="580"/>
      <c r="O42" s="580"/>
      <c r="P42" s="581"/>
      <c r="Q42" s="52"/>
    </row>
    <row r="43" spans="1:17" ht="12.75" customHeight="1" x14ac:dyDescent="0.2">
      <c r="A43" s="52"/>
      <c r="B43" s="93"/>
      <c r="C43" s="580"/>
      <c r="D43" s="580"/>
      <c r="E43" s="580"/>
      <c r="F43" s="580"/>
      <c r="G43" s="580"/>
      <c r="H43" s="580"/>
      <c r="I43" s="580"/>
      <c r="J43" s="580"/>
      <c r="K43" s="580"/>
      <c r="L43" s="580"/>
      <c r="M43" s="580"/>
      <c r="N43" s="580"/>
      <c r="O43" s="580"/>
      <c r="P43" s="581"/>
      <c r="Q43" s="52"/>
    </row>
    <row r="44" spans="1:17" ht="11.25" customHeight="1" thickBot="1" x14ac:dyDescent="0.25">
      <c r="A44" s="52"/>
      <c r="B44" s="94"/>
      <c r="C44" s="573"/>
      <c r="D44" s="573"/>
      <c r="E44" s="573"/>
      <c r="F44" s="573"/>
      <c r="G44" s="573"/>
      <c r="H44" s="573"/>
      <c r="I44" s="573"/>
      <c r="J44" s="573"/>
      <c r="K44" s="573"/>
      <c r="L44" s="573"/>
      <c r="M44" s="573"/>
      <c r="N44" s="573"/>
      <c r="O44" s="573"/>
      <c r="P44" s="574"/>
      <c r="Q44" s="52"/>
    </row>
    <row r="45" spans="1:17" ht="4.5" customHeight="1" thickBot="1" x14ac:dyDescent="0.25">
      <c r="A45" s="52"/>
      <c r="B45" s="95"/>
      <c r="C45" s="95"/>
      <c r="D45" s="95"/>
      <c r="E45" s="95"/>
      <c r="F45" s="95"/>
      <c r="G45" s="95"/>
      <c r="H45" s="95"/>
      <c r="I45" s="95"/>
      <c r="J45" s="95"/>
      <c r="K45" s="95"/>
      <c r="L45" s="95"/>
      <c r="M45" s="95"/>
      <c r="N45" s="95"/>
      <c r="O45" s="95"/>
      <c r="P45" s="95"/>
      <c r="Q45" s="52"/>
    </row>
    <row r="46" spans="1:17" ht="13.5" customHeight="1" thickBot="1" x14ac:dyDescent="0.25">
      <c r="A46" s="52"/>
      <c r="B46" s="575" t="s">
        <v>8</v>
      </c>
      <c r="C46" s="576"/>
      <c r="D46" s="576"/>
      <c r="E46" s="576"/>
      <c r="F46" s="576"/>
      <c r="G46" s="576"/>
      <c r="H46" s="576"/>
      <c r="I46" s="576"/>
      <c r="J46" s="576"/>
      <c r="K46" s="576"/>
      <c r="L46" s="576"/>
      <c r="M46" s="576"/>
      <c r="N46" s="576"/>
      <c r="O46" s="576"/>
      <c r="P46" s="577"/>
      <c r="Q46" s="52"/>
    </row>
    <row r="47" spans="1:17" ht="4.5" customHeight="1" thickBot="1" x14ac:dyDescent="0.25">
      <c r="A47" s="52"/>
      <c r="B47" s="96"/>
      <c r="C47" s="91"/>
      <c r="D47" s="91"/>
      <c r="E47" s="91"/>
      <c r="F47" s="91"/>
      <c r="G47" s="91"/>
      <c r="H47" s="91"/>
      <c r="I47" s="91"/>
      <c r="J47" s="91"/>
      <c r="K47" s="91"/>
      <c r="L47" s="91"/>
      <c r="M47" s="91"/>
      <c r="N47" s="91"/>
      <c r="O47" s="91"/>
      <c r="P47" s="97"/>
      <c r="Q47" s="52"/>
    </row>
    <row r="48" spans="1:17" x14ac:dyDescent="0.2">
      <c r="A48" s="52"/>
      <c r="B48" s="578" t="s">
        <v>20</v>
      </c>
      <c r="C48" s="66" t="s">
        <v>9</v>
      </c>
      <c r="D48" s="67" t="s">
        <v>149</v>
      </c>
      <c r="E48" s="67" t="s">
        <v>150</v>
      </c>
      <c r="F48" s="67" t="s">
        <v>151</v>
      </c>
      <c r="G48" s="67" t="s">
        <v>152</v>
      </c>
      <c r="H48" s="67" t="s">
        <v>153</v>
      </c>
      <c r="I48" s="67" t="s">
        <v>154</v>
      </c>
      <c r="J48" s="67" t="s">
        <v>155</v>
      </c>
      <c r="K48" s="67" t="s">
        <v>156</v>
      </c>
      <c r="L48" s="67" t="s">
        <v>157</v>
      </c>
      <c r="M48" s="67" t="s">
        <v>158</v>
      </c>
      <c r="N48" s="67" t="s">
        <v>159</v>
      </c>
      <c r="O48" s="68" t="s">
        <v>160</v>
      </c>
      <c r="P48" s="69" t="s">
        <v>24</v>
      </c>
      <c r="Q48" s="52"/>
    </row>
    <row r="49" spans="1:17" ht="13.5" thickBot="1" x14ac:dyDescent="0.25">
      <c r="A49" s="52"/>
      <c r="B49" s="579"/>
      <c r="C49" s="70" t="s">
        <v>10</v>
      </c>
      <c r="D49" s="71"/>
      <c r="E49" s="71"/>
      <c r="F49" s="72">
        <f>'Registro Requerimiento'!D10</f>
        <v>1</v>
      </c>
      <c r="G49" s="73"/>
      <c r="H49" s="73"/>
      <c r="I49" s="72" t="str">
        <f>'Registro Requerimiento'!F10</f>
        <v>0</v>
      </c>
      <c r="J49" s="73"/>
      <c r="K49" s="73"/>
      <c r="L49" s="72" t="str">
        <f>'Registro Requerimiento'!H10</f>
        <v>0</v>
      </c>
      <c r="M49" s="73"/>
      <c r="N49" s="73"/>
      <c r="O49" s="72" t="str">
        <f>'Registro Requerimiento'!J10</f>
        <v>0</v>
      </c>
      <c r="P49" s="72">
        <f>'Registro Requerimiento'!L10</f>
        <v>1</v>
      </c>
      <c r="Q49" s="52"/>
    </row>
    <row r="50" spans="1:17" ht="4.5" customHeight="1" thickBot="1" x14ac:dyDescent="0.25">
      <c r="A50" s="52"/>
      <c r="B50" s="98">
        <v>0.9</v>
      </c>
      <c r="C50" s="74"/>
      <c r="D50" s="74"/>
      <c r="E50" s="74"/>
      <c r="F50" s="75">
        <f>+$C$26</f>
        <v>0.95</v>
      </c>
      <c r="G50" s="74"/>
      <c r="H50" s="74"/>
      <c r="I50" s="75">
        <f>+$C$26</f>
        <v>0.95</v>
      </c>
      <c r="J50" s="74"/>
      <c r="K50" s="74"/>
      <c r="L50" s="75">
        <f>+$C$26</f>
        <v>0.95</v>
      </c>
      <c r="M50" s="74"/>
      <c r="N50" s="74"/>
      <c r="O50" s="75">
        <f>+$C$26</f>
        <v>0.95</v>
      </c>
      <c r="P50" s="75">
        <f>+$C$26</f>
        <v>0.95</v>
      </c>
      <c r="Q50" s="52"/>
    </row>
    <row r="51" spans="1:17" ht="22.5" customHeight="1" thickBot="1" x14ac:dyDescent="0.25">
      <c r="A51" s="52"/>
      <c r="B51" s="575" t="s">
        <v>21</v>
      </c>
      <c r="C51" s="576"/>
      <c r="D51" s="576"/>
      <c r="E51" s="576"/>
      <c r="F51" s="576"/>
      <c r="G51" s="576"/>
      <c r="H51" s="576"/>
      <c r="I51" s="576"/>
      <c r="J51" s="576"/>
      <c r="K51" s="576"/>
      <c r="L51" s="576"/>
      <c r="M51" s="576"/>
      <c r="N51" s="576"/>
      <c r="O51" s="576"/>
      <c r="P51" s="577"/>
      <c r="Q51" s="52"/>
    </row>
    <row r="52" spans="1:17" x14ac:dyDescent="0.2">
      <c r="A52" s="52"/>
      <c r="B52" s="563"/>
      <c r="C52" s="564"/>
      <c r="D52" s="564"/>
      <c r="E52" s="564"/>
      <c r="F52" s="564"/>
      <c r="G52" s="564"/>
      <c r="H52" s="564"/>
      <c r="I52" s="564"/>
      <c r="J52" s="564"/>
      <c r="K52" s="564"/>
      <c r="L52" s="564"/>
      <c r="M52" s="564"/>
      <c r="N52" s="564"/>
      <c r="O52" s="564"/>
      <c r="P52" s="565"/>
      <c r="Q52" s="52"/>
    </row>
    <row r="53" spans="1:17" x14ac:dyDescent="0.2">
      <c r="A53" s="52"/>
      <c r="B53" s="566"/>
      <c r="C53" s="567"/>
      <c r="D53" s="567"/>
      <c r="E53" s="567"/>
      <c r="F53" s="567"/>
      <c r="G53" s="567"/>
      <c r="H53" s="567"/>
      <c r="I53" s="567"/>
      <c r="J53" s="567"/>
      <c r="K53" s="567"/>
      <c r="L53" s="567"/>
      <c r="M53" s="567"/>
      <c r="N53" s="567"/>
      <c r="O53" s="567"/>
      <c r="P53" s="568"/>
      <c r="Q53" s="52"/>
    </row>
    <row r="54" spans="1:17" x14ac:dyDescent="0.2">
      <c r="A54" s="52"/>
      <c r="B54" s="566"/>
      <c r="C54" s="567"/>
      <c r="D54" s="567"/>
      <c r="E54" s="567"/>
      <c r="F54" s="567"/>
      <c r="G54" s="567"/>
      <c r="H54" s="567"/>
      <c r="I54" s="567"/>
      <c r="J54" s="567"/>
      <c r="K54" s="567"/>
      <c r="L54" s="567"/>
      <c r="M54" s="567"/>
      <c r="N54" s="567"/>
      <c r="O54" s="567"/>
      <c r="P54" s="568"/>
      <c r="Q54" s="52"/>
    </row>
    <row r="55" spans="1:17" x14ac:dyDescent="0.2">
      <c r="A55" s="52"/>
      <c r="B55" s="566"/>
      <c r="C55" s="567"/>
      <c r="D55" s="567"/>
      <c r="E55" s="567"/>
      <c r="F55" s="567"/>
      <c r="G55" s="567"/>
      <c r="H55" s="567"/>
      <c r="I55" s="567"/>
      <c r="J55" s="567"/>
      <c r="K55" s="567"/>
      <c r="L55" s="567"/>
      <c r="M55" s="567"/>
      <c r="N55" s="567"/>
      <c r="O55" s="567"/>
      <c r="P55" s="568"/>
      <c r="Q55" s="52"/>
    </row>
    <row r="56" spans="1:17" x14ac:dyDescent="0.2">
      <c r="A56" s="52"/>
      <c r="B56" s="566"/>
      <c r="C56" s="567"/>
      <c r="D56" s="567"/>
      <c r="E56" s="567"/>
      <c r="F56" s="567"/>
      <c r="G56" s="567"/>
      <c r="H56" s="567"/>
      <c r="I56" s="567"/>
      <c r="J56" s="567"/>
      <c r="K56" s="567"/>
      <c r="L56" s="567"/>
      <c r="M56" s="567"/>
      <c r="N56" s="567"/>
      <c r="O56" s="567"/>
      <c r="P56" s="568"/>
      <c r="Q56" s="52"/>
    </row>
    <row r="57" spans="1:17" x14ac:dyDescent="0.2">
      <c r="A57" s="52"/>
      <c r="B57" s="566"/>
      <c r="C57" s="567"/>
      <c r="D57" s="567"/>
      <c r="E57" s="567"/>
      <c r="F57" s="567"/>
      <c r="G57" s="567"/>
      <c r="H57" s="567"/>
      <c r="I57" s="567"/>
      <c r="J57" s="567"/>
      <c r="K57" s="567"/>
      <c r="L57" s="567"/>
      <c r="M57" s="567"/>
      <c r="N57" s="567"/>
      <c r="O57" s="567"/>
      <c r="P57" s="568"/>
      <c r="Q57" s="52"/>
    </row>
    <row r="58" spans="1:17" x14ac:dyDescent="0.2">
      <c r="A58" s="52"/>
      <c r="B58" s="566"/>
      <c r="C58" s="567"/>
      <c r="D58" s="567"/>
      <c r="E58" s="567"/>
      <c r="F58" s="567"/>
      <c r="G58" s="567"/>
      <c r="H58" s="567"/>
      <c r="I58" s="567"/>
      <c r="J58" s="567"/>
      <c r="K58" s="567"/>
      <c r="L58" s="567"/>
      <c r="M58" s="567"/>
      <c r="N58" s="567"/>
      <c r="O58" s="567"/>
      <c r="P58" s="568"/>
      <c r="Q58" s="52"/>
    </row>
    <row r="59" spans="1:17" x14ac:dyDescent="0.2">
      <c r="A59" s="52"/>
      <c r="B59" s="566"/>
      <c r="C59" s="567"/>
      <c r="D59" s="567"/>
      <c r="E59" s="567"/>
      <c r="F59" s="567"/>
      <c r="G59" s="567"/>
      <c r="H59" s="567"/>
      <c r="I59" s="567"/>
      <c r="J59" s="567"/>
      <c r="K59" s="567"/>
      <c r="L59" s="567"/>
      <c r="M59" s="567"/>
      <c r="N59" s="567"/>
      <c r="O59" s="567"/>
      <c r="P59" s="568"/>
      <c r="Q59" s="52"/>
    </row>
    <row r="60" spans="1:17" x14ac:dyDescent="0.2">
      <c r="A60" s="52"/>
      <c r="B60" s="566"/>
      <c r="C60" s="567"/>
      <c r="D60" s="567"/>
      <c r="E60" s="567"/>
      <c r="F60" s="567"/>
      <c r="G60" s="567"/>
      <c r="H60" s="567"/>
      <c r="I60" s="567"/>
      <c r="J60" s="567"/>
      <c r="K60" s="567"/>
      <c r="L60" s="567"/>
      <c r="M60" s="567"/>
      <c r="N60" s="567"/>
      <c r="O60" s="567"/>
      <c r="P60" s="568"/>
      <c r="Q60" s="52"/>
    </row>
    <row r="61" spans="1:17" x14ac:dyDescent="0.2">
      <c r="A61" s="52"/>
      <c r="B61" s="566"/>
      <c r="C61" s="567"/>
      <c r="D61" s="567"/>
      <c r="E61" s="567"/>
      <c r="F61" s="567"/>
      <c r="G61" s="567"/>
      <c r="H61" s="567"/>
      <c r="I61" s="567"/>
      <c r="J61" s="567"/>
      <c r="K61" s="567"/>
      <c r="L61" s="567"/>
      <c r="M61" s="567"/>
      <c r="N61" s="567"/>
      <c r="O61" s="567"/>
      <c r="P61" s="568"/>
      <c r="Q61" s="52"/>
    </row>
    <row r="62" spans="1:17" x14ac:dyDescent="0.2">
      <c r="A62" s="52"/>
      <c r="B62" s="566"/>
      <c r="C62" s="567"/>
      <c r="D62" s="567"/>
      <c r="E62" s="567"/>
      <c r="F62" s="567"/>
      <c r="G62" s="567"/>
      <c r="H62" s="567"/>
      <c r="I62" s="567"/>
      <c r="J62" s="567"/>
      <c r="K62" s="567"/>
      <c r="L62" s="567"/>
      <c r="M62" s="567"/>
      <c r="N62" s="567"/>
      <c r="O62" s="567"/>
      <c r="P62" s="568"/>
      <c r="Q62" s="52"/>
    </row>
    <row r="63" spans="1:17" x14ac:dyDescent="0.2">
      <c r="A63" s="52"/>
      <c r="B63" s="566"/>
      <c r="C63" s="567"/>
      <c r="D63" s="567"/>
      <c r="E63" s="567"/>
      <c r="F63" s="567"/>
      <c r="G63" s="567"/>
      <c r="H63" s="567"/>
      <c r="I63" s="567"/>
      <c r="J63" s="567"/>
      <c r="K63" s="567"/>
      <c r="L63" s="567"/>
      <c r="M63" s="567"/>
      <c r="N63" s="567"/>
      <c r="O63" s="567"/>
      <c r="P63" s="568"/>
      <c r="Q63" s="52"/>
    </row>
    <row r="64" spans="1:17" x14ac:dyDescent="0.2">
      <c r="A64" s="52"/>
      <c r="B64" s="566"/>
      <c r="C64" s="567"/>
      <c r="D64" s="567"/>
      <c r="E64" s="567"/>
      <c r="F64" s="567"/>
      <c r="G64" s="567"/>
      <c r="H64" s="567"/>
      <c r="I64" s="567"/>
      <c r="J64" s="567"/>
      <c r="K64" s="567"/>
      <c r="L64" s="567"/>
      <c r="M64" s="567"/>
      <c r="N64" s="567"/>
      <c r="O64" s="567"/>
      <c r="P64" s="568"/>
      <c r="Q64" s="52"/>
    </row>
    <row r="65" spans="1:19" x14ac:dyDescent="0.2">
      <c r="A65" s="52"/>
      <c r="B65" s="566"/>
      <c r="C65" s="567"/>
      <c r="D65" s="567"/>
      <c r="E65" s="567"/>
      <c r="F65" s="567"/>
      <c r="G65" s="567"/>
      <c r="H65" s="567"/>
      <c r="I65" s="567"/>
      <c r="J65" s="567"/>
      <c r="K65" s="567"/>
      <c r="L65" s="567"/>
      <c r="M65" s="567"/>
      <c r="N65" s="567"/>
      <c r="O65" s="567"/>
      <c r="P65" s="568"/>
      <c r="Q65" s="52"/>
    </row>
    <row r="66" spans="1:19" x14ac:dyDescent="0.2">
      <c r="A66" s="52"/>
      <c r="B66" s="566"/>
      <c r="C66" s="567"/>
      <c r="D66" s="567"/>
      <c r="E66" s="567"/>
      <c r="F66" s="567"/>
      <c r="G66" s="567"/>
      <c r="H66" s="567"/>
      <c r="I66" s="567"/>
      <c r="J66" s="567"/>
      <c r="K66" s="567"/>
      <c r="L66" s="567"/>
      <c r="M66" s="567"/>
      <c r="N66" s="567"/>
      <c r="O66" s="567"/>
      <c r="P66" s="568"/>
      <c r="Q66" s="52"/>
    </row>
    <row r="67" spans="1:19" ht="13.5" thickBot="1" x14ac:dyDescent="0.25">
      <c r="A67" s="52"/>
      <c r="B67" s="569"/>
      <c r="C67" s="570"/>
      <c r="D67" s="570"/>
      <c r="E67" s="570"/>
      <c r="F67" s="570"/>
      <c r="G67" s="570"/>
      <c r="H67" s="570"/>
      <c r="I67" s="570"/>
      <c r="J67" s="570"/>
      <c r="K67" s="570"/>
      <c r="L67" s="570"/>
      <c r="M67" s="570"/>
      <c r="N67" s="570"/>
      <c r="O67" s="570"/>
      <c r="P67" s="571"/>
      <c r="Q67" s="52"/>
    </row>
    <row r="68" spans="1:19" s="53" customFormat="1" ht="4.5" customHeight="1" thickBot="1" x14ac:dyDescent="0.25">
      <c r="A68" s="781"/>
      <c r="B68" s="781"/>
      <c r="C68" s="781"/>
      <c r="D68" s="781"/>
      <c r="E68" s="781"/>
      <c r="F68" s="781"/>
      <c r="G68" s="781"/>
      <c r="H68" s="781"/>
      <c r="I68" s="781"/>
      <c r="J68" s="781"/>
      <c r="K68" s="781"/>
      <c r="L68" s="781"/>
      <c r="M68" s="781"/>
      <c r="N68" s="781"/>
      <c r="O68" s="781"/>
      <c r="P68" s="781"/>
      <c r="Q68" s="781"/>
      <c r="S68" s="101"/>
    </row>
    <row r="69" spans="1:19" ht="15" customHeight="1" x14ac:dyDescent="0.2">
      <c r="A69" s="52"/>
      <c r="B69" s="1207" t="s">
        <v>5</v>
      </c>
      <c r="C69" s="785" t="s">
        <v>180</v>
      </c>
      <c r="D69" s="786"/>
      <c r="E69" s="786"/>
      <c r="F69" s="786"/>
      <c r="G69" s="786"/>
      <c r="H69" s="786"/>
      <c r="I69" s="786"/>
      <c r="J69" s="786"/>
      <c r="K69" s="786"/>
      <c r="L69" s="786"/>
      <c r="M69" s="786"/>
      <c r="N69" s="786"/>
      <c r="O69" s="786"/>
      <c r="P69" s="787"/>
      <c r="Q69" s="52"/>
    </row>
    <row r="70" spans="1:19" ht="96" customHeight="1" x14ac:dyDescent="0.2">
      <c r="A70" s="52"/>
      <c r="B70" s="1208"/>
      <c r="C70" s="554" t="s">
        <v>253</v>
      </c>
      <c r="D70" s="555"/>
      <c r="E70" s="555"/>
      <c r="F70" s="555"/>
      <c r="G70" s="555"/>
      <c r="H70" s="555"/>
      <c r="I70" s="555"/>
      <c r="J70" s="555"/>
      <c r="K70" s="555"/>
      <c r="L70" s="555"/>
      <c r="M70" s="555"/>
      <c r="N70" s="555"/>
      <c r="O70" s="555"/>
      <c r="P70" s="556"/>
      <c r="Q70" s="52"/>
    </row>
    <row r="71" spans="1:19" ht="15" customHeight="1" x14ac:dyDescent="0.2">
      <c r="A71" s="52"/>
      <c r="B71" s="1208"/>
      <c r="C71" s="773" t="s">
        <v>181</v>
      </c>
      <c r="D71" s="774"/>
      <c r="E71" s="774"/>
      <c r="F71" s="774"/>
      <c r="G71" s="774"/>
      <c r="H71" s="774"/>
      <c r="I71" s="774"/>
      <c r="J71" s="774"/>
      <c r="K71" s="774"/>
      <c r="L71" s="774"/>
      <c r="M71" s="774"/>
      <c r="N71" s="774"/>
      <c r="O71" s="774"/>
      <c r="P71" s="775"/>
      <c r="Q71" s="52"/>
    </row>
    <row r="72" spans="1:19" ht="90" customHeight="1" x14ac:dyDescent="0.2">
      <c r="A72" s="52"/>
      <c r="B72" s="1208"/>
      <c r="C72" s="554" t="s">
        <v>252</v>
      </c>
      <c r="D72" s="555"/>
      <c r="E72" s="555"/>
      <c r="F72" s="555"/>
      <c r="G72" s="555"/>
      <c r="H72" s="555"/>
      <c r="I72" s="555"/>
      <c r="J72" s="555"/>
      <c r="K72" s="555"/>
      <c r="L72" s="555"/>
      <c r="M72" s="555"/>
      <c r="N72" s="555"/>
      <c r="O72" s="555"/>
      <c r="P72" s="556"/>
      <c r="Q72" s="52"/>
    </row>
    <row r="73" spans="1:19" ht="18" customHeight="1" x14ac:dyDescent="0.2">
      <c r="A73" s="52"/>
      <c r="B73" s="1208"/>
      <c r="C73" s="773" t="s">
        <v>182</v>
      </c>
      <c r="D73" s="774"/>
      <c r="E73" s="774"/>
      <c r="F73" s="774"/>
      <c r="G73" s="774"/>
      <c r="H73" s="774"/>
      <c r="I73" s="774"/>
      <c r="J73" s="774"/>
      <c r="K73" s="774"/>
      <c r="L73" s="774"/>
      <c r="M73" s="774"/>
      <c r="N73" s="774"/>
      <c r="O73" s="774"/>
      <c r="P73" s="775"/>
      <c r="Q73" s="52"/>
    </row>
    <row r="74" spans="1:19" ht="90" customHeight="1" x14ac:dyDescent="0.2">
      <c r="A74" s="52"/>
      <c r="B74" s="1208"/>
      <c r="C74" s="554" t="s">
        <v>259</v>
      </c>
      <c r="D74" s="555"/>
      <c r="E74" s="555"/>
      <c r="F74" s="555"/>
      <c r="G74" s="555"/>
      <c r="H74" s="555"/>
      <c r="I74" s="555"/>
      <c r="J74" s="555"/>
      <c r="K74" s="555"/>
      <c r="L74" s="555"/>
      <c r="M74" s="555"/>
      <c r="N74" s="555"/>
      <c r="O74" s="555"/>
      <c r="P74" s="556"/>
      <c r="Q74" s="52"/>
    </row>
    <row r="75" spans="1:19" ht="17.25" customHeight="1" x14ac:dyDescent="0.2">
      <c r="A75" s="52"/>
      <c r="B75" s="1208"/>
      <c r="C75" s="773" t="s">
        <v>183</v>
      </c>
      <c r="D75" s="774"/>
      <c r="E75" s="774"/>
      <c r="F75" s="774"/>
      <c r="G75" s="774"/>
      <c r="H75" s="774"/>
      <c r="I75" s="774"/>
      <c r="J75" s="774"/>
      <c r="K75" s="774"/>
      <c r="L75" s="774"/>
      <c r="M75" s="774"/>
      <c r="N75" s="774"/>
      <c r="O75" s="774"/>
      <c r="P75" s="775"/>
      <c r="Q75" s="52"/>
    </row>
    <row r="76" spans="1:19" ht="90" customHeight="1" thickBot="1" x14ac:dyDescent="0.25">
      <c r="A76" s="52"/>
      <c r="B76" s="1209"/>
      <c r="C76" s="776"/>
      <c r="D76" s="777"/>
      <c r="E76" s="777"/>
      <c r="F76" s="777"/>
      <c r="G76" s="777"/>
      <c r="H76" s="777"/>
      <c r="I76" s="777"/>
      <c r="J76" s="777"/>
      <c r="K76" s="777"/>
      <c r="L76" s="777"/>
      <c r="M76" s="777"/>
      <c r="N76" s="777"/>
      <c r="O76" s="777"/>
      <c r="P76" s="778"/>
      <c r="Q76" s="52"/>
    </row>
    <row r="77" spans="1:19" ht="30.75" customHeight="1" thickBot="1" x14ac:dyDescent="0.25">
      <c r="A77" s="52"/>
      <c r="B77" s="54" t="s">
        <v>63</v>
      </c>
      <c r="C77" s="826" t="s">
        <v>196</v>
      </c>
      <c r="D77" s="827"/>
      <c r="E77" s="827"/>
      <c r="F77" s="827"/>
      <c r="G77" s="827"/>
      <c r="H77" s="827"/>
      <c r="I77" s="827"/>
      <c r="J77" s="827"/>
      <c r="K77" s="827"/>
      <c r="L77" s="827"/>
      <c r="M77" s="827"/>
      <c r="N77" s="827"/>
      <c r="O77" s="827"/>
      <c r="P77" s="828"/>
      <c r="Q77" s="52"/>
    </row>
    <row r="78" spans="1:19" ht="27.75" customHeight="1" thickBot="1" x14ac:dyDescent="0.25">
      <c r="A78" s="52"/>
      <c r="B78" s="54" t="s">
        <v>84</v>
      </c>
      <c r="C78" s="779" t="s">
        <v>85</v>
      </c>
      <c r="D78" s="779"/>
      <c r="E78" s="779"/>
      <c r="F78" s="779"/>
      <c r="G78" s="779"/>
      <c r="H78" s="779"/>
      <c r="I78" s="779"/>
      <c r="J78" s="779"/>
      <c r="K78" s="779"/>
      <c r="L78" s="779"/>
      <c r="M78" s="779"/>
      <c r="N78" s="779"/>
      <c r="O78" s="779"/>
      <c r="P78" s="780"/>
      <c r="Q78" s="52"/>
    </row>
    <row r="81" spans="3:19" x14ac:dyDescent="0.2">
      <c r="C81" s="55"/>
    </row>
    <row r="82" spans="3:19" hidden="1" x14ac:dyDescent="0.2">
      <c r="C82" s="49">
        <v>2018</v>
      </c>
    </row>
    <row r="83" spans="3:19" hidden="1" x14ac:dyDescent="0.2">
      <c r="C83" s="49">
        <v>2019</v>
      </c>
    </row>
    <row r="89" spans="3:19" s="50" customFormat="1" x14ac:dyDescent="0.2">
      <c r="S89" s="99"/>
    </row>
    <row r="90" spans="3:19" s="50" customFormat="1" x14ac:dyDescent="0.2">
      <c r="S90" s="99"/>
    </row>
    <row r="91" spans="3:19" s="50" customFormat="1" x14ac:dyDescent="0.2">
      <c r="S91" s="99"/>
    </row>
    <row r="92" spans="3:19" s="50" customFormat="1" x14ac:dyDescent="0.2">
      <c r="S92" s="99"/>
    </row>
    <row r="93" spans="3:19" s="50" customFormat="1" x14ac:dyDescent="0.2">
      <c r="S93" s="99"/>
    </row>
    <row r="94" spans="3:19" s="50" customFormat="1" x14ac:dyDescent="0.2">
      <c r="S94" s="99"/>
    </row>
    <row r="95" spans="3:19" s="50" customFormat="1" x14ac:dyDescent="0.2">
      <c r="D95" s="119"/>
      <c r="E95" s="119"/>
      <c r="F95" s="119"/>
      <c r="G95" s="119"/>
      <c r="H95" s="119"/>
      <c r="I95" s="119"/>
      <c r="S95" s="99"/>
    </row>
    <row r="96" spans="3:19" s="50" customFormat="1" x14ac:dyDescent="0.2">
      <c r="D96" s="119"/>
      <c r="E96" s="119"/>
      <c r="F96" s="119"/>
      <c r="G96" s="119"/>
      <c r="H96" s="119"/>
      <c r="I96" s="119"/>
      <c r="S96" s="99"/>
    </row>
    <row r="97" spans="2:19" s="50" customFormat="1" x14ac:dyDescent="0.2">
      <c r="B97" s="119"/>
      <c r="C97" s="119"/>
      <c r="D97" s="119"/>
      <c r="E97" s="119"/>
      <c r="F97" s="119"/>
      <c r="G97" s="119"/>
      <c r="H97" s="119"/>
      <c r="I97" s="119"/>
      <c r="S97" s="99"/>
    </row>
    <row r="98" spans="2:19" s="50" customFormat="1" x14ac:dyDescent="0.2">
      <c r="B98" s="119"/>
      <c r="C98" s="119"/>
      <c r="D98" s="119"/>
      <c r="E98" s="119"/>
      <c r="F98" s="119"/>
      <c r="G98" s="119"/>
      <c r="H98" s="119"/>
      <c r="I98" s="119"/>
      <c r="S98" s="99"/>
    </row>
    <row r="99" spans="2:19" s="50" customFormat="1" x14ac:dyDescent="0.2">
      <c r="B99" s="119"/>
      <c r="C99" s="119"/>
      <c r="D99" s="119"/>
      <c r="E99" s="119"/>
      <c r="F99" s="119"/>
      <c r="G99" s="119"/>
      <c r="H99" s="119"/>
      <c r="I99" s="119"/>
      <c r="S99" s="99"/>
    </row>
    <row r="100" spans="2:19" s="50" customFormat="1" x14ac:dyDescent="0.2">
      <c r="B100" s="119"/>
      <c r="C100" s="119"/>
      <c r="D100" s="119"/>
      <c r="E100" s="119"/>
      <c r="F100" s="119"/>
      <c r="G100" s="119"/>
      <c r="H100" s="119"/>
      <c r="I100" s="119"/>
      <c r="K100" s="119"/>
      <c r="L100" s="119"/>
      <c r="M100" s="119"/>
      <c r="N100" s="119"/>
      <c r="O100" s="119"/>
      <c r="P100" s="119"/>
      <c r="S100" s="99"/>
    </row>
    <row r="101" spans="2:19" s="50" customFormat="1" x14ac:dyDescent="0.2">
      <c r="B101" s="119"/>
      <c r="C101" s="119"/>
      <c r="D101" s="119"/>
      <c r="E101" s="119"/>
      <c r="F101" s="119"/>
      <c r="G101" s="119"/>
      <c r="H101" s="119"/>
      <c r="I101" s="119"/>
      <c r="K101" s="119"/>
      <c r="L101" s="119"/>
      <c r="M101" s="119"/>
      <c r="N101" s="119"/>
      <c r="O101" s="119"/>
      <c r="P101" s="119"/>
      <c r="S101" s="99"/>
    </row>
    <row r="102" spans="2:19" s="50" customFormat="1" x14ac:dyDescent="0.2">
      <c r="B102" s="119"/>
      <c r="C102" s="119"/>
      <c r="D102" s="119"/>
      <c r="E102" s="119"/>
      <c r="F102" s="119"/>
      <c r="G102" s="119"/>
      <c r="H102" s="119"/>
      <c r="I102" s="119"/>
      <c r="K102" s="119"/>
      <c r="L102" s="119"/>
      <c r="M102" s="119"/>
      <c r="N102" s="119"/>
      <c r="O102" s="119"/>
      <c r="P102" s="119"/>
      <c r="S102" s="99"/>
    </row>
    <row r="103" spans="2:19" s="50" customFormat="1" x14ac:dyDescent="0.2">
      <c r="B103" s="119"/>
      <c r="C103" s="119"/>
      <c r="D103" s="119"/>
      <c r="E103" s="119"/>
      <c r="F103" s="119"/>
      <c r="G103" s="119"/>
      <c r="H103" s="119"/>
      <c r="I103" s="119"/>
      <c r="K103" s="119"/>
      <c r="L103" s="119"/>
      <c r="M103" s="119"/>
      <c r="N103" s="119"/>
      <c r="O103" s="119"/>
      <c r="P103" s="119"/>
      <c r="Q103" s="56" t="s">
        <v>69</v>
      </c>
      <c r="S103" s="99"/>
    </row>
    <row r="104" spans="2:19" s="50" customFormat="1" x14ac:dyDescent="0.2">
      <c r="B104" s="120"/>
      <c r="C104" s="120"/>
      <c r="D104" s="119"/>
      <c r="E104" s="119"/>
      <c r="F104" s="119"/>
      <c r="G104" s="119"/>
      <c r="H104" s="119"/>
      <c r="I104" s="119"/>
      <c r="K104" s="119"/>
      <c r="L104" s="119"/>
      <c r="O104" s="119"/>
      <c r="P104" s="119"/>
      <c r="Q104" s="56" t="s">
        <v>70</v>
      </c>
      <c r="S104" s="99"/>
    </row>
    <row r="105" spans="2:19" s="50" customFormat="1" x14ac:dyDescent="0.2">
      <c r="B105" s="120"/>
      <c r="C105" s="120"/>
      <c r="D105" s="119"/>
      <c r="E105" s="119"/>
      <c r="F105" s="119"/>
      <c r="G105" s="119"/>
      <c r="H105" s="119"/>
      <c r="I105" s="119"/>
      <c r="K105" s="119"/>
      <c r="L105" s="119"/>
      <c r="O105" s="119"/>
      <c r="P105" s="119"/>
      <c r="Q105" s="56" t="s">
        <v>72</v>
      </c>
      <c r="S105" s="99"/>
    </row>
    <row r="106" spans="2:19" s="50" customFormat="1" x14ac:dyDescent="0.2">
      <c r="B106" s="120"/>
      <c r="C106" s="120"/>
      <c r="D106" s="119"/>
      <c r="E106" s="119"/>
      <c r="F106" s="119"/>
      <c r="G106" s="119"/>
      <c r="H106" s="119"/>
      <c r="I106" s="119"/>
      <c r="K106" s="119"/>
      <c r="L106" s="119"/>
      <c r="O106" s="119"/>
      <c r="P106" s="119"/>
      <c r="Q106" s="56" t="s">
        <v>71</v>
      </c>
      <c r="S106" s="99"/>
    </row>
    <row r="107" spans="2:19" s="50" customFormat="1" x14ac:dyDescent="0.2">
      <c r="B107" s="119"/>
      <c r="C107" s="120"/>
      <c r="D107" s="119"/>
      <c r="E107" s="119"/>
      <c r="F107" s="119"/>
      <c r="G107" s="119"/>
      <c r="H107" s="119"/>
      <c r="I107" s="119"/>
      <c r="K107" s="119"/>
      <c r="L107" s="119"/>
      <c r="M107" s="120"/>
      <c r="N107" s="119"/>
      <c r="O107" s="119"/>
      <c r="P107" s="119"/>
      <c r="Q107" s="56" t="s">
        <v>73</v>
      </c>
      <c r="S107" s="99"/>
    </row>
    <row r="108" spans="2:19" s="50" customFormat="1" x14ac:dyDescent="0.2">
      <c r="B108" s="119"/>
      <c r="C108" s="120"/>
      <c r="D108" s="119"/>
      <c r="E108" s="119"/>
      <c r="F108" s="119"/>
      <c r="G108" s="119"/>
      <c r="H108" s="119"/>
      <c r="I108" s="119"/>
      <c r="K108" s="119"/>
      <c r="L108" s="119"/>
      <c r="M108" s="119"/>
      <c r="N108" s="119" t="s">
        <v>67</v>
      </c>
      <c r="O108" s="119"/>
      <c r="P108" s="119"/>
      <c r="Q108" s="56" t="s">
        <v>74</v>
      </c>
      <c r="S108" s="99"/>
    </row>
    <row r="109" spans="2:19" s="50" customFormat="1" x14ac:dyDescent="0.2">
      <c r="B109" s="119"/>
      <c r="C109" s="120"/>
      <c r="D109" s="119"/>
      <c r="E109" s="119"/>
      <c r="F109" s="119"/>
      <c r="G109" s="119"/>
      <c r="H109" s="119"/>
      <c r="I109" s="119"/>
      <c r="K109" s="119"/>
      <c r="L109" s="119"/>
      <c r="M109" s="119"/>
      <c r="N109" s="119"/>
      <c r="O109" s="119"/>
      <c r="P109" s="119"/>
      <c r="S109" s="99"/>
    </row>
    <row r="110" spans="2:19" s="50" customFormat="1" x14ac:dyDescent="0.2">
      <c r="B110" s="119"/>
      <c r="C110" s="120"/>
      <c r="D110" s="119"/>
      <c r="E110" s="119"/>
      <c r="F110" s="119"/>
      <c r="G110" s="119"/>
      <c r="H110" s="119"/>
      <c r="I110" s="119"/>
      <c r="K110" s="119"/>
      <c r="L110" s="119"/>
      <c r="M110" s="119"/>
      <c r="N110" s="119"/>
      <c r="O110" s="119"/>
      <c r="P110" s="119"/>
      <c r="S110" s="99"/>
    </row>
    <row r="111" spans="2:19" s="50" customFormat="1" x14ac:dyDescent="0.2">
      <c r="B111" s="119"/>
      <c r="C111" s="119"/>
      <c r="D111" s="119"/>
      <c r="E111" s="119"/>
      <c r="F111" s="119"/>
      <c r="G111" s="119"/>
      <c r="H111" s="119"/>
      <c r="I111" s="119"/>
      <c r="K111" s="119"/>
      <c r="L111" s="119"/>
      <c r="M111" s="119"/>
      <c r="N111" s="119"/>
      <c r="O111" s="119"/>
      <c r="P111" s="119"/>
      <c r="S111" s="99"/>
    </row>
    <row r="112" spans="2:19" s="50" customFormat="1" x14ac:dyDescent="0.2">
      <c r="B112" s="119"/>
      <c r="C112" s="119"/>
      <c r="D112" s="119"/>
      <c r="E112" s="119"/>
      <c r="F112" s="119"/>
      <c r="G112" s="119"/>
      <c r="H112" s="119"/>
      <c r="I112" s="119"/>
      <c r="K112" s="119"/>
      <c r="L112" s="119"/>
      <c r="M112" s="119"/>
      <c r="N112" s="119"/>
      <c r="O112" s="119"/>
      <c r="P112" s="119"/>
      <c r="S112" s="99"/>
    </row>
    <row r="113" spans="2:19" s="50" customFormat="1" x14ac:dyDescent="0.2">
      <c r="B113" s="119"/>
      <c r="C113" s="119"/>
      <c r="D113" s="119"/>
      <c r="E113" s="119"/>
      <c r="F113" s="119"/>
      <c r="G113" s="119"/>
      <c r="H113" s="119"/>
      <c r="I113" s="119"/>
      <c r="K113" s="119"/>
      <c r="L113" s="119"/>
      <c r="M113" s="119"/>
      <c r="N113" s="119"/>
      <c r="O113" s="119"/>
      <c r="P113" s="119"/>
      <c r="Q113" s="56">
        <v>2015</v>
      </c>
      <c r="S113" s="99"/>
    </row>
    <row r="114" spans="2:19" s="50" customFormat="1" ht="12.75" customHeight="1" x14ac:dyDescent="0.2">
      <c r="B114" s="119"/>
      <c r="C114" s="119"/>
      <c r="D114" s="119"/>
      <c r="E114" s="119"/>
      <c r="F114" s="119"/>
      <c r="G114" s="119"/>
      <c r="H114" s="119"/>
      <c r="I114" s="119"/>
      <c r="Q114" s="56">
        <v>2016</v>
      </c>
      <c r="S114" s="99"/>
    </row>
    <row r="115" spans="2:19" s="50" customFormat="1" x14ac:dyDescent="0.2">
      <c r="B115" s="119"/>
      <c r="C115" s="119"/>
      <c r="D115" s="119"/>
      <c r="E115" s="119"/>
      <c r="F115" s="119"/>
      <c r="G115" s="119"/>
      <c r="H115" s="119"/>
      <c r="I115" s="119"/>
      <c r="Q115" s="56">
        <v>2017</v>
      </c>
      <c r="S115" s="99"/>
    </row>
    <row r="116" spans="2:19" s="50" customFormat="1" x14ac:dyDescent="0.2">
      <c r="C116" s="119"/>
      <c r="H116" s="119"/>
      <c r="I116" s="119"/>
      <c r="Q116" s="56">
        <v>2018</v>
      </c>
      <c r="S116" s="99"/>
    </row>
    <row r="117" spans="2:19" s="50" customFormat="1" x14ac:dyDescent="0.2">
      <c r="C117" s="119"/>
      <c r="H117" s="119"/>
      <c r="I117" s="119"/>
      <c r="S117" s="99"/>
    </row>
    <row r="118" spans="2:19" s="50" customFormat="1" x14ac:dyDescent="0.2">
      <c r="C118" s="119"/>
      <c r="H118" s="119"/>
      <c r="I118" s="119"/>
      <c r="S118" s="99"/>
    </row>
    <row r="119" spans="2:19" s="50" customFormat="1" x14ac:dyDescent="0.2">
      <c r="B119" s="58"/>
      <c r="C119" s="119"/>
      <c r="H119" s="119"/>
      <c r="I119" s="119"/>
      <c r="S119" s="99"/>
    </row>
    <row r="120" spans="2:19" s="50" customFormat="1" x14ac:dyDescent="0.2">
      <c r="B120" s="58"/>
      <c r="C120" s="119"/>
      <c r="H120" s="119"/>
      <c r="I120" s="119"/>
      <c r="S120" s="99"/>
    </row>
    <row r="121" spans="2:19" s="50" customFormat="1" x14ac:dyDescent="0.2">
      <c r="B121" s="58"/>
      <c r="C121" s="119"/>
      <c r="H121" s="119"/>
      <c r="I121" s="119"/>
      <c r="S121" s="99"/>
    </row>
    <row r="122" spans="2:19" s="50" customFormat="1" x14ac:dyDescent="0.2">
      <c r="B122" s="58"/>
      <c r="C122" s="119"/>
      <c r="H122" s="119"/>
      <c r="I122" s="119"/>
      <c r="S122" s="99"/>
    </row>
    <row r="123" spans="2:19" s="50" customFormat="1" x14ac:dyDescent="0.2">
      <c r="B123" s="58"/>
      <c r="C123" s="119"/>
      <c r="H123" s="119"/>
      <c r="I123" s="119"/>
      <c r="S123" s="99"/>
    </row>
    <row r="124" spans="2:19" s="50" customFormat="1" x14ac:dyDescent="0.2">
      <c r="B124" s="58"/>
      <c r="C124" s="119"/>
      <c r="H124" s="119"/>
      <c r="I124" s="119"/>
      <c r="S124" s="99"/>
    </row>
    <row r="125" spans="2:19" s="50" customFormat="1" x14ac:dyDescent="0.2">
      <c r="B125" s="58"/>
      <c r="C125" s="119"/>
      <c r="H125" s="119"/>
      <c r="I125" s="119"/>
      <c r="S125" s="99"/>
    </row>
    <row r="126" spans="2:19" s="50" customFormat="1" x14ac:dyDescent="0.2">
      <c r="B126" s="59"/>
      <c r="C126" s="119"/>
      <c r="H126" s="119"/>
      <c r="I126" s="119"/>
      <c r="S126" s="99"/>
    </row>
    <row r="127" spans="2:19" s="50" customFormat="1" x14ac:dyDescent="0.2">
      <c r="B127" s="59"/>
      <c r="C127" s="119"/>
      <c r="H127" s="119"/>
      <c r="I127" s="119"/>
      <c r="S127" s="99"/>
    </row>
    <row r="128" spans="2:19" s="50" customFormat="1" x14ac:dyDescent="0.2">
      <c r="C128" s="119"/>
      <c r="H128" s="119"/>
      <c r="I128" s="119"/>
      <c r="S128" s="99"/>
    </row>
    <row r="129" spans="2:19" s="50" customFormat="1" x14ac:dyDescent="0.2">
      <c r="B129" s="160" t="s">
        <v>260</v>
      </c>
      <c r="C129" s="119"/>
      <c r="F129" s="119"/>
      <c r="I129" s="119"/>
      <c r="S129" s="99"/>
    </row>
    <row r="130" spans="2:19" s="50" customFormat="1" x14ac:dyDescent="0.2">
      <c r="B130" s="160" t="s">
        <v>261</v>
      </c>
      <c r="C130" s="119"/>
      <c r="F130" s="119"/>
      <c r="I130" s="119"/>
      <c r="S130" s="99"/>
    </row>
    <row r="131" spans="2:19" s="50" customFormat="1" x14ac:dyDescent="0.2">
      <c r="B131" s="160" t="s">
        <v>262</v>
      </c>
      <c r="C131" s="119"/>
      <c r="F131" s="119"/>
      <c r="I131" s="51"/>
      <c r="J131" s="51"/>
      <c r="K131" s="51"/>
      <c r="S131" s="99"/>
    </row>
    <row r="132" spans="2:19" s="50" customFormat="1" x14ac:dyDescent="0.2">
      <c r="B132" s="160" t="s">
        <v>263</v>
      </c>
      <c r="C132" s="119"/>
      <c r="F132" s="119"/>
      <c r="G132" s="119"/>
      <c r="H132" s="51"/>
      <c r="I132" s="51"/>
      <c r="J132" s="51"/>
      <c r="K132" s="51"/>
      <c r="S132" s="99"/>
    </row>
    <row r="133" spans="2:19" s="50" customFormat="1" x14ac:dyDescent="0.2">
      <c r="B133" s="160" t="s">
        <v>264</v>
      </c>
      <c r="C133" s="119"/>
      <c r="F133" s="119"/>
      <c r="G133" s="119"/>
      <c r="H133" s="51"/>
      <c r="I133" s="51"/>
      <c r="J133" s="51"/>
      <c r="K133" s="51"/>
      <c r="S133" s="99"/>
    </row>
    <row r="134" spans="2:19" s="50" customFormat="1" x14ac:dyDescent="0.2">
      <c r="B134" s="160" t="s">
        <v>265</v>
      </c>
      <c r="C134" s="119"/>
      <c r="F134" s="119"/>
      <c r="G134" s="119"/>
      <c r="H134" s="51"/>
      <c r="I134" s="51"/>
      <c r="J134" s="51"/>
      <c r="K134" s="51"/>
      <c r="S134" s="99"/>
    </row>
    <row r="135" spans="2:19" s="50" customFormat="1" x14ac:dyDescent="0.2">
      <c r="B135" s="160" t="s">
        <v>266</v>
      </c>
      <c r="C135" s="119"/>
      <c r="F135" s="119"/>
      <c r="G135" s="119"/>
      <c r="H135" s="51"/>
      <c r="I135" s="51"/>
      <c r="J135" s="51"/>
      <c r="K135" s="51"/>
      <c r="S135" s="99"/>
    </row>
    <row r="136" spans="2:19" s="50" customFormat="1" x14ac:dyDescent="0.2">
      <c r="B136" s="60"/>
      <c r="C136" s="119"/>
      <c r="F136" s="119"/>
      <c r="G136" s="119"/>
      <c r="H136" s="51"/>
      <c r="I136" s="51"/>
      <c r="J136" s="51"/>
      <c r="K136" s="51"/>
      <c r="S136" s="99"/>
    </row>
    <row r="137" spans="2:19" s="50" customFormat="1" x14ac:dyDescent="0.2">
      <c r="B137" s="58"/>
      <c r="C137" s="119"/>
      <c r="F137" s="119"/>
      <c r="G137" s="119"/>
      <c r="H137" s="51"/>
      <c r="I137" s="51"/>
      <c r="J137" s="51"/>
      <c r="K137" s="51"/>
      <c r="S137" s="99"/>
    </row>
    <row r="138" spans="2:19" s="52" customFormat="1" x14ac:dyDescent="0.2">
      <c r="B138" s="58"/>
      <c r="C138" s="119"/>
      <c r="F138" s="119"/>
      <c r="G138" s="119"/>
      <c r="H138" s="51"/>
      <c r="I138" s="51"/>
      <c r="J138" s="51"/>
      <c r="K138" s="51"/>
      <c r="S138" s="102"/>
    </row>
    <row r="139" spans="2:19" s="52" customFormat="1" x14ac:dyDescent="0.2">
      <c r="B139" s="50" t="s">
        <v>29</v>
      </c>
      <c r="C139" s="119"/>
      <c r="F139" s="119"/>
      <c r="G139" s="119"/>
      <c r="H139" s="51"/>
      <c r="I139" s="51"/>
      <c r="J139" s="51"/>
      <c r="K139" s="51"/>
      <c r="S139" s="102"/>
    </row>
    <row r="140" spans="2:19" s="52" customFormat="1" x14ac:dyDescent="0.2">
      <c r="B140" s="57" t="s">
        <v>55</v>
      </c>
      <c r="C140" s="119"/>
      <c r="F140" s="119"/>
      <c r="G140" s="119"/>
      <c r="H140" s="51"/>
      <c r="I140" s="51"/>
      <c r="J140" s="51"/>
      <c r="K140" s="51"/>
      <c r="S140" s="102"/>
    </row>
    <row r="141" spans="2:19" s="52" customFormat="1" x14ac:dyDescent="0.2">
      <c r="B141" s="57" t="s">
        <v>166</v>
      </c>
      <c r="C141" s="119"/>
      <c r="F141" s="119"/>
      <c r="G141" s="119"/>
      <c r="H141" s="51"/>
      <c r="I141" s="51"/>
      <c r="J141" s="51"/>
      <c r="K141" s="51"/>
      <c r="S141" s="102"/>
    </row>
    <row r="142" spans="2:19" s="52" customFormat="1" x14ac:dyDescent="0.2">
      <c r="B142" s="57" t="s">
        <v>39</v>
      </c>
      <c r="C142" s="119"/>
      <c r="F142" s="119"/>
      <c r="G142" s="119"/>
      <c r="H142" s="51"/>
      <c r="I142" s="51"/>
      <c r="J142" s="51"/>
      <c r="K142" s="51"/>
      <c r="S142" s="102"/>
    </row>
    <row r="143" spans="2:19" s="52" customFormat="1" x14ac:dyDescent="0.2">
      <c r="B143" s="57" t="s">
        <v>172</v>
      </c>
      <c r="C143" s="119"/>
      <c r="F143" s="119"/>
      <c r="G143" s="119"/>
      <c r="H143" s="51"/>
      <c r="I143" s="51"/>
      <c r="J143" s="51"/>
      <c r="K143" s="51"/>
      <c r="S143" s="102"/>
    </row>
    <row r="144" spans="2:19" s="52" customFormat="1" x14ac:dyDescent="0.2">
      <c r="B144" s="57" t="s">
        <v>112</v>
      </c>
      <c r="C144" s="119"/>
      <c r="F144" s="119"/>
      <c r="G144" s="119"/>
      <c r="J144" s="51"/>
      <c r="K144" s="51"/>
      <c r="S144" s="102"/>
    </row>
    <row r="145" spans="2:19" s="52" customFormat="1" x14ac:dyDescent="0.2">
      <c r="B145" s="57" t="s">
        <v>174</v>
      </c>
      <c r="C145" s="119"/>
      <c r="F145" s="119"/>
      <c r="G145" s="119"/>
      <c r="S145" s="102"/>
    </row>
    <row r="146" spans="2:19" s="52" customFormat="1" x14ac:dyDescent="0.2">
      <c r="B146" s="57" t="s">
        <v>53</v>
      </c>
      <c r="C146" s="119"/>
      <c r="F146" s="119"/>
      <c r="G146" s="119"/>
      <c r="S146" s="102"/>
    </row>
    <row r="147" spans="2:19" s="52" customFormat="1" x14ac:dyDescent="0.2">
      <c r="B147" s="57" t="s">
        <v>163</v>
      </c>
      <c r="C147" s="119"/>
      <c r="F147" s="119"/>
      <c r="G147" s="119"/>
      <c r="S147" s="102"/>
    </row>
    <row r="148" spans="2:19" s="52" customFormat="1" x14ac:dyDescent="0.2">
      <c r="B148" s="57" t="s">
        <v>167</v>
      </c>
      <c r="C148" s="119"/>
      <c r="F148" s="119"/>
      <c r="G148" s="119"/>
      <c r="S148" s="102"/>
    </row>
    <row r="149" spans="2:19" x14ac:dyDescent="0.2">
      <c r="B149" s="121" t="s">
        <v>187</v>
      </c>
      <c r="C149" s="119"/>
      <c r="F149" s="119"/>
      <c r="G149" s="119"/>
    </row>
    <row r="150" spans="2:19" x14ac:dyDescent="0.2">
      <c r="B150" s="57" t="s">
        <v>165</v>
      </c>
      <c r="C150" s="119"/>
      <c r="F150" s="119"/>
      <c r="G150" s="119"/>
    </row>
    <row r="151" spans="2:19" x14ac:dyDescent="0.2">
      <c r="B151" s="57" t="s">
        <v>170</v>
      </c>
      <c r="C151" s="119"/>
      <c r="F151" s="119"/>
      <c r="G151" s="119"/>
    </row>
    <row r="152" spans="2:19" x14ac:dyDescent="0.2">
      <c r="B152" s="57" t="s">
        <v>173</v>
      </c>
      <c r="C152" s="119"/>
      <c r="F152" s="119"/>
      <c r="G152" s="119"/>
    </row>
    <row r="153" spans="2:19" x14ac:dyDescent="0.2">
      <c r="B153" s="57" t="s">
        <v>171</v>
      </c>
      <c r="C153" s="119"/>
      <c r="F153" s="119"/>
      <c r="G153" s="119"/>
    </row>
    <row r="154" spans="2:19" x14ac:dyDescent="0.2">
      <c r="B154" s="57" t="s">
        <v>168</v>
      </c>
      <c r="C154" s="119"/>
      <c r="F154" s="119"/>
      <c r="G154" s="119"/>
    </row>
    <row r="155" spans="2:19" x14ac:dyDescent="0.2">
      <c r="B155" s="57" t="s">
        <v>161</v>
      </c>
      <c r="C155" s="119"/>
      <c r="F155" s="119"/>
      <c r="G155" s="119"/>
    </row>
    <row r="156" spans="2:19" x14ac:dyDescent="0.2">
      <c r="B156" s="57" t="s">
        <v>169</v>
      </c>
      <c r="C156" s="119"/>
    </row>
    <row r="157" spans="2:19" x14ac:dyDescent="0.2">
      <c r="B157" s="57" t="s">
        <v>162</v>
      </c>
      <c r="C157" s="119"/>
    </row>
    <row r="158" spans="2:19" x14ac:dyDescent="0.2">
      <c r="B158" s="57" t="s">
        <v>164</v>
      </c>
      <c r="C158" s="119"/>
    </row>
    <row r="159" spans="2:19" x14ac:dyDescent="0.2">
      <c r="B159" s="57" t="s">
        <v>46</v>
      </c>
      <c r="C159" s="119"/>
    </row>
    <row r="160" spans="2:19" x14ac:dyDescent="0.2">
      <c r="B160" s="57" t="s">
        <v>54</v>
      </c>
      <c r="C160" s="119"/>
    </row>
    <row r="161" spans="2:3" x14ac:dyDescent="0.2">
      <c r="B161" s="57" t="s">
        <v>45</v>
      </c>
      <c r="C161" s="119"/>
    </row>
    <row r="162" spans="2:3" x14ac:dyDescent="0.2">
      <c r="B162" s="57" t="s">
        <v>47</v>
      </c>
      <c r="C162" s="119"/>
    </row>
    <row r="163" spans="2:3" x14ac:dyDescent="0.2">
      <c r="B163" s="57" t="s">
        <v>113</v>
      </c>
      <c r="C163" s="119"/>
    </row>
    <row r="164" spans="2:3" x14ac:dyDescent="0.2">
      <c r="B164" s="57" t="s">
        <v>111</v>
      </c>
      <c r="C164" s="119"/>
    </row>
    <row r="165" spans="2:3" x14ac:dyDescent="0.2">
      <c r="B165" s="57" t="s">
        <v>40</v>
      </c>
      <c r="C165" s="119"/>
    </row>
    <row r="166" spans="2:3" x14ac:dyDescent="0.2">
      <c r="B166" s="57" t="s">
        <v>110</v>
      </c>
    </row>
    <row r="167" spans="2:3" x14ac:dyDescent="0.2">
      <c r="B167" s="50"/>
    </row>
    <row r="168" spans="2:3" x14ac:dyDescent="0.2">
      <c r="B168" s="50"/>
    </row>
    <row r="169" spans="2:3" x14ac:dyDescent="0.2">
      <c r="B169" s="50"/>
    </row>
    <row r="170" spans="2:3" x14ac:dyDescent="0.2">
      <c r="B170" s="50" t="s">
        <v>188</v>
      </c>
    </row>
    <row r="171" spans="2:3" x14ac:dyDescent="0.2">
      <c r="B171" s="56" t="s">
        <v>66</v>
      </c>
    </row>
    <row r="172" spans="2:3" x14ac:dyDescent="0.2">
      <c r="B172" s="56" t="s">
        <v>85</v>
      </c>
    </row>
    <row r="173" spans="2:3" x14ac:dyDescent="0.2">
      <c r="B173" s="50"/>
    </row>
    <row r="174" spans="2:3" x14ac:dyDescent="0.2">
      <c r="B174" s="58"/>
    </row>
    <row r="175" spans="2:3" x14ac:dyDescent="0.2">
      <c r="B175" s="58"/>
    </row>
    <row r="176" spans="2:3" x14ac:dyDescent="0.2">
      <c r="B176" s="61"/>
    </row>
    <row r="177" spans="2:2" x14ac:dyDescent="0.2">
      <c r="B177" s="61"/>
    </row>
    <row r="178" spans="2:2" x14ac:dyDescent="0.2">
      <c r="B178" s="61"/>
    </row>
    <row r="179" spans="2:2" x14ac:dyDescent="0.2">
      <c r="B179" s="61"/>
    </row>
    <row r="180" spans="2:2" x14ac:dyDescent="0.2">
      <c r="B180" s="61"/>
    </row>
  </sheetData>
  <sheetProtection formatColumns="0" formatRows="0"/>
  <mergeCells count="78">
    <mergeCell ref="C76:P76"/>
    <mergeCell ref="C77:P77"/>
    <mergeCell ref="C78:P78"/>
    <mergeCell ref="B52:P67"/>
    <mergeCell ref="A68:Q68"/>
    <mergeCell ref="B69:B76"/>
    <mergeCell ref="C69:P69"/>
    <mergeCell ref="C70:P70"/>
    <mergeCell ref="C71:P71"/>
    <mergeCell ref="C72:P72"/>
    <mergeCell ref="C73:P73"/>
    <mergeCell ref="C74:P74"/>
    <mergeCell ref="C75:P75"/>
    <mergeCell ref="C44:G44"/>
    <mergeCell ref="H44:L44"/>
    <mergeCell ref="M44:P44"/>
    <mergeCell ref="B46:P46"/>
    <mergeCell ref="B48:B49"/>
    <mergeCell ref="B51:P51"/>
    <mergeCell ref="C42:G42"/>
    <mergeCell ref="H42:L42"/>
    <mergeCell ref="M42:P42"/>
    <mergeCell ref="C43:G43"/>
    <mergeCell ref="H43:L43"/>
    <mergeCell ref="M43:P43"/>
    <mergeCell ref="C40:G40"/>
    <mergeCell ref="H40:L40"/>
    <mergeCell ref="M40:P40"/>
    <mergeCell ref="C41:G41"/>
    <mergeCell ref="H41:L41"/>
    <mergeCell ref="M41:P41"/>
    <mergeCell ref="B35:P35"/>
    <mergeCell ref="C36:P36"/>
    <mergeCell ref="B38:P38"/>
    <mergeCell ref="C39:G39"/>
    <mergeCell ref="H39:L39"/>
    <mergeCell ref="M39:P39"/>
    <mergeCell ref="B29:P29"/>
    <mergeCell ref="C30:P30"/>
    <mergeCell ref="B31:P31"/>
    <mergeCell ref="C32:P32"/>
    <mergeCell ref="B33:P33"/>
    <mergeCell ref="C34:P34"/>
    <mergeCell ref="C24:P24"/>
    <mergeCell ref="B25:P25"/>
    <mergeCell ref="C26:P26"/>
    <mergeCell ref="B27:P27"/>
    <mergeCell ref="D28:G28"/>
    <mergeCell ref="H28:J28"/>
    <mergeCell ref="K28:M28"/>
    <mergeCell ref="N28:O28"/>
    <mergeCell ref="C18:P18"/>
    <mergeCell ref="B19:P19"/>
    <mergeCell ref="B20:P20"/>
    <mergeCell ref="B21:P21"/>
    <mergeCell ref="C22:P22"/>
    <mergeCell ref="B23:P23"/>
    <mergeCell ref="C12:P12"/>
    <mergeCell ref="B13:P13"/>
    <mergeCell ref="C14:P14"/>
    <mergeCell ref="B15:P15"/>
    <mergeCell ref="C16:P16"/>
    <mergeCell ref="B17:P17"/>
    <mergeCell ref="B7:P8"/>
    <mergeCell ref="B9:P9"/>
    <mergeCell ref="C10:I10"/>
    <mergeCell ref="J10:M10"/>
    <mergeCell ref="N10:P10"/>
    <mergeCell ref="B11:P11"/>
    <mergeCell ref="B2:B5"/>
    <mergeCell ref="C2:M2"/>
    <mergeCell ref="N2:P2"/>
    <mergeCell ref="C3:M3"/>
    <mergeCell ref="N3:P3"/>
    <mergeCell ref="C4:M4"/>
    <mergeCell ref="N4:P4"/>
    <mergeCell ref="C5:M5"/>
    <mergeCell ref="N5:P5"/>
  </mergeCells>
  <conditionalFormatting sqref="F49">
    <cfRule type="cellIs" dxfId="23" priority="17" stopIfTrue="1" operator="equal">
      <formula>"0"</formula>
    </cfRule>
    <cfRule type="cellIs" dxfId="22" priority="18" stopIfTrue="1" operator="lessThanOrEqual">
      <formula>$S$5</formula>
    </cfRule>
    <cfRule type="cellIs" dxfId="21" priority="19" stopIfTrue="1" operator="greaterThanOrEqual">
      <formula>$S$2</formula>
    </cfRule>
    <cfRule type="cellIs" dxfId="8" priority="20" stopIfTrue="1" operator="between">
      <formula>$S$4</formula>
      <formula>$S$3</formula>
    </cfRule>
  </conditionalFormatting>
  <conditionalFormatting sqref="I49">
    <cfRule type="cellIs" dxfId="20" priority="13" stopIfTrue="1" operator="equal">
      <formula>"0"</formula>
    </cfRule>
    <cfRule type="cellIs" dxfId="19" priority="14" stopIfTrue="1" operator="lessThanOrEqual">
      <formula>$S$5</formula>
    </cfRule>
    <cfRule type="cellIs" dxfId="18" priority="15" stopIfTrue="1" operator="greaterThanOrEqual">
      <formula>$S$2</formula>
    </cfRule>
    <cfRule type="cellIs" dxfId="7" priority="16" stopIfTrue="1" operator="between">
      <formula>$S$4</formula>
      <formula>$S$3</formula>
    </cfRule>
  </conditionalFormatting>
  <conditionalFormatting sqref="L49">
    <cfRule type="cellIs" dxfId="17" priority="9" stopIfTrue="1" operator="equal">
      <formula>"0"</formula>
    </cfRule>
    <cfRule type="cellIs" dxfId="16" priority="10" stopIfTrue="1" operator="lessThanOrEqual">
      <formula>$S$5</formula>
    </cfRule>
    <cfRule type="cellIs" dxfId="15" priority="11" stopIfTrue="1" operator="greaterThanOrEqual">
      <formula>$S$2</formula>
    </cfRule>
    <cfRule type="cellIs" dxfId="6" priority="12" stopIfTrue="1" operator="between">
      <formula>$S$4</formula>
      <formula>$S$3</formula>
    </cfRule>
  </conditionalFormatting>
  <conditionalFormatting sqref="O49">
    <cfRule type="cellIs" dxfId="14" priority="5" stopIfTrue="1" operator="equal">
      <formula>"0"</formula>
    </cfRule>
    <cfRule type="cellIs" dxfId="13" priority="6" stopIfTrue="1" operator="lessThanOrEqual">
      <formula>$S$5</formula>
    </cfRule>
    <cfRule type="cellIs" dxfId="12" priority="7" stopIfTrue="1" operator="greaterThanOrEqual">
      <formula>$S$2</formula>
    </cfRule>
    <cfRule type="cellIs" dxfId="5" priority="8" stopIfTrue="1" operator="between">
      <formula>$S$4</formula>
      <formula>$S$3</formula>
    </cfRule>
  </conditionalFormatting>
  <conditionalFormatting sqref="P49">
    <cfRule type="cellIs" dxfId="11" priority="1" stopIfTrue="1" operator="equal">
      <formula>"0"</formula>
    </cfRule>
    <cfRule type="cellIs" dxfId="10" priority="2" stopIfTrue="1" operator="lessThanOrEqual">
      <formula>$S$5</formula>
    </cfRule>
    <cfRule type="cellIs" dxfId="9" priority="3" stopIfTrue="1" operator="greaterThanOrEqual">
      <formula>$S$2</formula>
    </cfRule>
    <cfRule type="cellIs" dxfId="4" priority="4" stopIfTrue="1" operator="between">
      <formula>$S$4</formula>
      <formula>$S$3</formula>
    </cfRule>
  </conditionalFormatting>
  <dataValidations count="6">
    <dataValidation type="list" allowBlank="1" showInputMessage="1" showErrorMessage="1" sqref="C10:I10" xr:uid="{EAAF7606-7F00-48AB-804D-BFA1D3DE18E5}">
      <formula1>"2023,2024,2025,2026,2027"</formula1>
    </dataValidation>
    <dataValidation type="list" allowBlank="1" showInputMessage="1" showErrorMessage="1" sqref="C18:P18" xr:uid="{D34E451E-05B0-4394-A559-A4CA46FE5428}">
      <formula1>$B$129:$B$135</formula1>
    </dataValidation>
    <dataValidation type="list" allowBlank="1" showInputMessage="1" showErrorMessage="1" sqref="C32:P32 C36:P36 C34:P34" xr:uid="{148CFC40-AD70-4BA5-B782-817C87772EC0}">
      <formula1>$Q$103:$Q$108</formula1>
    </dataValidation>
    <dataValidation type="list" allowBlank="1" showInputMessage="1" showErrorMessage="1" sqref="N10:P10" xr:uid="{715F32A1-8883-45E0-A083-7A2DC865C107}">
      <formula1>"Economicos,Eficiencia,Eficacia, Efectividad,Calidad"</formula1>
    </dataValidation>
    <dataValidation type="list" allowBlank="1" showInputMessage="1" showErrorMessage="1" sqref="C12:P12" xr:uid="{7B6A8646-AC0F-41F3-B1AE-19627DC358A6}">
      <formula1>$B$140:$B$166</formula1>
    </dataValidation>
    <dataValidation type="list" allowBlank="1" showInputMessage="1" showErrorMessage="1" sqref="C78:P78" xr:uid="{D1A6D372-E1C8-49BB-BB6D-FE6691A3DE32}">
      <formula1>$B$171:$B$172</formula1>
    </dataValidation>
  </dataValidations>
  <pageMargins left="0.7" right="0.7" top="0.75" bottom="0.75" header="0.3" footer="0.3"/>
  <pageSetup orientation="portrait" r:id="rId1"/>
  <drawing r:id="rId2"/>
  <legacy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70970-1504-48C0-BC21-F4A8CB31311C}">
  <sheetPr>
    <tabColor theme="7" tint="0.39997558519241921"/>
  </sheetPr>
  <dimension ref="A1:W146"/>
  <sheetViews>
    <sheetView zoomScaleNormal="100" workbookViewId="0">
      <selection activeCell="E11" sqref="E11"/>
    </sheetView>
  </sheetViews>
  <sheetFormatPr baseColWidth="10" defaultRowHeight="30" customHeight="1" x14ac:dyDescent="0.2"/>
  <cols>
    <col min="1" max="1" width="28.5703125" style="86" customWidth="1"/>
    <col min="2" max="2" width="27" style="79" bestFit="1" customWidth="1"/>
    <col min="3" max="12" width="15.7109375" style="79" customWidth="1"/>
    <col min="13" max="13" width="5.28515625" style="79" customWidth="1"/>
    <col min="14" max="14" width="10.7109375" style="79" customWidth="1"/>
    <col min="15" max="15" width="34.140625" style="79" customWidth="1"/>
    <col min="16" max="17" width="11.42578125" style="111"/>
    <col min="18" max="18" width="11.42578125" style="99" hidden="1" customWidth="1"/>
    <col min="19" max="19" width="11.42578125" style="111"/>
    <col min="20" max="16384" width="11.42578125" style="79"/>
  </cols>
  <sheetData>
    <row r="1" spans="1:23" ht="30" customHeight="1" x14ac:dyDescent="0.25">
      <c r="A1" s="689"/>
      <c r="B1" s="683" t="s">
        <v>56</v>
      </c>
      <c r="C1" s="684"/>
      <c r="D1" s="684"/>
      <c r="E1" s="684"/>
      <c r="F1" s="684"/>
      <c r="G1" s="684"/>
      <c r="H1" s="684"/>
      <c r="I1" s="684"/>
      <c r="J1" s="684"/>
      <c r="K1" s="684"/>
      <c r="L1" s="684"/>
      <c r="M1" s="685"/>
      <c r="N1" s="690" t="s">
        <v>57</v>
      </c>
      <c r="O1" s="686"/>
      <c r="P1" s="110"/>
      <c r="S1" s="110"/>
      <c r="T1" s="76"/>
      <c r="U1" s="76"/>
      <c r="V1" s="77"/>
      <c r="W1" s="78"/>
    </row>
    <row r="2" spans="1:23" s="53" customFormat="1" ht="30" customHeight="1" x14ac:dyDescent="0.25">
      <c r="A2" s="689"/>
      <c r="B2" s="683" t="s">
        <v>87</v>
      </c>
      <c r="C2" s="684"/>
      <c r="D2" s="684"/>
      <c r="E2" s="684"/>
      <c r="F2" s="684"/>
      <c r="G2" s="684"/>
      <c r="H2" s="684"/>
      <c r="I2" s="684"/>
      <c r="J2" s="684"/>
      <c r="K2" s="684"/>
      <c r="L2" s="684"/>
      <c r="M2" s="685"/>
      <c r="N2" s="668" t="s">
        <v>189</v>
      </c>
      <c r="O2" s="669"/>
      <c r="P2" s="112"/>
      <c r="Q2" s="113"/>
      <c r="R2" s="49">
        <v>0.95</v>
      </c>
      <c r="S2" s="112"/>
      <c r="T2" s="80"/>
      <c r="U2" s="80"/>
      <c r="V2" s="81"/>
      <c r="W2" s="82"/>
    </row>
    <row r="3" spans="1:23" s="53" customFormat="1" ht="30" customHeight="1" x14ac:dyDescent="0.25">
      <c r="A3" s="689"/>
      <c r="B3" s="683" t="s">
        <v>89</v>
      </c>
      <c r="C3" s="684"/>
      <c r="D3" s="684"/>
      <c r="E3" s="684"/>
      <c r="F3" s="684"/>
      <c r="G3" s="684"/>
      <c r="H3" s="684"/>
      <c r="I3" s="684"/>
      <c r="J3" s="684"/>
      <c r="K3" s="684"/>
      <c r="L3" s="684"/>
      <c r="M3" s="685"/>
      <c r="N3" s="690" t="s">
        <v>175</v>
      </c>
      <c r="O3" s="686"/>
      <c r="P3" s="112"/>
      <c r="Q3" s="113"/>
      <c r="R3" s="49">
        <v>0.94999</v>
      </c>
      <c r="S3" s="112"/>
      <c r="T3" s="80"/>
      <c r="U3" s="80"/>
      <c r="V3" s="81"/>
      <c r="W3" s="82"/>
    </row>
    <row r="4" spans="1:23" s="53" customFormat="1" ht="30" customHeight="1" x14ac:dyDescent="0.25">
      <c r="A4" s="689"/>
      <c r="B4" s="683" t="s">
        <v>91</v>
      </c>
      <c r="C4" s="684"/>
      <c r="D4" s="684"/>
      <c r="E4" s="684"/>
      <c r="F4" s="684"/>
      <c r="G4" s="684"/>
      <c r="H4" s="684"/>
      <c r="I4" s="684"/>
      <c r="J4" s="684"/>
      <c r="K4" s="684"/>
      <c r="L4" s="684"/>
      <c r="M4" s="685"/>
      <c r="N4" s="686" t="s">
        <v>61</v>
      </c>
      <c r="O4" s="686"/>
      <c r="P4" s="114"/>
      <c r="Q4" s="113"/>
      <c r="R4" s="49">
        <v>0.65</v>
      </c>
      <c r="S4" s="114"/>
      <c r="T4" s="83"/>
      <c r="U4" s="83"/>
      <c r="V4" s="81"/>
      <c r="W4" s="82"/>
    </row>
    <row r="5" spans="1:23" s="53" customFormat="1" ht="18" x14ac:dyDescent="0.25">
      <c r="A5" s="103"/>
      <c r="B5" s="104"/>
      <c r="C5" s="105"/>
      <c r="D5" s="105"/>
      <c r="E5" s="105"/>
      <c r="F5" s="105"/>
      <c r="G5" s="105"/>
      <c r="H5" s="105"/>
      <c r="I5" s="105"/>
      <c r="J5" s="105"/>
      <c r="K5" s="105"/>
      <c r="L5" s="105"/>
      <c r="M5" s="106"/>
      <c r="N5" s="106"/>
      <c r="O5" s="106"/>
      <c r="P5" s="114"/>
      <c r="Q5" s="113"/>
      <c r="R5" s="49">
        <v>0.64998999999999996</v>
      </c>
      <c r="S5" s="114"/>
      <c r="T5" s="83"/>
      <c r="U5" s="83"/>
      <c r="V5" s="81"/>
      <c r="W5" s="82"/>
    </row>
    <row r="6" spans="1:23" s="53" customFormat="1" ht="13.5" customHeight="1" x14ac:dyDescent="0.25">
      <c r="A6" s="161" t="s">
        <v>0</v>
      </c>
      <c r="B6" s="108"/>
      <c r="C6" s="795" t="str">
        <f>Requerimiento!C12</f>
        <v>GESTION DE INFRAESTRUCTURA FISICA</v>
      </c>
      <c r="D6" s="795"/>
      <c r="E6" s="795"/>
      <c r="F6" s="795"/>
      <c r="G6" s="795"/>
      <c r="H6" s="795"/>
      <c r="I6" s="795"/>
      <c r="J6" s="795"/>
      <c r="K6" s="795"/>
      <c r="L6" s="795"/>
      <c r="M6" s="795"/>
      <c r="N6" s="795"/>
      <c r="O6" s="795"/>
      <c r="P6" s="113"/>
      <c r="Q6" s="113"/>
      <c r="R6" s="100"/>
      <c r="S6" s="113"/>
    </row>
    <row r="7" spans="1:23" s="53" customFormat="1" ht="11.25" customHeight="1" thickBot="1" x14ac:dyDescent="0.25">
      <c r="A7" s="109"/>
      <c r="B7" s="108"/>
      <c r="C7" s="108"/>
      <c r="D7" s="108"/>
      <c r="E7" s="108"/>
      <c r="F7" s="108"/>
      <c r="G7" s="108"/>
      <c r="H7" s="108"/>
      <c r="I7" s="108"/>
      <c r="J7" s="108"/>
      <c r="K7" s="108"/>
      <c r="L7" s="108"/>
      <c r="M7" s="108"/>
      <c r="N7" s="108"/>
      <c r="O7" s="108"/>
      <c r="P7" s="113"/>
      <c r="Q7" s="113"/>
      <c r="R7" s="100"/>
      <c r="S7" s="113"/>
    </row>
    <row r="8" spans="1:23" s="84" customFormat="1" ht="30" customHeight="1" x14ac:dyDescent="0.2">
      <c r="A8" s="1212" t="s">
        <v>92</v>
      </c>
      <c r="B8" s="1210" t="s">
        <v>20</v>
      </c>
      <c r="C8" s="1210" t="str">
        <f>Requerimiento!C14</f>
        <v>Eficiencia en la atención de requerimientos de mantenimiento solicitados</v>
      </c>
      <c r="D8" s="1210"/>
      <c r="E8" s="1210"/>
      <c r="F8" s="1210"/>
      <c r="G8" s="1210"/>
      <c r="H8" s="1210"/>
      <c r="I8" s="1210"/>
      <c r="J8" s="1210"/>
      <c r="K8" s="1210"/>
      <c r="L8" s="1210"/>
      <c r="M8" s="1210" t="s">
        <v>94</v>
      </c>
      <c r="N8" s="1210"/>
      <c r="O8" s="1214"/>
      <c r="P8" s="115"/>
      <c r="Q8" s="115"/>
      <c r="R8" s="99"/>
      <c r="S8" s="115"/>
    </row>
    <row r="9" spans="1:23" s="85" customFormat="1" ht="30" customHeight="1" thickBot="1" x14ac:dyDescent="0.25">
      <c r="A9" s="1213"/>
      <c r="B9" s="1211"/>
      <c r="C9" s="151" t="s">
        <v>176</v>
      </c>
      <c r="D9" s="151" t="s">
        <v>93</v>
      </c>
      <c r="E9" s="151" t="s">
        <v>177</v>
      </c>
      <c r="F9" s="151" t="s">
        <v>93</v>
      </c>
      <c r="G9" s="151" t="s">
        <v>178</v>
      </c>
      <c r="H9" s="151" t="s">
        <v>93</v>
      </c>
      <c r="I9" s="151" t="s">
        <v>179</v>
      </c>
      <c r="J9" s="151" t="s">
        <v>93</v>
      </c>
      <c r="K9" s="151" t="s">
        <v>10</v>
      </c>
      <c r="L9" s="151" t="s">
        <v>93</v>
      </c>
      <c r="M9" s="1211"/>
      <c r="N9" s="1211"/>
      <c r="O9" s="1215"/>
      <c r="P9" s="116"/>
      <c r="Q9" s="116"/>
      <c r="R9" s="99"/>
      <c r="S9" s="116"/>
    </row>
    <row r="10" spans="1:23" s="53" customFormat="1" ht="159" customHeight="1" x14ac:dyDescent="0.2">
      <c r="A10" s="834" t="str">
        <f>Requerimiento!M40</f>
        <v>Coordinador Grupo de infraestructura</v>
      </c>
      <c r="B10" s="149" t="str">
        <f>Requerimiento!B40</f>
        <v>No. De requerimientos cumplidos oportunamente</v>
      </c>
      <c r="C10" s="128">
        <v>293</v>
      </c>
      <c r="D10" s="840">
        <f>IF(C10=0,"0",((C10)/C11))</f>
        <v>0.99659863945578231</v>
      </c>
      <c r="E10" s="128">
        <v>254</v>
      </c>
      <c r="F10" s="832">
        <f>IF(E10=0,"0",((E10)/E11))</f>
        <v>0.97692307692307689</v>
      </c>
      <c r="G10" s="128">
        <v>243</v>
      </c>
      <c r="H10" s="832">
        <f>IF(G10=0,"0",((G10)/G11))</f>
        <v>1</v>
      </c>
      <c r="I10" s="128"/>
      <c r="J10" s="832" t="str">
        <f>IF(I10=0,"0",((I10)/I11))</f>
        <v>0</v>
      </c>
      <c r="K10" s="150">
        <f>+C10+E10+G10+I10</f>
        <v>790</v>
      </c>
      <c r="L10" s="679">
        <f>IF(K10=0,"0",K10/K11)</f>
        <v>0.99121706398996234</v>
      </c>
      <c r="M10" s="836" t="s">
        <v>258</v>
      </c>
      <c r="N10" s="836"/>
      <c r="O10" s="837"/>
      <c r="P10" s="113"/>
      <c r="Q10" s="113"/>
      <c r="R10" s="99"/>
      <c r="S10" s="113"/>
    </row>
    <row r="11" spans="1:23" s="53" customFormat="1" ht="150" customHeight="1" thickBot="1" x14ac:dyDescent="0.25">
      <c r="A11" s="835"/>
      <c r="B11" s="147" t="str">
        <f>Requerimiento!B41</f>
        <v>No. Total de requerimientos aprobados</v>
      </c>
      <c r="C11" s="129">
        <v>294</v>
      </c>
      <c r="D11" s="841"/>
      <c r="E11" s="129">
        <v>260</v>
      </c>
      <c r="F11" s="833"/>
      <c r="G11" s="129">
        <v>243</v>
      </c>
      <c r="H11" s="833"/>
      <c r="I11" s="129"/>
      <c r="J11" s="833"/>
      <c r="K11" s="148">
        <f>+C11+E11+G11+I11</f>
        <v>797</v>
      </c>
      <c r="L11" s="679"/>
      <c r="M11" s="838"/>
      <c r="N11" s="838"/>
      <c r="O11" s="839"/>
      <c r="P11" s="113"/>
      <c r="Q11" s="113"/>
      <c r="R11" s="99"/>
      <c r="S11" s="113"/>
    </row>
    <row r="12" spans="1:23" ht="30" customHeight="1" x14ac:dyDescent="0.2">
      <c r="B12" s="77"/>
      <c r="C12" s="87"/>
      <c r="D12" s="87"/>
      <c r="E12" s="87"/>
      <c r="F12" s="87"/>
      <c r="G12" s="87"/>
      <c r="H12" s="87"/>
      <c r="I12" s="87"/>
      <c r="J12" s="87"/>
      <c r="K12" s="87"/>
      <c r="L12" s="87"/>
    </row>
    <row r="66" spans="18:18" ht="30" customHeight="1" x14ac:dyDescent="0.2">
      <c r="R66" s="101"/>
    </row>
    <row r="136" spans="18:18" ht="30" customHeight="1" x14ac:dyDescent="0.2">
      <c r="R136" s="102"/>
    </row>
    <row r="137" spans="18:18" ht="30" customHeight="1" x14ac:dyDescent="0.2">
      <c r="R137" s="102"/>
    </row>
    <row r="138" spans="18:18" ht="30" customHeight="1" x14ac:dyDescent="0.2">
      <c r="R138" s="102"/>
    </row>
    <row r="139" spans="18:18" ht="30" customHeight="1" x14ac:dyDescent="0.2">
      <c r="R139" s="102"/>
    </row>
    <row r="140" spans="18:18" ht="30" customHeight="1" x14ac:dyDescent="0.2">
      <c r="R140" s="102"/>
    </row>
    <row r="141" spans="18:18" ht="30" customHeight="1" x14ac:dyDescent="0.2">
      <c r="R141" s="102"/>
    </row>
    <row r="142" spans="18:18" ht="30" customHeight="1" x14ac:dyDescent="0.2">
      <c r="R142" s="102"/>
    </row>
    <row r="143" spans="18:18" ht="30" customHeight="1" x14ac:dyDescent="0.2">
      <c r="R143" s="102"/>
    </row>
    <row r="144" spans="18:18" ht="30" customHeight="1" x14ac:dyDescent="0.2">
      <c r="R144" s="102"/>
    </row>
    <row r="145" spans="18:18" ht="30" customHeight="1" x14ac:dyDescent="0.2">
      <c r="R145" s="102"/>
    </row>
    <row r="146" spans="18:18" ht="30" customHeight="1" x14ac:dyDescent="0.2">
      <c r="R146" s="102"/>
    </row>
  </sheetData>
  <sheetProtection formatCells="0"/>
  <mergeCells count="21">
    <mergeCell ref="L10:L11"/>
    <mergeCell ref="A8:A9"/>
    <mergeCell ref="N2:O2"/>
    <mergeCell ref="J10:J11"/>
    <mergeCell ref="N3:O3"/>
    <mergeCell ref="M8:O9"/>
    <mergeCell ref="D10:D11"/>
    <mergeCell ref="A10:A11"/>
    <mergeCell ref="B2:M2"/>
    <mergeCell ref="M10:O11"/>
    <mergeCell ref="C6:O6"/>
    <mergeCell ref="B1:M1"/>
    <mergeCell ref="F10:F11"/>
    <mergeCell ref="N4:O4"/>
    <mergeCell ref="C8:L8"/>
    <mergeCell ref="N1:O1"/>
    <mergeCell ref="A1:A4"/>
    <mergeCell ref="B8:B9"/>
    <mergeCell ref="H10:H11"/>
    <mergeCell ref="B4:M4"/>
    <mergeCell ref="B3:M3"/>
  </mergeCells>
  <conditionalFormatting sqref="D10">
    <cfRule type="cellIs" dxfId="3" priority="8" operator="lessThanOrEqual">
      <formula>0</formula>
    </cfRule>
  </conditionalFormatting>
  <conditionalFormatting sqref="F10">
    <cfRule type="cellIs" dxfId="2" priority="7" operator="lessThanOrEqual">
      <formula>0</formula>
    </cfRule>
  </conditionalFormatting>
  <conditionalFormatting sqref="H10">
    <cfRule type="cellIs" dxfId="1" priority="6" operator="lessThanOrEqual">
      <formula>0</formula>
    </cfRule>
  </conditionalFormatting>
  <conditionalFormatting sqref="J10">
    <cfRule type="cellIs" dxfId="0" priority="5" operator="lessThanOrEqual">
      <formula>0</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01EF7-6104-4745-A392-1F91E08C7CCB}">
  <sheetPr>
    <tabColor theme="3" tint="0.39997558519241921"/>
  </sheetPr>
  <dimension ref="A1:S171"/>
  <sheetViews>
    <sheetView workbookViewId="0">
      <selection activeCell="C24" sqref="C24:P24"/>
    </sheetView>
  </sheetViews>
  <sheetFormatPr baseColWidth="10" defaultRowHeight="12.75" x14ac:dyDescent="0.2"/>
  <cols>
    <col min="1" max="1" width="3" style="3" customWidth="1"/>
    <col min="2" max="2" width="30" style="3" customWidth="1"/>
    <col min="3" max="3" width="16.85546875" style="3" customWidth="1"/>
    <col min="4" max="4" width="6" style="3" bestFit="1" customWidth="1"/>
    <col min="5" max="5" width="6.42578125" style="3" customWidth="1"/>
    <col min="6" max="6" width="6.5703125" style="3" bestFit="1" customWidth="1"/>
    <col min="7" max="7" width="6.140625" style="3" bestFit="1" customWidth="1"/>
    <col min="8" max="8" width="6.42578125" style="3" bestFit="1" customWidth="1"/>
    <col min="9" max="9" width="6" style="3" bestFit="1" customWidth="1"/>
    <col min="10" max="11" width="6.5703125" style="3" bestFit="1" customWidth="1"/>
    <col min="12" max="12" width="9.140625" style="3" customWidth="1"/>
    <col min="13" max="13" width="8.42578125" style="3" customWidth="1"/>
    <col min="14" max="14" width="6.42578125" style="3" customWidth="1"/>
    <col min="15" max="15" width="6.5703125" style="3" customWidth="1"/>
    <col min="16" max="16" width="12.140625" style="3" customWidth="1"/>
    <col min="17" max="18" width="11.7109375" style="3" customWidth="1"/>
    <col min="19" max="16384" width="11.42578125" style="3"/>
  </cols>
  <sheetData>
    <row r="1" spans="1:18" ht="13.5" thickBot="1" x14ac:dyDescent="0.25"/>
    <row r="2" spans="1:18" ht="16.5" customHeight="1" x14ac:dyDescent="0.2">
      <c r="B2" s="391"/>
      <c r="C2" s="394" t="s">
        <v>56</v>
      </c>
      <c r="D2" s="395"/>
      <c r="E2" s="395"/>
      <c r="F2" s="395"/>
      <c r="G2" s="395"/>
      <c r="H2" s="395"/>
      <c r="I2" s="395"/>
      <c r="J2" s="395"/>
      <c r="K2" s="395"/>
      <c r="L2" s="395"/>
      <c r="M2" s="396"/>
      <c r="N2" s="397" t="s">
        <v>57</v>
      </c>
      <c r="O2" s="398"/>
      <c r="P2" s="399"/>
    </row>
    <row r="3" spans="1:18" ht="15.75" customHeight="1" x14ac:dyDescent="0.2">
      <c r="B3" s="392"/>
      <c r="C3" s="400" t="s">
        <v>58</v>
      </c>
      <c r="D3" s="401"/>
      <c r="E3" s="401"/>
      <c r="F3" s="401"/>
      <c r="G3" s="401"/>
      <c r="H3" s="401"/>
      <c r="I3" s="401"/>
      <c r="J3" s="401"/>
      <c r="K3" s="401"/>
      <c r="L3" s="401"/>
      <c r="M3" s="402"/>
      <c r="N3" s="403" t="s">
        <v>97</v>
      </c>
      <c r="O3" s="404"/>
      <c r="P3" s="405"/>
    </row>
    <row r="4" spans="1:18" ht="15.75" customHeight="1" x14ac:dyDescent="0.2">
      <c r="B4" s="392"/>
      <c r="C4" s="400" t="s">
        <v>59</v>
      </c>
      <c r="D4" s="401"/>
      <c r="E4" s="401"/>
      <c r="F4" s="401"/>
      <c r="G4" s="401"/>
      <c r="H4" s="401"/>
      <c r="I4" s="401"/>
      <c r="J4" s="401"/>
      <c r="K4" s="401"/>
      <c r="L4" s="401"/>
      <c r="M4" s="402"/>
      <c r="N4" s="403" t="s">
        <v>62</v>
      </c>
      <c r="O4" s="404"/>
      <c r="P4" s="405"/>
    </row>
    <row r="5" spans="1:18" ht="16.5" customHeight="1" thickBot="1" x14ac:dyDescent="0.25">
      <c r="B5" s="393"/>
      <c r="C5" s="406" t="s">
        <v>60</v>
      </c>
      <c r="D5" s="407"/>
      <c r="E5" s="407"/>
      <c r="F5" s="407"/>
      <c r="G5" s="407"/>
      <c r="H5" s="407"/>
      <c r="I5" s="407"/>
      <c r="J5" s="407"/>
      <c r="K5" s="407"/>
      <c r="L5" s="407"/>
      <c r="M5" s="408"/>
      <c r="N5" s="409" t="s">
        <v>61</v>
      </c>
      <c r="O5" s="410"/>
      <c r="P5" s="411"/>
    </row>
    <row r="6" spans="1:18" ht="13.5" thickBot="1" x14ac:dyDescent="0.25"/>
    <row r="7" spans="1:18" x14ac:dyDescent="0.2">
      <c r="A7" s="32"/>
      <c r="B7" s="425" t="s">
        <v>65</v>
      </c>
      <c r="C7" s="426"/>
      <c r="D7" s="426"/>
      <c r="E7" s="426"/>
      <c r="F7" s="426"/>
      <c r="G7" s="426"/>
      <c r="H7" s="426"/>
      <c r="I7" s="426"/>
      <c r="J7" s="426"/>
      <c r="K7" s="426"/>
      <c r="L7" s="426"/>
      <c r="M7" s="426"/>
      <c r="N7" s="426"/>
      <c r="O7" s="426"/>
      <c r="P7" s="427"/>
      <c r="Q7" s="32"/>
    </row>
    <row r="8" spans="1:18" ht="13.5" thickBot="1" x14ac:dyDescent="0.25">
      <c r="A8" s="32"/>
      <c r="B8" s="428"/>
      <c r="C8" s="429"/>
      <c r="D8" s="429"/>
      <c r="E8" s="429"/>
      <c r="F8" s="429"/>
      <c r="G8" s="429"/>
      <c r="H8" s="429"/>
      <c r="I8" s="429"/>
      <c r="J8" s="429"/>
      <c r="K8" s="429"/>
      <c r="L8" s="429"/>
      <c r="M8" s="429"/>
      <c r="N8" s="429"/>
      <c r="O8" s="429"/>
      <c r="P8" s="430"/>
      <c r="Q8" s="32"/>
    </row>
    <row r="9" spans="1:18" ht="6.75" customHeight="1" thickBot="1" x14ac:dyDescent="0.25">
      <c r="A9" s="32"/>
      <c r="B9" s="431"/>
      <c r="C9" s="431"/>
      <c r="D9" s="431"/>
      <c r="E9" s="431"/>
      <c r="F9" s="431"/>
      <c r="G9" s="431"/>
      <c r="H9" s="431"/>
      <c r="I9" s="431"/>
      <c r="J9" s="431"/>
      <c r="K9" s="431"/>
      <c r="L9" s="431"/>
      <c r="M9" s="431"/>
      <c r="N9" s="431"/>
      <c r="O9" s="431"/>
      <c r="P9" s="431"/>
      <c r="Q9" s="32"/>
    </row>
    <row r="10" spans="1:18" ht="26.25" customHeight="1" thickBot="1" x14ac:dyDescent="0.25">
      <c r="A10" s="32"/>
      <c r="B10" s="16" t="s">
        <v>83</v>
      </c>
      <c r="C10" s="17">
        <v>2017</v>
      </c>
      <c r="D10" s="432" t="s">
        <v>1</v>
      </c>
      <c r="E10" s="433"/>
      <c r="F10" s="433"/>
      <c r="G10" s="433"/>
      <c r="H10" s="389" t="s">
        <v>30</v>
      </c>
      <c r="I10" s="389"/>
      <c r="J10" s="389"/>
      <c r="K10" s="433" t="s">
        <v>27</v>
      </c>
      <c r="L10" s="433"/>
      <c r="M10" s="433"/>
      <c r="N10" s="433"/>
      <c r="O10" s="389" t="s">
        <v>36</v>
      </c>
      <c r="P10" s="390"/>
      <c r="Q10" s="32"/>
    </row>
    <row r="11" spans="1:18" ht="4.5" customHeight="1" thickBot="1" x14ac:dyDescent="0.25">
      <c r="A11" s="32"/>
      <c r="B11" s="434"/>
      <c r="C11" s="435"/>
      <c r="D11" s="435"/>
      <c r="E11" s="435"/>
      <c r="F11" s="435"/>
      <c r="G11" s="435"/>
      <c r="H11" s="435"/>
      <c r="I11" s="435"/>
      <c r="J11" s="435"/>
      <c r="K11" s="435"/>
      <c r="L11" s="435"/>
      <c r="M11" s="435"/>
      <c r="N11" s="435"/>
      <c r="O11" s="435"/>
      <c r="P11" s="436"/>
      <c r="Q11" s="32"/>
    </row>
    <row r="12" spans="1:18" ht="13.5" thickBot="1" x14ac:dyDescent="0.25">
      <c r="A12" s="32"/>
      <c r="B12" s="23" t="s">
        <v>0</v>
      </c>
      <c r="C12" s="437" t="s">
        <v>46</v>
      </c>
      <c r="D12" s="437"/>
      <c r="E12" s="437"/>
      <c r="F12" s="437"/>
      <c r="G12" s="437"/>
      <c r="H12" s="437"/>
      <c r="I12" s="437"/>
      <c r="J12" s="437"/>
      <c r="K12" s="437"/>
      <c r="L12" s="437"/>
      <c r="M12" s="437"/>
      <c r="N12" s="437"/>
      <c r="O12" s="437"/>
      <c r="P12" s="438"/>
      <c r="Q12" s="32"/>
      <c r="R12" s="44"/>
    </row>
    <row r="13" spans="1:18" ht="4.5" customHeight="1" thickBot="1" x14ac:dyDescent="0.25">
      <c r="A13" s="32"/>
      <c r="B13" s="439"/>
      <c r="C13" s="440"/>
      <c r="D13" s="440"/>
      <c r="E13" s="440"/>
      <c r="F13" s="440"/>
      <c r="G13" s="440"/>
      <c r="H13" s="440"/>
      <c r="I13" s="440"/>
      <c r="J13" s="440"/>
      <c r="K13" s="440"/>
      <c r="L13" s="440"/>
      <c r="M13" s="440"/>
      <c r="N13" s="440"/>
      <c r="O13" s="440"/>
      <c r="P13" s="441"/>
      <c r="Q13" s="32"/>
    </row>
    <row r="14" spans="1:18" ht="13.5" thickBot="1" x14ac:dyDescent="0.25">
      <c r="A14" s="32"/>
      <c r="B14" s="23" t="s">
        <v>6</v>
      </c>
      <c r="C14" s="538" t="s">
        <v>115</v>
      </c>
      <c r="D14" s="539"/>
      <c r="E14" s="539"/>
      <c r="F14" s="539"/>
      <c r="G14" s="539"/>
      <c r="H14" s="539"/>
      <c r="I14" s="539"/>
      <c r="J14" s="539"/>
      <c r="K14" s="539"/>
      <c r="L14" s="539"/>
      <c r="M14" s="539"/>
      <c r="N14" s="539"/>
      <c r="O14" s="539"/>
      <c r="P14" s="540"/>
      <c r="Q14" s="32"/>
    </row>
    <row r="15" spans="1:18" ht="4.5" customHeight="1" thickBot="1" x14ac:dyDescent="0.25">
      <c r="A15" s="32"/>
      <c r="B15" s="412"/>
      <c r="C15" s="413"/>
      <c r="D15" s="413"/>
      <c r="E15" s="413"/>
      <c r="F15" s="413"/>
      <c r="G15" s="413"/>
      <c r="H15" s="413"/>
      <c r="I15" s="413"/>
      <c r="J15" s="413"/>
      <c r="K15" s="413"/>
      <c r="L15" s="413"/>
      <c r="M15" s="413"/>
      <c r="N15" s="413"/>
      <c r="O15" s="413"/>
      <c r="P15" s="414"/>
      <c r="Q15" s="32"/>
    </row>
    <row r="16" spans="1:18" ht="27" customHeight="1" thickBot="1" x14ac:dyDescent="0.25">
      <c r="A16" s="32"/>
      <c r="B16" s="23" t="s">
        <v>25</v>
      </c>
      <c r="C16" s="445" t="s">
        <v>144</v>
      </c>
      <c r="D16" s="446"/>
      <c r="E16" s="446"/>
      <c r="F16" s="446"/>
      <c r="G16" s="446"/>
      <c r="H16" s="446"/>
      <c r="I16" s="446"/>
      <c r="J16" s="446"/>
      <c r="K16" s="446"/>
      <c r="L16" s="446"/>
      <c r="M16" s="446"/>
      <c r="N16" s="446"/>
      <c r="O16" s="446"/>
      <c r="P16" s="447"/>
      <c r="Q16" s="32"/>
    </row>
    <row r="17" spans="1:17" ht="4.5" customHeight="1" thickBot="1" x14ac:dyDescent="0.25">
      <c r="A17" s="32"/>
      <c r="B17" s="412"/>
      <c r="C17" s="413"/>
      <c r="D17" s="413"/>
      <c r="E17" s="413"/>
      <c r="F17" s="413"/>
      <c r="G17" s="413"/>
      <c r="H17" s="413"/>
      <c r="I17" s="413"/>
      <c r="J17" s="413"/>
      <c r="K17" s="413"/>
      <c r="L17" s="413"/>
      <c r="M17" s="413"/>
      <c r="N17" s="413"/>
      <c r="O17" s="413"/>
      <c r="P17" s="414"/>
      <c r="Q17" s="32"/>
    </row>
    <row r="18" spans="1:17" ht="26.25" customHeight="1" thickBot="1" x14ac:dyDescent="0.25">
      <c r="A18" s="32"/>
      <c r="B18" s="23" t="s">
        <v>11</v>
      </c>
      <c r="C18" s="415" t="s">
        <v>114</v>
      </c>
      <c r="D18" s="416"/>
      <c r="E18" s="416"/>
      <c r="F18" s="416"/>
      <c r="G18" s="416"/>
      <c r="H18" s="416"/>
      <c r="I18" s="416"/>
      <c r="J18" s="416"/>
      <c r="K18" s="416"/>
      <c r="L18" s="416"/>
      <c r="M18" s="416"/>
      <c r="N18" s="416"/>
      <c r="O18" s="416"/>
      <c r="P18" s="417"/>
      <c r="Q18" s="32"/>
    </row>
    <row r="19" spans="1:17" ht="4.5" customHeight="1" thickBot="1" x14ac:dyDescent="0.25">
      <c r="A19" s="32"/>
      <c r="B19" s="418"/>
      <c r="C19" s="418"/>
      <c r="D19" s="418"/>
      <c r="E19" s="418"/>
      <c r="F19" s="418"/>
      <c r="G19" s="418"/>
      <c r="H19" s="418"/>
      <c r="I19" s="418"/>
      <c r="J19" s="418"/>
      <c r="K19" s="418"/>
      <c r="L19" s="418"/>
      <c r="M19" s="418"/>
      <c r="N19" s="418"/>
      <c r="O19" s="418"/>
      <c r="P19" s="418"/>
      <c r="Q19" s="32"/>
    </row>
    <row r="20" spans="1:17" ht="17.25" customHeight="1" thickBot="1" x14ac:dyDescent="0.25">
      <c r="A20" s="32"/>
      <c r="B20" s="419" t="s">
        <v>26</v>
      </c>
      <c r="C20" s="420"/>
      <c r="D20" s="420"/>
      <c r="E20" s="420"/>
      <c r="F20" s="420"/>
      <c r="G20" s="420"/>
      <c r="H20" s="420"/>
      <c r="I20" s="420"/>
      <c r="J20" s="420"/>
      <c r="K20" s="420"/>
      <c r="L20" s="420"/>
      <c r="M20" s="420"/>
      <c r="N20" s="420"/>
      <c r="O20" s="420"/>
      <c r="P20" s="421"/>
      <c r="Q20" s="32"/>
    </row>
    <row r="21" spans="1:17" ht="4.5" customHeight="1" thickBot="1" x14ac:dyDescent="0.25">
      <c r="A21" s="32"/>
      <c r="B21" s="422"/>
      <c r="C21" s="423"/>
      <c r="D21" s="423"/>
      <c r="E21" s="423"/>
      <c r="F21" s="423"/>
      <c r="G21" s="423"/>
      <c r="H21" s="423"/>
      <c r="I21" s="423"/>
      <c r="J21" s="423"/>
      <c r="K21" s="423"/>
      <c r="L21" s="423"/>
      <c r="M21" s="423"/>
      <c r="N21" s="423"/>
      <c r="O21" s="423"/>
      <c r="P21" s="424"/>
      <c r="Q21" s="32"/>
    </row>
    <row r="22" spans="1:17" ht="45.75" customHeight="1" thickBot="1" x14ac:dyDescent="0.25">
      <c r="A22" s="32"/>
      <c r="B22" s="23" t="s">
        <v>3</v>
      </c>
      <c r="C22" s="541" t="s">
        <v>142</v>
      </c>
      <c r="D22" s="539"/>
      <c r="E22" s="539"/>
      <c r="F22" s="539"/>
      <c r="G22" s="539"/>
      <c r="H22" s="539"/>
      <c r="I22" s="539"/>
      <c r="J22" s="539"/>
      <c r="K22" s="539"/>
      <c r="L22" s="539"/>
      <c r="M22" s="539"/>
      <c r="N22" s="539"/>
      <c r="O22" s="539"/>
      <c r="P22" s="540"/>
      <c r="Q22" s="32"/>
    </row>
    <row r="23" spans="1:17" ht="4.5" customHeight="1" thickBot="1" x14ac:dyDescent="0.25">
      <c r="A23" s="32"/>
      <c r="B23" s="412"/>
      <c r="C23" s="413"/>
      <c r="D23" s="413"/>
      <c r="E23" s="413"/>
      <c r="F23" s="413"/>
      <c r="G23" s="413"/>
      <c r="H23" s="413"/>
      <c r="I23" s="413"/>
      <c r="J23" s="413"/>
      <c r="K23" s="413"/>
      <c r="L23" s="413"/>
      <c r="M23" s="413"/>
      <c r="N23" s="413"/>
      <c r="O23" s="413"/>
      <c r="P23" s="414"/>
      <c r="Q23" s="32"/>
    </row>
    <row r="24" spans="1:17" ht="52.5" customHeight="1" thickBot="1" x14ac:dyDescent="0.25">
      <c r="A24" s="32"/>
      <c r="B24" s="23" t="s">
        <v>12</v>
      </c>
      <c r="C24" s="445" t="s">
        <v>143</v>
      </c>
      <c r="D24" s="452"/>
      <c r="E24" s="452"/>
      <c r="F24" s="452"/>
      <c r="G24" s="452"/>
      <c r="H24" s="452"/>
      <c r="I24" s="452"/>
      <c r="J24" s="452"/>
      <c r="K24" s="452"/>
      <c r="L24" s="452"/>
      <c r="M24" s="452"/>
      <c r="N24" s="452"/>
      <c r="O24" s="452"/>
      <c r="P24" s="453"/>
      <c r="Q24" s="32"/>
    </row>
    <row r="25" spans="1:17" ht="4.5" customHeight="1" thickBot="1" x14ac:dyDescent="0.25">
      <c r="A25" s="32"/>
      <c r="B25" s="412"/>
      <c r="C25" s="413"/>
      <c r="D25" s="413"/>
      <c r="E25" s="413"/>
      <c r="F25" s="413"/>
      <c r="G25" s="413"/>
      <c r="H25" s="413"/>
      <c r="I25" s="413"/>
      <c r="J25" s="413"/>
      <c r="K25" s="413"/>
      <c r="L25" s="413"/>
      <c r="M25" s="413"/>
      <c r="N25" s="413"/>
      <c r="O25" s="413"/>
      <c r="P25" s="414"/>
      <c r="Q25" s="32"/>
    </row>
    <row r="26" spans="1:17" ht="13.5" customHeight="1" thickBot="1" x14ac:dyDescent="0.25">
      <c r="A26" s="32"/>
      <c r="B26" s="2" t="s">
        <v>2</v>
      </c>
      <c r="C26" s="542">
        <v>0.6</v>
      </c>
      <c r="D26" s="455"/>
      <c r="E26" s="455"/>
      <c r="F26" s="455"/>
      <c r="G26" s="455"/>
      <c r="H26" s="455"/>
      <c r="I26" s="455"/>
      <c r="J26" s="455"/>
      <c r="K26" s="455"/>
      <c r="L26" s="455"/>
      <c r="M26" s="455"/>
      <c r="N26" s="455"/>
      <c r="O26" s="455"/>
      <c r="P26" s="456"/>
      <c r="Q26" s="32"/>
    </row>
    <row r="27" spans="1:17" ht="4.5" customHeight="1" thickBot="1" x14ac:dyDescent="0.25">
      <c r="A27" s="32"/>
      <c r="B27" s="457"/>
      <c r="C27" s="458"/>
      <c r="D27" s="458"/>
      <c r="E27" s="458"/>
      <c r="F27" s="458"/>
      <c r="G27" s="458"/>
      <c r="H27" s="458"/>
      <c r="I27" s="458"/>
      <c r="J27" s="458"/>
      <c r="K27" s="458"/>
      <c r="L27" s="458"/>
      <c r="M27" s="458"/>
      <c r="N27" s="458"/>
      <c r="O27" s="458"/>
      <c r="P27" s="459"/>
      <c r="Q27" s="32"/>
    </row>
    <row r="28" spans="1:17" ht="12.75" customHeight="1" thickBot="1" x14ac:dyDescent="0.25">
      <c r="A28" s="32"/>
      <c r="B28" s="2" t="s">
        <v>13</v>
      </c>
      <c r="C28" s="11" t="s">
        <v>14</v>
      </c>
      <c r="D28" s="451" t="s">
        <v>116</v>
      </c>
      <c r="E28" s="460"/>
      <c r="F28" s="460"/>
      <c r="G28" s="461"/>
      <c r="H28" s="462" t="s">
        <v>15</v>
      </c>
      <c r="I28" s="462"/>
      <c r="J28" s="462"/>
      <c r="K28" s="451" t="s">
        <v>117</v>
      </c>
      <c r="L28" s="460"/>
      <c r="M28" s="461"/>
      <c r="N28" s="463" t="s">
        <v>16</v>
      </c>
      <c r="O28" s="464"/>
      <c r="P28" s="33" t="s">
        <v>118</v>
      </c>
      <c r="Q28" s="32"/>
    </row>
    <row r="29" spans="1:17" ht="4.5" customHeight="1" thickBot="1" x14ac:dyDescent="0.25">
      <c r="A29" s="32"/>
      <c r="B29" s="448"/>
      <c r="C29" s="418"/>
      <c r="D29" s="418"/>
      <c r="E29" s="418"/>
      <c r="F29" s="418"/>
      <c r="G29" s="418"/>
      <c r="H29" s="418"/>
      <c r="I29" s="418"/>
      <c r="J29" s="418"/>
      <c r="K29" s="418"/>
      <c r="L29" s="418"/>
      <c r="M29" s="418"/>
      <c r="N29" s="418"/>
      <c r="O29" s="418"/>
      <c r="P29" s="449"/>
      <c r="Q29" s="32"/>
    </row>
    <row r="30" spans="1:17" ht="13.5" thickBot="1" x14ac:dyDescent="0.25">
      <c r="A30" s="32"/>
      <c r="B30" s="2" t="s">
        <v>7</v>
      </c>
      <c r="C30" s="450" t="s">
        <v>119</v>
      </c>
      <c r="D30" s="437"/>
      <c r="E30" s="437"/>
      <c r="F30" s="437"/>
      <c r="G30" s="437"/>
      <c r="H30" s="437"/>
      <c r="I30" s="437"/>
      <c r="J30" s="437"/>
      <c r="K30" s="437"/>
      <c r="L30" s="437"/>
      <c r="M30" s="437"/>
      <c r="N30" s="437"/>
      <c r="O30" s="437"/>
      <c r="P30" s="438"/>
      <c r="Q30" s="32"/>
    </row>
    <row r="31" spans="1:17" ht="4.5" customHeight="1" thickBot="1" x14ac:dyDescent="0.25">
      <c r="A31" s="32"/>
      <c r="B31" s="412"/>
      <c r="C31" s="413"/>
      <c r="D31" s="413"/>
      <c r="E31" s="413"/>
      <c r="F31" s="413"/>
      <c r="G31" s="413"/>
      <c r="H31" s="413"/>
      <c r="I31" s="413"/>
      <c r="J31" s="413"/>
      <c r="K31" s="413"/>
      <c r="L31" s="413"/>
      <c r="M31" s="413"/>
      <c r="N31" s="413"/>
      <c r="O31" s="413"/>
      <c r="P31" s="414"/>
      <c r="Q31" s="32"/>
    </row>
    <row r="32" spans="1:17" ht="13.5" thickBot="1" x14ac:dyDescent="0.25">
      <c r="A32" s="32"/>
      <c r="B32" s="2" t="s">
        <v>4</v>
      </c>
      <c r="C32" s="450" t="s">
        <v>148</v>
      </c>
      <c r="D32" s="437"/>
      <c r="E32" s="437"/>
      <c r="F32" s="437"/>
      <c r="G32" s="437"/>
      <c r="H32" s="437"/>
      <c r="I32" s="437"/>
      <c r="J32" s="437"/>
      <c r="K32" s="437"/>
      <c r="L32" s="437"/>
      <c r="M32" s="437"/>
      <c r="N32" s="437"/>
      <c r="O32" s="437"/>
      <c r="P32" s="437"/>
      <c r="Q32" s="32"/>
    </row>
    <row r="33" spans="1:17" ht="4.5" customHeight="1" thickBot="1" x14ac:dyDescent="0.25">
      <c r="A33" s="32"/>
      <c r="B33" s="412"/>
      <c r="C33" s="413"/>
      <c r="D33" s="413"/>
      <c r="E33" s="413"/>
      <c r="F33" s="413"/>
      <c r="G33" s="413"/>
      <c r="H33" s="413"/>
      <c r="I33" s="413"/>
      <c r="J33" s="413"/>
      <c r="K33" s="413"/>
      <c r="L33" s="413"/>
      <c r="M33" s="413"/>
      <c r="N33" s="413"/>
      <c r="O33" s="413"/>
      <c r="P33" s="414"/>
      <c r="Q33" s="32"/>
    </row>
    <row r="34" spans="1:17" ht="13.5" thickBot="1" x14ac:dyDescent="0.25">
      <c r="A34" s="32"/>
      <c r="B34" s="2" t="s">
        <v>23</v>
      </c>
      <c r="C34" s="450" t="s">
        <v>69</v>
      </c>
      <c r="D34" s="437"/>
      <c r="E34" s="437"/>
      <c r="F34" s="437"/>
      <c r="G34" s="437"/>
      <c r="H34" s="437"/>
      <c r="I34" s="437"/>
      <c r="J34" s="437"/>
      <c r="K34" s="437"/>
      <c r="L34" s="437"/>
      <c r="M34" s="437"/>
      <c r="N34" s="437"/>
      <c r="O34" s="437"/>
      <c r="P34" s="438"/>
      <c r="Q34" s="32"/>
    </row>
    <row r="35" spans="1:17" ht="4.5" customHeight="1" thickBot="1" x14ac:dyDescent="0.25">
      <c r="A35" s="32"/>
      <c r="B35" s="439"/>
      <c r="C35" s="440"/>
      <c r="D35" s="440"/>
      <c r="E35" s="440"/>
      <c r="F35" s="440"/>
      <c r="G35" s="440"/>
      <c r="H35" s="440"/>
      <c r="I35" s="440"/>
      <c r="J35" s="440"/>
      <c r="K35" s="440"/>
      <c r="L35" s="440"/>
      <c r="M35" s="440"/>
      <c r="N35" s="440"/>
      <c r="O35" s="440"/>
      <c r="P35" s="441"/>
      <c r="Q35" s="32"/>
    </row>
    <row r="36" spans="1:17" ht="16.5" customHeight="1" thickBot="1" x14ac:dyDescent="0.25">
      <c r="A36" s="32"/>
      <c r="B36" s="2" t="s">
        <v>64</v>
      </c>
      <c r="C36" s="450" t="s">
        <v>69</v>
      </c>
      <c r="D36" s="437"/>
      <c r="E36" s="437"/>
      <c r="F36" s="437"/>
      <c r="G36" s="437"/>
      <c r="H36" s="437"/>
      <c r="I36" s="437"/>
      <c r="J36" s="437"/>
      <c r="K36" s="437"/>
      <c r="L36" s="437"/>
      <c r="M36" s="437"/>
      <c r="N36" s="437"/>
      <c r="O36" s="437"/>
      <c r="P36" s="438"/>
      <c r="Q36" s="32"/>
    </row>
    <row r="37" spans="1:17" ht="4.5" customHeight="1" thickBot="1" x14ac:dyDescent="0.25">
      <c r="A37" s="32"/>
      <c r="B37" s="4"/>
      <c r="C37" s="4"/>
      <c r="D37" s="4"/>
      <c r="E37" s="4"/>
      <c r="F37" s="4"/>
      <c r="G37" s="4"/>
      <c r="H37" s="4"/>
      <c r="I37" s="4"/>
      <c r="J37" s="4"/>
      <c r="K37" s="4"/>
      <c r="L37" s="4"/>
      <c r="M37" s="4"/>
      <c r="N37" s="4"/>
      <c r="O37" s="4"/>
      <c r="P37" s="4"/>
      <c r="Q37" s="32"/>
    </row>
    <row r="38" spans="1:17" ht="13.5" thickBot="1" x14ac:dyDescent="0.25">
      <c r="A38" s="32"/>
      <c r="B38" s="465" t="s">
        <v>17</v>
      </c>
      <c r="C38" s="466"/>
      <c r="D38" s="466"/>
      <c r="E38" s="466"/>
      <c r="F38" s="466"/>
      <c r="G38" s="466"/>
      <c r="H38" s="466"/>
      <c r="I38" s="466"/>
      <c r="J38" s="466"/>
      <c r="K38" s="466"/>
      <c r="L38" s="466"/>
      <c r="M38" s="466"/>
      <c r="N38" s="466"/>
      <c r="O38" s="467"/>
      <c r="P38" s="468"/>
      <c r="Q38" s="32"/>
    </row>
    <row r="39" spans="1:17" ht="13.5" thickBot="1" x14ac:dyDescent="0.25">
      <c r="A39" s="32"/>
      <c r="B39" s="1" t="s">
        <v>22</v>
      </c>
      <c r="C39" s="469" t="s">
        <v>18</v>
      </c>
      <c r="D39" s="470"/>
      <c r="E39" s="470"/>
      <c r="F39" s="470"/>
      <c r="G39" s="471"/>
      <c r="H39" s="469" t="s">
        <v>7</v>
      </c>
      <c r="I39" s="470"/>
      <c r="J39" s="470"/>
      <c r="K39" s="470"/>
      <c r="L39" s="471"/>
      <c r="M39" s="469" t="s">
        <v>19</v>
      </c>
      <c r="N39" s="470"/>
      <c r="O39" s="472"/>
      <c r="P39" s="471"/>
      <c r="Q39" s="32"/>
    </row>
    <row r="40" spans="1:17" ht="24" customHeight="1" x14ac:dyDescent="0.2">
      <c r="A40" s="32"/>
      <c r="B40" s="35" t="s">
        <v>120</v>
      </c>
      <c r="C40" s="473" t="s">
        <v>106</v>
      </c>
      <c r="D40" s="474"/>
      <c r="E40" s="474"/>
      <c r="F40" s="474"/>
      <c r="G40" s="475"/>
      <c r="H40" s="473" t="s">
        <v>121</v>
      </c>
      <c r="I40" s="474"/>
      <c r="J40" s="474"/>
      <c r="K40" s="474"/>
      <c r="L40" s="475"/>
      <c r="M40" s="473" t="s">
        <v>122</v>
      </c>
      <c r="N40" s="474"/>
      <c r="O40" s="474"/>
      <c r="P40" s="476"/>
      <c r="Q40" s="32"/>
    </row>
    <row r="41" spans="1:17" ht="23.25" customHeight="1" x14ac:dyDescent="0.2">
      <c r="A41" s="32"/>
      <c r="B41" s="35" t="s">
        <v>123</v>
      </c>
      <c r="C41" s="473" t="s">
        <v>106</v>
      </c>
      <c r="D41" s="474"/>
      <c r="E41" s="474"/>
      <c r="F41" s="474"/>
      <c r="G41" s="475"/>
      <c r="H41" s="473" t="s">
        <v>121</v>
      </c>
      <c r="I41" s="474"/>
      <c r="J41" s="474"/>
      <c r="K41" s="474"/>
      <c r="L41" s="475"/>
      <c r="M41" s="473" t="s">
        <v>122</v>
      </c>
      <c r="N41" s="474"/>
      <c r="O41" s="474"/>
      <c r="P41" s="476"/>
      <c r="Q41" s="32"/>
    </row>
    <row r="42" spans="1:17" ht="13.5" customHeight="1" x14ac:dyDescent="0.2">
      <c r="A42" s="32"/>
      <c r="B42" s="12"/>
      <c r="C42" s="480"/>
      <c r="D42" s="481"/>
      <c r="E42" s="481"/>
      <c r="F42" s="481"/>
      <c r="G42" s="482"/>
      <c r="H42" s="480"/>
      <c r="I42" s="481"/>
      <c r="J42" s="481"/>
      <c r="K42" s="481"/>
      <c r="L42" s="482"/>
      <c r="M42" s="480"/>
      <c r="N42" s="481"/>
      <c r="O42" s="481"/>
      <c r="P42" s="483"/>
      <c r="Q42" s="32"/>
    </row>
    <row r="43" spans="1:17" ht="12.75" customHeight="1" x14ac:dyDescent="0.2">
      <c r="A43" s="32"/>
      <c r="B43" s="12"/>
      <c r="C43" s="480"/>
      <c r="D43" s="481"/>
      <c r="E43" s="481"/>
      <c r="F43" s="481"/>
      <c r="G43" s="482"/>
      <c r="H43" s="480"/>
      <c r="I43" s="481"/>
      <c r="J43" s="481"/>
      <c r="K43" s="481"/>
      <c r="L43" s="482"/>
      <c r="M43" s="480"/>
      <c r="N43" s="481"/>
      <c r="O43" s="481"/>
      <c r="P43" s="483"/>
      <c r="Q43" s="32"/>
    </row>
    <row r="44" spans="1:17" ht="11.25" customHeight="1" thickBot="1" x14ac:dyDescent="0.25">
      <c r="A44" s="32"/>
      <c r="B44" s="8"/>
      <c r="C44" s="486"/>
      <c r="D44" s="487"/>
      <c r="E44" s="487"/>
      <c r="F44" s="487"/>
      <c r="G44" s="488"/>
      <c r="H44" s="486"/>
      <c r="I44" s="487"/>
      <c r="J44" s="487"/>
      <c r="K44" s="487"/>
      <c r="L44" s="488"/>
      <c r="M44" s="486"/>
      <c r="N44" s="487"/>
      <c r="O44" s="487"/>
      <c r="P44" s="489"/>
      <c r="Q44" s="32"/>
    </row>
    <row r="45" spans="1:17" ht="4.5" customHeight="1" thickBot="1" x14ac:dyDescent="0.25">
      <c r="A45" s="32"/>
      <c r="B45" s="7"/>
      <c r="C45" s="7"/>
      <c r="D45" s="7"/>
      <c r="E45" s="7"/>
      <c r="F45" s="7"/>
      <c r="G45" s="7"/>
      <c r="H45" s="7"/>
      <c r="I45" s="7"/>
      <c r="J45" s="7"/>
      <c r="K45" s="7"/>
      <c r="L45" s="7"/>
      <c r="M45" s="7"/>
      <c r="N45" s="7"/>
      <c r="O45" s="7"/>
      <c r="P45" s="7"/>
      <c r="Q45" s="32"/>
    </row>
    <row r="46" spans="1:17" ht="13.5" customHeight="1" thickBot="1" x14ac:dyDescent="0.25">
      <c r="A46" s="32"/>
      <c r="B46" s="419" t="s">
        <v>8</v>
      </c>
      <c r="C46" s="420"/>
      <c r="D46" s="420"/>
      <c r="E46" s="420"/>
      <c r="F46" s="420"/>
      <c r="G46" s="420"/>
      <c r="H46" s="420"/>
      <c r="I46" s="420"/>
      <c r="J46" s="420"/>
      <c r="K46" s="420"/>
      <c r="L46" s="420"/>
      <c r="M46" s="420"/>
      <c r="N46" s="420"/>
      <c r="O46" s="420"/>
      <c r="P46" s="421"/>
      <c r="Q46" s="32"/>
    </row>
    <row r="47" spans="1:17" ht="4.5" customHeight="1" thickBot="1" x14ac:dyDescent="0.25">
      <c r="A47" s="32"/>
      <c r="B47" s="5"/>
      <c r="C47" s="4"/>
      <c r="D47" s="4"/>
      <c r="E47" s="4"/>
      <c r="F47" s="4"/>
      <c r="G47" s="4"/>
      <c r="H47" s="4"/>
      <c r="I47" s="4"/>
      <c r="J47" s="4"/>
      <c r="K47" s="4"/>
      <c r="L47" s="4"/>
      <c r="M47" s="4"/>
      <c r="N47" s="4"/>
      <c r="O47" s="4"/>
      <c r="P47" s="6"/>
      <c r="Q47" s="32"/>
    </row>
    <row r="48" spans="1:17" x14ac:dyDescent="0.2">
      <c r="A48" s="32"/>
      <c r="B48" s="490" t="s">
        <v>20</v>
      </c>
      <c r="C48" s="9" t="s">
        <v>9</v>
      </c>
      <c r="D48" s="48" t="s">
        <v>126</v>
      </c>
      <c r="E48" s="48" t="s">
        <v>127</v>
      </c>
      <c r="F48" s="48" t="s">
        <v>128</v>
      </c>
      <c r="G48" s="48" t="s">
        <v>129</v>
      </c>
      <c r="H48" s="48" t="s">
        <v>130</v>
      </c>
      <c r="I48" s="48" t="s">
        <v>131</v>
      </c>
      <c r="J48" s="48" t="s">
        <v>132</v>
      </c>
      <c r="K48" s="48" t="s">
        <v>133</v>
      </c>
      <c r="L48" s="48" t="s">
        <v>134</v>
      </c>
      <c r="M48" s="48" t="s">
        <v>135</v>
      </c>
      <c r="N48" s="48" t="s">
        <v>136</v>
      </c>
      <c r="O48" s="48" t="s">
        <v>137</v>
      </c>
      <c r="P48" s="15" t="s">
        <v>24</v>
      </c>
      <c r="Q48" s="32"/>
    </row>
    <row r="49" spans="1:17" ht="13.5" thickBot="1" x14ac:dyDescent="0.25">
      <c r="A49" s="32"/>
      <c r="B49" s="491"/>
      <c r="C49" s="10" t="s">
        <v>10</v>
      </c>
      <c r="D49" s="13"/>
      <c r="E49" s="13"/>
      <c r="F49" s="13"/>
      <c r="G49" s="13"/>
      <c r="H49" s="13"/>
      <c r="I49" s="13"/>
      <c r="J49" s="13"/>
      <c r="K49" s="13"/>
      <c r="L49" s="13"/>
      <c r="M49" s="13"/>
      <c r="N49" s="13"/>
      <c r="O49" s="36" t="str">
        <f>'Regis Opor Term Pro'!D12</f>
        <v>0%</v>
      </c>
      <c r="P49" s="14"/>
      <c r="Q49" s="32"/>
    </row>
    <row r="50" spans="1:17" ht="4.5" customHeight="1" thickBot="1" x14ac:dyDescent="0.25">
      <c r="A50" s="32"/>
      <c r="B50" s="439">
        <v>0.9</v>
      </c>
      <c r="C50" s="492"/>
      <c r="D50" s="492"/>
      <c r="E50" s="492"/>
      <c r="F50" s="492"/>
      <c r="G50" s="492"/>
      <c r="H50" s="492"/>
      <c r="I50" s="492"/>
      <c r="J50" s="492"/>
      <c r="K50" s="492"/>
      <c r="L50" s="492"/>
      <c r="M50" s="492"/>
      <c r="N50" s="492"/>
      <c r="O50" s="492"/>
      <c r="P50" s="493"/>
      <c r="Q50" s="32"/>
    </row>
    <row r="51" spans="1:17" ht="13.5" thickBot="1" x14ac:dyDescent="0.25">
      <c r="A51" s="32"/>
      <c r="B51" s="419" t="s">
        <v>21</v>
      </c>
      <c r="C51" s="420"/>
      <c r="D51" s="420"/>
      <c r="E51" s="420"/>
      <c r="F51" s="420"/>
      <c r="G51" s="420"/>
      <c r="H51" s="420"/>
      <c r="I51" s="420"/>
      <c r="J51" s="420"/>
      <c r="K51" s="420"/>
      <c r="L51" s="420"/>
      <c r="M51" s="420"/>
      <c r="N51" s="420"/>
      <c r="O51" s="420"/>
      <c r="P51" s="421"/>
      <c r="Q51" s="32"/>
    </row>
    <row r="52" spans="1:17" x14ac:dyDescent="0.2">
      <c r="A52" s="32"/>
      <c r="B52" s="494" t="s">
        <v>109</v>
      </c>
      <c r="C52" s="495"/>
      <c r="D52" s="495"/>
      <c r="E52" s="495"/>
      <c r="F52" s="495"/>
      <c r="G52" s="495"/>
      <c r="H52" s="495"/>
      <c r="I52" s="495"/>
      <c r="J52" s="495"/>
      <c r="K52" s="495"/>
      <c r="L52" s="495"/>
      <c r="M52" s="495"/>
      <c r="N52" s="495"/>
      <c r="O52" s="495"/>
      <c r="P52" s="496"/>
      <c r="Q52" s="32"/>
    </row>
    <row r="53" spans="1:17" x14ac:dyDescent="0.2">
      <c r="A53" s="32"/>
      <c r="B53" s="497"/>
      <c r="C53" s="498"/>
      <c r="D53" s="498"/>
      <c r="E53" s="498"/>
      <c r="F53" s="498"/>
      <c r="G53" s="498"/>
      <c r="H53" s="498"/>
      <c r="I53" s="498"/>
      <c r="J53" s="498"/>
      <c r="K53" s="498"/>
      <c r="L53" s="498"/>
      <c r="M53" s="498"/>
      <c r="N53" s="498"/>
      <c r="O53" s="498"/>
      <c r="P53" s="499"/>
      <c r="Q53" s="32"/>
    </row>
    <row r="54" spans="1:17" x14ac:dyDescent="0.2">
      <c r="A54" s="32"/>
      <c r="B54" s="497"/>
      <c r="C54" s="498"/>
      <c r="D54" s="498"/>
      <c r="E54" s="498"/>
      <c r="F54" s="498"/>
      <c r="G54" s="498"/>
      <c r="H54" s="498"/>
      <c r="I54" s="498"/>
      <c r="J54" s="498"/>
      <c r="K54" s="498"/>
      <c r="L54" s="498"/>
      <c r="M54" s="498"/>
      <c r="N54" s="498"/>
      <c r="O54" s="498"/>
      <c r="P54" s="499"/>
      <c r="Q54" s="32"/>
    </row>
    <row r="55" spans="1:17" x14ac:dyDescent="0.2">
      <c r="A55" s="32"/>
      <c r="B55" s="497"/>
      <c r="C55" s="498"/>
      <c r="D55" s="498"/>
      <c r="E55" s="498"/>
      <c r="F55" s="498"/>
      <c r="G55" s="498"/>
      <c r="H55" s="498"/>
      <c r="I55" s="498"/>
      <c r="J55" s="498"/>
      <c r="K55" s="498"/>
      <c r="L55" s="498"/>
      <c r="M55" s="498"/>
      <c r="N55" s="498"/>
      <c r="O55" s="498"/>
      <c r="P55" s="499"/>
      <c r="Q55" s="32"/>
    </row>
    <row r="56" spans="1:17" x14ac:dyDescent="0.2">
      <c r="A56" s="32"/>
      <c r="B56" s="497"/>
      <c r="C56" s="498"/>
      <c r="D56" s="498"/>
      <c r="E56" s="498"/>
      <c r="F56" s="498"/>
      <c r="G56" s="498"/>
      <c r="H56" s="498"/>
      <c r="I56" s="498"/>
      <c r="J56" s="498"/>
      <c r="K56" s="498"/>
      <c r="L56" s="498"/>
      <c r="M56" s="498"/>
      <c r="N56" s="498"/>
      <c r="O56" s="498"/>
      <c r="P56" s="499"/>
      <c r="Q56" s="32"/>
    </row>
    <row r="57" spans="1:17" x14ac:dyDescent="0.2">
      <c r="A57" s="32"/>
      <c r="B57" s="497"/>
      <c r="C57" s="498"/>
      <c r="D57" s="498"/>
      <c r="E57" s="498"/>
      <c r="F57" s="498"/>
      <c r="G57" s="498"/>
      <c r="H57" s="498"/>
      <c r="I57" s="498"/>
      <c r="J57" s="498"/>
      <c r="K57" s="498"/>
      <c r="L57" s="498"/>
      <c r="M57" s="498"/>
      <c r="N57" s="498"/>
      <c r="O57" s="498"/>
      <c r="P57" s="499"/>
      <c r="Q57" s="32"/>
    </row>
    <row r="58" spans="1:17" x14ac:dyDescent="0.2">
      <c r="A58" s="32"/>
      <c r="B58" s="497"/>
      <c r="C58" s="498"/>
      <c r="D58" s="498"/>
      <c r="E58" s="498"/>
      <c r="F58" s="498"/>
      <c r="G58" s="498"/>
      <c r="H58" s="498"/>
      <c r="I58" s="498"/>
      <c r="J58" s="498"/>
      <c r="K58" s="498"/>
      <c r="L58" s="498"/>
      <c r="M58" s="498"/>
      <c r="N58" s="498"/>
      <c r="O58" s="498"/>
      <c r="P58" s="499"/>
      <c r="Q58" s="32"/>
    </row>
    <row r="59" spans="1:17" x14ac:dyDescent="0.2">
      <c r="A59" s="32"/>
      <c r="B59" s="497"/>
      <c r="C59" s="498"/>
      <c r="D59" s="498"/>
      <c r="E59" s="498"/>
      <c r="F59" s="498"/>
      <c r="G59" s="498"/>
      <c r="H59" s="498"/>
      <c r="I59" s="498"/>
      <c r="J59" s="498"/>
      <c r="K59" s="498"/>
      <c r="L59" s="498"/>
      <c r="M59" s="498"/>
      <c r="N59" s="498"/>
      <c r="O59" s="498"/>
      <c r="P59" s="499"/>
      <c r="Q59" s="32"/>
    </row>
    <row r="60" spans="1:17" x14ac:dyDescent="0.2">
      <c r="A60" s="32"/>
      <c r="B60" s="497"/>
      <c r="C60" s="498"/>
      <c r="D60" s="498"/>
      <c r="E60" s="498"/>
      <c r="F60" s="498"/>
      <c r="G60" s="498"/>
      <c r="H60" s="498"/>
      <c r="I60" s="498"/>
      <c r="J60" s="498"/>
      <c r="K60" s="498"/>
      <c r="L60" s="498"/>
      <c r="M60" s="498"/>
      <c r="N60" s="498"/>
      <c r="O60" s="498"/>
      <c r="P60" s="499"/>
      <c r="Q60" s="32"/>
    </row>
    <row r="61" spans="1:17" x14ac:dyDescent="0.2">
      <c r="A61" s="32"/>
      <c r="B61" s="497"/>
      <c r="C61" s="498"/>
      <c r="D61" s="498"/>
      <c r="E61" s="498"/>
      <c r="F61" s="498"/>
      <c r="G61" s="498"/>
      <c r="H61" s="498"/>
      <c r="I61" s="498"/>
      <c r="J61" s="498"/>
      <c r="K61" s="498"/>
      <c r="L61" s="498"/>
      <c r="M61" s="498"/>
      <c r="N61" s="498"/>
      <c r="O61" s="498"/>
      <c r="P61" s="499"/>
      <c r="Q61" s="32"/>
    </row>
    <row r="62" spans="1:17" x14ac:dyDescent="0.2">
      <c r="A62" s="32"/>
      <c r="B62" s="497"/>
      <c r="C62" s="498"/>
      <c r="D62" s="498"/>
      <c r="E62" s="498"/>
      <c r="F62" s="498"/>
      <c r="G62" s="498"/>
      <c r="H62" s="498"/>
      <c r="I62" s="498"/>
      <c r="J62" s="498"/>
      <c r="K62" s="498"/>
      <c r="L62" s="498"/>
      <c r="M62" s="498"/>
      <c r="N62" s="498"/>
      <c r="O62" s="498"/>
      <c r="P62" s="499"/>
      <c r="Q62" s="32"/>
    </row>
    <row r="63" spans="1:17" x14ac:dyDescent="0.2">
      <c r="A63" s="32"/>
      <c r="B63" s="497"/>
      <c r="C63" s="498"/>
      <c r="D63" s="498"/>
      <c r="E63" s="498"/>
      <c r="F63" s="498"/>
      <c r="G63" s="498"/>
      <c r="H63" s="498"/>
      <c r="I63" s="498"/>
      <c r="J63" s="498"/>
      <c r="K63" s="498"/>
      <c r="L63" s="498"/>
      <c r="M63" s="498"/>
      <c r="N63" s="498"/>
      <c r="O63" s="498"/>
      <c r="P63" s="499"/>
      <c r="Q63" s="32"/>
    </row>
    <row r="64" spans="1:17" x14ac:dyDescent="0.2">
      <c r="A64" s="32"/>
      <c r="B64" s="497"/>
      <c r="C64" s="498"/>
      <c r="D64" s="498"/>
      <c r="E64" s="498"/>
      <c r="F64" s="498"/>
      <c r="G64" s="498"/>
      <c r="H64" s="498"/>
      <c r="I64" s="498"/>
      <c r="J64" s="498"/>
      <c r="K64" s="498"/>
      <c r="L64" s="498"/>
      <c r="M64" s="498"/>
      <c r="N64" s="498"/>
      <c r="O64" s="498"/>
      <c r="P64" s="499"/>
      <c r="Q64" s="32"/>
    </row>
    <row r="65" spans="1:17" x14ac:dyDescent="0.2">
      <c r="A65" s="32"/>
      <c r="B65" s="497"/>
      <c r="C65" s="498"/>
      <c r="D65" s="498"/>
      <c r="E65" s="498"/>
      <c r="F65" s="498"/>
      <c r="G65" s="498"/>
      <c r="H65" s="498"/>
      <c r="I65" s="498"/>
      <c r="J65" s="498"/>
      <c r="K65" s="498"/>
      <c r="L65" s="498"/>
      <c r="M65" s="498"/>
      <c r="N65" s="498"/>
      <c r="O65" s="498"/>
      <c r="P65" s="499"/>
      <c r="Q65" s="32"/>
    </row>
    <row r="66" spans="1:17" x14ac:dyDescent="0.2">
      <c r="A66" s="32"/>
      <c r="B66" s="497"/>
      <c r="C66" s="498"/>
      <c r="D66" s="498"/>
      <c r="E66" s="498"/>
      <c r="F66" s="498"/>
      <c r="G66" s="498"/>
      <c r="H66" s="498"/>
      <c r="I66" s="498"/>
      <c r="J66" s="498"/>
      <c r="K66" s="498"/>
      <c r="L66" s="498"/>
      <c r="M66" s="498"/>
      <c r="N66" s="498"/>
      <c r="O66" s="498"/>
      <c r="P66" s="499"/>
      <c r="Q66" s="32"/>
    </row>
    <row r="67" spans="1:17" ht="13.5" thickBot="1" x14ac:dyDescent="0.25">
      <c r="A67" s="32"/>
      <c r="B67" s="500"/>
      <c r="C67" s="501"/>
      <c r="D67" s="501"/>
      <c r="E67" s="501"/>
      <c r="F67" s="501"/>
      <c r="G67" s="501"/>
      <c r="H67" s="501"/>
      <c r="I67" s="501"/>
      <c r="J67" s="501"/>
      <c r="K67" s="501"/>
      <c r="L67" s="501"/>
      <c r="M67" s="501"/>
      <c r="N67" s="501"/>
      <c r="O67" s="501"/>
      <c r="P67" s="502"/>
      <c r="Q67" s="32"/>
    </row>
    <row r="68" spans="1:17" s="21" customFormat="1" ht="4.5" customHeight="1" thickBot="1" x14ac:dyDescent="0.25">
      <c r="A68" s="503"/>
      <c r="B68" s="503"/>
      <c r="C68" s="503"/>
      <c r="D68" s="503"/>
      <c r="E68" s="503"/>
      <c r="F68" s="503"/>
      <c r="G68" s="503"/>
      <c r="H68" s="503"/>
      <c r="I68" s="503"/>
      <c r="J68" s="503"/>
      <c r="K68" s="503"/>
      <c r="L68" s="503"/>
      <c r="M68" s="503"/>
      <c r="N68" s="503"/>
      <c r="O68" s="503"/>
      <c r="P68" s="503"/>
      <c r="Q68" s="503"/>
    </row>
    <row r="69" spans="1:17" ht="49.5" customHeight="1" thickBot="1" x14ac:dyDescent="0.25">
      <c r="A69" s="32"/>
      <c r="B69" s="20" t="s">
        <v>5</v>
      </c>
      <c r="C69" s="477"/>
      <c r="D69" s="478"/>
      <c r="E69" s="478"/>
      <c r="F69" s="478"/>
      <c r="G69" s="478"/>
      <c r="H69" s="478"/>
      <c r="I69" s="478"/>
      <c r="J69" s="478"/>
      <c r="K69" s="478"/>
      <c r="L69" s="478"/>
      <c r="M69" s="478"/>
      <c r="N69" s="478"/>
      <c r="O69" s="478"/>
      <c r="P69" s="479"/>
      <c r="Q69" s="32"/>
    </row>
    <row r="70" spans="1:17" ht="41.25" customHeight="1" thickBot="1" x14ac:dyDescent="0.25">
      <c r="A70" s="32"/>
      <c r="B70" s="19" t="s">
        <v>63</v>
      </c>
      <c r="C70" s="450" t="s">
        <v>140</v>
      </c>
      <c r="D70" s="437"/>
      <c r="E70" s="437"/>
      <c r="F70" s="437"/>
      <c r="G70" s="437"/>
      <c r="H70" s="437"/>
      <c r="I70" s="437"/>
      <c r="J70" s="437"/>
      <c r="K70" s="437"/>
      <c r="L70" s="437"/>
      <c r="M70" s="437"/>
      <c r="N70" s="437"/>
      <c r="O70" s="437"/>
      <c r="P70" s="438"/>
      <c r="Q70" s="32"/>
    </row>
    <row r="71" spans="1:17" ht="27.75" customHeight="1" thickBot="1" x14ac:dyDescent="0.25">
      <c r="A71" s="32"/>
      <c r="B71" s="19" t="s">
        <v>84</v>
      </c>
      <c r="C71" s="484"/>
      <c r="D71" s="484"/>
      <c r="E71" s="484"/>
      <c r="F71" s="484"/>
      <c r="G71" s="484"/>
      <c r="H71" s="484"/>
      <c r="I71" s="484"/>
      <c r="J71" s="484"/>
      <c r="K71" s="484"/>
      <c r="L71" s="484"/>
      <c r="M71" s="484"/>
      <c r="N71" s="484"/>
      <c r="O71" s="484"/>
      <c r="P71" s="485"/>
      <c r="Q71" s="32"/>
    </row>
    <row r="74" spans="1:17" x14ac:dyDescent="0.2">
      <c r="C74" s="22"/>
    </row>
    <row r="85" spans="1:19" x14ac:dyDescent="0.2">
      <c r="B85" s="18"/>
      <c r="C85" s="18"/>
      <c r="D85" s="18"/>
      <c r="E85" s="18"/>
      <c r="F85" s="18"/>
      <c r="G85" s="18"/>
      <c r="H85" s="18"/>
      <c r="I85" s="18"/>
      <c r="J85" s="18"/>
      <c r="K85" s="18"/>
      <c r="L85" s="18"/>
      <c r="M85" s="18"/>
    </row>
    <row r="86" spans="1:19" x14ac:dyDescent="0.2">
      <c r="B86" s="18"/>
      <c r="C86" s="18"/>
      <c r="D86" s="18"/>
      <c r="E86" s="18"/>
      <c r="F86" s="18"/>
      <c r="G86" s="18"/>
      <c r="H86" s="18"/>
      <c r="I86" s="18"/>
      <c r="J86" s="18"/>
      <c r="K86" s="18"/>
      <c r="L86" s="18"/>
      <c r="M86" s="18"/>
    </row>
    <row r="87" spans="1:19" x14ac:dyDescent="0.2">
      <c r="B87" s="18"/>
      <c r="C87" s="18"/>
      <c r="D87" s="18"/>
      <c r="E87" s="18"/>
      <c r="F87" s="18"/>
      <c r="G87" s="18"/>
      <c r="H87" s="18"/>
      <c r="I87" s="18"/>
      <c r="J87" s="18"/>
      <c r="K87" s="18"/>
      <c r="L87" s="18"/>
      <c r="M87" s="18"/>
    </row>
    <row r="88" spans="1:19" x14ac:dyDescent="0.2">
      <c r="B88" s="18"/>
      <c r="C88" s="18"/>
      <c r="D88" s="18"/>
      <c r="E88" s="18"/>
      <c r="F88" s="18"/>
      <c r="G88" s="18"/>
      <c r="H88" s="18"/>
      <c r="I88" s="18"/>
      <c r="J88" s="18"/>
      <c r="K88" s="18"/>
      <c r="L88" s="18"/>
      <c r="M88" s="18"/>
    </row>
    <row r="89" spans="1:19" x14ac:dyDescent="0.2">
      <c r="B89" s="18"/>
      <c r="C89" s="18"/>
      <c r="D89" s="18"/>
      <c r="E89" s="18"/>
      <c r="F89" s="18"/>
      <c r="G89" s="18"/>
      <c r="H89" s="18"/>
      <c r="I89" s="18"/>
      <c r="J89" s="18"/>
      <c r="K89" s="18"/>
      <c r="L89" s="18"/>
      <c r="M89" s="18"/>
    </row>
    <row r="90" spans="1:19" x14ac:dyDescent="0.2">
      <c r="B90" s="18"/>
      <c r="C90" s="18"/>
      <c r="D90" s="18"/>
      <c r="E90" s="18"/>
      <c r="F90" s="18"/>
      <c r="G90" s="18"/>
      <c r="H90" s="18"/>
      <c r="J90" s="18"/>
      <c r="K90" s="18"/>
      <c r="L90" s="18"/>
      <c r="M90" s="18"/>
    </row>
    <row r="91" spans="1:19" x14ac:dyDescent="0.2">
      <c r="B91" s="18"/>
      <c r="C91" s="18"/>
      <c r="D91" s="18"/>
      <c r="E91" s="18"/>
      <c r="F91" s="18"/>
      <c r="G91" s="18"/>
      <c r="H91" s="18"/>
      <c r="J91" s="18"/>
      <c r="K91" s="18"/>
      <c r="L91" s="18"/>
      <c r="M91" s="18"/>
    </row>
    <row r="92" spans="1:19" x14ac:dyDescent="0.2">
      <c r="B92" s="18"/>
      <c r="C92" s="18"/>
      <c r="D92" s="18"/>
      <c r="E92" s="18"/>
      <c r="F92" s="18"/>
      <c r="G92" s="18"/>
      <c r="H92" s="18"/>
      <c r="J92" s="18"/>
      <c r="K92" s="18"/>
      <c r="L92" s="18"/>
      <c r="M92" s="18"/>
    </row>
    <row r="93" spans="1:19" x14ac:dyDescent="0.2">
      <c r="A93" s="37"/>
      <c r="B93" s="37"/>
      <c r="C93" s="37"/>
      <c r="D93" s="37"/>
      <c r="E93" s="37"/>
      <c r="F93" s="37"/>
      <c r="G93" s="37"/>
      <c r="H93" s="37"/>
      <c r="I93" s="37"/>
      <c r="J93" s="37"/>
      <c r="K93" s="37"/>
      <c r="L93" s="37"/>
      <c r="M93" s="37"/>
      <c r="N93" s="37"/>
      <c r="O93" s="37"/>
      <c r="P93" s="37"/>
      <c r="Q93" s="37"/>
      <c r="R93" s="37"/>
      <c r="S93" s="37"/>
    </row>
    <row r="94" spans="1:19" x14ac:dyDescent="0.2">
      <c r="A94" s="38"/>
      <c r="B94" s="38"/>
      <c r="C94" s="38"/>
      <c r="D94" s="38"/>
      <c r="E94" s="38"/>
      <c r="F94" s="38"/>
      <c r="G94" s="38"/>
      <c r="H94" s="38"/>
      <c r="I94" s="38"/>
      <c r="J94" s="38"/>
      <c r="K94" s="38"/>
      <c r="L94" s="38"/>
      <c r="M94" s="38"/>
      <c r="N94" s="38"/>
      <c r="O94" s="38"/>
      <c r="P94" s="38"/>
      <c r="Q94" s="38"/>
      <c r="R94" s="38"/>
      <c r="S94" s="38"/>
    </row>
    <row r="95" spans="1:19" x14ac:dyDescent="0.2">
      <c r="A95" s="38"/>
      <c r="B95" s="38"/>
      <c r="C95" s="38"/>
      <c r="D95" s="38"/>
      <c r="E95" s="38"/>
      <c r="F95" s="38"/>
      <c r="G95" s="38"/>
      <c r="H95" s="38"/>
      <c r="I95" s="38"/>
      <c r="J95" s="38"/>
      <c r="K95" s="38"/>
      <c r="L95" s="38"/>
      <c r="M95" s="38"/>
      <c r="N95" s="38"/>
      <c r="O95" s="38"/>
      <c r="P95" s="38"/>
      <c r="Q95" s="38"/>
      <c r="R95" s="38"/>
      <c r="S95" s="38"/>
    </row>
    <row r="96" spans="1:19" x14ac:dyDescent="0.2">
      <c r="A96" s="38"/>
      <c r="B96" s="38" t="s">
        <v>28</v>
      </c>
      <c r="C96" s="38" t="s">
        <v>27</v>
      </c>
      <c r="D96" s="38" t="s">
        <v>29</v>
      </c>
      <c r="E96" s="38"/>
      <c r="F96" s="38"/>
      <c r="G96" s="38"/>
      <c r="H96" s="38"/>
      <c r="I96" s="38"/>
      <c r="J96" s="38"/>
      <c r="K96" s="38"/>
      <c r="L96" s="38"/>
      <c r="M96" s="38"/>
      <c r="N96" s="38"/>
      <c r="O96" s="38"/>
      <c r="P96" s="38"/>
      <c r="Q96" s="39" t="s">
        <v>69</v>
      </c>
      <c r="R96" s="38"/>
      <c r="S96" s="38"/>
    </row>
    <row r="97" spans="1:19" x14ac:dyDescent="0.2">
      <c r="A97" s="38"/>
      <c r="B97" s="39" t="s">
        <v>30</v>
      </c>
      <c r="C97" s="39" t="s">
        <v>32</v>
      </c>
      <c r="D97" s="40" t="s">
        <v>41</v>
      </c>
      <c r="E97" s="38"/>
      <c r="F97" s="38"/>
      <c r="G97" s="38"/>
      <c r="H97" s="38"/>
      <c r="I97" s="38"/>
      <c r="J97" s="38"/>
      <c r="K97" s="38"/>
      <c r="L97" s="38"/>
      <c r="M97" s="39" t="s">
        <v>66</v>
      </c>
      <c r="N97" s="38"/>
      <c r="O97" s="38"/>
      <c r="P97" s="38"/>
      <c r="Q97" s="39" t="s">
        <v>70</v>
      </c>
      <c r="R97" s="38"/>
      <c r="S97" s="38"/>
    </row>
    <row r="98" spans="1:19" x14ac:dyDescent="0.2">
      <c r="A98" s="38"/>
      <c r="B98" s="39" t="s">
        <v>96</v>
      </c>
      <c r="C98" s="39" t="s">
        <v>33</v>
      </c>
      <c r="D98" s="40" t="s">
        <v>42</v>
      </c>
      <c r="E98" s="38"/>
      <c r="F98" s="38"/>
      <c r="G98" s="38"/>
      <c r="H98" s="38"/>
      <c r="I98" s="38"/>
      <c r="J98" s="38"/>
      <c r="K98" s="38"/>
      <c r="L98" s="38"/>
      <c r="M98" s="39" t="s">
        <v>68</v>
      </c>
      <c r="N98" s="38"/>
      <c r="O98" s="38"/>
      <c r="P98" s="38"/>
      <c r="Q98" s="39" t="s">
        <v>72</v>
      </c>
      <c r="R98" s="38"/>
      <c r="S98" s="38"/>
    </row>
    <row r="99" spans="1:19" x14ac:dyDescent="0.2">
      <c r="A99" s="38"/>
      <c r="B99" s="39" t="s">
        <v>31</v>
      </c>
      <c r="C99" s="39" t="s">
        <v>34</v>
      </c>
      <c r="D99" s="40" t="s">
        <v>43</v>
      </c>
      <c r="E99" s="38"/>
      <c r="F99" s="38"/>
      <c r="G99" s="38"/>
      <c r="H99" s="38"/>
      <c r="I99" s="38"/>
      <c r="J99" s="38"/>
      <c r="K99" s="38"/>
      <c r="L99" s="38"/>
      <c r="M99" s="39" t="s">
        <v>85</v>
      </c>
      <c r="N99" s="38"/>
      <c r="O99" s="38"/>
      <c r="P99" s="38"/>
      <c r="Q99" s="39" t="s">
        <v>71</v>
      </c>
      <c r="R99" s="38"/>
      <c r="S99" s="38"/>
    </row>
    <row r="100" spans="1:19" x14ac:dyDescent="0.2">
      <c r="A100" s="38"/>
      <c r="B100" s="38"/>
      <c r="C100" s="39" t="s">
        <v>35</v>
      </c>
      <c r="D100" s="40" t="s">
        <v>44</v>
      </c>
      <c r="E100" s="38"/>
      <c r="F100" s="38"/>
      <c r="G100" s="38"/>
      <c r="H100" s="38"/>
      <c r="I100" s="38"/>
      <c r="J100" s="38"/>
      <c r="K100" s="38"/>
      <c r="L100" s="38"/>
      <c r="M100" s="39"/>
      <c r="N100" s="38"/>
      <c r="O100" s="38"/>
      <c r="P100" s="38"/>
      <c r="Q100" s="39" t="s">
        <v>73</v>
      </c>
      <c r="R100" s="38"/>
      <c r="S100" s="38"/>
    </row>
    <row r="101" spans="1:19" x14ac:dyDescent="0.2">
      <c r="A101" s="38"/>
      <c r="B101" s="38"/>
      <c r="C101" s="39" t="s">
        <v>36</v>
      </c>
      <c r="D101" s="40" t="s">
        <v>39</v>
      </c>
      <c r="E101" s="38"/>
      <c r="F101" s="38"/>
      <c r="G101" s="38"/>
      <c r="H101" s="38"/>
      <c r="I101" s="38"/>
      <c r="J101" s="38"/>
      <c r="K101" s="38"/>
      <c r="L101" s="38"/>
      <c r="M101" s="38"/>
      <c r="N101" s="38" t="s">
        <v>67</v>
      </c>
      <c r="O101" s="38"/>
      <c r="P101" s="38"/>
      <c r="Q101" s="39" t="s">
        <v>74</v>
      </c>
      <c r="R101" s="38"/>
      <c r="S101" s="38"/>
    </row>
    <row r="102" spans="1:19" x14ac:dyDescent="0.2">
      <c r="A102" s="38"/>
      <c r="B102" s="38"/>
      <c r="C102" s="39" t="s">
        <v>37</v>
      </c>
      <c r="D102" s="40" t="s">
        <v>54</v>
      </c>
      <c r="E102" s="38"/>
      <c r="F102" s="38"/>
      <c r="G102" s="38"/>
      <c r="H102" s="38"/>
      <c r="I102" s="38"/>
      <c r="J102" s="38"/>
      <c r="K102" s="38"/>
      <c r="L102" s="38"/>
      <c r="M102" s="38"/>
      <c r="N102" s="38"/>
      <c r="O102" s="38"/>
      <c r="P102" s="38"/>
      <c r="Q102" s="38"/>
      <c r="R102" s="38"/>
      <c r="S102" s="38"/>
    </row>
    <row r="103" spans="1:19" x14ac:dyDescent="0.2">
      <c r="A103" s="38"/>
      <c r="B103" s="38"/>
      <c r="C103" s="39" t="s">
        <v>38</v>
      </c>
      <c r="D103" s="40" t="s">
        <v>55</v>
      </c>
      <c r="E103" s="38"/>
      <c r="F103" s="38"/>
      <c r="G103" s="38"/>
      <c r="H103" s="38"/>
      <c r="I103" s="38"/>
      <c r="J103" s="38"/>
      <c r="K103" s="38"/>
      <c r="L103" s="38"/>
      <c r="M103" s="38"/>
      <c r="N103" s="38"/>
      <c r="O103" s="38"/>
      <c r="P103" s="38"/>
      <c r="Q103" s="38"/>
      <c r="R103" s="38"/>
      <c r="S103" s="38"/>
    </row>
    <row r="104" spans="1:19" x14ac:dyDescent="0.2">
      <c r="A104" s="38"/>
      <c r="B104" s="38"/>
      <c r="C104" s="38"/>
      <c r="D104" s="40" t="s">
        <v>40</v>
      </c>
      <c r="E104" s="38"/>
      <c r="F104" s="38"/>
      <c r="G104" s="38"/>
      <c r="H104" s="38"/>
      <c r="I104" s="38"/>
      <c r="J104" s="38"/>
      <c r="K104" s="38"/>
      <c r="L104" s="38"/>
      <c r="M104" s="38"/>
      <c r="N104" s="38"/>
      <c r="O104" s="38"/>
      <c r="P104" s="38"/>
      <c r="Q104" s="38"/>
      <c r="R104" s="38"/>
      <c r="S104" s="38"/>
    </row>
    <row r="105" spans="1:19" x14ac:dyDescent="0.2">
      <c r="A105" s="38"/>
      <c r="B105" s="38"/>
      <c r="C105" s="38"/>
      <c r="D105" s="40" t="s">
        <v>45</v>
      </c>
      <c r="E105" s="38"/>
      <c r="F105" s="38"/>
      <c r="G105" s="38"/>
      <c r="H105" s="38"/>
      <c r="I105" s="38"/>
      <c r="J105" s="38"/>
      <c r="K105" s="38"/>
      <c r="L105" s="38"/>
      <c r="M105" s="38"/>
      <c r="N105" s="38"/>
      <c r="O105" s="38"/>
      <c r="P105" s="38"/>
      <c r="Q105" s="38"/>
      <c r="R105" s="38"/>
      <c r="S105" s="38"/>
    </row>
    <row r="106" spans="1:19" x14ac:dyDescent="0.2">
      <c r="A106" s="38"/>
      <c r="B106" s="38"/>
      <c r="C106" s="38"/>
      <c r="D106" s="40" t="s">
        <v>110</v>
      </c>
      <c r="E106" s="38"/>
      <c r="F106" s="38"/>
      <c r="G106" s="38"/>
      <c r="H106" s="38"/>
      <c r="I106" s="38"/>
      <c r="J106" s="38"/>
      <c r="K106" s="38"/>
      <c r="L106" s="38"/>
      <c r="M106" s="38"/>
      <c r="N106" s="38"/>
      <c r="O106" s="38"/>
      <c r="P106" s="38"/>
      <c r="Q106" s="38"/>
      <c r="R106" s="38"/>
      <c r="S106" s="38"/>
    </row>
    <row r="107" spans="1:19" ht="12.75" customHeight="1" x14ac:dyDescent="0.2">
      <c r="A107" s="38"/>
      <c r="B107" s="38"/>
      <c r="C107" s="38"/>
      <c r="D107" s="40" t="s">
        <v>46</v>
      </c>
      <c r="E107" s="38"/>
      <c r="F107" s="38"/>
      <c r="G107" s="38"/>
      <c r="H107" s="38"/>
      <c r="I107" s="38"/>
      <c r="J107" s="38"/>
      <c r="K107" s="38"/>
      <c r="L107" s="38"/>
      <c r="M107" s="38"/>
      <c r="N107" s="38"/>
      <c r="O107" s="38"/>
      <c r="P107" s="38"/>
      <c r="Q107" s="38"/>
      <c r="R107" s="38"/>
      <c r="S107" s="38"/>
    </row>
    <row r="108" spans="1:19" x14ac:dyDescent="0.2">
      <c r="A108" s="38"/>
      <c r="B108" s="38"/>
      <c r="C108" s="38"/>
      <c r="D108" s="40" t="s">
        <v>47</v>
      </c>
      <c r="E108" s="38"/>
      <c r="F108" s="38"/>
      <c r="G108" s="38"/>
      <c r="H108" s="38"/>
      <c r="I108" s="38"/>
      <c r="J108" s="38"/>
      <c r="K108" s="38"/>
      <c r="L108" s="38"/>
      <c r="M108" s="38"/>
      <c r="N108" s="38"/>
      <c r="O108" s="38"/>
      <c r="P108" s="38"/>
      <c r="Q108" s="38"/>
      <c r="R108" s="38"/>
      <c r="S108" s="38"/>
    </row>
    <row r="109" spans="1:19" x14ac:dyDescent="0.2">
      <c r="A109" s="38"/>
      <c r="B109" s="38"/>
      <c r="C109" s="38"/>
      <c r="D109" s="40" t="s">
        <v>111</v>
      </c>
      <c r="E109" s="38"/>
      <c r="F109" s="38"/>
      <c r="G109" s="38"/>
      <c r="H109" s="38"/>
      <c r="I109" s="38"/>
      <c r="J109" s="38"/>
      <c r="K109" s="38"/>
      <c r="L109" s="38"/>
      <c r="M109" s="38"/>
      <c r="N109" s="38"/>
      <c r="O109" s="38"/>
      <c r="P109" s="38"/>
      <c r="Q109" s="38"/>
      <c r="R109" s="38"/>
      <c r="S109" s="38"/>
    </row>
    <row r="110" spans="1:19" x14ac:dyDescent="0.2">
      <c r="A110" s="38"/>
      <c r="B110" s="38"/>
      <c r="C110" s="38"/>
      <c r="D110" s="40" t="s">
        <v>112</v>
      </c>
      <c r="E110" s="38"/>
      <c r="F110" s="38"/>
      <c r="G110" s="38"/>
      <c r="H110" s="38"/>
      <c r="I110" s="38"/>
      <c r="J110" s="38"/>
      <c r="K110" s="38"/>
      <c r="L110" s="38"/>
      <c r="M110" s="38"/>
      <c r="N110" s="38"/>
      <c r="O110" s="38"/>
      <c r="P110" s="38"/>
      <c r="Q110" s="38"/>
      <c r="R110" s="38"/>
      <c r="S110" s="38"/>
    </row>
    <row r="111" spans="1:19" x14ac:dyDescent="0.2">
      <c r="A111" s="38"/>
      <c r="B111" s="38"/>
      <c r="C111" s="38"/>
      <c r="D111" s="40" t="s">
        <v>113</v>
      </c>
      <c r="E111" s="38"/>
      <c r="F111" s="38"/>
      <c r="G111" s="38"/>
      <c r="H111" s="38"/>
      <c r="I111" s="38"/>
      <c r="J111" s="38"/>
      <c r="K111" s="38"/>
      <c r="L111" s="38"/>
      <c r="M111" s="38"/>
      <c r="N111" s="38"/>
      <c r="O111" s="38"/>
      <c r="P111" s="38"/>
      <c r="Q111" s="38"/>
      <c r="R111" s="38"/>
      <c r="S111" s="38"/>
    </row>
    <row r="112" spans="1:19" x14ac:dyDescent="0.2">
      <c r="A112" s="38"/>
      <c r="B112" s="41"/>
      <c r="C112" s="38"/>
      <c r="D112" s="40" t="s">
        <v>48</v>
      </c>
      <c r="E112" s="38"/>
      <c r="F112" s="38"/>
      <c r="G112" s="38"/>
      <c r="H112" s="38"/>
      <c r="I112" s="38"/>
      <c r="J112" s="38"/>
      <c r="K112" s="38"/>
      <c r="L112" s="38"/>
      <c r="M112" s="38"/>
      <c r="N112" s="38"/>
      <c r="O112" s="38"/>
      <c r="P112" s="38"/>
      <c r="Q112" s="38"/>
      <c r="R112" s="38"/>
      <c r="S112" s="38"/>
    </row>
    <row r="113" spans="1:19" x14ac:dyDescent="0.2">
      <c r="A113" s="38"/>
      <c r="B113" s="41"/>
      <c r="C113" s="38"/>
      <c r="D113" s="40" t="s">
        <v>49</v>
      </c>
      <c r="E113" s="38"/>
      <c r="F113" s="38"/>
      <c r="G113" s="38"/>
      <c r="H113" s="38"/>
      <c r="I113" s="38"/>
      <c r="J113" s="38"/>
      <c r="K113" s="38"/>
      <c r="L113" s="38"/>
      <c r="M113" s="38"/>
      <c r="N113" s="38"/>
      <c r="O113" s="38"/>
      <c r="P113" s="38"/>
      <c r="Q113" s="38"/>
      <c r="R113" s="38"/>
      <c r="S113" s="38"/>
    </row>
    <row r="114" spans="1:19" x14ac:dyDescent="0.2">
      <c r="A114" s="38"/>
      <c r="B114" s="41"/>
      <c r="C114" s="38"/>
      <c r="D114" s="40" t="s">
        <v>50</v>
      </c>
      <c r="E114" s="38"/>
      <c r="F114" s="38"/>
      <c r="G114" s="38"/>
      <c r="H114" s="38"/>
      <c r="I114" s="38"/>
      <c r="J114" s="38"/>
      <c r="K114" s="38"/>
      <c r="L114" s="38"/>
      <c r="M114" s="38"/>
      <c r="N114" s="38"/>
      <c r="O114" s="38"/>
      <c r="P114" s="38"/>
      <c r="Q114" s="38"/>
      <c r="R114" s="38"/>
      <c r="S114" s="38"/>
    </row>
    <row r="115" spans="1:19" x14ac:dyDescent="0.2">
      <c r="A115" s="38"/>
      <c r="B115" s="41"/>
      <c r="C115" s="38"/>
      <c r="D115" s="40" t="s">
        <v>51</v>
      </c>
      <c r="E115" s="38"/>
      <c r="F115" s="38"/>
      <c r="G115" s="38"/>
      <c r="H115" s="38"/>
      <c r="I115" s="38"/>
      <c r="J115" s="38"/>
      <c r="K115" s="38"/>
      <c r="L115" s="38"/>
      <c r="M115" s="38"/>
      <c r="N115" s="38"/>
      <c r="O115" s="38"/>
      <c r="P115" s="38"/>
      <c r="Q115" s="38"/>
      <c r="R115" s="38"/>
      <c r="S115" s="38"/>
    </row>
    <row r="116" spans="1:19" x14ac:dyDescent="0.2">
      <c r="A116" s="38"/>
      <c r="B116" s="41"/>
      <c r="C116" s="38"/>
      <c r="D116" s="40" t="s">
        <v>52</v>
      </c>
      <c r="E116" s="38"/>
      <c r="F116" s="38"/>
      <c r="G116" s="38"/>
      <c r="H116" s="38"/>
      <c r="I116" s="38"/>
      <c r="J116" s="38"/>
      <c r="K116" s="38"/>
      <c r="L116" s="38"/>
      <c r="M116" s="38"/>
      <c r="N116" s="38"/>
      <c r="O116" s="38"/>
      <c r="P116" s="38"/>
      <c r="Q116" s="38"/>
      <c r="R116" s="38"/>
      <c r="S116" s="38"/>
    </row>
    <row r="117" spans="1:19" x14ac:dyDescent="0.2">
      <c r="A117" s="38"/>
      <c r="B117" s="41"/>
      <c r="C117" s="38"/>
      <c r="D117" s="40" t="s">
        <v>53</v>
      </c>
      <c r="E117" s="38"/>
      <c r="F117" s="38"/>
      <c r="G117" s="38"/>
      <c r="H117" s="38"/>
      <c r="I117" s="38"/>
      <c r="J117" s="38"/>
      <c r="K117" s="38"/>
      <c r="L117" s="38"/>
      <c r="M117" s="38"/>
      <c r="N117" s="38"/>
      <c r="O117" s="38"/>
      <c r="P117" s="38"/>
      <c r="Q117" s="38"/>
      <c r="R117" s="38"/>
      <c r="S117" s="38"/>
    </row>
    <row r="118" spans="1:19" x14ac:dyDescent="0.2">
      <c r="A118" s="38"/>
      <c r="B118" s="41"/>
      <c r="C118" s="38"/>
      <c r="D118" s="38"/>
      <c r="E118" s="38"/>
      <c r="F118" s="38"/>
      <c r="G118" s="38"/>
      <c r="H118" s="38"/>
      <c r="I118" s="38"/>
      <c r="J118" s="38"/>
      <c r="K118" s="38"/>
      <c r="L118" s="38"/>
      <c r="M118" s="38"/>
      <c r="N118" s="38"/>
      <c r="O118" s="38"/>
      <c r="P118" s="38"/>
      <c r="Q118" s="38"/>
      <c r="R118" s="38"/>
      <c r="S118" s="38"/>
    </row>
    <row r="119" spans="1:19" ht="38.25" x14ac:dyDescent="0.2">
      <c r="A119" s="38"/>
      <c r="B119" s="42" t="s">
        <v>75</v>
      </c>
      <c r="C119" s="38"/>
      <c r="D119" s="38">
        <v>2012</v>
      </c>
      <c r="E119" s="38"/>
      <c r="F119" s="38"/>
      <c r="G119" s="38"/>
      <c r="H119" s="38"/>
      <c r="I119" s="38"/>
      <c r="J119" s="38"/>
      <c r="K119" s="38"/>
      <c r="L119" s="38"/>
      <c r="M119" s="38"/>
      <c r="N119" s="38"/>
      <c r="O119" s="38"/>
      <c r="P119" s="38"/>
      <c r="Q119" s="38"/>
      <c r="R119" s="38"/>
      <c r="S119" s="38"/>
    </row>
    <row r="120" spans="1:19" ht="63.75" x14ac:dyDescent="0.2">
      <c r="A120" s="38"/>
      <c r="B120" s="42" t="s">
        <v>76</v>
      </c>
      <c r="C120" s="38"/>
      <c r="D120" s="38">
        <v>2013</v>
      </c>
      <c r="E120" s="38"/>
      <c r="F120" s="38"/>
      <c r="G120" s="38"/>
      <c r="H120" s="38"/>
      <c r="I120" s="38"/>
      <c r="J120" s="38"/>
      <c r="K120" s="38"/>
      <c r="L120" s="38"/>
      <c r="M120" s="38"/>
      <c r="N120" s="38"/>
      <c r="O120" s="38"/>
      <c r="P120" s="38"/>
      <c r="Q120" s="38"/>
      <c r="R120" s="38"/>
      <c r="S120" s="38"/>
    </row>
    <row r="121" spans="1:19" ht="76.5" x14ac:dyDescent="0.2">
      <c r="A121" s="38"/>
      <c r="B121" s="42" t="s">
        <v>77</v>
      </c>
      <c r="C121" s="38"/>
      <c r="D121" s="38">
        <v>2014</v>
      </c>
      <c r="E121" s="38"/>
      <c r="F121" s="38"/>
      <c r="G121" s="38"/>
      <c r="H121" s="38"/>
      <c r="I121" s="38"/>
      <c r="J121" s="38"/>
      <c r="K121" s="38"/>
      <c r="L121" s="38"/>
      <c r="M121" s="38"/>
      <c r="N121" s="38"/>
      <c r="O121" s="38"/>
      <c r="P121" s="38"/>
      <c r="Q121" s="38"/>
      <c r="R121" s="38"/>
      <c r="S121" s="38"/>
    </row>
    <row r="122" spans="1:19" ht="63.75" x14ac:dyDescent="0.2">
      <c r="A122" s="38"/>
      <c r="B122" s="42" t="s">
        <v>78</v>
      </c>
      <c r="C122" s="38"/>
      <c r="D122" s="38">
        <v>2016</v>
      </c>
      <c r="E122" s="38"/>
      <c r="F122" s="38"/>
      <c r="G122" s="38"/>
      <c r="H122" s="38"/>
      <c r="I122" s="38"/>
      <c r="J122" s="38"/>
      <c r="K122" s="38"/>
      <c r="L122" s="38"/>
      <c r="M122" s="38"/>
      <c r="N122" s="38"/>
      <c r="O122" s="38"/>
      <c r="P122" s="38"/>
      <c r="Q122" s="38"/>
      <c r="R122" s="38"/>
      <c r="S122" s="38"/>
    </row>
    <row r="123" spans="1:19" ht="38.25" x14ac:dyDescent="0.2">
      <c r="A123" s="38"/>
      <c r="B123" s="42" t="s">
        <v>82</v>
      </c>
      <c r="C123" s="38"/>
      <c r="D123" s="38">
        <v>2017</v>
      </c>
      <c r="E123" s="38"/>
      <c r="F123" s="38"/>
      <c r="G123" s="38"/>
      <c r="H123" s="38"/>
      <c r="I123" s="38"/>
      <c r="J123" s="38"/>
      <c r="K123" s="38"/>
      <c r="L123" s="38"/>
      <c r="M123" s="38"/>
      <c r="N123" s="38"/>
      <c r="O123" s="38"/>
      <c r="P123" s="38"/>
      <c r="Q123" s="38"/>
      <c r="R123" s="38"/>
      <c r="S123" s="38"/>
    </row>
    <row r="124" spans="1:19" ht="63.75" x14ac:dyDescent="0.2">
      <c r="A124" s="38"/>
      <c r="B124" s="42" t="s">
        <v>79</v>
      </c>
      <c r="C124" s="38"/>
      <c r="D124" s="38"/>
      <c r="E124" s="38"/>
      <c r="F124" s="38"/>
      <c r="G124" s="38"/>
      <c r="H124" s="38"/>
      <c r="I124" s="38"/>
      <c r="J124" s="38"/>
      <c r="K124" s="38"/>
      <c r="L124" s="38"/>
      <c r="M124" s="38"/>
      <c r="N124" s="38"/>
      <c r="O124" s="38"/>
      <c r="P124" s="38"/>
      <c r="Q124" s="38"/>
      <c r="R124" s="38"/>
      <c r="S124" s="38"/>
    </row>
    <row r="125" spans="1:19" ht="63.75" x14ac:dyDescent="0.2">
      <c r="A125" s="38"/>
      <c r="B125" s="42" t="s">
        <v>80</v>
      </c>
      <c r="C125" s="38"/>
      <c r="D125" s="38"/>
      <c r="E125" s="38"/>
      <c r="F125" s="38"/>
      <c r="G125" s="38"/>
      <c r="H125" s="38"/>
      <c r="I125" s="38"/>
      <c r="J125" s="38"/>
      <c r="K125" s="38"/>
      <c r="L125" s="38"/>
      <c r="M125" s="38"/>
      <c r="N125" s="38"/>
      <c r="O125" s="38"/>
      <c r="P125" s="38"/>
      <c r="Q125" s="38"/>
      <c r="R125" s="38"/>
      <c r="S125" s="38"/>
    </row>
    <row r="126" spans="1:19" ht="51" x14ac:dyDescent="0.2">
      <c r="A126" s="38"/>
      <c r="B126" s="42" t="s">
        <v>81</v>
      </c>
      <c r="C126" s="38"/>
      <c r="D126" s="38"/>
      <c r="E126" s="38"/>
      <c r="F126" s="38"/>
      <c r="G126" s="38"/>
      <c r="H126" s="38"/>
      <c r="I126" s="38"/>
      <c r="J126" s="38"/>
      <c r="K126" s="38"/>
      <c r="L126" s="38"/>
      <c r="M126" s="38"/>
      <c r="N126" s="38"/>
      <c r="O126" s="38"/>
      <c r="P126" s="38"/>
      <c r="Q126" s="38"/>
      <c r="R126" s="38"/>
      <c r="S126" s="38"/>
    </row>
    <row r="127" spans="1:19" x14ac:dyDescent="0.2">
      <c r="A127" s="38"/>
      <c r="B127" s="42" t="s">
        <v>114</v>
      </c>
      <c r="C127" s="38"/>
      <c r="D127" s="38"/>
      <c r="E127" s="38"/>
      <c r="F127" s="38"/>
      <c r="G127" s="38"/>
      <c r="H127" s="38"/>
      <c r="I127" s="38"/>
      <c r="J127" s="38"/>
      <c r="K127" s="38"/>
      <c r="L127" s="38"/>
      <c r="M127" s="38"/>
      <c r="N127" s="38"/>
      <c r="O127" s="38"/>
      <c r="P127" s="38"/>
      <c r="Q127" s="38"/>
      <c r="R127" s="38"/>
      <c r="S127" s="38"/>
    </row>
    <row r="128" spans="1:19" x14ac:dyDescent="0.2">
      <c r="A128" s="38"/>
      <c r="B128" s="41"/>
      <c r="C128" s="38"/>
      <c r="D128" s="38"/>
      <c r="E128" s="38"/>
      <c r="F128" s="38"/>
      <c r="G128" s="38"/>
      <c r="H128" s="38"/>
      <c r="I128" s="38"/>
      <c r="J128" s="38"/>
      <c r="K128" s="38"/>
      <c r="L128" s="38"/>
      <c r="M128" s="38"/>
      <c r="N128" s="38"/>
      <c r="O128" s="38"/>
      <c r="P128" s="38"/>
      <c r="Q128" s="38"/>
      <c r="R128" s="38"/>
      <c r="S128" s="38"/>
    </row>
    <row r="129" spans="1:19" x14ac:dyDescent="0.2">
      <c r="A129" s="38"/>
      <c r="B129" s="41"/>
      <c r="C129" s="38"/>
      <c r="D129" s="38"/>
      <c r="E129" s="38"/>
      <c r="F129" s="38"/>
      <c r="G129" s="38"/>
      <c r="H129" s="38"/>
      <c r="I129" s="38"/>
      <c r="J129" s="38"/>
      <c r="K129" s="38"/>
      <c r="L129" s="38"/>
      <c r="M129" s="38"/>
      <c r="N129" s="38"/>
      <c r="O129" s="38"/>
      <c r="P129" s="38"/>
      <c r="Q129" s="38"/>
      <c r="R129" s="38"/>
      <c r="S129" s="38"/>
    </row>
    <row r="130" spans="1:19" x14ac:dyDescent="0.2">
      <c r="A130" s="38"/>
      <c r="B130" s="41"/>
      <c r="C130" s="38"/>
      <c r="D130" s="38"/>
      <c r="E130" s="38"/>
      <c r="F130" s="38"/>
      <c r="G130" s="38"/>
      <c r="H130" s="38"/>
      <c r="I130" s="38"/>
      <c r="J130" s="38"/>
      <c r="K130" s="38"/>
      <c r="L130" s="38"/>
      <c r="M130" s="38"/>
      <c r="N130" s="38"/>
      <c r="O130" s="38"/>
      <c r="P130" s="38"/>
      <c r="Q130" s="38"/>
      <c r="R130" s="38"/>
      <c r="S130" s="38"/>
    </row>
    <row r="131" spans="1:19" x14ac:dyDescent="0.2">
      <c r="A131" s="38"/>
      <c r="B131" s="41"/>
      <c r="C131" s="38"/>
      <c r="D131" s="38"/>
      <c r="E131" s="38"/>
      <c r="F131" s="38"/>
      <c r="G131" s="38"/>
      <c r="H131" s="38"/>
      <c r="I131" s="38"/>
      <c r="J131" s="38"/>
      <c r="K131" s="38"/>
      <c r="L131" s="38"/>
      <c r="M131" s="38"/>
      <c r="N131" s="38"/>
      <c r="O131" s="38"/>
      <c r="P131" s="38"/>
      <c r="Q131" s="38"/>
      <c r="R131" s="38"/>
      <c r="S131" s="38"/>
    </row>
    <row r="132" spans="1:19" x14ac:dyDescent="0.2">
      <c r="A132" s="38"/>
      <c r="B132" s="41"/>
      <c r="C132" s="38"/>
      <c r="D132" s="38"/>
      <c r="E132" s="38"/>
      <c r="F132" s="38"/>
      <c r="G132" s="38"/>
      <c r="H132" s="38"/>
      <c r="I132" s="38"/>
      <c r="J132" s="38"/>
      <c r="K132" s="38"/>
      <c r="L132" s="38"/>
      <c r="M132" s="38"/>
      <c r="N132" s="38"/>
      <c r="O132" s="38"/>
      <c r="P132" s="38"/>
      <c r="Q132" s="38"/>
      <c r="R132" s="38"/>
      <c r="S132" s="38"/>
    </row>
    <row r="133" spans="1:19" x14ac:dyDescent="0.2">
      <c r="B133" s="43"/>
    </row>
    <row r="134" spans="1:19" x14ac:dyDescent="0.2">
      <c r="B134" s="43"/>
    </row>
    <row r="135" spans="1:19" x14ac:dyDescent="0.2">
      <c r="B135" s="43"/>
    </row>
    <row r="136" spans="1:19" x14ac:dyDescent="0.2">
      <c r="B136" s="43"/>
    </row>
    <row r="137" spans="1:19" x14ac:dyDescent="0.2">
      <c r="B137" s="43"/>
    </row>
    <row r="138" spans="1:19" x14ac:dyDescent="0.2">
      <c r="B138" s="43"/>
    </row>
    <row r="139" spans="1:19" x14ac:dyDescent="0.2">
      <c r="B139" s="43"/>
    </row>
    <row r="140" spans="1:19" x14ac:dyDescent="0.2">
      <c r="B140" s="43"/>
    </row>
    <row r="141" spans="1:19" x14ac:dyDescent="0.2">
      <c r="B141" s="43"/>
    </row>
    <row r="142" spans="1:19" x14ac:dyDescent="0.2">
      <c r="B142" s="43"/>
    </row>
    <row r="143" spans="1:19" x14ac:dyDescent="0.2">
      <c r="B143" s="43"/>
    </row>
    <row r="144" spans="1:19" x14ac:dyDescent="0.2">
      <c r="B144" s="43"/>
    </row>
    <row r="145" spans="2:2" x14ac:dyDescent="0.2">
      <c r="B145" s="43"/>
    </row>
    <row r="146" spans="2:2" x14ac:dyDescent="0.2">
      <c r="B146" s="43"/>
    </row>
    <row r="147" spans="2:2" x14ac:dyDescent="0.2">
      <c r="B147" s="43"/>
    </row>
    <row r="148" spans="2:2" x14ac:dyDescent="0.2">
      <c r="B148" s="43"/>
    </row>
    <row r="149" spans="2:2" x14ac:dyDescent="0.2">
      <c r="B149" s="43"/>
    </row>
    <row r="150" spans="2:2" x14ac:dyDescent="0.2">
      <c r="B150" s="43"/>
    </row>
    <row r="151" spans="2:2" x14ac:dyDescent="0.2">
      <c r="B151" s="43"/>
    </row>
    <row r="152" spans="2:2" x14ac:dyDescent="0.2">
      <c r="B152" s="43"/>
    </row>
    <row r="153" spans="2:2" x14ac:dyDescent="0.2">
      <c r="B153" s="43"/>
    </row>
    <row r="154" spans="2:2" x14ac:dyDescent="0.2">
      <c r="B154" s="43"/>
    </row>
    <row r="155" spans="2:2" x14ac:dyDescent="0.2">
      <c r="B155" s="43"/>
    </row>
    <row r="156" spans="2:2" x14ac:dyDescent="0.2">
      <c r="B156" s="43"/>
    </row>
    <row r="157" spans="2:2" x14ac:dyDescent="0.2">
      <c r="B157" s="43"/>
    </row>
    <row r="158" spans="2:2" x14ac:dyDescent="0.2">
      <c r="B158" s="43"/>
    </row>
    <row r="159" spans="2:2" x14ac:dyDescent="0.2">
      <c r="B159" s="43"/>
    </row>
    <row r="160" spans="2:2" x14ac:dyDescent="0.2">
      <c r="B160" s="43"/>
    </row>
    <row r="161" spans="2:2" x14ac:dyDescent="0.2">
      <c r="B161" s="43"/>
    </row>
    <row r="162" spans="2:2" x14ac:dyDescent="0.2">
      <c r="B162" s="43"/>
    </row>
    <row r="163" spans="2:2" x14ac:dyDescent="0.2">
      <c r="B163" s="43"/>
    </row>
    <row r="164" spans="2:2" x14ac:dyDescent="0.2">
      <c r="B164" s="43"/>
    </row>
    <row r="165" spans="2:2" x14ac:dyDescent="0.2">
      <c r="B165" s="43"/>
    </row>
    <row r="166" spans="2:2" x14ac:dyDescent="0.2">
      <c r="B166" s="43"/>
    </row>
    <row r="167" spans="2:2" x14ac:dyDescent="0.2">
      <c r="B167" s="43"/>
    </row>
    <row r="168" spans="2:2" x14ac:dyDescent="0.2">
      <c r="B168" s="43"/>
    </row>
    <row r="169" spans="2:2" x14ac:dyDescent="0.2">
      <c r="B169" s="43"/>
    </row>
    <row r="170" spans="2:2" x14ac:dyDescent="0.2">
      <c r="B170" s="43"/>
    </row>
    <row r="171" spans="2:2" x14ac:dyDescent="0.2">
      <c r="B171" s="43"/>
    </row>
  </sheetData>
  <mergeCells count="72">
    <mergeCell ref="C71:P71"/>
    <mergeCell ref="C44:G44"/>
    <mergeCell ref="H44:L44"/>
    <mergeCell ref="M44:P44"/>
    <mergeCell ref="B46:P46"/>
    <mergeCell ref="B48:B49"/>
    <mergeCell ref="B50:P50"/>
    <mergeCell ref="B51:P51"/>
    <mergeCell ref="B52:P67"/>
    <mergeCell ref="A68:Q68"/>
    <mergeCell ref="C69:P69"/>
    <mergeCell ref="C70:P70"/>
    <mergeCell ref="C42:G42"/>
    <mergeCell ref="H42:L42"/>
    <mergeCell ref="M42:P42"/>
    <mergeCell ref="C43:G43"/>
    <mergeCell ref="H43:L43"/>
    <mergeCell ref="M43:P43"/>
    <mergeCell ref="C40:G40"/>
    <mergeCell ref="H40:L40"/>
    <mergeCell ref="M40:P40"/>
    <mergeCell ref="C41:G41"/>
    <mergeCell ref="H41:L41"/>
    <mergeCell ref="M41:P41"/>
    <mergeCell ref="B35:P35"/>
    <mergeCell ref="C36:P36"/>
    <mergeCell ref="B38:P38"/>
    <mergeCell ref="C39:G39"/>
    <mergeCell ref="H39:L39"/>
    <mergeCell ref="M39:P39"/>
    <mergeCell ref="C34:P34"/>
    <mergeCell ref="B23:P23"/>
    <mergeCell ref="C24:P24"/>
    <mergeCell ref="B25:P25"/>
    <mergeCell ref="C26:P26"/>
    <mergeCell ref="B27:P27"/>
    <mergeCell ref="D28:G28"/>
    <mergeCell ref="H28:J28"/>
    <mergeCell ref="K28:M28"/>
    <mergeCell ref="N28:O28"/>
    <mergeCell ref="B29:P29"/>
    <mergeCell ref="C30:P30"/>
    <mergeCell ref="B31:P31"/>
    <mergeCell ref="C32:P32"/>
    <mergeCell ref="B33:P33"/>
    <mergeCell ref="C22:P22"/>
    <mergeCell ref="B11:P11"/>
    <mergeCell ref="C12:P12"/>
    <mergeCell ref="B13:P13"/>
    <mergeCell ref="C14:P14"/>
    <mergeCell ref="B15:P15"/>
    <mergeCell ref="C16:P16"/>
    <mergeCell ref="B17:P17"/>
    <mergeCell ref="C18:P18"/>
    <mergeCell ref="B19:P19"/>
    <mergeCell ref="B20:P20"/>
    <mergeCell ref="B21:P21"/>
    <mergeCell ref="B7:P8"/>
    <mergeCell ref="B9:P9"/>
    <mergeCell ref="D10:G10"/>
    <mergeCell ref="H10:J10"/>
    <mergeCell ref="K10:N10"/>
    <mergeCell ref="O10:P10"/>
    <mergeCell ref="B2:B5"/>
    <mergeCell ref="C2:M2"/>
    <mergeCell ref="N2:P2"/>
    <mergeCell ref="C3:M3"/>
    <mergeCell ref="N3:P3"/>
    <mergeCell ref="C4:M4"/>
    <mergeCell ref="N4:P4"/>
    <mergeCell ref="C5:M5"/>
    <mergeCell ref="N5:P5"/>
  </mergeCells>
  <dataValidations count="7">
    <dataValidation type="list" allowBlank="1" showInputMessage="1" showErrorMessage="1" sqref="H10:J10" xr:uid="{DB415EC9-290E-474F-87AA-CAB7B1F7B75F}">
      <formula1>$B$97:$B$99</formula1>
    </dataValidation>
    <dataValidation type="list" allowBlank="1" showInputMessage="1" showErrorMessage="1" sqref="O10:P10" xr:uid="{F42711FA-60DB-44C8-9406-C6854B56F080}">
      <formula1>$C$97:$C$103</formula1>
    </dataValidation>
    <dataValidation type="list" allowBlank="1" showInputMessage="1" showErrorMessage="1" sqref="C12:P12" xr:uid="{BA907D34-E8EE-4EA7-9AA4-3A940AB7FC25}">
      <formula1>$D$97:$D$117</formula1>
    </dataValidation>
    <dataValidation type="list" allowBlank="1" showInputMessage="1" showErrorMessage="1" sqref="C71:P71" xr:uid="{D1EA1B15-7D16-4E03-A94B-CB6EA0E2F2AF}">
      <formula1>$M$97:$M$99</formula1>
    </dataValidation>
    <dataValidation type="list" allowBlank="1" showInputMessage="1" showErrorMessage="1" sqref="C34:P34 C36:P36" xr:uid="{718C634F-C132-41B3-B5B5-4A69A81CE95C}">
      <formula1>$Q$96:$Q$101</formula1>
    </dataValidation>
    <dataValidation type="list" allowBlank="1" showInputMessage="1" showErrorMessage="1" sqref="C18:P18" xr:uid="{CDA221F4-5BDD-45EE-9B6B-8513F1251AAD}">
      <formula1>$B$119:$B$127</formula1>
    </dataValidation>
    <dataValidation type="list" allowBlank="1" showInputMessage="1" showErrorMessage="1" sqref="C10" xr:uid="{4CB41894-E2C3-4301-AF41-A3DEE28DF6FE}">
      <formula1>$D$119:$D$123</formula1>
    </dataValidation>
  </dataValidations>
  <printOptions horizontalCentered="1" verticalCentered="1"/>
  <pageMargins left="0" right="0" top="0" bottom="0" header="0" footer="0"/>
  <pageSetup paperSize="14" scale="75" orientation="portrait" horizontalDpi="4294967294" verticalDpi="4294967294"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E3CE2-3437-4621-8434-F6BB7853143D}">
  <sheetPr>
    <tabColor theme="3" tint="0.39997558519241921"/>
  </sheetPr>
  <dimension ref="A1:G12"/>
  <sheetViews>
    <sheetView topLeftCell="A8" workbookViewId="0">
      <selection activeCell="C24" sqref="C24:P24"/>
    </sheetView>
  </sheetViews>
  <sheetFormatPr baseColWidth="10" defaultRowHeight="12.75" x14ac:dyDescent="0.2"/>
  <cols>
    <col min="1" max="1" width="23.85546875" customWidth="1"/>
    <col min="2" max="2" width="34.5703125" customWidth="1"/>
    <col min="3" max="3" width="24.7109375" customWidth="1"/>
    <col min="4" max="4" width="12.42578125" customWidth="1"/>
    <col min="7" max="7" width="24.28515625" customWidth="1"/>
  </cols>
  <sheetData>
    <row r="1" spans="1:7" ht="18.75" thickTop="1" x14ac:dyDescent="0.25">
      <c r="A1" s="527"/>
      <c r="B1" s="530" t="s">
        <v>56</v>
      </c>
      <c r="C1" s="530"/>
      <c r="D1" s="530"/>
      <c r="E1" s="531" t="s">
        <v>86</v>
      </c>
      <c r="F1" s="532"/>
      <c r="G1" s="533"/>
    </row>
    <row r="2" spans="1:7" ht="18" x14ac:dyDescent="0.25">
      <c r="A2" s="528"/>
      <c r="B2" s="534" t="s">
        <v>87</v>
      </c>
      <c r="C2" s="534"/>
      <c r="D2" s="534"/>
      <c r="E2" s="535" t="s">
        <v>88</v>
      </c>
      <c r="F2" s="536"/>
      <c r="G2" s="537"/>
    </row>
    <row r="3" spans="1:7" ht="21.75" customHeight="1" x14ac:dyDescent="0.25">
      <c r="A3" s="528"/>
      <c r="B3" s="534" t="s">
        <v>89</v>
      </c>
      <c r="C3" s="534"/>
      <c r="D3" s="534"/>
      <c r="E3" s="535" t="s">
        <v>90</v>
      </c>
      <c r="F3" s="536"/>
      <c r="G3" s="537"/>
    </row>
    <row r="4" spans="1:7" ht="29.25" customHeight="1" thickBot="1" x14ac:dyDescent="0.3">
      <c r="A4" s="529"/>
      <c r="B4" s="504" t="s">
        <v>91</v>
      </c>
      <c r="C4" s="504"/>
      <c r="D4" s="504"/>
      <c r="E4" s="505" t="s">
        <v>61</v>
      </c>
      <c r="F4" s="506"/>
      <c r="G4" s="507"/>
    </row>
    <row r="5" spans="1:7" ht="18.75" thickTop="1" x14ac:dyDescent="0.25">
      <c r="A5" s="25"/>
      <c r="B5" s="24"/>
      <c r="C5" s="26"/>
      <c r="D5" s="26"/>
      <c r="E5" s="27"/>
      <c r="F5" s="27"/>
      <c r="G5" s="27"/>
    </row>
    <row r="6" spans="1:7" ht="15.75" x14ac:dyDescent="0.25">
      <c r="A6" s="28" t="s">
        <v>0</v>
      </c>
      <c r="C6" s="508" t="s">
        <v>95</v>
      </c>
      <c r="D6" s="508"/>
      <c r="E6" s="508"/>
      <c r="F6" s="508"/>
      <c r="G6" s="508"/>
    </row>
    <row r="7" spans="1:7" ht="13.5" thickBot="1" x14ac:dyDescent="0.25">
      <c r="A7" s="28"/>
    </row>
    <row r="8" spans="1:7" ht="14.25" thickTop="1" thickBot="1" x14ac:dyDescent="0.25">
      <c r="A8" s="509" t="s">
        <v>92</v>
      </c>
      <c r="B8" s="511" t="s">
        <v>20</v>
      </c>
      <c r="C8" s="513" t="s">
        <v>115</v>
      </c>
      <c r="D8" s="513"/>
      <c r="E8" s="513"/>
      <c r="F8" s="513"/>
      <c r="G8" s="514"/>
    </row>
    <row r="9" spans="1:7" ht="13.5" thickBot="1" x14ac:dyDescent="0.25">
      <c r="A9" s="510"/>
      <c r="B9" s="512"/>
      <c r="C9" s="31" t="s">
        <v>69</v>
      </c>
      <c r="D9" s="31" t="s">
        <v>93</v>
      </c>
      <c r="E9" s="515" t="s">
        <v>94</v>
      </c>
      <c r="F9" s="515"/>
      <c r="G9" s="516"/>
    </row>
    <row r="10" spans="1:7" ht="80.45" customHeight="1" thickBot="1" x14ac:dyDescent="0.25">
      <c r="A10" s="517" t="s">
        <v>95</v>
      </c>
      <c r="B10" s="29" t="s">
        <v>124</v>
      </c>
      <c r="C10" s="30"/>
      <c r="D10" s="519" t="str">
        <f>IF(C11=0,"0%",C10/C11)</f>
        <v>0%</v>
      </c>
      <c r="E10" s="521"/>
      <c r="F10" s="522"/>
      <c r="G10" s="523"/>
    </row>
    <row r="11" spans="1:7" ht="245.45" customHeight="1" thickBot="1" x14ac:dyDescent="0.25">
      <c r="A11" s="518"/>
      <c r="B11" s="29" t="s">
        <v>125</v>
      </c>
      <c r="C11" s="30"/>
      <c r="D11" s="520"/>
      <c r="E11" s="524"/>
      <c r="F11" s="525"/>
      <c r="G11" s="526"/>
    </row>
    <row r="12" spans="1:7" x14ac:dyDescent="0.2">
      <c r="D12" s="46" t="str">
        <f>D10</f>
        <v>0%</v>
      </c>
    </row>
  </sheetData>
  <mergeCells count="17">
    <mergeCell ref="A10:A11"/>
    <mergeCell ref="D10:D11"/>
    <mergeCell ref="E10:G11"/>
    <mergeCell ref="A1:A4"/>
    <mergeCell ref="B1:D1"/>
    <mergeCell ref="E1:G1"/>
    <mergeCell ref="B2:D2"/>
    <mergeCell ref="E2:G2"/>
    <mergeCell ref="B3:D3"/>
    <mergeCell ref="E3:G3"/>
    <mergeCell ref="B4:D4"/>
    <mergeCell ref="E4:G4"/>
    <mergeCell ref="C6:G6"/>
    <mergeCell ref="A8:A9"/>
    <mergeCell ref="B8:B9"/>
    <mergeCell ref="C8:G8"/>
    <mergeCell ref="E9:G9"/>
  </mergeCells>
  <pageMargins left="0.7" right="0.7" top="0.75" bottom="0.75" header="0.3" footer="0.3"/>
  <pageSetup paperSize="14" scale="65"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40746-F96F-434D-9160-F1320ECB8F75}">
  <sheetPr>
    <tabColor rgb="FFFFFF00"/>
  </sheetPr>
  <dimension ref="A1:T180"/>
  <sheetViews>
    <sheetView zoomScale="115" zoomScaleNormal="115" workbookViewId="0">
      <selection activeCell="C18" sqref="C18:P18"/>
    </sheetView>
  </sheetViews>
  <sheetFormatPr baseColWidth="10" defaultRowHeight="12.75" x14ac:dyDescent="0.2"/>
  <cols>
    <col min="1" max="1" width="1.28515625" style="49" customWidth="1"/>
    <col min="2" max="2" width="30" style="49" customWidth="1"/>
    <col min="3" max="3" width="16.85546875" style="49" customWidth="1"/>
    <col min="4" max="8" width="8.7109375" style="49" customWidth="1"/>
    <col min="9" max="9" width="11.7109375" style="49" customWidth="1"/>
    <col min="10" max="15" width="8.7109375" style="49" customWidth="1"/>
    <col min="16" max="16" width="11" style="49" customWidth="1"/>
    <col min="17" max="18" width="11.7109375" style="49" customWidth="1"/>
    <col min="19" max="19" width="11.42578125" style="99" customWidth="1"/>
    <col min="20" max="20" width="11.42578125" style="49" hidden="1" customWidth="1"/>
    <col min="21" max="16384" width="11.42578125" style="49"/>
  </cols>
  <sheetData>
    <row r="1" spans="1:20" ht="3.75" customHeight="1" thickBot="1" x14ac:dyDescent="0.25">
      <c r="A1" s="89"/>
      <c r="B1" s="89"/>
      <c r="C1" s="89"/>
      <c r="D1" s="89"/>
      <c r="E1" s="89"/>
      <c r="F1" s="89"/>
      <c r="G1" s="89"/>
      <c r="H1" s="89"/>
      <c r="I1" s="89"/>
      <c r="J1" s="89"/>
      <c r="K1" s="89"/>
      <c r="L1" s="89"/>
      <c r="M1" s="89"/>
      <c r="N1" s="89"/>
      <c r="O1" s="89"/>
      <c r="P1" s="89"/>
      <c r="Q1" s="89"/>
    </row>
    <row r="2" spans="1:20" ht="16.5" customHeight="1" x14ac:dyDescent="0.2">
      <c r="A2" s="89"/>
      <c r="B2" s="656"/>
      <c r="C2" s="659" t="s">
        <v>56</v>
      </c>
      <c r="D2" s="660"/>
      <c r="E2" s="660"/>
      <c r="F2" s="660"/>
      <c r="G2" s="660"/>
      <c r="H2" s="660"/>
      <c r="I2" s="660"/>
      <c r="J2" s="660"/>
      <c r="K2" s="660"/>
      <c r="L2" s="660"/>
      <c r="M2" s="661"/>
      <c r="N2" s="662" t="s">
        <v>185</v>
      </c>
      <c r="O2" s="663"/>
      <c r="P2" s="664"/>
      <c r="Q2" s="89"/>
      <c r="S2" s="100"/>
      <c r="T2" s="49">
        <v>0.95</v>
      </c>
    </row>
    <row r="3" spans="1:20" ht="15.75" customHeight="1" x14ac:dyDescent="0.2">
      <c r="A3" s="89"/>
      <c r="B3" s="657"/>
      <c r="C3" s="665" t="s">
        <v>58</v>
      </c>
      <c r="D3" s="666"/>
      <c r="E3" s="666"/>
      <c r="F3" s="666"/>
      <c r="G3" s="666"/>
      <c r="H3" s="666"/>
      <c r="I3" s="666"/>
      <c r="J3" s="666"/>
      <c r="K3" s="666"/>
      <c r="L3" s="666"/>
      <c r="M3" s="667"/>
      <c r="N3" s="668" t="s">
        <v>189</v>
      </c>
      <c r="O3" s="669"/>
      <c r="P3" s="670"/>
      <c r="Q3" s="89"/>
      <c r="S3" s="100"/>
      <c r="T3" s="49">
        <v>0.94999</v>
      </c>
    </row>
    <row r="4" spans="1:20" ht="15.75" customHeight="1" x14ac:dyDescent="0.2">
      <c r="A4" s="89"/>
      <c r="B4" s="657"/>
      <c r="C4" s="665" t="s">
        <v>59</v>
      </c>
      <c r="D4" s="666"/>
      <c r="E4" s="666"/>
      <c r="F4" s="666"/>
      <c r="G4" s="666"/>
      <c r="H4" s="666"/>
      <c r="I4" s="666"/>
      <c r="J4" s="666"/>
      <c r="K4" s="666"/>
      <c r="L4" s="666"/>
      <c r="M4" s="667"/>
      <c r="N4" s="668" t="s">
        <v>186</v>
      </c>
      <c r="O4" s="669"/>
      <c r="P4" s="670"/>
      <c r="Q4" s="89"/>
      <c r="S4" s="100"/>
      <c r="T4" s="49">
        <v>0.8</v>
      </c>
    </row>
    <row r="5" spans="1:20" ht="16.5" customHeight="1" thickBot="1" x14ac:dyDescent="0.25">
      <c r="A5" s="89"/>
      <c r="B5" s="658"/>
      <c r="C5" s="671" t="s">
        <v>60</v>
      </c>
      <c r="D5" s="672"/>
      <c r="E5" s="672"/>
      <c r="F5" s="672"/>
      <c r="G5" s="672"/>
      <c r="H5" s="672"/>
      <c r="I5" s="672"/>
      <c r="J5" s="672"/>
      <c r="K5" s="672"/>
      <c r="L5" s="672"/>
      <c r="M5" s="673"/>
      <c r="N5" s="674" t="s">
        <v>61</v>
      </c>
      <c r="O5" s="675"/>
      <c r="P5" s="676"/>
      <c r="Q5" s="89"/>
      <c r="S5" s="100"/>
      <c r="T5" s="49">
        <v>0.79998999999999998</v>
      </c>
    </row>
    <row r="6" spans="1:20" ht="4.5" customHeight="1" thickBot="1" x14ac:dyDescent="0.25">
      <c r="A6" s="89"/>
      <c r="B6" s="89"/>
      <c r="C6" s="89"/>
      <c r="D6" s="89"/>
      <c r="E6" s="89"/>
      <c r="F6" s="89"/>
      <c r="G6" s="89"/>
      <c r="H6" s="89"/>
      <c r="I6" s="89"/>
      <c r="J6" s="89"/>
      <c r="K6" s="89"/>
      <c r="L6" s="89"/>
      <c r="M6" s="89"/>
      <c r="N6" s="89"/>
      <c r="O6" s="89"/>
      <c r="P6" s="89"/>
      <c r="Q6" s="89"/>
      <c r="S6" s="100"/>
    </row>
    <row r="7" spans="1:20" x14ac:dyDescent="0.2">
      <c r="A7" s="102"/>
      <c r="B7" s="641" t="s">
        <v>65</v>
      </c>
      <c r="C7" s="642"/>
      <c r="D7" s="642"/>
      <c r="E7" s="642"/>
      <c r="F7" s="642"/>
      <c r="G7" s="642"/>
      <c r="H7" s="642"/>
      <c r="I7" s="642"/>
      <c r="J7" s="642"/>
      <c r="K7" s="642"/>
      <c r="L7" s="642"/>
      <c r="M7" s="642"/>
      <c r="N7" s="642"/>
      <c r="O7" s="642"/>
      <c r="P7" s="643"/>
      <c r="Q7" s="102"/>
      <c r="S7" s="100"/>
    </row>
    <row r="8" spans="1:20" ht="13.5" thickBot="1" x14ac:dyDescent="0.25">
      <c r="A8" s="102"/>
      <c r="B8" s="644"/>
      <c r="C8" s="645"/>
      <c r="D8" s="645"/>
      <c r="E8" s="645"/>
      <c r="F8" s="645"/>
      <c r="G8" s="645"/>
      <c r="H8" s="645"/>
      <c r="I8" s="645"/>
      <c r="J8" s="645"/>
      <c r="K8" s="645"/>
      <c r="L8" s="645"/>
      <c r="M8" s="645"/>
      <c r="N8" s="645"/>
      <c r="O8" s="645"/>
      <c r="P8" s="646"/>
      <c r="Q8" s="102"/>
    </row>
    <row r="9" spans="1:20" ht="3" customHeight="1" thickBot="1" x14ac:dyDescent="0.25">
      <c r="A9" s="102"/>
      <c r="B9" s="647"/>
      <c r="C9" s="647"/>
      <c r="D9" s="647"/>
      <c r="E9" s="647"/>
      <c r="F9" s="647"/>
      <c r="G9" s="647"/>
      <c r="H9" s="647"/>
      <c r="I9" s="647"/>
      <c r="J9" s="647"/>
      <c r="K9" s="647"/>
      <c r="L9" s="647"/>
      <c r="M9" s="647"/>
      <c r="N9" s="647"/>
      <c r="O9" s="647"/>
      <c r="P9" s="647"/>
      <c r="Q9" s="102"/>
    </row>
    <row r="10" spans="1:20" ht="26.25" customHeight="1" thickBot="1" x14ac:dyDescent="0.25">
      <c r="A10" s="102"/>
      <c r="B10" s="90" t="s">
        <v>83</v>
      </c>
      <c r="C10" s="650">
        <v>2023</v>
      </c>
      <c r="D10" s="651"/>
      <c r="E10" s="651"/>
      <c r="F10" s="651"/>
      <c r="G10" s="651"/>
      <c r="H10" s="651"/>
      <c r="I10" s="652"/>
      <c r="J10" s="648" t="s">
        <v>1</v>
      </c>
      <c r="K10" s="649"/>
      <c r="L10" s="649"/>
      <c r="M10" s="649"/>
      <c r="N10" s="638" t="s">
        <v>251</v>
      </c>
      <c r="O10" s="639"/>
      <c r="P10" s="640"/>
      <c r="Q10" s="102"/>
    </row>
    <row r="11" spans="1:20" ht="4.5" customHeight="1" thickBot="1" x14ac:dyDescent="0.25">
      <c r="A11" s="102"/>
      <c r="B11" s="653"/>
      <c r="C11" s="654"/>
      <c r="D11" s="654"/>
      <c r="E11" s="654"/>
      <c r="F11" s="654"/>
      <c r="G11" s="654"/>
      <c r="H11" s="654"/>
      <c r="I11" s="654"/>
      <c r="J11" s="654"/>
      <c r="K11" s="654"/>
      <c r="L11" s="654"/>
      <c r="M11" s="654"/>
      <c r="N11" s="654"/>
      <c r="O11" s="654"/>
      <c r="P11" s="655"/>
      <c r="Q11" s="102"/>
    </row>
    <row r="12" spans="1:20" ht="13.5" thickBot="1" x14ac:dyDescent="0.25">
      <c r="A12" s="102"/>
      <c r="B12" s="62" t="s">
        <v>0</v>
      </c>
      <c r="C12" s="633" t="s">
        <v>170</v>
      </c>
      <c r="D12" s="633"/>
      <c r="E12" s="633"/>
      <c r="F12" s="633"/>
      <c r="G12" s="633"/>
      <c r="H12" s="633"/>
      <c r="I12" s="633"/>
      <c r="J12" s="633"/>
      <c r="K12" s="633"/>
      <c r="L12" s="633"/>
      <c r="M12" s="633"/>
      <c r="N12" s="633"/>
      <c r="O12" s="633"/>
      <c r="P12" s="634"/>
      <c r="Q12" s="102"/>
    </row>
    <row r="13" spans="1:20" ht="4.5" customHeight="1" thickBot="1" x14ac:dyDescent="0.25">
      <c r="A13" s="102"/>
      <c r="B13" s="588"/>
      <c r="C13" s="589"/>
      <c r="D13" s="589"/>
      <c r="E13" s="589"/>
      <c r="F13" s="589"/>
      <c r="G13" s="589"/>
      <c r="H13" s="589"/>
      <c r="I13" s="589"/>
      <c r="J13" s="589"/>
      <c r="K13" s="589"/>
      <c r="L13" s="589"/>
      <c r="M13" s="589"/>
      <c r="N13" s="589"/>
      <c r="O13" s="589"/>
      <c r="P13" s="590"/>
      <c r="Q13" s="102"/>
    </row>
    <row r="14" spans="1:20" ht="18" customHeight="1" thickBot="1" x14ac:dyDescent="0.25">
      <c r="A14" s="102"/>
      <c r="B14" s="62" t="s">
        <v>6</v>
      </c>
      <c r="C14" s="635" t="s">
        <v>228</v>
      </c>
      <c r="D14" s="636"/>
      <c r="E14" s="636"/>
      <c r="F14" s="636"/>
      <c r="G14" s="636"/>
      <c r="H14" s="636"/>
      <c r="I14" s="636"/>
      <c r="J14" s="636"/>
      <c r="K14" s="636"/>
      <c r="L14" s="636"/>
      <c r="M14" s="636"/>
      <c r="N14" s="636"/>
      <c r="O14" s="636"/>
      <c r="P14" s="637"/>
      <c r="Q14" s="102"/>
    </row>
    <row r="15" spans="1:20" ht="4.5" customHeight="1" thickBot="1" x14ac:dyDescent="0.25">
      <c r="A15" s="102"/>
      <c r="B15" s="601"/>
      <c r="C15" s="602"/>
      <c r="D15" s="602"/>
      <c r="E15" s="602"/>
      <c r="F15" s="602"/>
      <c r="G15" s="602"/>
      <c r="H15" s="602"/>
      <c r="I15" s="602"/>
      <c r="J15" s="602"/>
      <c r="K15" s="602"/>
      <c r="L15" s="602"/>
      <c r="M15" s="602"/>
      <c r="N15" s="602"/>
      <c r="O15" s="602"/>
      <c r="P15" s="603"/>
      <c r="Q15" s="102"/>
    </row>
    <row r="16" spans="1:20" ht="32.25" customHeight="1" thickBot="1" x14ac:dyDescent="0.25">
      <c r="A16" s="102"/>
      <c r="B16" s="62" t="s">
        <v>25</v>
      </c>
      <c r="C16" s="638" t="s">
        <v>229</v>
      </c>
      <c r="D16" s="639"/>
      <c r="E16" s="639"/>
      <c r="F16" s="639"/>
      <c r="G16" s="639"/>
      <c r="H16" s="639"/>
      <c r="I16" s="639"/>
      <c r="J16" s="639"/>
      <c r="K16" s="639"/>
      <c r="L16" s="639"/>
      <c r="M16" s="639"/>
      <c r="N16" s="639"/>
      <c r="O16" s="639"/>
      <c r="P16" s="640"/>
      <c r="Q16" s="102"/>
    </row>
    <row r="17" spans="1:17" ht="4.5" customHeight="1" thickBot="1" x14ac:dyDescent="0.25">
      <c r="A17" s="102"/>
      <c r="B17" s="601"/>
      <c r="C17" s="602"/>
      <c r="D17" s="602"/>
      <c r="E17" s="602"/>
      <c r="F17" s="602"/>
      <c r="G17" s="602"/>
      <c r="H17" s="602"/>
      <c r="I17" s="602"/>
      <c r="J17" s="602"/>
      <c r="K17" s="602"/>
      <c r="L17" s="602"/>
      <c r="M17" s="602"/>
      <c r="N17" s="602"/>
      <c r="O17" s="602"/>
      <c r="P17" s="603"/>
      <c r="Q17" s="102"/>
    </row>
    <row r="18" spans="1:17" ht="26.25" customHeight="1" thickBot="1" x14ac:dyDescent="0.25">
      <c r="A18" s="102"/>
      <c r="B18" s="62" t="s">
        <v>11</v>
      </c>
      <c r="C18" s="623" t="s">
        <v>250</v>
      </c>
      <c r="D18" s="624"/>
      <c r="E18" s="624"/>
      <c r="F18" s="624"/>
      <c r="G18" s="624"/>
      <c r="H18" s="624"/>
      <c r="I18" s="624"/>
      <c r="J18" s="624"/>
      <c r="K18" s="624"/>
      <c r="L18" s="624"/>
      <c r="M18" s="624"/>
      <c r="N18" s="624"/>
      <c r="O18" s="624"/>
      <c r="P18" s="625"/>
      <c r="Q18" s="102"/>
    </row>
    <row r="19" spans="1:17" ht="4.5" customHeight="1" thickBot="1" x14ac:dyDescent="0.25">
      <c r="A19" s="102"/>
      <c r="B19" s="626"/>
      <c r="C19" s="626"/>
      <c r="D19" s="626"/>
      <c r="E19" s="626"/>
      <c r="F19" s="626"/>
      <c r="G19" s="626"/>
      <c r="H19" s="626"/>
      <c r="I19" s="626"/>
      <c r="J19" s="626"/>
      <c r="K19" s="626"/>
      <c r="L19" s="626"/>
      <c r="M19" s="626"/>
      <c r="N19" s="626"/>
      <c r="O19" s="626"/>
      <c r="P19" s="626"/>
      <c r="Q19" s="102"/>
    </row>
    <row r="20" spans="1:17" ht="17.25" customHeight="1" thickBot="1" x14ac:dyDescent="0.25">
      <c r="A20" s="102"/>
      <c r="B20" s="575" t="s">
        <v>26</v>
      </c>
      <c r="C20" s="576"/>
      <c r="D20" s="576"/>
      <c r="E20" s="576"/>
      <c r="F20" s="576"/>
      <c r="G20" s="576"/>
      <c r="H20" s="576"/>
      <c r="I20" s="576"/>
      <c r="J20" s="576"/>
      <c r="K20" s="576"/>
      <c r="L20" s="576"/>
      <c r="M20" s="576"/>
      <c r="N20" s="576"/>
      <c r="O20" s="576"/>
      <c r="P20" s="577"/>
      <c r="Q20" s="102"/>
    </row>
    <row r="21" spans="1:17" ht="4.5" customHeight="1" thickBot="1" x14ac:dyDescent="0.25">
      <c r="A21" s="102"/>
      <c r="B21" s="627"/>
      <c r="C21" s="628"/>
      <c r="D21" s="628"/>
      <c r="E21" s="628"/>
      <c r="F21" s="628"/>
      <c r="G21" s="628"/>
      <c r="H21" s="628"/>
      <c r="I21" s="628"/>
      <c r="J21" s="628"/>
      <c r="K21" s="628"/>
      <c r="L21" s="628"/>
      <c r="M21" s="628"/>
      <c r="N21" s="628"/>
      <c r="O21" s="628"/>
      <c r="P21" s="629"/>
      <c r="Q21" s="102"/>
    </row>
    <row r="22" spans="1:17" ht="51" customHeight="1" thickBot="1" x14ac:dyDescent="0.25">
      <c r="A22" s="102"/>
      <c r="B22" s="62" t="s">
        <v>3</v>
      </c>
      <c r="C22" s="630" t="s">
        <v>246</v>
      </c>
      <c r="D22" s="631"/>
      <c r="E22" s="631"/>
      <c r="F22" s="631"/>
      <c r="G22" s="631"/>
      <c r="H22" s="631"/>
      <c r="I22" s="631"/>
      <c r="J22" s="631"/>
      <c r="K22" s="631"/>
      <c r="L22" s="631"/>
      <c r="M22" s="631"/>
      <c r="N22" s="631"/>
      <c r="O22" s="631"/>
      <c r="P22" s="632"/>
      <c r="Q22" s="102"/>
    </row>
    <row r="23" spans="1:17" ht="4.5" customHeight="1" thickBot="1" x14ac:dyDescent="0.25">
      <c r="A23" s="102"/>
      <c r="B23" s="601"/>
      <c r="C23" s="602"/>
      <c r="D23" s="602"/>
      <c r="E23" s="602"/>
      <c r="F23" s="602"/>
      <c r="G23" s="602"/>
      <c r="H23" s="602"/>
      <c r="I23" s="602"/>
      <c r="J23" s="602"/>
      <c r="K23" s="602"/>
      <c r="L23" s="602"/>
      <c r="M23" s="602"/>
      <c r="N23" s="602"/>
      <c r="O23" s="602"/>
      <c r="P23" s="603"/>
      <c r="Q23" s="102"/>
    </row>
    <row r="24" spans="1:17" ht="82.5" customHeight="1" thickBot="1" x14ac:dyDescent="0.25">
      <c r="A24" s="102"/>
      <c r="B24" s="62" t="s">
        <v>12</v>
      </c>
      <c r="C24" s="607" t="s">
        <v>267</v>
      </c>
      <c r="D24" s="608"/>
      <c r="E24" s="608"/>
      <c r="F24" s="608"/>
      <c r="G24" s="608"/>
      <c r="H24" s="608"/>
      <c r="I24" s="608"/>
      <c r="J24" s="608"/>
      <c r="K24" s="608"/>
      <c r="L24" s="608"/>
      <c r="M24" s="608"/>
      <c r="N24" s="608"/>
      <c r="O24" s="608"/>
      <c r="P24" s="609"/>
      <c r="Q24" s="102"/>
    </row>
    <row r="25" spans="1:17" ht="4.5" customHeight="1" thickBot="1" x14ac:dyDescent="0.25">
      <c r="A25" s="102"/>
      <c r="B25" s="610"/>
      <c r="C25" s="611"/>
      <c r="D25" s="611"/>
      <c r="E25" s="611"/>
      <c r="F25" s="611"/>
      <c r="G25" s="611"/>
      <c r="H25" s="611"/>
      <c r="I25" s="611"/>
      <c r="J25" s="611"/>
      <c r="K25" s="611"/>
      <c r="L25" s="611"/>
      <c r="M25" s="611"/>
      <c r="N25" s="611"/>
      <c r="O25" s="611"/>
      <c r="P25" s="612"/>
      <c r="Q25" s="102"/>
    </row>
    <row r="26" spans="1:17" ht="13.5" customHeight="1" thickBot="1" x14ac:dyDescent="0.25">
      <c r="A26" s="102"/>
      <c r="B26" s="63" t="s">
        <v>2</v>
      </c>
      <c r="C26" s="613">
        <v>0.95</v>
      </c>
      <c r="D26" s="614"/>
      <c r="E26" s="614"/>
      <c r="F26" s="614"/>
      <c r="G26" s="614"/>
      <c r="H26" s="614"/>
      <c r="I26" s="614"/>
      <c r="J26" s="614"/>
      <c r="K26" s="614"/>
      <c r="L26" s="614"/>
      <c r="M26" s="614"/>
      <c r="N26" s="614"/>
      <c r="O26" s="614"/>
      <c r="P26" s="615"/>
      <c r="Q26" s="102"/>
    </row>
    <row r="27" spans="1:17" ht="4.5" customHeight="1" thickBot="1" x14ac:dyDescent="0.25">
      <c r="A27" s="102"/>
      <c r="B27" s="616"/>
      <c r="C27" s="617"/>
      <c r="D27" s="617"/>
      <c r="E27" s="617"/>
      <c r="F27" s="617"/>
      <c r="G27" s="617"/>
      <c r="H27" s="617"/>
      <c r="I27" s="617"/>
      <c r="J27" s="617"/>
      <c r="K27" s="617"/>
      <c r="L27" s="617"/>
      <c r="M27" s="617"/>
      <c r="N27" s="617"/>
      <c r="O27" s="617"/>
      <c r="P27" s="618"/>
      <c r="Q27" s="102"/>
    </row>
    <row r="28" spans="1:17" ht="12.75" customHeight="1" thickBot="1" x14ac:dyDescent="0.25">
      <c r="A28" s="102"/>
      <c r="B28" s="63" t="s">
        <v>13</v>
      </c>
      <c r="C28" s="64" t="s">
        <v>14</v>
      </c>
      <c r="D28" s="619" t="s">
        <v>230</v>
      </c>
      <c r="E28" s="614"/>
      <c r="F28" s="614"/>
      <c r="G28" s="615"/>
      <c r="H28" s="620" t="s">
        <v>15</v>
      </c>
      <c r="I28" s="620"/>
      <c r="J28" s="620"/>
      <c r="K28" s="619" t="s">
        <v>240</v>
      </c>
      <c r="L28" s="614"/>
      <c r="M28" s="615"/>
      <c r="N28" s="621" t="s">
        <v>16</v>
      </c>
      <c r="O28" s="622"/>
      <c r="P28" s="65" t="s">
        <v>232</v>
      </c>
      <c r="Q28" s="102"/>
    </row>
    <row r="29" spans="1:17" ht="4.5" customHeight="1" thickBot="1" x14ac:dyDescent="0.25">
      <c r="A29" s="102"/>
      <c r="B29" s="598"/>
      <c r="C29" s="599"/>
      <c r="D29" s="599"/>
      <c r="E29" s="599"/>
      <c r="F29" s="599"/>
      <c r="G29" s="599"/>
      <c r="H29" s="599"/>
      <c r="I29" s="599"/>
      <c r="J29" s="599"/>
      <c r="K29" s="599"/>
      <c r="L29" s="599"/>
      <c r="M29" s="599"/>
      <c r="N29" s="599"/>
      <c r="O29" s="599"/>
      <c r="P29" s="600"/>
      <c r="Q29" s="102"/>
    </row>
    <row r="30" spans="1:17" ht="13.5" thickBot="1" x14ac:dyDescent="0.25">
      <c r="A30" s="102"/>
      <c r="B30" s="88" t="s">
        <v>7</v>
      </c>
      <c r="C30" s="591" t="s">
        <v>184</v>
      </c>
      <c r="D30" s="592"/>
      <c r="E30" s="592"/>
      <c r="F30" s="592"/>
      <c r="G30" s="592"/>
      <c r="H30" s="592"/>
      <c r="I30" s="592"/>
      <c r="J30" s="592"/>
      <c r="K30" s="592"/>
      <c r="L30" s="592"/>
      <c r="M30" s="592"/>
      <c r="N30" s="592"/>
      <c r="O30" s="592"/>
      <c r="P30" s="593"/>
      <c r="Q30" s="102"/>
    </row>
    <row r="31" spans="1:17" ht="4.5" customHeight="1" thickBot="1" x14ac:dyDescent="0.25">
      <c r="A31" s="102"/>
      <c r="B31" s="601"/>
      <c r="C31" s="602"/>
      <c r="D31" s="602"/>
      <c r="E31" s="602"/>
      <c r="F31" s="602"/>
      <c r="G31" s="602"/>
      <c r="H31" s="602"/>
      <c r="I31" s="602"/>
      <c r="J31" s="602"/>
      <c r="K31" s="602"/>
      <c r="L31" s="602"/>
      <c r="M31" s="602"/>
      <c r="N31" s="602"/>
      <c r="O31" s="602"/>
      <c r="P31" s="603"/>
      <c r="Q31" s="102"/>
    </row>
    <row r="32" spans="1:17" ht="13.5" thickBot="1" x14ac:dyDescent="0.25">
      <c r="A32" s="102"/>
      <c r="B32" s="88" t="s">
        <v>4</v>
      </c>
      <c r="C32" s="604" t="s">
        <v>74</v>
      </c>
      <c r="D32" s="605"/>
      <c r="E32" s="605"/>
      <c r="F32" s="605"/>
      <c r="G32" s="605"/>
      <c r="H32" s="605"/>
      <c r="I32" s="605"/>
      <c r="J32" s="605"/>
      <c r="K32" s="605"/>
      <c r="L32" s="605"/>
      <c r="M32" s="605"/>
      <c r="N32" s="605"/>
      <c r="O32" s="605"/>
      <c r="P32" s="606"/>
      <c r="Q32" s="102"/>
    </row>
    <row r="33" spans="1:17" ht="4.5" customHeight="1" thickBot="1" x14ac:dyDescent="0.25">
      <c r="A33" s="102"/>
      <c r="B33" s="601"/>
      <c r="C33" s="602"/>
      <c r="D33" s="602"/>
      <c r="E33" s="602"/>
      <c r="F33" s="602"/>
      <c r="G33" s="602"/>
      <c r="H33" s="602"/>
      <c r="I33" s="602"/>
      <c r="J33" s="602"/>
      <c r="K33" s="602"/>
      <c r="L33" s="602"/>
      <c r="M33" s="602"/>
      <c r="N33" s="602"/>
      <c r="O33" s="602"/>
      <c r="P33" s="603"/>
      <c r="Q33" s="102"/>
    </row>
    <row r="34" spans="1:17" ht="13.5" thickBot="1" x14ac:dyDescent="0.25">
      <c r="A34" s="102"/>
      <c r="B34" s="88" t="s">
        <v>23</v>
      </c>
      <c r="C34" s="604" t="s">
        <v>71</v>
      </c>
      <c r="D34" s="592"/>
      <c r="E34" s="592"/>
      <c r="F34" s="592"/>
      <c r="G34" s="592"/>
      <c r="H34" s="592"/>
      <c r="I34" s="592"/>
      <c r="J34" s="592"/>
      <c r="K34" s="592"/>
      <c r="L34" s="592"/>
      <c r="M34" s="592"/>
      <c r="N34" s="592"/>
      <c r="O34" s="592"/>
      <c r="P34" s="593"/>
      <c r="Q34" s="102"/>
    </row>
    <row r="35" spans="1:17" ht="4.5" customHeight="1" thickBot="1" x14ac:dyDescent="0.25">
      <c r="A35" s="102"/>
      <c r="B35" s="588"/>
      <c r="C35" s="589"/>
      <c r="D35" s="589"/>
      <c r="E35" s="589"/>
      <c r="F35" s="589"/>
      <c r="G35" s="589"/>
      <c r="H35" s="589"/>
      <c r="I35" s="589"/>
      <c r="J35" s="589"/>
      <c r="K35" s="589"/>
      <c r="L35" s="589"/>
      <c r="M35" s="589"/>
      <c r="N35" s="589"/>
      <c r="O35" s="589"/>
      <c r="P35" s="590"/>
      <c r="Q35" s="102"/>
    </row>
    <row r="36" spans="1:17" ht="16.5" customHeight="1" thickBot="1" x14ac:dyDescent="0.25">
      <c r="A36" s="102"/>
      <c r="B36" s="88" t="s">
        <v>64</v>
      </c>
      <c r="C36" s="591" t="s">
        <v>71</v>
      </c>
      <c r="D36" s="592"/>
      <c r="E36" s="592"/>
      <c r="F36" s="592"/>
      <c r="G36" s="592"/>
      <c r="H36" s="592"/>
      <c r="I36" s="592"/>
      <c r="J36" s="592"/>
      <c r="K36" s="592"/>
      <c r="L36" s="592"/>
      <c r="M36" s="592"/>
      <c r="N36" s="592"/>
      <c r="O36" s="592"/>
      <c r="P36" s="593"/>
      <c r="Q36" s="102"/>
    </row>
    <row r="37" spans="1:17" ht="4.5" customHeight="1" thickBot="1" x14ac:dyDescent="0.25">
      <c r="A37" s="102"/>
      <c r="B37" s="91"/>
      <c r="C37" s="91"/>
      <c r="D37" s="91"/>
      <c r="E37" s="91"/>
      <c r="F37" s="91"/>
      <c r="G37" s="91"/>
      <c r="H37" s="91"/>
      <c r="I37" s="91"/>
      <c r="J37" s="91"/>
      <c r="K37" s="91"/>
      <c r="L37" s="91"/>
      <c r="M37" s="91"/>
      <c r="N37" s="91"/>
      <c r="O37" s="91"/>
      <c r="P37" s="91"/>
      <c r="Q37" s="102"/>
    </row>
    <row r="38" spans="1:17" ht="13.5" thickBot="1" x14ac:dyDescent="0.25">
      <c r="A38" s="102"/>
      <c r="B38" s="594" t="s">
        <v>17</v>
      </c>
      <c r="C38" s="595"/>
      <c r="D38" s="595"/>
      <c r="E38" s="595"/>
      <c r="F38" s="595"/>
      <c r="G38" s="595"/>
      <c r="H38" s="595"/>
      <c r="I38" s="595"/>
      <c r="J38" s="595"/>
      <c r="K38" s="595"/>
      <c r="L38" s="595"/>
      <c r="M38" s="595"/>
      <c r="N38" s="595"/>
      <c r="O38" s="596"/>
      <c r="P38" s="597"/>
      <c r="Q38" s="102"/>
    </row>
    <row r="39" spans="1:17" x14ac:dyDescent="0.2">
      <c r="A39" s="102"/>
      <c r="B39" s="92" t="s">
        <v>22</v>
      </c>
      <c r="C39" s="594" t="s">
        <v>18</v>
      </c>
      <c r="D39" s="595"/>
      <c r="E39" s="595"/>
      <c r="F39" s="595"/>
      <c r="G39" s="597"/>
      <c r="H39" s="594" t="s">
        <v>7</v>
      </c>
      <c r="I39" s="595"/>
      <c r="J39" s="595"/>
      <c r="K39" s="595"/>
      <c r="L39" s="597"/>
      <c r="M39" s="594" t="s">
        <v>19</v>
      </c>
      <c r="N39" s="595"/>
      <c r="O39" s="596"/>
      <c r="P39" s="597"/>
      <c r="Q39" s="102"/>
    </row>
    <row r="40" spans="1:17" ht="54" customHeight="1" x14ac:dyDescent="0.2">
      <c r="A40" s="102"/>
      <c r="B40" s="134" t="s">
        <v>194</v>
      </c>
      <c r="C40" s="582" t="s">
        <v>191</v>
      </c>
      <c r="D40" s="583"/>
      <c r="E40" s="583"/>
      <c r="F40" s="583"/>
      <c r="G40" s="584"/>
      <c r="H40" s="585" t="s">
        <v>192</v>
      </c>
      <c r="I40" s="585"/>
      <c r="J40" s="585"/>
      <c r="K40" s="585"/>
      <c r="L40" s="585"/>
      <c r="M40" s="586" t="s">
        <v>193</v>
      </c>
      <c r="N40" s="586"/>
      <c r="O40" s="586"/>
      <c r="P40" s="587"/>
      <c r="Q40" s="102"/>
    </row>
    <row r="41" spans="1:17" ht="55.5" customHeight="1" x14ac:dyDescent="0.2">
      <c r="A41" s="102"/>
      <c r="B41" s="135" t="s">
        <v>195</v>
      </c>
      <c r="C41" s="582" t="s">
        <v>191</v>
      </c>
      <c r="D41" s="583"/>
      <c r="E41" s="583"/>
      <c r="F41" s="583"/>
      <c r="G41" s="584"/>
      <c r="H41" s="585" t="s">
        <v>192</v>
      </c>
      <c r="I41" s="585"/>
      <c r="J41" s="585"/>
      <c r="K41" s="585"/>
      <c r="L41" s="585"/>
      <c r="M41" s="586" t="s">
        <v>193</v>
      </c>
      <c r="N41" s="586"/>
      <c r="O41" s="586"/>
      <c r="P41" s="587"/>
      <c r="Q41" s="102"/>
    </row>
    <row r="42" spans="1:17" ht="13.5" customHeight="1" x14ac:dyDescent="0.2">
      <c r="A42" s="102"/>
      <c r="B42" s="93"/>
      <c r="C42" s="580"/>
      <c r="D42" s="580"/>
      <c r="E42" s="580"/>
      <c r="F42" s="580"/>
      <c r="G42" s="580"/>
      <c r="H42" s="580"/>
      <c r="I42" s="580"/>
      <c r="J42" s="580"/>
      <c r="K42" s="580"/>
      <c r="L42" s="580"/>
      <c r="M42" s="580"/>
      <c r="N42" s="580"/>
      <c r="O42" s="580"/>
      <c r="P42" s="581"/>
      <c r="Q42" s="102"/>
    </row>
    <row r="43" spans="1:17" ht="12.75" customHeight="1" x14ac:dyDescent="0.2">
      <c r="A43" s="102"/>
      <c r="B43" s="93"/>
      <c r="C43" s="580"/>
      <c r="D43" s="580"/>
      <c r="E43" s="580"/>
      <c r="F43" s="580"/>
      <c r="G43" s="580"/>
      <c r="H43" s="580"/>
      <c r="I43" s="580"/>
      <c r="J43" s="580"/>
      <c r="K43" s="580"/>
      <c r="L43" s="580"/>
      <c r="M43" s="580"/>
      <c r="N43" s="580"/>
      <c r="O43" s="580"/>
      <c r="P43" s="581"/>
      <c r="Q43" s="102"/>
    </row>
    <row r="44" spans="1:17" ht="11.25" customHeight="1" thickBot="1" x14ac:dyDescent="0.25">
      <c r="A44" s="102"/>
      <c r="B44" s="94"/>
      <c r="C44" s="573"/>
      <c r="D44" s="573"/>
      <c r="E44" s="573"/>
      <c r="F44" s="573"/>
      <c r="G44" s="573"/>
      <c r="H44" s="573"/>
      <c r="I44" s="573"/>
      <c r="J44" s="573"/>
      <c r="K44" s="573"/>
      <c r="L44" s="573"/>
      <c r="M44" s="573"/>
      <c r="N44" s="573"/>
      <c r="O44" s="573"/>
      <c r="P44" s="574"/>
      <c r="Q44" s="102"/>
    </row>
    <row r="45" spans="1:17" ht="4.5" customHeight="1" thickBot="1" x14ac:dyDescent="0.25">
      <c r="A45" s="102"/>
      <c r="B45" s="95"/>
      <c r="C45" s="95"/>
      <c r="D45" s="95"/>
      <c r="E45" s="95"/>
      <c r="F45" s="95"/>
      <c r="G45" s="95"/>
      <c r="H45" s="95"/>
      <c r="I45" s="95"/>
      <c r="J45" s="95"/>
      <c r="K45" s="95"/>
      <c r="L45" s="95"/>
      <c r="M45" s="95"/>
      <c r="N45" s="95"/>
      <c r="O45" s="95"/>
      <c r="P45" s="95"/>
      <c r="Q45" s="102"/>
    </row>
    <row r="46" spans="1:17" ht="13.5" customHeight="1" thickBot="1" x14ac:dyDescent="0.25">
      <c r="A46" s="102"/>
      <c r="B46" s="575" t="s">
        <v>8</v>
      </c>
      <c r="C46" s="576"/>
      <c r="D46" s="576"/>
      <c r="E46" s="576"/>
      <c r="F46" s="576"/>
      <c r="G46" s="576"/>
      <c r="H46" s="576"/>
      <c r="I46" s="576"/>
      <c r="J46" s="576"/>
      <c r="K46" s="576"/>
      <c r="L46" s="576"/>
      <c r="M46" s="576"/>
      <c r="N46" s="576"/>
      <c r="O46" s="576"/>
      <c r="P46" s="577"/>
      <c r="Q46" s="102"/>
    </row>
    <row r="47" spans="1:17" ht="4.5" customHeight="1" thickBot="1" x14ac:dyDescent="0.25">
      <c r="A47" s="102"/>
      <c r="B47" s="96"/>
      <c r="C47" s="91"/>
      <c r="D47" s="91"/>
      <c r="E47" s="91"/>
      <c r="F47" s="91"/>
      <c r="G47" s="91"/>
      <c r="H47" s="91"/>
      <c r="I47" s="91"/>
      <c r="J47" s="91"/>
      <c r="K47" s="91"/>
      <c r="L47" s="91"/>
      <c r="M47" s="91"/>
      <c r="N47" s="91"/>
      <c r="O47" s="91"/>
      <c r="P47" s="97"/>
      <c r="Q47" s="102"/>
    </row>
    <row r="48" spans="1:17" x14ac:dyDescent="0.2">
      <c r="A48" s="102"/>
      <c r="B48" s="578" t="s">
        <v>20</v>
      </c>
      <c r="C48" s="66" t="s">
        <v>9</v>
      </c>
      <c r="D48" s="67" t="s">
        <v>149</v>
      </c>
      <c r="E48" s="67" t="s">
        <v>150</v>
      </c>
      <c r="F48" s="67" t="s">
        <v>151</v>
      </c>
      <c r="G48" s="67" t="s">
        <v>152</v>
      </c>
      <c r="H48" s="67" t="s">
        <v>153</v>
      </c>
      <c r="I48" s="67" t="s">
        <v>154</v>
      </c>
      <c r="J48" s="67" t="s">
        <v>155</v>
      </c>
      <c r="K48" s="67" t="s">
        <v>156</v>
      </c>
      <c r="L48" s="67" t="s">
        <v>157</v>
      </c>
      <c r="M48" s="67" t="s">
        <v>158</v>
      </c>
      <c r="N48" s="67" t="s">
        <v>159</v>
      </c>
      <c r="O48" s="68" t="s">
        <v>160</v>
      </c>
      <c r="P48" s="69" t="s">
        <v>24</v>
      </c>
      <c r="Q48" s="102"/>
    </row>
    <row r="49" spans="1:17" ht="13.5" thickBot="1" x14ac:dyDescent="0.25">
      <c r="A49" s="102"/>
      <c r="B49" s="579"/>
      <c r="C49" s="70" t="s">
        <v>10</v>
      </c>
      <c r="D49" s="71"/>
      <c r="E49" s="71"/>
      <c r="F49" s="72">
        <f>Reg_Encuesta!J11</f>
        <v>0.99122807017543857</v>
      </c>
      <c r="G49" s="73"/>
      <c r="H49" s="73"/>
      <c r="I49" s="72">
        <f>Reg_Encuesta!R11</f>
        <v>0.96296296296296291</v>
      </c>
      <c r="J49" s="73"/>
      <c r="K49" s="73"/>
      <c r="L49" s="72">
        <f>Reg_Encuesta!Z11</f>
        <v>0.96747967479674801</v>
      </c>
      <c r="M49" s="73"/>
      <c r="N49" s="73"/>
      <c r="O49" s="72" t="str">
        <f>Reg_Encuesta!AH11</f>
        <v>0</v>
      </c>
      <c r="P49" s="140">
        <f>Reg_Encuesta!AJ11</f>
        <v>0.97391304347826091</v>
      </c>
      <c r="Q49" s="102"/>
    </row>
    <row r="50" spans="1:17" ht="4.5" customHeight="1" thickBot="1" x14ac:dyDescent="0.25">
      <c r="A50" s="102"/>
      <c r="B50" s="98">
        <v>0.9</v>
      </c>
      <c r="C50" s="74"/>
      <c r="D50" s="74"/>
      <c r="E50" s="74"/>
      <c r="F50" s="75">
        <f>+$C$26</f>
        <v>0.95</v>
      </c>
      <c r="G50" s="74"/>
      <c r="H50" s="74"/>
      <c r="I50" s="75">
        <f>+$C$26</f>
        <v>0.95</v>
      </c>
      <c r="J50" s="74"/>
      <c r="K50" s="74"/>
      <c r="L50" s="75">
        <f>+$C$26</f>
        <v>0.95</v>
      </c>
      <c r="M50" s="74"/>
      <c r="N50" s="74"/>
      <c r="O50" s="75">
        <f>+$C$26</f>
        <v>0.95</v>
      </c>
      <c r="P50" s="75">
        <f>+$C$26</f>
        <v>0.95</v>
      </c>
      <c r="Q50" s="102"/>
    </row>
    <row r="51" spans="1:17" ht="22.5" customHeight="1" thickBot="1" x14ac:dyDescent="0.25">
      <c r="A51" s="102"/>
      <c r="B51" s="575" t="s">
        <v>21</v>
      </c>
      <c r="C51" s="576"/>
      <c r="D51" s="576"/>
      <c r="E51" s="576"/>
      <c r="F51" s="576"/>
      <c r="G51" s="576"/>
      <c r="H51" s="576"/>
      <c r="I51" s="576"/>
      <c r="J51" s="576"/>
      <c r="K51" s="576"/>
      <c r="L51" s="576"/>
      <c r="M51" s="576"/>
      <c r="N51" s="576"/>
      <c r="O51" s="576"/>
      <c r="P51" s="577"/>
      <c r="Q51" s="102"/>
    </row>
    <row r="52" spans="1:17" x14ac:dyDescent="0.2">
      <c r="A52" s="102"/>
      <c r="B52" s="563"/>
      <c r="C52" s="564"/>
      <c r="D52" s="564"/>
      <c r="E52" s="564"/>
      <c r="F52" s="564"/>
      <c r="G52" s="564"/>
      <c r="H52" s="564"/>
      <c r="I52" s="564"/>
      <c r="J52" s="564"/>
      <c r="K52" s="564"/>
      <c r="L52" s="564"/>
      <c r="M52" s="564"/>
      <c r="N52" s="564"/>
      <c r="O52" s="564"/>
      <c r="P52" s="565"/>
      <c r="Q52" s="102"/>
    </row>
    <row r="53" spans="1:17" x14ac:dyDescent="0.2">
      <c r="A53" s="102"/>
      <c r="B53" s="566"/>
      <c r="C53" s="567"/>
      <c r="D53" s="567"/>
      <c r="E53" s="567"/>
      <c r="F53" s="567"/>
      <c r="G53" s="567"/>
      <c r="H53" s="567"/>
      <c r="I53" s="567"/>
      <c r="J53" s="567"/>
      <c r="K53" s="567"/>
      <c r="L53" s="567"/>
      <c r="M53" s="567"/>
      <c r="N53" s="567"/>
      <c r="O53" s="567"/>
      <c r="P53" s="568"/>
      <c r="Q53" s="102"/>
    </row>
    <row r="54" spans="1:17" x14ac:dyDescent="0.2">
      <c r="A54" s="102"/>
      <c r="B54" s="566"/>
      <c r="C54" s="567"/>
      <c r="D54" s="567"/>
      <c r="E54" s="567"/>
      <c r="F54" s="567"/>
      <c r="G54" s="567"/>
      <c r="H54" s="567"/>
      <c r="I54" s="567"/>
      <c r="J54" s="567"/>
      <c r="K54" s="567"/>
      <c r="L54" s="567"/>
      <c r="M54" s="567"/>
      <c r="N54" s="567"/>
      <c r="O54" s="567"/>
      <c r="P54" s="568"/>
      <c r="Q54" s="102"/>
    </row>
    <row r="55" spans="1:17" x14ac:dyDescent="0.2">
      <c r="A55" s="102"/>
      <c r="B55" s="566"/>
      <c r="C55" s="567"/>
      <c r="D55" s="567"/>
      <c r="E55" s="567"/>
      <c r="F55" s="567"/>
      <c r="G55" s="567"/>
      <c r="H55" s="567"/>
      <c r="I55" s="567"/>
      <c r="J55" s="567"/>
      <c r="K55" s="567"/>
      <c r="L55" s="567"/>
      <c r="M55" s="567"/>
      <c r="N55" s="567"/>
      <c r="O55" s="567"/>
      <c r="P55" s="568"/>
      <c r="Q55" s="102"/>
    </row>
    <row r="56" spans="1:17" x14ac:dyDescent="0.2">
      <c r="A56" s="102"/>
      <c r="B56" s="566"/>
      <c r="C56" s="567"/>
      <c r="D56" s="567"/>
      <c r="E56" s="567"/>
      <c r="F56" s="567"/>
      <c r="G56" s="567"/>
      <c r="H56" s="567"/>
      <c r="I56" s="567"/>
      <c r="J56" s="567"/>
      <c r="K56" s="567"/>
      <c r="L56" s="567"/>
      <c r="M56" s="567"/>
      <c r="N56" s="567"/>
      <c r="O56" s="567"/>
      <c r="P56" s="568"/>
      <c r="Q56" s="102"/>
    </row>
    <row r="57" spans="1:17" x14ac:dyDescent="0.2">
      <c r="A57" s="102"/>
      <c r="B57" s="566"/>
      <c r="C57" s="567"/>
      <c r="D57" s="567"/>
      <c r="E57" s="567"/>
      <c r="F57" s="567"/>
      <c r="G57" s="567"/>
      <c r="H57" s="567"/>
      <c r="I57" s="567"/>
      <c r="J57" s="567"/>
      <c r="K57" s="567"/>
      <c r="L57" s="567"/>
      <c r="M57" s="567"/>
      <c r="N57" s="567"/>
      <c r="O57" s="567"/>
      <c r="P57" s="568"/>
      <c r="Q57" s="102"/>
    </row>
    <row r="58" spans="1:17" x14ac:dyDescent="0.2">
      <c r="A58" s="102"/>
      <c r="B58" s="566"/>
      <c r="C58" s="567"/>
      <c r="D58" s="567"/>
      <c r="E58" s="567"/>
      <c r="F58" s="567"/>
      <c r="G58" s="567"/>
      <c r="H58" s="567"/>
      <c r="I58" s="567"/>
      <c r="J58" s="567"/>
      <c r="K58" s="567"/>
      <c r="L58" s="567"/>
      <c r="M58" s="567"/>
      <c r="N58" s="567"/>
      <c r="O58" s="567"/>
      <c r="P58" s="568"/>
      <c r="Q58" s="102"/>
    </row>
    <row r="59" spans="1:17" x14ac:dyDescent="0.2">
      <c r="A59" s="102"/>
      <c r="B59" s="566"/>
      <c r="C59" s="567"/>
      <c r="D59" s="567"/>
      <c r="E59" s="567"/>
      <c r="F59" s="567"/>
      <c r="G59" s="567"/>
      <c r="H59" s="567"/>
      <c r="I59" s="567"/>
      <c r="J59" s="567"/>
      <c r="K59" s="567"/>
      <c r="L59" s="567"/>
      <c r="M59" s="567"/>
      <c r="N59" s="567"/>
      <c r="O59" s="567"/>
      <c r="P59" s="568"/>
      <c r="Q59" s="102"/>
    </row>
    <row r="60" spans="1:17" x14ac:dyDescent="0.2">
      <c r="A60" s="102"/>
      <c r="B60" s="566"/>
      <c r="C60" s="567"/>
      <c r="D60" s="567"/>
      <c r="E60" s="567"/>
      <c r="F60" s="567"/>
      <c r="G60" s="567"/>
      <c r="H60" s="567"/>
      <c r="I60" s="567"/>
      <c r="J60" s="567"/>
      <c r="K60" s="567"/>
      <c r="L60" s="567"/>
      <c r="M60" s="567"/>
      <c r="N60" s="567"/>
      <c r="O60" s="567"/>
      <c r="P60" s="568"/>
      <c r="Q60" s="102"/>
    </row>
    <row r="61" spans="1:17" x14ac:dyDescent="0.2">
      <c r="A61" s="102"/>
      <c r="B61" s="566"/>
      <c r="C61" s="567"/>
      <c r="D61" s="567"/>
      <c r="E61" s="567"/>
      <c r="F61" s="567"/>
      <c r="G61" s="567"/>
      <c r="H61" s="567"/>
      <c r="I61" s="567"/>
      <c r="J61" s="567"/>
      <c r="K61" s="567"/>
      <c r="L61" s="567"/>
      <c r="M61" s="567"/>
      <c r="N61" s="567"/>
      <c r="O61" s="567"/>
      <c r="P61" s="568"/>
      <c r="Q61" s="102"/>
    </row>
    <row r="62" spans="1:17" x14ac:dyDescent="0.2">
      <c r="A62" s="102"/>
      <c r="B62" s="566"/>
      <c r="C62" s="567"/>
      <c r="D62" s="567"/>
      <c r="E62" s="567"/>
      <c r="F62" s="567"/>
      <c r="G62" s="567"/>
      <c r="H62" s="567"/>
      <c r="I62" s="567"/>
      <c r="J62" s="567"/>
      <c r="K62" s="567"/>
      <c r="L62" s="567"/>
      <c r="M62" s="567"/>
      <c r="N62" s="567"/>
      <c r="O62" s="567"/>
      <c r="P62" s="568"/>
      <c r="Q62" s="102"/>
    </row>
    <row r="63" spans="1:17" x14ac:dyDescent="0.2">
      <c r="A63" s="102"/>
      <c r="B63" s="566"/>
      <c r="C63" s="567"/>
      <c r="D63" s="567"/>
      <c r="E63" s="567"/>
      <c r="F63" s="567"/>
      <c r="G63" s="567"/>
      <c r="H63" s="567"/>
      <c r="I63" s="567"/>
      <c r="J63" s="567"/>
      <c r="K63" s="567"/>
      <c r="L63" s="567"/>
      <c r="M63" s="567"/>
      <c r="N63" s="567"/>
      <c r="O63" s="567"/>
      <c r="P63" s="568"/>
      <c r="Q63" s="102"/>
    </row>
    <row r="64" spans="1:17" x14ac:dyDescent="0.2">
      <c r="A64" s="102"/>
      <c r="B64" s="566"/>
      <c r="C64" s="567"/>
      <c r="D64" s="567"/>
      <c r="E64" s="567"/>
      <c r="F64" s="567"/>
      <c r="G64" s="567"/>
      <c r="H64" s="567"/>
      <c r="I64" s="567"/>
      <c r="J64" s="567"/>
      <c r="K64" s="567"/>
      <c r="L64" s="567"/>
      <c r="M64" s="567"/>
      <c r="N64" s="567"/>
      <c r="O64" s="567"/>
      <c r="P64" s="568"/>
      <c r="Q64" s="102"/>
    </row>
    <row r="65" spans="1:19" x14ac:dyDescent="0.2">
      <c r="A65" s="102"/>
      <c r="B65" s="566"/>
      <c r="C65" s="567"/>
      <c r="D65" s="567"/>
      <c r="E65" s="567"/>
      <c r="F65" s="567"/>
      <c r="G65" s="567"/>
      <c r="H65" s="567"/>
      <c r="I65" s="567"/>
      <c r="J65" s="567"/>
      <c r="K65" s="567"/>
      <c r="L65" s="567"/>
      <c r="M65" s="567"/>
      <c r="N65" s="567"/>
      <c r="O65" s="567"/>
      <c r="P65" s="568"/>
      <c r="Q65" s="102"/>
    </row>
    <row r="66" spans="1:19" x14ac:dyDescent="0.2">
      <c r="A66" s="102"/>
      <c r="B66" s="566"/>
      <c r="C66" s="567"/>
      <c r="D66" s="567"/>
      <c r="E66" s="567"/>
      <c r="F66" s="567"/>
      <c r="G66" s="567"/>
      <c r="H66" s="567"/>
      <c r="I66" s="567"/>
      <c r="J66" s="567"/>
      <c r="K66" s="567"/>
      <c r="L66" s="567"/>
      <c r="M66" s="567"/>
      <c r="N66" s="567"/>
      <c r="O66" s="567"/>
      <c r="P66" s="568"/>
      <c r="Q66" s="102"/>
    </row>
    <row r="67" spans="1:19" ht="13.5" thickBot="1" x14ac:dyDescent="0.25">
      <c r="A67" s="102"/>
      <c r="B67" s="569"/>
      <c r="C67" s="570"/>
      <c r="D67" s="570"/>
      <c r="E67" s="570"/>
      <c r="F67" s="570"/>
      <c r="G67" s="570"/>
      <c r="H67" s="570"/>
      <c r="I67" s="570"/>
      <c r="J67" s="570"/>
      <c r="K67" s="570"/>
      <c r="L67" s="570"/>
      <c r="M67" s="570"/>
      <c r="N67" s="570"/>
      <c r="O67" s="570"/>
      <c r="P67" s="571"/>
      <c r="Q67" s="102"/>
    </row>
    <row r="68" spans="1:19" s="53" customFormat="1" ht="4.5" customHeight="1" thickBot="1" x14ac:dyDescent="0.25">
      <c r="A68" s="572"/>
      <c r="B68" s="572"/>
      <c r="C68" s="572"/>
      <c r="D68" s="572"/>
      <c r="E68" s="572"/>
      <c r="F68" s="572"/>
      <c r="G68" s="572"/>
      <c r="H68" s="572"/>
      <c r="I68" s="572"/>
      <c r="J68" s="572"/>
      <c r="K68" s="572"/>
      <c r="L68" s="572"/>
      <c r="M68" s="572"/>
      <c r="N68" s="572"/>
      <c r="O68" s="572"/>
      <c r="P68" s="572"/>
      <c r="Q68" s="572"/>
      <c r="S68" s="101"/>
    </row>
    <row r="69" spans="1:19" ht="17.25" customHeight="1" x14ac:dyDescent="0.2">
      <c r="A69" s="52"/>
      <c r="B69" s="560" t="s">
        <v>5</v>
      </c>
      <c r="C69" s="557" t="s">
        <v>180</v>
      </c>
      <c r="D69" s="558"/>
      <c r="E69" s="558"/>
      <c r="F69" s="558"/>
      <c r="G69" s="558"/>
      <c r="H69" s="558"/>
      <c r="I69" s="558"/>
      <c r="J69" s="558"/>
      <c r="K69" s="558"/>
      <c r="L69" s="558"/>
      <c r="M69" s="558"/>
      <c r="N69" s="558"/>
      <c r="O69" s="558"/>
      <c r="P69" s="559"/>
      <c r="Q69" s="52"/>
    </row>
    <row r="70" spans="1:19" ht="90" customHeight="1" x14ac:dyDescent="0.2">
      <c r="A70" s="52"/>
      <c r="B70" s="561"/>
      <c r="C70" s="548" t="s">
        <v>255</v>
      </c>
      <c r="D70" s="549"/>
      <c r="E70" s="549"/>
      <c r="F70" s="549"/>
      <c r="G70" s="549"/>
      <c r="H70" s="549"/>
      <c r="I70" s="549"/>
      <c r="J70" s="549"/>
      <c r="K70" s="549"/>
      <c r="L70" s="549"/>
      <c r="M70" s="549"/>
      <c r="N70" s="549"/>
      <c r="O70" s="549"/>
      <c r="P70" s="550"/>
      <c r="Q70" s="52"/>
    </row>
    <row r="71" spans="1:19" ht="22.5" customHeight="1" x14ac:dyDescent="0.2">
      <c r="A71" s="52"/>
      <c r="B71" s="561"/>
      <c r="C71" s="551" t="s">
        <v>181</v>
      </c>
      <c r="D71" s="552"/>
      <c r="E71" s="552"/>
      <c r="F71" s="552"/>
      <c r="G71" s="552"/>
      <c r="H71" s="552"/>
      <c r="I71" s="552"/>
      <c r="J71" s="552"/>
      <c r="K71" s="552"/>
      <c r="L71" s="552"/>
      <c r="M71" s="552"/>
      <c r="N71" s="552"/>
      <c r="O71" s="552"/>
      <c r="P71" s="553"/>
      <c r="Q71" s="52"/>
    </row>
    <row r="72" spans="1:19" ht="90" customHeight="1" x14ac:dyDescent="0.2">
      <c r="A72" s="52"/>
      <c r="B72" s="561"/>
      <c r="C72" s="548" t="s">
        <v>256</v>
      </c>
      <c r="D72" s="549"/>
      <c r="E72" s="549"/>
      <c r="F72" s="549"/>
      <c r="G72" s="549"/>
      <c r="H72" s="549"/>
      <c r="I72" s="549"/>
      <c r="J72" s="549"/>
      <c r="K72" s="549"/>
      <c r="L72" s="549"/>
      <c r="M72" s="549"/>
      <c r="N72" s="549"/>
      <c r="O72" s="549"/>
      <c r="P72" s="550"/>
      <c r="Q72" s="52"/>
    </row>
    <row r="73" spans="1:19" ht="18" customHeight="1" x14ac:dyDescent="0.2">
      <c r="A73" s="52"/>
      <c r="B73" s="561"/>
      <c r="C73" s="551" t="s">
        <v>182</v>
      </c>
      <c r="D73" s="552"/>
      <c r="E73" s="552"/>
      <c r="F73" s="552"/>
      <c r="G73" s="552"/>
      <c r="H73" s="552"/>
      <c r="I73" s="552"/>
      <c r="J73" s="552"/>
      <c r="K73" s="552"/>
      <c r="L73" s="552"/>
      <c r="M73" s="552"/>
      <c r="N73" s="552"/>
      <c r="O73" s="552"/>
      <c r="P73" s="553"/>
      <c r="Q73" s="52"/>
    </row>
    <row r="74" spans="1:19" ht="90" customHeight="1" x14ac:dyDescent="0.2">
      <c r="A74" s="52"/>
      <c r="B74" s="561"/>
      <c r="C74" s="548" t="s">
        <v>257</v>
      </c>
      <c r="D74" s="549"/>
      <c r="E74" s="549"/>
      <c r="F74" s="549"/>
      <c r="G74" s="549"/>
      <c r="H74" s="549"/>
      <c r="I74" s="549"/>
      <c r="J74" s="549"/>
      <c r="K74" s="549"/>
      <c r="L74" s="549"/>
      <c r="M74" s="549"/>
      <c r="N74" s="549"/>
      <c r="O74" s="549"/>
      <c r="P74" s="550"/>
      <c r="Q74" s="52"/>
    </row>
    <row r="75" spans="1:19" ht="17.25" customHeight="1" x14ac:dyDescent="0.2">
      <c r="A75" s="52"/>
      <c r="B75" s="561"/>
      <c r="C75" s="551" t="s">
        <v>183</v>
      </c>
      <c r="D75" s="552"/>
      <c r="E75" s="552"/>
      <c r="F75" s="552"/>
      <c r="G75" s="552"/>
      <c r="H75" s="552"/>
      <c r="I75" s="552"/>
      <c r="J75" s="552"/>
      <c r="K75" s="552"/>
      <c r="L75" s="552"/>
      <c r="M75" s="552"/>
      <c r="N75" s="552"/>
      <c r="O75" s="552"/>
      <c r="P75" s="553"/>
      <c r="Q75" s="52"/>
    </row>
    <row r="76" spans="1:19" ht="90" customHeight="1" thickBot="1" x14ac:dyDescent="0.25">
      <c r="A76" s="52"/>
      <c r="B76" s="562"/>
      <c r="C76" s="554"/>
      <c r="D76" s="555"/>
      <c r="E76" s="555"/>
      <c r="F76" s="555"/>
      <c r="G76" s="555"/>
      <c r="H76" s="555"/>
      <c r="I76" s="555"/>
      <c r="J76" s="555"/>
      <c r="K76" s="555"/>
      <c r="L76" s="555"/>
      <c r="M76" s="555"/>
      <c r="N76" s="555"/>
      <c r="O76" s="555"/>
      <c r="P76" s="556"/>
      <c r="Q76" s="52"/>
    </row>
    <row r="77" spans="1:19" ht="30.75" customHeight="1" thickBot="1" x14ac:dyDescent="0.25">
      <c r="A77" s="52"/>
      <c r="B77" s="136" t="s">
        <v>63</v>
      </c>
      <c r="C77" s="543" t="s">
        <v>196</v>
      </c>
      <c r="D77" s="544"/>
      <c r="E77" s="544"/>
      <c r="F77" s="544"/>
      <c r="G77" s="544"/>
      <c r="H77" s="544"/>
      <c r="I77" s="544"/>
      <c r="J77" s="544"/>
      <c r="K77" s="544"/>
      <c r="L77" s="544"/>
      <c r="M77" s="544"/>
      <c r="N77" s="544"/>
      <c r="O77" s="544"/>
      <c r="P77" s="545"/>
      <c r="Q77" s="52"/>
    </row>
    <row r="78" spans="1:19" ht="27.75" customHeight="1" thickBot="1" x14ac:dyDescent="0.25">
      <c r="A78" s="52"/>
      <c r="B78" s="136" t="s">
        <v>84</v>
      </c>
      <c r="C78" s="546" t="s">
        <v>85</v>
      </c>
      <c r="D78" s="546"/>
      <c r="E78" s="546"/>
      <c r="F78" s="546"/>
      <c r="G78" s="546"/>
      <c r="H78" s="546"/>
      <c r="I78" s="546"/>
      <c r="J78" s="546"/>
      <c r="K78" s="546"/>
      <c r="L78" s="546"/>
      <c r="M78" s="546"/>
      <c r="N78" s="546"/>
      <c r="O78" s="546"/>
      <c r="P78" s="547"/>
      <c r="Q78" s="52"/>
    </row>
    <row r="81" spans="3:19" x14ac:dyDescent="0.2">
      <c r="C81" s="55"/>
      <c r="J81" s="145"/>
    </row>
    <row r="82" spans="3:19" hidden="1" x14ac:dyDescent="0.2">
      <c r="C82" s="49">
        <v>2018</v>
      </c>
    </row>
    <row r="83" spans="3:19" hidden="1" x14ac:dyDescent="0.2">
      <c r="C83" s="49">
        <v>2019</v>
      </c>
    </row>
    <row r="89" spans="3:19" s="50" customFormat="1" x14ac:dyDescent="0.2">
      <c r="S89" s="99"/>
    </row>
    <row r="90" spans="3:19" s="50" customFormat="1" x14ac:dyDescent="0.2">
      <c r="S90" s="99"/>
    </row>
    <row r="91" spans="3:19" s="50" customFormat="1" x14ac:dyDescent="0.2">
      <c r="S91" s="99"/>
    </row>
    <row r="92" spans="3:19" s="50" customFormat="1" x14ac:dyDescent="0.2">
      <c r="S92" s="99"/>
    </row>
    <row r="93" spans="3:19" s="50" customFormat="1" x14ac:dyDescent="0.2">
      <c r="S93" s="99"/>
    </row>
    <row r="94" spans="3:19" s="50" customFormat="1" x14ac:dyDescent="0.2">
      <c r="S94" s="99"/>
    </row>
    <row r="95" spans="3:19" s="50" customFormat="1" x14ac:dyDescent="0.2">
      <c r="D95" s="119"/>
      <c r="E95" s="119"/>
      <c r="F95" s="119"/>
      <c r="G95" s="119"/>
      <c r="H95" s="119"/>
      <c r="I95" s="119"/>
      <c r="S95" s="99"/>
    </row>
    <row r="96" spans="3:19" s="50" customFormat="1" x14ac:dyDescent="0.2">
      <c r="D96" s="119"/>
      <c r="E96" s="119"/>
      <c r="F96" s="119"/>
      <c r="G96" s="119"/>
      <c r="H96" s="119"/>
      <c r="I96" s="119"/>
      <c r="S96" s="99"/>
    </row>
    <row r="97" spans="2:19" s="50" customFormat="1" x14ac:dyDescent="0.2">
      <c r="B97" s="119"/>
      <c r="C97" s="119"/>
      <c r="D97" s="119"/>
      <c r="E97" s="119"/>
      <c r="F97" s="119"/>
      <c r="G97" s="119"/>
      <c r="H97" s="119"/>
      <c r="I97" s="119"/>
      <c r="S97" s="99"/>
    </row>
    <row r="98" spans="2:19" s="50" customFormat="1" x14ac:dyDescent="0.2">
      <c r="B98" s="119"/>
      <c r="C98" s="119"/>
      <c r="D98" s="119"/>
      <c r="E98" s="119"/>
      <c r="F98" s="119"/>
      <c r="G98" s="119"/>
      <c r="H98" s="119"/>
      <c r="I98" s="119"/>
      <c r="S98" s="99"/>
    </row>
    <row r="99" spans="2:19" s="50" customFormat="1" x14ac:dyDescent="0.2">
      <c r="B99" s="119"/>
      <c r="C99" s="119"/>
      <c r="D99" s="119"/>
      <c r="E99" s="119"/>
      <c r="F99" s="119"/>
      <c r="G99" s="119"/>
      <c r="H99" s="119"/>
      <c r="I99" s="119"/>
      <c r="S99" s="99"/>
    </row>
    <row r="100" spans="2:19" s="50" customFormat="1" x14ac:dyDescent="0.2">
      <c r="B100" s="119"/>
      <c r="C100" s="119"/>
      <c r="D100" s="119"/>
      <c r="E100" s="119"/>
      <c r="F100" s="119"/>
      <c r="G100" s="119"/>
      <c r="H100" s="119"/>
      <c r="I100" s="119"/>
      <c r="K100" s="119"/>
      <c r="L100" s="119"/>
      <c r="M100" s="119"/>
      <c r="N100" s="119"/>
      <c r="O100" s="119"/>
      <c r="P100" s="119"/>
      <c r="S100" s="99"/>
    </row>
    <row r="101" spans="2:19" s="50" customFormat="1" x14ac:dyDescent="0.2">
      <c r="B101" s="119"/>
      <c r="C101" s="119"/>
      <c r="D101" s="119"/>
      <c r="E101" s="119"/>
      <c r="F101" s="119"/>
      <c r="G101" s="119"/>
      <c r="H101" s="119"/>
      <c r="I101" s="119"/>
      <c r="K101" s="119"/>
      <c r="L101" s="119"/>
      <c r="M101" s="119"/>
      <c r="N101" s="119"/>
      <c r="O101" s="119"/>
      <c r="P101" s="119"/>
      <c r="S101" s="99"/>
    </row>
    <row r="102" spans="2:19" s="50" customFormat="1" x14ac:dyDescent="0.2">
      <c r="B102" s="119"/>
      <c r="C102" s="119"/>
      <c r="D102" s="119"/>
      <c r="E102" s="119"/>
      <c r="F102" s="119"/>
      <c r="G102" s="119"/>
      <c r="H102" s="119"/>
      <c r="I102" s="119"/>
      <c r="K102" s="119"/>
      <c r="L102" s="119"/>
      <c r="M102" s="119"/>
      <c r="N102" s="119"/>
      <c r="O102" s="119"/>
      <c r="P102" s="119"/>
      <c r="S102" s="99"/>
    </row>
    <row r="103" spans="2:19" s="50" customFormat="1" x14ac:dyDescent="0.2">
      <c r="B103" s="119"/>
      <c r="C103" s="119"/>
      <c r="D103" s="119"/>
      <c r="E103" s="119"/>
      <c r="F103" s="119"/>
      <c r="G103" s="119"/>
      <c r="H103" s="119"/>
      <c r="I103" s="119"/>
      <c r="K103" s="119"/>
      <c r="L103" s="119"/>
      <c r="M103" s="119"/>
      <c r="N103" s="119"/>
      <c r="O103" s="119"/>
      <c r="P103" s="119"/>
      <c r="Q103" s="56" t="s">
        <v>69</v>
      </c>
      <c r="S103" s="99"/>
    </row>
    <row r="104" spans="2:19" s="50" customFormat="1" x14ac:dyDescent="0.2">
      <c r="B104" s="120"/>
      <c r="C104" s="120"/>
      <c r="D104" s="119"/>
      <c r="E104" s="119"/>
      <c r="F104" s="119"/>
      <c r="G104" s="119"/>
      <c r="H104" s="119"/>
      <c r="I104" s="119"/>
      <c r="K104" s="119"/>
      <c r="L104" s="119"/>
      <c r="O104" s="119"/>
      <c r="P104" s="119"/>
      <c r="Q104" s="56" t="s">
        <v>70</v>
      </c>
      <c r="S104" s="99"/>
    </row>
    <row r="105" spans="2:19" s="50" customFormat="1" x14ac:dyDescent="0.2">
      <c r="B105" s="120"/>
      <c r="C105" s="120"/>
      <c r="D105" s="119"/>
      <c r="E105" s="119"/>
      <c r="F105" s="119"/>
      <c r="G105" s="119"/>
      <c r="H105" s="119"/>
      <c r="I105" s="119"/>
      <c r="K105" s="119"/>
      <c r="L105" s="119"/>
      <c r="O105" s="119"/>
      <c r="P105" s="119"/>
      <c r="Q105" s="56" t="s">
        <v>72</v>
      </c>
      <c r="S105" s="99"/>
    </row>
    <row r="106" spans="2:19" s="50" customFormat="1" x14ac:dyDescent="0.2">
      <c r="B106" s="120"/>
      <c r="C106" s="120"/>
      <c r="D106" s="119"/>
      <c r="E106" s="119"/>
      <c r="F106" s="119"/>
      <c r="G106" s="119"/>
      <c r="H106" s="119"/>
      <c r="I106" s="119"/>
      <c r="K106" s="119"/>
      <c r="L106" s="119"/>
      <c r="O106" s="119"/>
      <c r="P106" s="119"/>
      <c r="Q106" s="56" t="s">
        <v>71</v>
      </c>
      <c r="S106" s="99"/>
    </row>
    <row r="107" spans="2:19" s="50" customFormat="1" x14ac:dyDescent="0.2">
      <c r="B107" s="119"/>
      <c r="C107" s="120"/>
      <c r="D107" s="119"/>
      <c r="E107" s="119"/>
      <c r="F107" s="119"/>
      <c r="G107" s="119"/>
      <c r="H107" s="119"/>
      <c r="I107" s="119"/>
      <c r="K107" s="119"/>
      <c r="L107" s="119"/>
      <c r="M107" s="120"/>
      <c r="N107" s="119"/>
      <c r="O107" s="119"/>
      <c r="P107" s="119"/>
      <c r="Q107" s="56" t="s">
        <v>73</v>
      </c>
      <c r="S107" s="99"/>
    </row>
    <row r="108" spans="2:19" s="50" customFormat="1" x14ac:dyDescent="0.2">
      <c r="B108" s="119"/>
      <c r="C108" s="120"/>
      <c r="D108" s="119"/>
      <c r="E108" s="119"/>
      <c r="F108" s="119"/>
      <c r="G108" s="119"/>
      <c r="H108" s="119"/>
      <c r="I108" s="119"/>
      <c r="K108" s="119"/>
      <c r="L108" s="119"/>
      <c r="M108" s="119"/>
      <c r="N108" s="119" t="s">
        <v>67</v>
      </c>
      <c r="O108" s="119"/>
      <c r="P108" s="119"/>
      <c r="Q108" s="56" t="s">
        <v>74</v>
      </c>
      <c r="S108" s="99"/>
    </row>
    <row r="109" spans="2:19" s="50" customFormat="1" x14ac:dyDescent="0.2">
      <c r="B109" s="119"/>
      <c r="C109" s="120"/>
      <c r="D109" s="119"/>
      <c r="E109" s="119"/>
      <c r="F109" s="119"/>
      <c r="G109" s="119"/>
      <c r="H109" s="119"/>
      <c r="I109" s="119"/>
      <c r="K109" s="119"/>
      <c r="L109" s="119"/>
      <c r="M109" s="119"/>
      <c r="N109" s="119"/>
      <c r="O109" s="119"/>
      <c r="P109" s="119"/>
      <c r="S109" s="99"/>
    </row>
    <row r="110" spans="2:19" s="50" customFormat="1" x14ac:dyDescent="0.2">
      <c r="B110" s="119"/>
      <c r="C110" s="120"/>
      <c r="D110" s="119"/>
      <c r="E110" s="119"/>
      <c r="F110" s="119"/>
      <c r="G110" s="119"/>
      <c r="H110" s="119"/>
      <c r="I110" s="119"/>
      <c r="K110" s="119"/>
      <c r="L110" s="119"/>
      <c r="M110" s="119"/>
      <c r="N110" s="119"/>
      <c r="O110" s="119"/>
      <c r="P110" s="119"/>
      <c r="S110" s="99"/>
    </row>
    <row r="111" spans="2:19" s="50" customFormat="1" x14ac:dyDescent="0.2">
      <c r="B111" s="119"/>
      <c r="C111" s="119"/>
      <c r="D111" s="119"/>
      <c r="E111" s="119"/>
      <c r="F111" s="119"/>
      <c r="G111" s="119"/>
      <c r="H111" s="119"/>
      <c r="I111" s="119"/>
      <c r="K111" s="119"/>
      <c r="L111" s="119"/>
      <c r="M111" s="119"/>
      <c r="N111" s="119"/>
      <c r="O111" s="119"/>
      <c r="P111" s="119"/>
      <c r="S111" s="99"/>
    </row>
    <row r="112" spans="2:19" s="50" customFormat="1" x14ac:dyDescent="0.2">
      <c r="B112" s="119"/>
      <c r="C112" s="119"/>
      <c r="D112" s="119"/>
      <c r="E112" s="119"/>
      <c r="F112" s="119"/>
      <c r="G112" s="119"/>
      <c r="H112" s="119"/>
      <c r="I112" s="119"/>
      <c r="K112" s="119"/>
      <c r="L112" s="119"/>
      <c r="M112" s="119"/>
      <c r="N112" s="119"/>
      <c r="O112" s="119"/>
      <c r="P112" s="119"/>
      <c r="S112" s="99"/>
    </row>
    <row r="113" spans="2:19" s="50" customFormat="1" x14ac:dyDescent="0.2">
      <c r="B113" s="119"/>
      <c r="C113" s="119"/>
      <c r="D113" s="119"/>
      <c r="E113" s="119"/>
      <c r="F113" s="119"/>
      <c r="G113" s="119"/>
      <c r="H113" s="119"/>
      <c r="I113" s="119"/>
      <c r="K113" s="119"/>
      <c r="L113" s="119"/>
      <c r="M113" s="119"/>
      <c r="N113" s="119"/>
      <c r="O113" s="119"/>
      <c r="P113" s="119"/>
      <c r="Q113" s="56">
        <v>2015</v>
      </c>
      <c r="S113" s="99"/>
    </row>
    <row r="114" spans="2:19" s="50" customFormat="1" ht="12.75" customHeight="1" x14ac:dyDescent="0.2">
      <c r="B114" s="119"/>
      <c r="C114" s="119"/>
      <c r="D114" s="119"/>
      <c r="E114" s="119"/>
      <c r="F114" s="119"/>
      <c r="G114" s="119"/>
      <c r="H114" s="119"/>
      <c r="I114" s="119"/>
      <c r="Q114" s="56">
        <v>2016</v>
      </c>
      <c r="S114" s="99"/>
    </row>
    <row r="115" spans="2:19" s="50" customFormat="1" x14ac:dyDescent="0.2">
      <c r="B115" s="119"/>
      <c r="C115" s="119"/>
      <c r="D115" s="119"/>
      <c r="E115" s="119"/>
      <c r="F115" s="119"/>
      <c r="G115" s="119"/>
      <c r="H115" s="119"/>
      <c r="I115" s="119"/>
      <c r="Q115" s="56">
        <v>2017</v>
      </c>
      <c r="S115" s="99"/>
    </row>
    <row r="116" spans="2:19" s="50" customFormat="1" x14ac:dyDescent="0.2">
      <c r="C116" s="119"/>
      <c r="H116" s="119"/>
      <c r="I116" s="119"/>
      <c r="Q116" s="56">
        <v>2018</v>
      </c>
      <c r="S116" s="99"/>
    </row>
    <row r="117" spans="2:19" s="50" customFormat="1" x14ac:dyDescent="0.2">
      <c r="C117" s="119"/>
      <c r="H117" s="119"/>
      <c r="I117" s="119"/>
      <c r="S117" s="99"/>
    </row>
    <row r="118" spans="2:19" s="50" customFormat="1" x14ac:dyDescent="0.2">
      <c r="C118" s="119"/>
      <c r="H118" s="119"/>
      <c r="I118" s="119"/>
      <c r="S118" s="99"/>
    </row>
    <row r="119" spans="2:19" s="50" customFormat="1" x14ac:dyDescent="0.2">
      <c r="B119" s="58"/>
      <c r="C119" s="119"/>
      <c r="H119" s="119"/>
      <c r="I119" s="119"/>
      <c r="S119" s="99"/>
    </row>
    <row r="120" spans="2:19" s="50" customFormat="1" x14ac:dyDescent="0.2">
      <c r="B120" s="58"/>
      <c r="C120" s="119"/>
      <c r="H120" s="119"/>
      <c r="I120" s="119"/>
      <c r="S120" s="99"/>
    </row>
    <row r="121" spans="2:19" s="50" customFormat="1" x14ac:dyDescent="0.2">
      <c r="B121" s="58"/>
      <c r="C121" s="119"/>
      <c r="H121" s="119"/>
      <c r="I121" s="119"/>
      <c r="S121" s="99"/>
    </row>
    <row r="122" spans="2:19" s="50" customFormat="1" x14ac:dyDescent="0.2">
      <c r="B122" s="58"/>
      <c r="C122" s="119"/>
      <c r="H122" s="119"/>
      <c r="I122" s="119"/>
      <c r="S122" s="99"/>
    </row>
    <row r="123" spans="2:19" s="50" customFormat="1" x14ac:dyDescent="0.2">
      <c r="B123" s="58"/>
      <c r="C123" s="119"/>
      <c r="H123" s="119"/>
      <c r="I123" s="119"/>
      <c r="S123" s="99"/>
    </row>
    <row r="124" spans="2:19" s="50" customFormat="1" x14ac:dyDescent="0.2">
      <c r="B124" s="58"/>
      <c r="C124" s="119"/>
      <c r="H124" s="119"/>
      <c r="I124" s="119"/>
      <c r="S124" s="99"/>
    </row>
    <row r="125" spans="2:19" s="50" customFormat="1" x14ac:dyDescent="0.2">
      <c r="B125" s="58"/>
      <c r="C125" s="119"/>
      <c r="H125" s="119"/>
      <c r="I125" s="119"/>
      <c r="S125" s="99"/>
    </row>
    <row r="126" spans="2:19" s="50" customFormat="1" x14ac:dyDescent="0.2">
      <c r="B126" s="59"/>
      <c r="C126" s="119"/>
      <c r="H126" s="119"/>
      <c r="I126" s="119"/>
      <c r="S126" s="99"/>
    </row>
    <row r="127" spans="2:19" s="50" customFormat="1" x14ac:dyDescent="0.2">
      <c r="B127" s="59"/>
      <c r="C127" s="119"/>
      <c r="H127" s="119"/>
      <c r="I127" s="119"/>
      <c r="S127" s="99"/>
    </row>
    <row r="128" spans="2:19" s="50" customFormat="1" x14ac:dyDescent="0.2">
      <c r="C128" s="119"/>
      <c r="H128" s="119"/>
      <c r="I128" s="119"/>
      <c r="S128" s="99"/>
    </row>
    <row r="129" spans="2:19" s="50" customFormat="1" x14ac:dyDescent="0.2">
      <c r="B129" s="160" t="s">
        <v>260</v>
      </c>
      <c r="C129" s="119"/>
      <c r="F129" s="119"/>
      <c r="I129" s="119"/>
      <c r="S129" s="99"/>
    </row>
    <row r="130" spans="2:19" s="50" customFormat="1" x14ac:dyDescent="0.2">
      <c r="B130" s="160" t="s">
        <v>261</v>
      </c>
      <c r="C130" s="119"/>
      <c r="F130" s="119"/>
      <c r="I130" s="119"/>
      <c r="S130" s="99"/>
    </row>
    <row r="131" spans="2:19" s="50" customFormat="1" x14ac:dyDescent="0.2">
      <c r="B131" s="160" t="s">
        <v>262</v>
      </c>
      <c r="C131" s="119"/>
      <c r="F131" s="119"/>
      <c r="I131" s="51"/>
      <c r="J131" s="51"/>
      <c r="K131" s="51"/>
      <c r="S131" s="99"/>
    </row>
    <row r="132" spans="2:19" s="50" customFormat="1" x14ac:dyDescent="0.2">
      <c r="B132" s="160" t="s">
        <v>263</v>
      </c>
      <c r="C132" s="119"/>
      <c r="F132" s="119"/>
      <c r="G132" s="119"/>
      <c r="H132" s="51"/>
      <c r="I132" s="51"/>
      <c r="J132" s="51"/>
      <c r="K132" s="51"/>
      <c r="S132" s="99"/>
    </row>
    <row r="133" spans="2:19" s="50" customFormat="1" x14ac:dyDescent="0.2">
      <c r="B133" s="160" t="s">
        <v>264</v>
      </c>
      <c r="C133" s="119"/>
      <c r="F133" s="119"/>
      <c r="G133" s="119"/>
      <c r="H133" s="51"/>
      <c r="I133" s="51"/>
      <c r="J133" s="51"/>
      <c r="K133" s="51"/>
      <c r="S133" s="99"/>
    </row>
    <row r="134" spans="2:19" s="50" customFormat="1" x14ac:dyDescent="0.2">
      <c r="B134" s="160" t="s">
        <v>265</v>
      </c>
      <c r="C134" s="119"/>
      <c r="F134" s="119"/>
      <c r="G134" s="119"/>
      <c r="H134" s="51"/>
      <c r="I134" s="51"/>
      <c r="J134" s="51"/>
      <c r="K134" s="51"/>
      <c r="S134" s="99"/>
    </row>
    <row r="135" spans="2:19" s="50" customFormat="1" x14ac:dyDescent="0.2">
      <c r="B135" s="160" t="s">
        <v>266</v>
      </c>
      <c r="C135" s="119"/>
      <c r="F135" s="119"/>
      <c r="G135" s="119"/>
      <c r="H135" s="51"/>
      <c r="I135" s="51"/>
      <c r="J135" s="51"/>
      <c r="K135" s="51"/>
      <c r="S135" s="99"/>
    </row>
    <row r="136" spans="2:19" s="50" customFormat="1" x14ac:dyDescent="0.2">
      <c r="B136" s="60"/>
      <c r="C136" s="119"/>
      <c r="F136" s="119"/>
      <c r="G136" s="119"/>
      <c r="H136" s="51"/>
      <c r="I136" s="51"/>
      <c r="J136" s="51"/>
      <c r="K136" s="51"/>
      <c r="S136" s="99"/>
    </row>
    <row r="137" spans="2:19" s="50" customFormat="1" x14ac:dyDescent="0.2">
      <c r="B137" s="58"/>
      <c r="C137" s="119"/>
      <c r="F137" s="119"/>
      <c r="G137" s="119"/>
      <c r="H137" s="51"/>
      <c r="I137" s="51"/>
      <c r="J137" s="51"/>
      <c r="K137" s="51"/>
      <c r="S137" s="99"/>
    </row>
    <row r="138" spans="2:19" s="52" customFormat="1" x14ac:dyDescent="0.2">
      <c r="B138" s="58"/>
      <c r="C138" s="119"/>
      <c r="F138" s="119"/>
      <c r="G138" s="119"/>
      <c r="H138" s="51"/>
      <c r="I138" s="51"/>
      <c r="J138" s="51"/>
      <c r="K138" s="51"/>
      <c r="S138" s="102"/>
    </row>
    <row r="139" spans="2:19" s="52" customFormat="1" x14ac:dyDescent="0.2">
      <c r="B139" s="50" t="s">
        <v>29</v>
      </c>
      <c r="C139" s="119"/>
      <c r="F139" s="119"/>
      <c r="G139" s="119"/>
      <c r="H139" s="51"/>
      <c r="I139" s="51"/>
      <c r="J139" s="51"/>
      <c r="K139" s="51"/>
      <c r="S139" s="102"/>
    </row>
    <row r="140" spans="2:19" s="52" customFormat="1" x14ac:dyDescent="0.2">
      <c r="B140" s="57" t="s">
        <v>55</v>
      </c>
      <c r="C140" s="119"/>
      <c r="F140" s="119"/>
      <c r="G140" s="119"/>
      <c r="H140" s="51"/>
      <c r="I140" s="51"/>
      <c r="J140" s="51"/>
      <c r="K140" s="51"/>
      <c r="S140" s="102"/>
    </row>
    <row r="141" spans="2:19" s="52" customFormat="1" x14ac:dyDescent="0.2">
      <c r="B141" s="57" t="s">
        <v>166</v>
      </c>
      <c r="C141" s="119"/>
      <c r="F141" s="119"/>
      <c r="G141" s="119"/>
      <c r="H141" s="51"/>
      <c r="I141" s="51"/>
      <c r="J141" s="51"/>
      <c r="K141" s="51"/>
      <c r="S141" s="102"/>
    </row>
    <row r="142" spans="2:19" s="52" customFormat="1" x14ac:dyDescent="0.2">
      <c r="B142" s="57" t="s">
        <v>39</v>
      </c>
      <c r="C142" s="119"/>
      <c r="F142" s="119"/>
      <c r="G142" s="119"/>
      <c r="H142" s="51"/>
      <c r="I142" s="51"/>
      <c r="J142" s="51"/>
      <c r="K142" s="51"/>
      <c r="S142" s="102"/>
    </row>
    <row r="143" spans="2:19" s="52" customFormat="1" x14ac:dyDescent="0.2">
      <c r="B143" s="57" t="s">
        <v>172</v>
      </c>
      <c r="C143" s="119"/>
      <c r="F143" s="119"/>
      <c r="G143" s="119"/>
      <c r="H143" s="51"/>
      <c r="I143" s="51"/>
      <c r="J143" s="51"/>
      <c r="K143" s="51"/>
      <c r="S143" s="102"/>
    </row>
    <row r="144" spans="2:19" s="52" customFormat="1" x14ac:dyDescent="0.2">
      <c r="B144" s="57" t="s">
        <v>112</v>
      </c>
      <c r="C144" s="119"/>
      <c r="F144" s="119"/>
      <c r="G144" s="119"/>
      <c r="J144" s="51"/>
      <c r="K144" s="51"/>
      <c r="S144" s="102"/>
    </row>
    <row r="145" spans="2:19" s="52" customFormat="1" x14ac:dyDescent="0.2">
      <c r="B145" s="57" t="s">
        <v>174</v>
      </c>
      <c r="C145" s="119"/>
      <c r="F145" s="119"/>
      <c r="G145" s="119"/>
      <c r="S145" s="102"/>
    </row>
    <row r="146" spans="2:19" s="52" customFormat="1" x14ac:dyDescent="0.2">
      <c r="B146" s="57" t="s">
        <v>53</v>
      </c>
      <c r="C146" s="119"/>
      <c r="F146" s="119"/>
      <c r="G146" s="119"/>
      <c r="S146" s="102"/>
    </row>
    <row r="147" spans="2:19" s="52" customFormat="1" x14ac:dyDescent="0.2">
      <c r="B147" s="57" t="s">
        <v>163</v>
      </c>
      <c r="C147" s="119"/>
      <c r="F147" s="119"/>
      <c r="G147" s="119"/>
      <c r="S147" s="102"/>
    </row>
    <row r="148" spans="2:19" s="52" customFormat="1" x14ac:dyDescent="0.2">
      <c r="B148" s="57" t="s">
        <v>167</v>
      </c>
      <c r="C148" s="119"/>
      <c r="F148" s="119"/>
      <c r="G148" s="119"/>
      <c r="S148" s="102"/>
    </row>
    <row r="149" spans="2:19" x14ac:dyDescent="0.2">
      <c r="B149" s="121" t="s">
        <v>187</v>
      </c>
      <c r="C149" s="119"/>
      <c r="F149" s="119"/>
      <c r="G149" s="119"/>
    </row>
    <row r="150" spans="2:19" x14ac:dyDescent="0.2">
      <c r="B150" s="57" t="s">
        <v>165</v>
      </c>
      <c r="C150" s="119"/>
      <c r="F150" s="119"/>
      <c r="G150" s="119"/>
    </row>
    <row r="151" spans="2:19" x14ac:dyDescent="0.2">
      <c r="B151" s="57" t="s">
        <v>170</v>
      </c>
      <c r="C151" s="119"/>
      <c r="F151" s="119"/>
      <c r="G151" s="119"/>
    </row>
    <row r="152" spans="2:19" x14ac:dyDescent="0.2">
      <c r="B152" s="57" t="s">
        <v>173</v>
      </c>
      <c r="C152" s="119"/>
      <c r="F152" s="119"/>
      <c r="G152" s="119"/>
    </row>
    <row r="153" spans="2:19" x14ac:dyDescent="0.2">
      <c r="B153" s="57" t="s">
        <v>171</v>
      </c>
      <c r="C153" s="119"/>
      <c r="F153" s="119"/>
      <c r="G153" s="119"/>
    </row>
    <row r="154" spans="2:19" x14ac:dyDescent="0.2">
      <c r="B154" s="57" t="s">
        <v>168</v>
      </c>
      <c r="C154" s="119"/>
      <c r="F154" s="119"/>
      <c r="G154" s="119"/>
    </row>
    <row r="155" spans="2:19" x14ac:dyDescent="0.2">
      <c r="B155" s="57" t="s">
        <v>161</v>
      </c>
      <c r="C155" s="119"/>
      <c r="F155" s="119"/>
      <c r="G155" s="119"/>
    </row>
    <row r="156" spans="2:19" x14ac:dyDescent="0.2">
      <c r="B156" s="57" t="s">
        <v>169</v>
      </c>
      <c r="C156" s="119"/>
    </row>
    <row r="157" spans="2:19" x14ac:dyDescent="0.2">
      <c r="B157" s="57" t="s">
        <v>162</v>
      </c>
      <c r="C157" s="119"/>
    </row>
    <row r="158" spans="2:19" x14ac:dyDescent="0.2">
      <c r="B158" s="57" t="s">
        <v>164</v>
      </c>
      <c r="C158" s="119"/>
    </row>
    <row r="159" spans="2:19" x14ac:dyDescent="0.2">
      <c r="B159" s="57" t="s">
        <v>46</v>
      </c>
      <c r="C159" s="119"/>
    </row>
    <row r="160" spans="2:19" x14ac:dyDescent="0.2">
      <c r="B160" s="57" t="s">
        <v>54</v>
      </c>
      <c r="C160" s="119"/>
    </row>
    <row r="161" spans="2:3" x14ac:dyDescent="0.2">
      <c r="B161" s="57" t="s">
        <v>45</v>
      </c>
      <c r="C161" s="119"/>
    </row>
    <row r="162" spans="2:3" x14ac:dyDescent="0.2">
      <c r="B162" s="57" t="s">
        <v>47</v>
      </c>
      <c r="C162" s="119"/>
    </row>
    <row r="163" spans="2:3" x14ac:dyDescent="0.2">
      <c r="B163" s="57" t="s">
        <v>113</v>
      </c>
      <c r="C163" s="119"/>
    </row>
    <row r="164" spans="2:3" x14ac:dyDescent="0.2">
      <c r="B164" s="57" t="s">
        <v>111</v>
      </c>
      <c r="C164" s="119"/>
    </row>
    <row r="165" spans="2:3" x14ac:dyDescent="0.2">
      <c r="B165" s="57" t="s">
        <v>40</v>
      </c>
      <c r="C165" s="119"/>
    </row>
    <row r="166" spans="2:3" x14ac:dyDescent="0.2">
      <c r="B166" s="57" t="s">
        <v>110</v>
      </c>
    </row>
    <row r="167" spans="2:3" x14ac:dyDescent="0.2">
      <c r="B167" s="50"/>
    </row>
    <row r="168" spans="2:3" x14ac:dyDescent="0.2">
      <c r="B168" s="50"/>
    </row>
    <row r="169" spans="2:3" x14ac:dyDescent="0.2">
      <c r="B169" s="50"/>
    </row>
    <row r="170" spans="2:3" x14ac:dyDescent="0.2">
      <c r="B170" s="50" t="s">
        <v>188</v>
      </c>
    </row>
    <row r="171" spans="2:3" x14ac:dyDescent="0.2">
      <c r="B171" s="56" t="s">
        <v>66</v>
      </c>
    </row>
    <row r="172" spans="2:3" x14ac:dyDescent="0.2">
      <c r="B172" s="56" t="s">
        <v>85</v>
      </c>
    </row>
    <row r="173" spans="2:3" x14ac:dyDescent="0.2">
      <c r="B173" s="50"/>
    </row>
    <row r="174" spans="2:3" x14ac:dyDescent="0.2">
      <c r="B174" s="58"/>
    </row>
    <row r="175" spans="2:3" x14ac:dyDescent="0.2">
      <c r="B175" s="58"/>
    </row>
    <row r="176" spans="2:3" x14ac:dyDescent="0.2">
      <c r="B176" s="61"/>
    </row>
    <row r="177" spans="2:2" x14ac:dyDescent="0.2">
      <c r="B177" s="61"/>
    </row>
    <row r="178" spans="2:2" x14ac:dyDescent="0.2">
      <c r="B178" s="61"/>
    </row>
    <row r="179" spans="2:2" x14ac:dyDescent="0.2">
      <c r="B179" s="61"/>
    </row>
    <row r="180" spans="2:2" x14ac:dyDescent="0.2">
      <c r="B180" s="61"/>
    </row>
  </sheetData>
  <sheetProtection formatColumns="0" formatRows="0"/>
  <mergeCells count="78">
    <mergeCell ref="B2:B5"/>
    <mergeCell ref="C2:M2"/>
    <mergeCell ref="N2:P2"/>
    <mergeCell ref="C3:M3"/>
    <mergeCell ref="N3:P3"/>
    <mergeCell ref="C4:M4"/>
    <mergeCell ref="N4:P4"/>
    <mergeCell ref="C5:M5"/>
    <mergeCell ref="N5:P5"/>
    <mergeCell ref="B7:P8"/>
    <mergeCell ref="B9:P9"/>
    <mergeCell ref="J10:M10"/>
    <mergeCell ref="N10:P10"/>
    <mergeCell ref="C10:I10"/>
    <mergeCell ref="B11:P11"/>
    <mergeCell ref="C12:P12"/>
    <mergeCell ref="B13:P13"/>
    <mergeCell ref="C14:P14"/>
    <mergeCell ref="B15:P15"/>
    <mergeCell ref="C16:P16"/>
    <mergeCell ref="B17:P17"/>
    <mergeCell ref="C18:P18"/>
    <mergeCell ref="B19:P19"/>
    <mergeCell ref="B20:P20"/>
    <mergeCell ref="B21:P21"/>
    <mergeCell ref="C22:P22"/>
    <mergeCell ref="B23:P23"/>
    <mergeCell ref="C24:P24"/>
    <mergeCell ref="B25:P25"/>
    <mergeCell ref="C26:P26"/>
    <mergeCell ref="B27:P27"/>
    <mergeCell ref="D28:G28"/>
    <mergeCell ref="H28:J28"/>
    <mergeCell ref="K28:M28"/>
    <mergeCell ref="N28:O28"/>
    <mergeCell ref="B29:P29"/>
    <mergeCell ref="C30:P30"/>
    <mergeCell ref="B31:P31"/>
    <mergeCell ref="C32:P32"/>
    <mergeCell ref="B33:P33"/>
    <mergeCell ref="C34:P34"/>
    <mergeCell ref="B35:P35"/>
    <mergeCell ref="C36:P36"/>
    <mergeCell ref="B38:P38"/>
    <mergeCell ref="C39:G39"/>
    <mergeCell ref="H39:L39"/>
    <mergeCell ref="M39:P39"/>
    <mergeCell ref="C40:G40"/>
    <mergeCell ref="H40:L40"/>
    <mergeCell ref="M40:P40"/>
    <mergeCell ref="C41:G41"/>
    <mergeCell ref="H41:L41"/>
    <mergeCell ref="M41:P41"/>
    <mergeCell ref="C42:G42"/>
    <mergeCell ref="H42:L42"/>
    <mergeCell ref="M42:P42"/>
    <mergeCell ref="C43:G43"/>
    <mergeCell ref="H43:L43"/>
    <mergeCell ref="M43:P43"/>
    <mergeCell ref="C69:P69"/>
    <mergeCell ref="B69:B76"/>
    <mergeCell ref="B52:P67"/>
    <mergeCell ref="A68:Q68"/>
    <mergeCell ref="C44:G44"/>
    <mergeCell ref="H44:L44"/>
    <mergeCell ref="M44:P44"/>
    <mergeCell ref="B46:P46"/>
    <mergeCell ref="B48:B49"/>
    <mergeCell ref="B51:P51"/>
    <mergeCell ref="C77:P77"/>
    <mergeCell ref="C78:P78"/>
    <mergeCell ref="C70:P70"/>
    <mergeCell ref="C71:P71"/>
    <mergeCell ref="C72:P72"/>
    <mergeCell ref="C73:P73"/>
    <mergeCell ref="C74:P74"/>
    <mergeCell ref="C75:P75"/>
    <mergeCell ref="C76:P76"/>
  </mergeCells>
  <conditionalFormatting sqref="F49">
    <cfRule type="cellIs" dxfId="234" priority="33" stopIfTrue="1" operator="equal">
      <formula>"0"</formula>
    </cfRule>
    <cfRule type="cellIs" dxfId="233" priority="34" stopIfTrue="1" operator="lessThanOrEqual">
      <formula>$T$5</formula>
    </cfRule>
    <cfRule type="cellIs" dxfId="232" priority="35" stopIfTrue="1" operator="greaterThanOrEqual">
      <formula>$T$2</formula>
    </cfRule>
    <cfRule type="cellIs" dxfId="219" priority="36" stopIfTrue="1" operator="between">
      <formula>$T$4</formula>
      <formula>$T$3</formula>
    </cfRule>
  </conditionalFormatting>
  <conditionalFormatting sqref="I49">
    <cfRule type="cellIs" dxfId="231" priority="13" stopIfTrue="1" operator="equal">
      <formula>"0"</formula>
    </cfRule>
    <cfRule type="cellIs" dxfId="230" priority="14" stopIfTrue="1" operator="lessThanOrEqual">
      <formula>$T$5</formula>
    </cfRule>
    <cfRule type="cellIs" dxfId="229" priority="15" stopIfTrue="1" operator="greaterThanOrEqual">
      <formula>$T$2</formula>
    </cfRule>
    <cfRule type="cellIs" dxfId="218" priority="16" stopIfTrue="1" operator="between">
      <formula>$T$4</formula>
      <formula>$T$3</formula>
    </cfRule>
  </conditionalFormatting>
  <conditionalFormatting sqref="L49">
    <cfRule type="cellIs" dxfId="228" priority="9" stopIfTrue="1" operator="equal">
      <formula>"0"</formula>
    </cfRule>
    <cfRule type="cellIs" dxfId="227" priority="10" stopIfTrue="1" operator="lessThanOrEqual">
      <formula>$T$5</formula>
    </cfRule>
    <cfRule type="cellIs" dxfId="226" priority="11" stopIfTrue="1" operator="greaterThanOrEqual">
      <formula>$T$2</formula>
    </cfRule>
    <cfRule type="cellIs" dxfId="217" priority="12" stopIfTrue="1" operator="between">
      <formula>$T$4</formula>
      <formula>$T$3</formula>
    </cfRule>
  </conditionalFormatting>
  <conditionalFormatting sqref="O49">
    <cfRule type="cellIs" dxfId="225" priority="5" stopIfTrue="1" operator="equal">
      <formula>"0"</formula>
    </cfRule>
    <cfRule type="cellIs" dxfId="224" priority="6" stopIfTrue="1" operator="lessThanOrEqual">
      <formula>$T$5</formula>
    </cfRule>
    <cfRule type="cellIs" dxfId="223" priority="7" stopIfTrue="1" operator="greaterThanOrEqual">
      <formula>$T$2</formula>
    </cfRule>
    <cfRule type="cellIs" dxfId="216" priority="8" stopIfTrue="1" operator="between">
      <formula>$T$4</formula>
      <formula>$T$3</formula>
    </cfRule>
  </conditionalFormatting>
  <conditionalFormatting sqref="P49">
    <cfRule type="cellIs" dxfId="222" priority="1" stopIfTrue="1" operator="equal">
      <formula>"0"</formula>
    </cfRule>
    <cfRule type="cellIs" dxfId="221" priority="2" stopIfTrue="1" operator="lessThanOrEqual">
      <formula>$T$5</formula>
    </cfRule>
    <cfRule type="cellIs" dxfId="220" priority="3" stopIfTrue="1" operator="greaterThanOrEqual">
      <formula>$T$2</formula>
    </cfRule>
    <cfRule type="cellIs" dxfId="215" priority="4" stopIfTrue="1" operator="between">
      <formula>$T$4</formula>
      <formula>$T$3</formula>
    </cfRule>
  </conditionalFormatting>
  <dataValidations count="6">
    <dataValidation type="list" allowBlank="1" showInputMessage="1" showErrorMessage="1" sqref="C18:P18" xr:uid="{085368CE-CEDC-451D-B1D6-D836BDE12B39}">
      <formula1>$B$129:$B$135</formula1>
    </dataValidation>
    <dataValidation type="list" allowBlank="1" showInputMessage="1" showErrorMessage="1" sqref="C32:P32 C36:P36 C34:P34" xr:uid="{9516C006-43AC-4908-AE98-051A63875979}">
      <formula1>$Q$103:$Q$108</formula1>
    </dataValidation>
    <dataValidation type="list" allowBlank="1" showInputMessage="1" showErrorMessage="1" sqref="N10:P10" xr:uid="{5658AD3A-A734-4921-93B8-EC25F2DE85CA}">
      <formula1>"Economicos,Eficiencia,Eficacia, Efectividad,Calidad"</formula1>
    </dataValidation>
    <dataValidation type="list" allowBlank="1" showInputMessage="1" showErrorMessage="1" sqref="C10:I10" xr:uid="{7BE4DEFA-3C70-4658-868B-4B27280567D8}">
      <formula1>"2023,2024,2025,2026,2027"</formula1>
    </dataValidation>
    <dataValidation type="list" allowBlank="1" showInputMessage="1" showErrorMessage="1" sqref="C12:P12" xr:uid="{DC3DFD04-92CE-4F5F-918F-DAC202460D90}">
      <formula1>$B$140:$B$166</formula1>
    </dataValidation>
    <dataValidation type="list" allowBlank="1" showInputMessage="1" showErrorMessage="1" sqref="C78:P78" xr:uid="{1315D5A8-142B-495A-AEE5-7B527474CB81}">
      <formula1>$B$171:$B$172</formula1>
    </dataValidation>
  </dataValidation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A240D-AFDA-4DB6-91BA-09C4BBB1DE25}">
  <sheetPr>
    <tabColor rgb="FFFFFF00"/>
  </sheetPr>
  <dimension ref="A1:AV147"/>
  <sheetViews>
    <sheetView zoomScale="85" zoomScaleNormal="85" workbookViewId="0">
      <selection activeCell="G11" sqref="G11:G12"/>
    </sheetView>
  </sheetViews>
  <sheetFormatPr baseColWidth="10" defaultRowHeight="30" customHeight="1" x14ac:dyDescent="0.2"/>
  <cols>
    <col min="1" max="1" width="28.5703125" style="86" customWidth="1"/>
    <col min="2" max="2" width="27" style="79" bestFit="1" customWidth="1"/>
    <col min="3" max="36" width="9.7109375" style="79" customWidth="1"/>
    <col min="37" max="37" width="5.28515625" style="79" customWidth="1"/>
    <col min="38" max="38" width="10.7109375" style="79" customWidth="1"/>
    <col min="39" max="39" width="43.7109375" style="79" customWidth="1"/>
    <col min="40" max="42" width="11.42578125" style="111"/>
    <col min="43" max="43" width="11.42578125" style="99" hidden="1" customWidth="1"/>
    <col min="44" max="44" width="11.42578125" style="111"/>
    <col min="45" max="16384" width="11.42578125" style="79"/>
  </cols>
  <sheetData>
    <row r="1" spans="1:48" ht="30" customHeight="1" x14ac:dyDescent="0.25">
      <c r="A1" s="689"/>
      <c r="B1" s="683" t="s">
        <v>56</v>
      </c>
      <c r="C1" s="684"/>
      <c r="D1" s="684"/>
      <c r="E1" s="684"/>
      <c r="F1" s="684"/>
      <c r="G1" s="684"/>
      <c r="H1" s="684"/>
      <c r="I1" s="684"/>
      <c r="J1" s="684"/>
      <c r="K1" s="684"/>
      <c r="L1" s="684"/>
      <c r="M1" s="684"/>
      <c r="N1" s="684"/>
      <c r="O1" s="684"/>
      <c r="P1" s="684"/>
      <c r="Q1" s="684"/>
      <c r="R1" s="684"/>
      <c r="S1" s="684"/>
      <c r="T1" s="684"/>
      <c r="U1" s="684"/>
      <c r="V1" s="684"/>
      <c r="W1" s="684"/>
      <c r="X1" s="684"/>
      <c r="Y1" s="684"/>
      <c r="Z1" s="684"/>
      <c r="AA1" s="684"/>
      <c r="AB1" s="684"/>
      <c r="AC1" s="684"/>
      <c r="AD1" s="684"/>
      <c r="AE1" s="684"/>
      <c r="AF1" s="684"/>
      <c r="AG1" s="684"/>
      <c r="AH1" s="684"/>
      <c r="AI1" s="684"/>
      <c r="AJ1" s="684"/>
      <c r="AK1" s="685"/>
      <c r="AL1" s="690" t="s">
        <v>57</v>
      </c>
      <c r="AM1" s="686"/>
      <c r="AN1" s="110"/>
      <c r="AO1" s="110"/>
      <c r="AR1" s="110"/>
      <c r="AS1" s="76"/>
      <c r="AT1" s="76"/>
      <c r="AU1" s="77"/>
      <c r="AV1" s="78"/>
    </row>
    <row r="2" spans="1:48" s="53" customFormat="1" ht="30" customHeight="1" x14ac:dyDescent="0.25">
      <c r="A2" s="689"/>
      <c r="B2" s="683" t="s">
        <v>87</v>
      </c>
      <c r="C2" s="684"/>
      <c r="D2" s="684"/>
      <c r="E2" s="684"/>
      <c r="F2" s="684"/>
      <c r="G2" s="684"/>
      <c r="H2" s="684"/>
      <c r="I2" s="684"/>
      <c r="J2" s="684"/>
      <c r="K2" s="684"/>
      <c r="L2" s="684"/>
      <c r="M2" s="684"/>
      <c r="N2" s="684"/>
      <c r="O2" s="684"/>
      <c r="P2" s="684"/>
      <c r="Q2" s="684"/>
      <c r="R2" s="684"/>
      <c r="S2" s="684"/>
      <c r="T2" s="684"/>
      <c r="U2" s="684"/>
      <c r="V2" s="684"/>
      <c r="W2" s="684"/>
      <c r="X2" s="684"/>
      <c r="Y2" s="684"/>
      <c r="Z2" s="684"/>
      <c r="AA2" s="684"/>
      <c r="AB2" s="684"/>
      <c r="AC2" s="684"/>
      <c r="AD2" s="684"/>
      <c r="AE2" s="684"/>
      <c r="AF2" s="684"/>
      <c r="AG2" s="684"/>
      <c r="AH2" s="684"/>
      <c r="AI2" s="684"/>
      <c r="AJ2" s="684"/>
      <c r="AK2" s="685"/>
      <c r="AL2" s="122" t="s">
        <v>189</v>
      </c>
      <c r="AM2" s="123"/>
      <c r="AN2" s="141"/>
      <c r="AO2" s="112"/>
      <c r="AP2" s="113"/>
      <c r="AQ2" s="100">
        <v>0.95</v>
      </c>
      <c r="AR2" s="112"/>
      <c r="AS2" s="80"/>
      <c r="AT2" s="80"/>
      <c r="AU2" s="81"/>
      <c r="AV2" s="82"/>
    </row>
    <row r="3" spans="1:48" s="53" customFormat="1" ht="30" customHeight="1" x14ac:dyDescent="0.25">
      <c r="A3" s="689"/>
      <c r="B3" s="683" t="s">
        <v>89</v>
      </c>
      <c r="C3" s="684"/>
      <c r="D3" s="684"/>
      <c r="E3" s="684"/>
      <c r="F3" s="684"/>
      <c r="G3" s="684"/>
      <c r="H3" s="684"/>
      <c r="I3" s="684"/>
      <c r="J3" s="684"/>
      <c r="K3" s="684"/>
      <c r="L3" s="684"/>
      <c r="M3" s="684"/>
      <c r="N3" s="684"/>
      <c r="O3" s="684"/>
      <c r="P3" s="684"/>
      <c r="Q3" s="684"/>
      <c r="R3" s="684"/>
      <c r="S3" s="684"/>
      <c r="T3" s="684"/>
      <c r="U3" s="684"/>
      <c r="V3" s="684"/>
      <c r="W3" s="684"/>
      <c r="X3" s="684"/>
      <c r="Y3" s="684"/>
      <c r="Z3" s="684"/>
      <c r="AA3" s="684"/>
      <c r="AB3" s="684"/>
      <c r="AC3" s="684"/>
      <c r="AD3" s="684"/>
      <c r="AE3" s="684"/>
      <c r="AF3" s="684"/>
      <c r="AG3" s="684"/>
      <c r="AH3" s="684"/>
      <c r="AI3" s="684"/>
      <c r="AJ3" s="684"/>
      <c r="AK3" s="685"/>
      <c r="AL3" s="690" t="s">
        <v>175</v>
      </c>
      <c r="AM3" s="686"/>
      <c r="AN3" s="112"/>
      <c r="AO3" s="112"/>
      <c r="AP3" s="113"/>
      <c r="AQ3" s="100">
        <v>0.94999</v>
      </c>
      <c r="AR3" s="112"/>
      <c r="AS3" s="80"/>
      <c r="AT3" s="80"/>
      <c r="AU3" s="81"/>
      <c r="AV3" s="82"/>
    </row>
    <row r="4" spans="1:48" s="53" customFormat="1" ht="30" customHeight="1" x14ac:dyDescent="0.25">
      <c r="A4" s="689"/>
      <c r="B4" s="683" t="s">
        <v>91</v>
      </c>
      <c r="C4" s="684"/>
      <c r="D4" s="684"/>
      <c r="E4" s="684"/>
      <c r="F4" s="684"/>
      <c r="G4" s="684"/>
      <c r="H4" s="684"/>
      <c r="I4" s="684"/>
      <c r="J4" s="684"/>
      <c r="K4" s="684"/>
      <c r="L4" s="684"/>
      <c r="M4" s="684"/>
      <c r="N4" s="684"/>
      <c r="O4" s="684"/>
      <c r="P4" s="684"/>
      <c r="Q4" s="684"/>
      <c r="R4" s="684"/>
      <c r="S4" s="684"/>
      <c r="T4" s="684"/>
      <c r="U4" s="684"/>
      <c r="V4" s="684"/>
      <c r="W4" s="684"/>
      <c r="X4" s="684"/>
      <c r="Y4" s="684"/>
      <c r="Z4" s="684"/>
      <c r="AA4" s="684"/>
      <c r="AB4" s="684"/>
      <c r="AC4" s="684"/>
      <c r="AD4" s="684"/>
      <c r="AE4" s="684"/>
      <c r="AF4" s="684"/>
      <c r="AG4" s="684"/>
      <c r="AH4" s="684"/>
      <c r="AI4" s="684"/>
      <c r="AJ4" s="684"/>
      <c r="AK4" s="685"/>
      <c r="AL4" s="686" t="s">
        <v>61</v>
      </c>
      <c r="AM4" s="686"/>
      <c r="AN4" s="114"/>
      <c r="AO4" s="114"/>
      <c r="AP4" s="113"/>
      <c r="AQ4" s="100">
        <v>0.8</v>
      </c>
      <c r="AR4" s="114"/>
      <c r="AS4" s="83"/>
      <c r="AT4" s="83"/>
      <c r="AU4" s="81"/>
      <c r="AV4" s="82"/>
    </row>
    <row r="5" spans="1:48" s="53" customFormat="1" ht="18" x14ac:dyDescent="0.25">
      <c r="A5" s="103"/>
      <c r="B5" s="104"/>
      <c r="C5" s="104"/>
      <c r="D5" s="104"/>
      <c r="E5" s="104"/>
      <c r="F5" s="104"/>
      <c r="G5" s="104"/>
      <c r="H5" s="104"/>
      <c r="I5" s="105"/>
      <c r="J5" s="105"/>
      <c r="K5" s="104"/>
      <c r="L5" s="104"/>
      <c r="M5" s="104"/>
      <c r="N5" s="104"/>
      <c r="O5" s="104"/>
      <c r="P5" s="104"/>
      <c r="Q5" s="105"/>
      <c r="R5" s="105"/>
      <c r="S5" s="104"/>
      <c r="T5" s="104"/>
      <c r="U5" s="104"/>
      <c r="V5" s="104"/>
      <c r="W5" s="104"/>
      <c r="X5" s="104"/>
      <c r="Y5" s="105"/>
      <c r="Z5" s="105"/>
      <c r="AA5" s="104"/>
      <c r="AB5" s="104"/>
      <c r="AC5" s="104"/>
      <c r="AD5" s="104"/>
      <c r="AE5" s="104"/>
      <c r="AF5" s="104"/>
      <c r="AG5" s="105"/>
      <c r="AH5" s="105"/>
      <c r="AI5" s="105"/>
      <c r="AJ5" s="105"/>
      <c r="AK5" s="106"/>
      <c r="AL5" s="106"/>
      <c r="AM5" s="106"/>
      <c r="AN5" s="114"/>
      <c r="AO5" s="114"/>
      <c r="AP5" s="113"/>
      <c r="AQ5" s="100">
        <v>0.79999900000000002</v>
      </c>
      <c r="AR5" s="114"/>
      <c r="AS5" s="83"/>
      <c r="AT5" s="83"/>
      <c r="AU5" s="81"/>
      <c r="AV5" s="82"/>
    </row>
    <row r="6" spans="1:48" s="53" customFormat="1" ht="23.25" customHeight="1" x14ac:dyDescent="0.2">
      <c r="A6" s="107" t="s">
        <v>0</v>
      </c>
      <c r="B6" s="691" t="str">
        <f>Encuesta!C12</f>
        <v>GESTION DE INFRAESTRUCTURA FISICA</v>
      </c>
      <c r="C6" s="691"/>
      <c r="D6" s="691"/>
      <c r="E6" s="691"/>
      <c r="F6" s="691"/>
      <c r="G6" s="691"/>
      <c r="H6" s="691"/>
      <c r="I6" s="691"/>
      <c r="J6" s="691"/>
      <c r="K6" s="691"/>
      <c r="L6" s="691"/>
      <c r="M6" s="691"/>
      <c r="N6" s="691"/>
      <c r="O6" s="691"/>
      <c r="P6" s="691"/>
      <c r="Q6" s="691"/>
      <c r="R6" s="691"/>
      <c r="S6" s="691"/>
      <c r="T6" s="691"/>
      <c r="U6" s="691"/>
      <c r="V6" s="691"/>
      <c r="W6" s="691"/>
      <c r="X6" s="691"/>
      <c r="Y6" s="691"/>
      <c r="Z6" s="691"/>
      <c r="AA6" s="691"/>
      <c r="AB6" s="691"/>
      <c r="AC6" s="691"/>
      <c r="AD6" s="691"/>
      <c r="AE6" s="691"/>
      <c r="AF6" s="691"/>
      <c r="AG6" s="691"/>
      <c r="AH6" s="691"/>
      <c r="AI6" s="691"/>
      <c r="AJ6" s="691"/>
      <c r="AK6" s="691"/>
      <c r="AL6" s="691"/>
      <c r="AM6" s="691"/>
      <c r="AN6" s="113"/>
      <c r="AO6" s="113"/>
      <c r="AP6" s="113"/>
      <c r="AQ6" s="100"/>
      <c r="AR6" s="113"/>
    </row>
    <row r="7" spans="1:48" s="53" customFormat="1" ht="23.25" customHeight="1" x14ac:dyDescent="0.2">
      <c r="A7" s="107"/>
      <c r="B7" s="107"/>
      <c r="C7" s="107"/>
      <c r="D7" s="107"/>
      <c r="E7" s="107"/>
      <c r="F7" s="107"/>
      <c r="G7" s="107"/>
      <c r="H7" s="107"/>
      <c r="I7" s="107"/>
      <c r="J7" s="107"/>
      <c r="K7" s="107"/>
      <c r="L7" s="107"/>
      <c r="M7" s="107"/>
      <c r="N7" s="107"/>
      <c r="O7" s="107"/>
      <c r="P7" s="107"/>
      <c r="Q7" s="107"/>
      <c r="R7" s="107"/>
      <c r="S7" s="107"/>
      <c r="T7" s="107"/>
      <c r="U7" s="107"/>
      <c r="V7" s="107"/>
      <c r="W7" s="107"/>
      <c r="X7" s="107"/>
      <c r="Y7" s="107"/>
      <c r="Z7" s="107"/>
      <c r="AA7" s="107"/>
      <c r="AB7" s="107"/>
      <c r="AC7" s="107"/>
      <c r="AD7" s="107"/>
      <c r="AE7" s="107"/>
      <c r="AF7" s="107"/>
      <c r="AG7" s="107"/>
      <c r="AH7" s="107"/>
      <c r="AI7" s="107"/>
      <c r="AJ7" s="107"/>
      <c r="AK7" s="107"/>
      <c r="AL7" s="107"/>
      <c r="AM7" s="107"/>
      <c r="AN7" s="113"/>
      <c r="AO7" s="113"/>
      <c r="AP7" s="113"/>
      <c r="AQ7" s="100"/>
      <c r="AR7" s="113"/>
    </row>
    <row r="8" spans="1:48" s="53" customFormat="1" ht="32.25" customHeight="1" x14ac:dyDescent="0.2">
      <c r="A8" s="682" t="str">
        <f>Encuesta!C14</f>
        <v>Satisfacción Usuario Interno</v>
      </c>
      <c r="B8" s="682"/>
      <c r="C8" s="682"/>
      <c r="D8" s="682"/>
      <c r="E8" s="682"/>
      <c r="F8" s="682"/>
      <c r="G8" s="682"/>
      <c r="H8" s="682"/>
      <c r="I8" s="682"/>
      <c r="J8" s="682"/>
      <c r="K8" s="682"/>
      <c r="L8" s="682"/>
      <c r="M8" s="682"/>
      <c r="N8" s="682"/>
      <c r="O8" s="682"/>
      <c r="P8" s="682"/>
      <c r="Q8" s="682"/>
      <c r="R8" s="682"/>
      <c r="S8" s="682"/>
      <c r="T8" s="682"/>
      <c r="U8" s="682"/>
      <c r="V8" s="682"/>
      <c r="W8" s="682"/>
      <c r="X8" s="682"/>
      <c r="Y8" s="682"/>
      <c r="Z8" s="682"/>
      <c r="AA8" s="682"/>
      <c r="AB8" s="682"/>
      <c r="AC8" s="682"/>
      <c r="AD8" s="682"/>
      <c r="AE8" s="682"/>
      <c r="AF8" s="682"/>
      <c r="AG8" s="682"/>
      <c r="AH8" s="682"/>
      <c r="AI8" s="682"/>
      <c r="AJ8" s="682"/>
      <c r="AK8" s="682"/>
      <c r="AL8" s="682"/>
      <c r="AM8" s="682"/>
      <c r="AN8" s="113"/>
      <c r="AO8" s="113"/>
      <c r="AP8" s="113"/>
      <c r="AQ8" s="100"/>
      <c r="AR8" s="113"/>
    </row>
    <row r="9" spans="1:48" s="84" customFormat="1" ht="30" customHeight="1" x14ac:dyDescent="0.2">
      <c r="A9" s="687" t="s">
        <v>92</v>
      </c>
      <c r="B9" s="687" t="s">
        <v>20</v>
      </c>
      <c r="C9" s="687" t="s">
        <v>198</v>
      </c>
      <c r="D9" s="687"/>
      <c r="E9" s="687" t="s">
        <v>199</v>
      </c>
      <c r="F9" s="687"/>
      <c r="G9" s="687" t="s">
        <v>200</v>
      </c>
      <c r="H9" s="687"/>
      <c r="I9" s="688" t="s">
        <v>176</v>
      </c>
      <c r="J9" s="688" t="s">
        <v>93</v>
      </c>
      <c r="K9" s="687" t="s">
        <v>201</v>
      </c>
      <c r="L9" s="687"/>
      <c r="M9" s="687" t="s">
        <v>202</v>
      </c>
      <c r="N9" s="687"/>
      <c r="O9" s="687" t="s">
        <v>203</v>
      </c>
      <c r="P9" s="687"/>
      <c r="Q9" s="688" t="s">
        <v>177</v>
      </c>
      <c r="R9" s="688" t="s">
        <v>93</v>
      </c>
      <c r="S9" s="687" t="s">
        <v>204</v>
      </c>
      <c r="T9" s="687"/>
      <c r="U9" s="687" t="s">
        <v>205</v>
      </c>
      <c r="V9" s="687"/>
      <c r="W9" s="687" t="s">
        <v>206</v>
      </c>
      <c r="X9" s="687"/>
      <c r="Y9" s="688" t="s">
        <v>178</v>
      </c>
      <c r="Z9" s="688" t="s">
        <v>93</v>
      </c>
      <c r="AA9" s="687" t="s">
        <v>208</v>
      </c>
      <c r="AB9" s="687"/>
      <c r="AC9" s="687" t="s">
        <v>209</v>
      </c>
      <c r="AD9" s="687"/>
      <c r="AE9" s="687" t="s">
        <v>210</v>
      </c>
      <c r="AF9" s="687"/>
      <c r="AG9" s="688" t="s">
        <v>179</v>
      </c>
      <c r="AH9" s="688" t="s">
        <v>93</v>
      </c>
      <c r="AI9" s="688" t="s">
        <v>10</v>
      </c>
      <c r="AJ9" s="688" t="s">
        <v>93</v>
      </c>
      <c r="AK9" s="687" t="s">
        <v>94</v>
      </c>
      <c r="AL9" s="687"/>
      <c r="AM9" s="687"/>
      <c r="AN9" s="115"/>
      <c r="AO9" s="115"/>
      <c r="AP9" s="115"/>
      <c r="AQ9" s="99"/>
      <c r="AR9" s="115"/>
    </row>
    <row r="10" spans="1:48" s="85" customFormat="1" ht="30" customHeight="1" x14ac:dyDescent="0.2">
      <c r="A10" s="687"/>
      <c r="B10" s="687"/>
      <c r="C10" s="124" t="s">
        <v>149</v>
      </c>
      <c r="D10" s="124" t="s">
        <v>93</v>
      </c>
      <c r="E10" s="124" t="s">
        <v>150</v>
      </c>
      <c r="F10" s="124" t="s">
        <v>93</v>
      </c>
      <c r="G10" s="124" t="s">
        <v>151</v>
      </c>
      <c r="H10" s="124" t="s">
        <v>93</v>
      </c>
      <c r="I10" s="688"/>
      <c r="J10" s="688"/>
      <c r="K10" s="124" t="s">
        <v>201</v>
      </c>
      <c r="L10" s="124" t="s">
        <v>93</v>
      </c>
      <c r="M10" s="124" t="s">
        <v>153</v>
      </c>
      <c r="N10" s="124" t="s">
        <v>93</v>
      </c>
      <c r="O10" s="124" t="s">
        <v>154</v>
      </c>
      <c r="P10" s="124" t="s">
        <v>93</v>
      </c>
      <c r="Q10" s="688"/>
      <c r="R10" s="688"/>
      <c r="S10" s="124" t="s">
        <v>155</v>
      </c>
      <c r="T10" s="124" t="s">
        <v>93</v>
      </c>
      <c r="U10" s="124" t="s">
        <v>207</v>
      </c>
      <c r="V10" s="124" t="s">
        <v>93</v>
      </c>
      <c r="W10" s="124" t="s">
        <v>157</v>
      </c>
      <c r="X10" s="124" t="s">
        <v>93</v>
      </c>
      <c r="Y10" s="688"/>
      <c r="Z10" s="688"/>
      <c r="AA10" s="124" t="s">
        <v>158</v>
      </c>
      <c r="AB10" s="124" t="s">
        <v>93</v>
      </c>
      <c r="AC10" s="124" t="s">
        <v>159</v>
      </c>
      <c r="AD10" s="124" t="s">
        <v>93</v>
      </c>
      <c r="AE10" s="124" t="s">
        <v>160</v>
      </c>
      <c r="AF10" s="124" t="s">
        <v>93</v>
      </c>
      <c r="AG10" s="688"/>
      <c r="AH10" s="688"/>
      <c r="AI10" s="688"/>
      <c r="AJ10" s="688"/>
      <c r="AK10" s="687"/>
      <c r="AL10" s="687"/>
      <c r="AM10" s="687"/>
      <c r="AN10" s="116"/>
      <c r="AO10" s="116"/>
      <c r="AP10" s="116"/>
      <c r="AQ10" s="99"/>
      <c r="AR10" s="116"/>
    </row>
    <row r="11" spans="1:48" s="53" customFormat="1" ht="147" customHeight="1" x14ac:dyDescent="0.2">
      <c r="A11" s="677" t="s">
        <v>197</v>
      </c>
      <c r="B11" s="117" t="str">
        <f>Encuesta!B40</f>
        <v>Requerimientos con evaluación buena, muy buena y excelente</v>
      </c>
      <c r="C11" s="137">
        <v>50</v>
      </c>
      <c r="D11" s="681">
        <f>IF(C11=0,"0",C11/C12)</f>
        <v>1</v>
      </c>
      <c r="E11" s="125">
        <v>30</v>
      </c>
      <c r="F11" s="680">
        <f>IF(E11=0,"0",E11/E12)</f>
        <v>1</v>
      </c>
      <c r="G11" s="125">
        <v>33</v>
      </c>
      <c r="H11" s="680">
        <f>IF(G11=0,"0",G11/G12)</f>
        <v>0.97058823529411764</v>
      </c>
      <c r="I11" s="118">
        <f>+C11+E11+G11</f>
        <v>113</v>
      </c>
      <c r="J11" s="678">
        <f>IF(I11=0,"0",I11/I12)</f>
        <v>0.99122807017543857</v>
      </c>
      <c r="K11" s="137">
        <v>17</v>
      </c>
      <c r="L11" s="681">
        <f>IF(K11=0,"0",K11/K12)</f>
        <v>0.94444444444444442</v>
      </c>
      <c r="M11" s="138">
        <v>60</v>
      </c>
      <c r="N11" s="681">
        <f>IF(M11=0,"0",M11/M12)</f>
        <v>0.98360655737704916</v>
      </c>
      <c r="O11" s="138">
        <v>27</v>
      </c>
      <c r="P11" s="681">
        <f>IF(O11=0,"0",O11/O12)</f>
        <v>0.93103448275862066</v>
      </c>
      <c r="Q11" s="118">
        <f>+K11+M11+O11</f>
        <v>104</v>
      </c>
      <c r="R11" s="678">
        <f>IF(Q11=0,"0",Q11/Q12)</f>
        <v>0.96296296296296291</v>
      </c>
      <c r="S11" s="137">
        <f>20+7</f>
        <v>27</v>
      </c>
      <c r="T11" s="681">
        <f>IF(S11=0,"0",S11/S12)</f>
        <v>0.93103448275862066</v>
      </c>
      <c r="U11" s="125">
        <f>32+4</f>
        <v>36</v>
      </c>
      <c r="V11" s="680">
        <f>IF(U11=0,"0",U11/U12)</f>
        <v>0.94736842105263153</v>
      </c>
      <c r="W11" s="125">
        <f>44+9+3</f>
        <v>56</v>
      </c>
      <c r="X11" s="680">
        <f>IF(W11=0,"0",W11/W12)</f>
        <v>1</v>
      </c>
      <c r="Y11" s="118">
        <f>+S11+U11+W11</f>
        <v>119</v>
      </c>
      <c r="Z11" s="678">
        <f>IF(Y11=0,"0",Y11/Y12)</f>
        <v>0.96747967479674801</v>
      </c>
      <c r="AA11" s="137"/>
      <c r="AB11" s="681" t="str">
        <f>IF(AA11=0,"0",AA11/AA12)</f>
        <v>0</v>
      </c>
      <c r="AC11" s="125"/>
      <c r="AD11" s="680" t="str">
        <f>IF(AC11=0,"0",AC11/AC12)</f>
        <v>0</v>
      </c>
      <c r="AE11" s="125"/>
      <c r="AF11" s="680" t="str">
        <f>IF(AE11=0,"0",AE11/AE12)</f>
        <v>0</v>
      </c>
      <c r="AG11" s="118">
        <f>+AA11+AC11+AE11</f>
        <v>0</v>
      </c>
      <c r="AH11" s="678" t="str">
        <f>IF(AG11=0,"0",AG11/AG12)</f>
        <v>0</v>
      </c>
      <c r="AI11" s="118">
        <f>+I11+Q11+Y11+AG11</f>
        <v>336</v>
      </c>
      <c r="AJ11" s="679">
        <f>IF(AI11=0,"0",AI11/AI12)</f>
        <v>0.97391304347826091</v>
      </c>
      <c r="AK11" s="692" t="s">
        <v>254</v>
      </c>
      <c r="AL11" s="692"/>
      <c r="AM11" s="692"/>
      <c r="AN11" s="113"/>
      <c r="AO11" s="113"/>
      <c r="AP11" s="113"/>
      <c r="AQ11" s="99"/>
      <c r="AR11" s="113"/>
    </row>
    <row r="12" spans="1:48" s="158" customFormat="1" ht="148.5" customHeight="1" x14ac:dyDescent="0.2">
      <c r="A12" s="677"/>
      <c r="B12" s="117" t="str">
        <f>Encuesta!B41</f>
        <v>Total requerimientos atendidos con evaluación</v>
      </c>
      <c r="C12" s="152">
        <v>50</v>
      </c>
      <c r="D12" s="681"/>
      <c r="E12" s="153">
        <v>30</v>
      </c>
      <c r="F12" s="680"/>
      <c r="G12" s="153">
        <v>34</v>
      </c>
      <c r="H12" s="680"/>
      <c r="I12" s="154">
        <f>+C12+E12+G12</f>
        <v>114</v>
      </c>
      <c r="J12" s="678"/>
      <c r="K12" s="152">
        <v>18</v>
      </c>
      <c r="L12" s="681"/>
      <c r="M12" s="155">
        <v>61</v>
      </c>
      <c r="N12" s="681"/>
      <c r="O12" s="155">
        <v>29</v>
      </c>
      <c r="P12" s="681"/>
      <c r="Q12" s="154">
        <f>+K12+M12+O12</f>
        <v>108</v>
      </c>
      <c r="R12" s="678"/>
      <c r="S12" s="152">
        <f>66-37</f>
        <v>29</v>
      </c>
      <c r="T12" s="681"/>
      <c r="U12" s="153">
        <f>88-50</f>
        <v>38</v>
      </c>
      <c r="V12" s="680"/>
      <c r="W12" s="153">
        <f>89-33</f>
        <v>56</v>
      </c>
      <c r="X12" s="680"/>
      <c r="Y12" s="154">
        <f>+S12+U12+W12</f>
        <v>123</v>
      </c>
      <c r="Z12" s="678"/>
      <c r="AA12" s="152"/>
      <c r="AB12" s="681"/>
      <c r="AC12" s="153"/>
      <c r="AD12" s="680"/>
      <c r="AE12" s="153"/>
      <c r="AF12" s="680"/>
      <c r="AG12" s="154">
        <f>+AA12+AC12+AE12</f>
        <v>0</v>
      </c>
      <c r="AH12" s="678"/>
      <c r="AI12" s="154">
        <f>+I12+Q12+Y12+AG12</f>
        <v>345</v>
      </c>
      <c r="AJ12" s="679"/>
      <c r="AK12" s="692"/>
      <c r="AL12" s="692"/>
      <c r="AM12" s="692"/>
      <c r="AN12" s="156"/>
      <c r="AO12" s="156"/>
      <c r="AP12" s="156"/>
      <c r="AQ12" s="157"/>
      <c r="AR12" s="156"/>
    </row>
    <row r="13" spans="1:48" ht="30" customHeight="1" x14ac:dyDescent="0.2">
      <c r="B13" s="77"/>
      <c r="C13" s="77"/>
      <c r="D13" s="77"/>
      <c r="E13" s="77"/>
      <c r="F13" s="77"/>
      <c r="G13" s="77"/>
      <c r="H13" s="77"/>
      <c r="I13" s="87"/>
      <c r="J13" s="87"/>
      <c r="K13" s="77"/>
      <c r="L13" s="77"/>
      <c r="M13" s="77"/>
      <c r="N13" s="77"/>
      <c r="O13" s="77"/>
      <c r="P13" s="77"/>
      <c r="Q13" s="87"/>
      <c r="R13" s="87"/>
      <c r="S13" s="77"/>
      <c r="T13" s="77"/>
      <c r="U13" s="77"/>
      <c r="V13" s="77"/>
      <c r="W13" s="77"/>
      <c r="X13" s="77"/>
      <c r="Y13" s="87"/>
      <c r="Z13" s="87"/>
      <c r="AA13" s="77"/>
      <c r="AB13" s="77"/>
      <c r="AC13" s="77"/>
      <c r="AD13" s="77"/>
      <c r="AE13" s="77"/>
      <c r="AF13" s="77"/>
      <c r="AG13" s="144"/>
      <c r="AH13" s="144"/>
      <c r="AI13" s="144"/>
      <c r="AJ13" s="87"/>
    </row>
    <row r="14" spans="1:48" ht="30" customHeight="1" x14ac:dyDescent="0.2">
      <c r="P14" s="142"/>
      <c r="AM14" s="139"/>
    </row>
    <row r="15" spans="1:48" ht="30" customHeight="1" x14ac:dyDescent="0.2">
      <c r="S15" s="159"/>
      <c r="AM15" s="139"/>
    </row>
    <row r="16" spans="1:48" ht="30" customHeight="1" x14ac:dyDescent="0.2">
      <c r="S16" s="159"/>
      <c r="AF16" s="77"/>
      <c r="AG16" s="144"/>
      <c r="AH16" s="144"/>
      <c r="AI16" s="144"/>
      <c r="AM16" s="139"/>
    </row>
    <row r="17" spans="17:35" ht="30" customHeight="1" x14ac:dyDescent="0.2">
      <c r="S17" s="159"/>
    </row>
    <row r="18" spans="17:35" ht="30" customHeight="1" x14ac:dyDescent="0.2">
      <c r="Q18" s="143"/>
      <c r="R18" s="143"/>
      <c r="S18" s="143"/>
    </row>
    <row r="19" spans="17:35" ht="30" customHeight="1" x14ac:dyDescent="0.2">
      <c r="AF19" s="77"/>
      <c r="AG19" s="144"/>
      <c r="AH19" s="144"/>
      <c r="AI19" s="144"/>
    </row>
    <row r="21" spans="17:35" ht="30" customHeight="1" x14ac:dyDescent="0.2">
      <c r="AG21" s="143"/>
      <c r="AH21" s="143"/>
      <c r="AI21" s="143"/>
    </row>
    <row r="67" spans="43:43" ht="30" customHeight="1" x14ac:dyDescent="0.2">
      <c r="AQ67" s="101"/>
    </row>
    <row r="137" spans="43:43" ht="30" customHeight="1" x14ac:dyDescent="0.2">
      <c r="AQ137" s="102"/>
    </row>
    <row r="138" spans="43:43" ht="30" customHeight="1" x14ac:dyDescent="0.2">
      <c r="AQ138" s="102"/>
    </row>
    <row r="139" spans="43:43" ht="30" customHeight="1" x14ac:dyDescent="0.2">
      <c r="AQ139" s="102"/>
    </row>
    <row r="140" spans="43:43" ht="30" customHeight="1" x14ac:dyDescent="0.2">
      <c r="AQ140" s="102"/>
    </row>
    <row r="141" spans="43:43" ht="30" customHeight="1" x14ac:dyDescent="0.2">
      <c r="AQ141" s="102"/>
    </row>
    <row r="142" spans="43:43" ht="30" customHeight="1" x14ac:dyDescent="0.2">
      <c r="AQ142" s="102"/>
    </row>
    <row r="143" spans="43:43" ht="30" customHeight="1" x14ac:dyDescent="0.2">
      <c r="AQ143" s="102"/>
    </row>
    <row r="144" spans="43:43" ht="30" customHeight="1" x14ac:dyDescent="0.2">
      <c r="AQ144" s="102"/>
    </row>
    <row r="145" spans="43:43" ht="30" customHeight="1" x14ac:dyDescent="0.2">
      <c r="AQ145" s="102"/>
    </row>
    <row r="146" spans="43:43" ht="30" customHeight="1" x14ac:dyDescent="0.2">
      <c r="AQ146" s="102"/>
    </row>
    <row r="147" spans="43:43" ht="30" customHeight="1" x14ac:dyDescent="0.2">
      <c r="AQ147" s="102"/>
    </row>
  </sheetData>
  <sheetProtection sheet="1" objects="1" scenarios="1" formatColumns="0" formatRows="0"/>
  <mergeCells count="54">
    <mergeCell ref="AI9:AI10"/>
    <mergeCell ref="AJ9:AJ10"/>
    <mergeCell ref="AK11:AM12"/>
    <mergeCell ref="AE9:AF9"/>
    <mergeCell ref="AB11:AB12"/>
    <mergeCell ref="AD11:AD12"/>
    <mergeCell ref="AF11:AF12"/>
    <mergeCell ref="AA9:AB9"/>
    <mergeCell ref="S9:T9"/>
    <mergeCell ref="U9:V9"/>
    <mergeCell ref="W9:X9"/>
    <mergeCell ref="T11:T12"/>
    <mergeCell ref="V11:V12"/>
    <mergeCell ref="X11:X12"/>
    <mergeCell ref="H11:H12"/>
    <mergeCell ref="L11:L12"/>
    <mergeCell ref="I9:I10"/>
    <mergeCell ref="J9:J10"/>
    <mergeCell ref="AC9:AD9"/>
    <mergeCell ref="Y9:Y10"/>
    <mergeCell ref="Z9:Z10"/>
    <mergeCell ref="K9:L9"/>
    <mergeCell ref="M9:N9"/>
    <mergeCell ref="O9:P9"/>
    <mergeCell ref="A9:A10"/>
    <mergeCell ref="B9:B10"/>
    <mergeCell ref="AK9:AM10"/>
    <mergeCell ref="B3:AK3"/>
    <mergeCell ref="AL3:AM3"/>
    <mergeCell ref="B6:AM6"/>
    <mergeCell ref="G9:H9"/>
    <mergeCell ref="R9:R10"/>
    <mergeCell ref="AG9:AG10"/>
    <mergeCell ref="AH9:AH10"/>
    <mergeCell ref="A8:AM8"/>
    <mergeCell ref="B4:AK4"/>
    <mergeCell ref="AL4:AM4"/>
    <mergeCell ref="C9:D9"/>
    <mergeCell ref="E9:F9"/>
    <mergeCell ref="Q9:Q10"/>
    <mergeCell ref="A1:A4"/>
    <mergeCell ref="B1:AK1"/>
    <mergeCell ref="AL1:AM1"/>
    <mergeCell ref="B2:AK2"/>
    <mergeCell ref="A11:A12"/>
    <mergeCell ref="J11:J12"/>
    <mergeCell ref="AH11:AH12"/>
    <mergeCell ref="AJ11:AJ12"/>
    <mergeCell ref="R11:R12"/>
    <mergeCell ref="Z11:Z12"/>
    <mergeCell ref="F11:F12"/>
    <mergeCell ref="N11:N12"/>
    <mergeCell ref="P11:P12"/>
    <mergeCell ref="D11:D12"/>
  </mergeCells>
  <conditionalFormatting sqref="AJ11">
    <cfRule type="cellIs" dxfId="214" priority="29" stopIfTrue="1" operator="equal">
      <formula>"0"</formula>
    </cfRule>
    <cfRule type="cellIs" dxfId="213" priority="30" stopIfTrue="1" operator="lessThanOrEqual">
      <formula>$AQ$5</formula>
    </cfRule>
    <cfRule type="cellIs" dxfId="212" priority="31" stopIfTrue="1" operator="greaterThanOrEqual">
      <formula>$AQ$2</formula>
    </cfRule>
    <cfRule type="cellIs" dxfId="203" priority="32" stopIfTrue="1" operator="between">
      <formula>$AQ$4</formula>
      <formula>$AQ$3</formula>
    </cfRule>
  </conditionalFormatting>
  <conditionalFormatting sqref="F11">
    <cfRule type="cellIs" dxfId="211" priority="8" operator="lessThanOrEqual">
      <formula>0</formula>
    </cfRule>
  </conditionalFormatting>
  <conditionalFormatting sqref="H11">
    <cfRule type="cellIs" dxfId="210" priority="7" operator="lessThanOrEqual">
      <formula>0</formula>
    </cfRule>
  </conditionalFormatting>
  <conditionalFormatting sqref="N11">
    <cfRule type="cellIs" dxfId="209" priority="6" operator="lessThanOrEqual">
      <formula>0</formula>
    </cfRule>
  </conditionalFormatting>
  <conditionalFormatting sqref="P11">
    <cfRule type="cellIs" dxfId="208" priority="5" operator="lessThanOrEqual">
      <formula>0</formula>
    </cfRule>
  </conditionalFormatting>
  <conditionalFormatting sqref="AD11">
    <cfRule type="cellIs" dxfId="207" priority="4" operator="lessThanOrEqual">
      <formula>0</formula>
    </cfRule>
  </conditionalFormatting>
  <conditionalFormatting sqref="AF11">
    <cfRule type="cellIs" dxfId="206" priority="3" operator="lessThanOrEqual">
      <formula>0</formula>
    </cfRule>
  </conditionalFormatting>
  <conditionalFormatting sqref="V11">
    <cfRule type="cellIs" dxfId="205" priority="2" operator="lessThanOrEqual">
      <formula>0</formula>
    </cfRule>
  </conditionalFormatting>
  <conditionalFormatting sqref="X11">
    <cfRule type="cellIs" dxfId="204" priority="1" operator="lessThanOrEqual">
      <formula>0</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7B415-FF14-4B33-AB68-97A60A884666}">
  <sheetPr>
    <tabColor theme="8" tint="0.39997558519241921"/>
  </sheetPr>
  <dimension ref="A1:S180"/>
  <sheetViews>
    <sheetView topLeftCell="A3" zoomScaleNormal="100" workbookViewId="0">
      <selection activeCell="C70" sqref="C70:P70"/>
    </sheetView>
  </sheetViews>
  <sheetFormatPr baseColWidth="10" defaultRowHeight="12.75" x14ac:dyDescent="0.2"/>
  <cols>
    <col min="1" max="1" width="1" style="49" customWidth="1"/>
    <col min="2" max="2" width="30" style="49" customWidth="1"/>
    <col min="3" max="3" width="16.85546875" style="49" customWidth="1"/>
    <col min="4" max="4" width="5" style="49" bestFit="1" customWidth="1"/>
    <col min="5" max="5" width="4.7109375" style="49" bestFit="1" customWidth="1"/>
    <col min="6" max="6" width="9.5703125" style="49" bestFit="1" customWidth="1"/>
    <col min="7" max="7" width="5.42578125" style="49" bestFit="1" customWidth="1"/>
    <col min="8" max="8" width="5.140625" style="49" bestFit="1" customWidth="1"/>
    <col min="9" max="9" width="9.5703125" style="49" bestFit="1" customWidth="1"/>
    <col min="10" max="10" width="4.140625" style="49" bestFit="1" customWidth="1"/>
    <col min="11" max="11" width="6.42578125" style="49" bestFit="1" customWidth="1"/>
    <col min="12" max="12" width="9.5703125" style="49" bestFit="1" customWidth="1"/>
    <col min="13" max="13" width="8.42578125" style="49" customWidth="1"/>
    <col min="14" max="14" width="6.42578125" style="49" customWidth="1"/>
    <col min="15" max="15" width="11" style="49" customWidth="1"/>
    <col min="16" max="16" width="12.140625" style="49" customWidth="1"/>
    <col min="17" max="18" width="11.7109375" style="49" customWidth="1"/>
    <col min="19" max="19" width="0" style="49" hidden="1" customWidth="1"/>
    <col min="20" max="16384" width="11.42578125" style="49"/>
  </cols>
  <sheetData>
    <row r="1" spans="1:19" ht="4.5" customHeight="1" thickBot="1" x14ac:dyDescent="0.25">
      <c r="B1" s="89"/>
      <c r="C1" s="89"/>
      <c r="D1" s="89"/>
      <c r="E1" s="89"/>
      <c r="F1" s="89"/>
      <c r="G1" s="89"/>
      <c r="H1" s="89"/>
      <c r="I1" s="89"/>
      <c r="J1" s="89"/>
      <c r="K1" s="89"/>
      <c r="L1" s="89"/>
      <c r="M1" s="89"/>
      <c r="N1" s="89"/>
      <c r="O1" s="89"/>
      <c r="P1" s="89"/>
    </row>
    <row r="2" spans="1:19" ht="16.5" customHeight="1" x14ac:dyDescent="0.2">
      <c r="B2" s="656"/>
      <c r="C2" s="659" t="s">
        <v>56</v>
      </c>
      <c r="D2" s="660"/>
      <c r="E2" s="660"/>
      <c r="F2" s="660"/>
      <c r="G2" s="660"/>
      <c r="H2" s="660"/>
      <c r="I2" s="660"/>
      <c r="J2" s="660"/>
      <c r="K2" s="660"/>
      <c r="L2" s="660"/>
      <c r="M2" s="661"/>
      <c r="N2" s="662" t="s">
        <v>185</v>
      </c>
      <c r="O2" s="663"/>
      <c r="P2" s="664"/>
      <c r="S2" s="49">
        <v>0.95</v>
      </c>
    </row>
    <row r="3" spans="1:19" ht="15.75" customHeight="1" x14ac:dyDescent="0.2">
      <c r="B3" s="657"/>
      <c r="C3" s="665" t="s">
        <v>58</v>
      </c>
      <c r="D3" s="666"/>
      <c r="E3" s="666"/>
      <c r="F3" s="666"/>
      <c r="G3" s="666"/>
      <c r="H3" s="666"/>
      <c r="I3" s="666"/>
      <c r="J3" s="666"/>
      <c r="K3" s="666"/>
      <c r="L3" s="666"/>
      <c r="M3" s="667"/>
      <c r="N3" s="668" t="s">
        <v>189</v>
      </c>
      <c r="O3" s="669"/>
      <c r="P3" s="670"/>
      <c r="S3" s="49">
        <v>0.94999</v>
      </c>
    </row>
    <row r="4" spans="1:19" ht="15.75" customHeight="1" x14ac:dyDescent="0.2">
      <c r="B4" s="657"/>
      <c r="C4" s="665" t="s">
        <v>59</v>
      </c>
      <c r="D4" s="666"/>
      <c r="E4" s="666"/>
      <c r="F4" s="666"/>
      <c r="G4" s="666"/>
      <c r="H4" s="666"/>
      <c r="I4" s="666"/>
      <c r="J4" s="666"/>
      <c r="K4" s="666"/>
      <c r="L4" s="666"/>
      <c r="M4" s="667"/>
      <c r="N4" s="668" t="s">
        <v>186</v>
      </c>
      <c r="O4" s="669"/>
      <c r="P4" s="670"/>
      <c r="S4" s="49">
        <v>0.8</v>
      </c>
    </row>
    <row r="5" spans="1:19" ht="16.5" customHeight="1" thickBot="1" x14ac:dyDescent="0.25">
      <c r="B5" s="658"/>
      <c r="C5" s="671" t="s">
        <v>60</v>
      </c>
      <c r="D5" s="672"/>
      <c r="E5" s="672"/>
      <c r="F5" s="672"/>
      <c r="G5" s="672"/>
      <c r="H5" s="672"/>
      <c r="I5" s="672"/>
      <c r="J5" s="672"/>
      <c r="K5" s="672"/>
      <c r="L5" s="672"/>
      <c r="M5" s="673"/>
      <c r="N5" s="674" t="s">
        <v>61</v>
      </c>
      <c r="O5" s="675"/>
      <c r="P5" s="676"/>
      <c r="S5" s="49">
        <v>0.79998999999999998</v>
      </c>
    </row>
    <row r="6" spans="1:19" ht="6" customHeight="1" thickBot="1" x14ac:dyDescent="0.25">
      <c r="B6" s="89"/>
      <c r="C6" s="89"/>
      <c r="D6" s="89"/>
      <c r="E6" s="89"/>
      <c r="F6" s="89"/>
      <c r="G6" s="89"/>
      <c r="H6" s="89"/>
      <c r="I6" s="89"/>
      <c r="J6" s="89"/>
      <c r="K6" s="89"/>
      <c r="L6" s="89"/>
      <c r="M6" s="89"/>
      <c r="N6" s="89"/>
      <c r="O6" s="89"/>
      <c r="P6" s="89"/>
    </row>
    <row r="7" spans="1:19" ht="12.75" customHeight="1" x14ac:dyDescent="0.2">
      <c r="A7" s="52"/>
      <c r="B7" s="693" t="s">
        <v>65</v>
      </c>
      <c r="C7" s="694"/>
      <c r="D7" s="694"/>
      <c r="E7" s="694"/>
      <c r="F7" s="694"/>
      <c r="G7" s="694"/>
      <c r="H7" s="694"/>
      <c r="I7" s="694"/>
      <c r="J7" s="694"/>
      <c r="K7" s="694"/>
      <c r="L7" s="694"/>
      <c r="M7" s="694"/>
      <c r="N7" s="694"/>
      <c r="O7" s="694"/>
      <c r="P7" s="695"/>
      <c r="Q7" s="52"/>
    </row>
    <row r="8" spans="1:19" ht="13.5" customHeight="1" thickBot="1" x14ac:dyDescent="0.25">
      <c r="A8" s="52"/>
      <c r="B8" s="696"/>
      <c r="C8" s="697"/>
      <c r="D8" s="697"/>
      <c r="E8" s="697"/>
      <c r="F8" s="697"/>
      <c r="G8" s="697"/>
      <c r="H8" s="697"/>
      <c r="I8" s="697"/>
      <c r="J8" s="697"/>
      <c r="K8" s="697"/>
      <c r="L8" s="697"/>
      <c r="M8" s="697"/>
      <c r="N8" s="697"/>
      <c r="O8" s="697"/>
      <c r="P8" s="698"/>
      <c r="Q8" s="52"/>
    </row>
    <row r="9" spans="1:19" ht="6.75" customHeight="1" thickBot="1" x14ac:dyDescent="0.25">
      <c r="A9" s="52"/>
      <c r="B9" s="647"/>
      <c r="C9" s="647"/>
      <c r="D9" s="647"/>
      <c r="E9" s="647"/>
      <c r="F9" s="647"/>
      <c r="G9" s="647"/>
      <c r="H9" s="647"/>
      <c r="I9" s="647"/>
      <c r="J9" s="647"/>
      <c r="K9" s="647"/>
      <c r="L9" s="647"/>
      <c r="M9" s="647"/>
      <c r="N9" s="647"/>
      <c r="O9" s="647"/>
      <c r="P9" s="647"/>
      <c r="Q9" s="52"/>
    </row>
    <row r="10" spans="1:19" ht="26.25" customHeight="1" thickBot="1" x14ac:dyDescent="0.25">
      <c r="A10" s="52"/>
      <c r="B10" s="355" t="s">
        <v>83</v>
      </c>
      <c r="C10" s="699">
        <v>2025</v>
      </c>
      <c r="D10" s="700"/>
      <c r="E10" s="700"/>
      <c r="F10" s="700"/>
      <c r="G10" s="700"/>
      <c r="H10" s="700"/>
      <c r="I10" s="701"/>
      <c r="J10" s="702" t="s">
        <v>1</v>
      </c>
      <c r="K10" s="703"/>
      <c r="L10" s="703"/>
      <c r="M10" s="703"/>
      <c r="N10" s="704" t="s">
        <v>234</v>
      </c>
      <c r="O10" s="705"/>
      <c r="P10" s="706"/>
      <c r="Q10" s="52"/>
    </row>
    <row r="11" spans="1:19" ht="4.5" customHeight="1" thickBot="1" x14ac:dyDescent="0.25">
      <c r="A11" s="52"/>
      <c r="B11" s="707"/>
      <c r="C11" s="708"/>
      <c r="D11" s="708"/>
      <c r="E11" s="708"/>
      <c r="F11" s="708"/>
      <c r="G11" s="708"/>
      <c r="H11" s="708"/>
      <c r="I11" s="708"/>
      <c r="J11" s="708"/>
      <c r="K11" s="708"/>
      <c r="L11" s="708"/>
      <c r="M11" s="708"/>
      <c r="N11" s="708"/>
      <c r="O11" s="708"/>
      <c r="P11" s="709"/>
      <c r="Q11" s="52"/>
    </row>
    <row r="12" spans="1:19" ht="13.5" thickBot="1" x14ac:dyDescent="0.25">
      <c r="A12" s="52"/>
      <c r="B12" s="356" t="s">
        <v>0</v>
      </c>
      <c r="C12" s="727" t="s">
        <v>170</v>
      </c>
      <c r="D12" s="727"/>
      <c r="E12" s="727"/>
      <c r="F12" s="727"/>
      <c r="G12" s="727"/>
      <c r="H12" s="727"/>
      <c r="I12" s="727"/>
      <c r="J12" s="727"/>
      <c r="K12" s="727"/>
      <c r="L12" s="727"/>
      <c r="M12" s="727"/>
      <c r="N12" s="727"/>
      <c r="O12" s="727"/>
      <c r="P12" s="728"/>
      <c r="Q12" s="52"/>
    </row>
    <row r="13" spans="1:19" ht="4.5" customHeight="1" thickBot="1" x14ac:dyDescent="0.25">
      <c r="A13" s="52"/>
      <c r="B13" s="730"/>
      <c r="C13" s="731"/>
      <c r="D13" s="731"/>
      <c r="E13" s="731"/>
      <c r="F13" s="731"/>
      <c r="G13" s="731"/>
      <c r="H13" s="731"/>
      <c r="I13" s="731"/>
      <c r="J13" s="731"/>
      <c r="K13" s="731"/>
      <c r="L13" s="731"/>
      <c r="M13" s="731"/>
      <c r="N13" s="731"/>
      <c r="O13" s="731"/>
      <c r="P13" s="732"/>
      <c r="Q13" s="52"/>
    </row>
    <row r="14" spans="1:19" ht="18" customHeight="1" thickBot="1" x14ac:dyDescent="0.25">
      <c r="A14" s="52"/>
      <c r="B14" s="356" t="s">
        <v>6</v>
      </c>
      <c r="C14" s="704" t="s">
        <v>231</v>
      </c>
      <c r="D14" s="705"/>
      <c r="E14" s="705"/>
      <c r="F14" s="705"/>
      <c r="G14" s="705"/>
      <c r="H14" s="705"/>
      <c r="I14" s="705"/>
      <c r="J14" s="705"/>
      <c r="K14" s="705"/>
      <c r="L14" s="705"/>
      <c r="M14" s="705"/>
      <c r="N14" s="705"/>
      <c r="O14" s="705"/>
      <c r="P14" s="706"/>
      <c r="Q14" s="52"/>
    </row>
    <row r="15" spans="1:19" ht="4.5" customHeight="1" thickBot="1" x14ac:dyDescent="0.25">
      <c r="A15" s="52"/>
      <c r="B15" s="710"/>
      <c r="C15" s="711"/>
      <c r="D15" s="711"/>
      <c r="E15" s="711"/>
      <c r="F15" s="711"/>
      <c r="G15" s="711"/>
      <c r="H15" s="711"/>
      <c r="I15" s="711"/>
      <c r="J15" s="711"/>
      <c r="K15" s="711"/>
      <c r="L15" s="711"/>
      <c r="M15" s="711"/>
      <c r="N15" s="711"/>
      <c r="O15" s="711"/>
      <c r="P15" s="712"/>
      <c r="Q15" s="52"/>
    </row>
    <row r="16" spans="1:19" ht="32.25" customHeight="1" thickBot="1" x14ac:dyDescent="0.25">
      <c r="A16" s="52"/>
      <c r="B16" s="356" t="s">
        <v>25</v>
      </c>
      <c r="C16" s="733" t="s">
        <v>211</v>
      </c>
      <c r="D16" s="734"/>
      <c r="E16" s="734"/>
      <c r="F16" s="734"/>
      <c r="G16" s="734"/>
      <c r="H16" s="734"/>
      <c r="I16" s="734"/>
      <c r="J16" s="734"/>
      <c r="K16" s="734"/>
      <c r="L16" s="734"/>
      <c r="M16" s="734"/>
      <c r="N16" s="734"/>
      <c r="O16" s="734"/>
      <c r="P16" s="735"/>
      <c r="Q16" s="52"/>
    </row>
    <row r="17" spans="1:17" ht="4.5" customHeight="1" thickBot="1" x14ac:dyDescent="0.25">
      <c r="A17" s="52"/>
      <c r="B17" s="710"/>
      <c r="C17" s="711"/>
      <c r="D17" s="711"/>
      <c r="E17" s="711"/>
      <c r="F17" s="711"/>
      <c r="G17" s="711"/>
      <c r="H17" s="711"/>
      <c r="I17" s="711"/>
      <c r="J17" s="711"/>
      <c r="K17" s="711"/>
      <c r="L17" s="711"/>
      <c r="M17" s="711"/>
      <c r="N17" s="711"/>
      <c r="O17" s="711"/>
      <c r="P17" s="712"/>
      <c r="Q17" s="52"/>
    </row>
    <row r="18" spans="1:17" ht="26.25" customHeight="1" thickBot="1" x14ac:dyDescent="0.25">
      <c r="A18" s="52"/>
      <c r="B18" s="356" t="s">
        <v>11</v>
      </c>
      <c r="C18" s="713" t="s">
        <v>261</v>
      </c>
      <c r="D18" s="714"/>
      <c r="E18" s="714"/>
      <c r="F18" s="714"/>
      <c r="G18" s="714"/>
      <c r="H18" s="714"/>
      <c r="I18" s="714"/>
      <c r="J18" s="714"/>
      <c r="K18" s="714"/>
      <c r="L18" s="714"/>
      <c r="M18" s="714"/>
      <c r="N18" s="714"/>
      <c r="O18" s="714"/>
      <c r="P18" s="715"/>
      <c r="Q18" s="52"/>
    </row>
    <row r="19" spans="1:17" ht="4.5" customHeight="1" thickBot="1" x14ac:dyDescent="0.25">
      <c r="A19" s="52"/>
      <c r="B19" s="716"/>
      <c r="C19" s="716"/>
      <c r="D19" s="716"/>
      <c r="E19" s="716"/>
      <c r="F19" s="716"/>
      <c r="G19" s="716"/>
      <c r="H19" s="716"/>
      <c r="I19" s="716"/>
      <c r="J19" s="716"/>
      <c r="K19" s="716"/>
      <c r="L19" s="716"/>
      <c r="M19" s="716"/>
      <c r="N19" s="716"/>
      <c r="O19" s="716"/>
      <c r="P19" s="716"/>
      <c r="Q19" s="52"/>
    </row>
    <row r="20" spans="1:17" ht="17.25" customHeight="1" thickBot="1" x14ac:dyDescent="0.25">
      <c r="A20" s="52"/>
      <c r="B20" s="717" t="s">
        <v>26</v>
      </c>
      <c r="C20" s="718"/>
      <c r="D20" s="718"/>
      <c r="E20" s="718"/>
      <c r="F20" s="718"/>
      <c r="G20" s="718"/>
      <c r="H20" s="718"/>
      <c r="I20" s="718"/>
      <c r="J20" s="718"/>
      <c r="K20" s="718"/>
      <c r="L20" s="718"/>
      <c r="M20" s="718"/>
      <c r="N20" s="718"/>
      <c r="O20" s="718"/>
      <c r="P20" s="719"/>
      <c r="Q20" s="52"/>
    </row>
    <row r="21" spans="1:17" ht="4.5" customHeight="1" thickBot="1" x14ac:dyDescent="0.25">
      <c r="A21" s="52"/>
      <c r="B21" s="720"/>
      <c r="C21" s="721"/>
      <c r="D21" s="721"/>
      <c r="E21" s="721"/>
      <c r="F21" s="721"/>
      <c r="G21" s="721"/>
      <c r="H21" s="721"/>
      <c r="I21" s="721"/>
      <c r="J21" s="721"/>
      <c r="K21" s="721"/>
      <c r="L21" s="721"/>
      <c r="M21" s="721"/>
      <c r="N21" s="721"/>
      <c r="O21" s="721"/>
      <c r="P21" s="722"/>
      <c r="Q21" s="52"/>
    </row>
    <row r="22" spans="1:17" ht="51" customHeight="1" thickBot="1" x14ac:dyDescent="0.25">
      <c r="A22" s="52"/>
      <c r="B22" s="356" t="s">
        <v>3</v>
      </c>
      <c r="C22" s="723" t="s">
        <v>247</v>
      </c>
      <c r="D22" s="724"/>
      <c r="E22" s="724"/>
      <c r="F22" s="724"/>
      <c r="G22" s="724"/>
      <c r="H22" s="724"/>
      <c r="I22" s="724"/>
      <c r="J22" s="724"/>
      <c r="K22" s="724"/>
      <c r="L22" s="724"/>
      <c r="M22" s="724"/>
      <c r="N22" s="724"/>
      <c r="O22" s="724"/>
      <c r="P22" s="725"/>
      <c r="Q22" s="52"/>
    </row>
    <row r="23" spans="1:17" ht="4.5" customHeight="1" thickBot="1" x14ac:dyDescent="0.25">
      <c r="A23" s="52"/>
      <c r="B23" s="710"/>
      <c r="C23" s="711"/>
      <c r="D23" s="711"/>
      <c r="E23" s="711"/>
      <c r="F23" s="711"/>
      <c r="G23" s="711"/>
      <c r="H23" s="711"/>
      <c r="I23" s="711"/>
      <c r="J23" s="711"/>
      <c r="K23" s="711"/>
      <c r="L23" s="711"/>
      <c r="M23" s="711"/>
      <c r="N23" s="711"/>
      <c r="O23" s="711"/>
      <c r="P23" s="712"/>
      <c r="Q23" s="52"/>
    </row>
    <row r="24" spans="1:17" ht="82.5" customHeight="1" thickBot="1" x14ac:dyDescent="0.25">
      <c r="A24" s="52"/>
      <c r="B24" s="356" t="s">
        <v>12</v>
      </c>
      <c r="C24" s="736" t="s">
        <v>212</v>
      </c>
      <c r="D24" s="737"/>
      <c r="E24" s="737"/>
      <c r="F24" s="737"/>
      <c r="G24" s="737"/>
      <c r="H24" s="737"/>
      <c r="I24" s="737"/>
      <c r="J24" s="737"/>
      <c r="K24" s="737"/>
      <c r="L24" s="737"/>
      <c r="M24" s="737"/>
      <c r="N24" s="737"/>
      <c r="O24" s="737"/>
      <c r="P24" s="738"/>
      <c r="Q24" s="52"/>
    </row>
    <row r="25" spans="1:17" ht="4.5" customHeight="1" thickBot="1" x14ac:dyDescent="0.25">
      <c r="A25" s="52"/>
      <c r="B25" s="710"/>
      <c r="C25" s="711"/>
      <c r="D25" s="711"/>
      <c r="E25" s="711"/>
      <c r="F25" s="711"/>
      <c r="G25" s="711"/>
      <c r="H25" s="711"/>
      <c r="I25" s="711"/>
      <c r="J25" s="711"/>
      <c r="K25" s="711"/>
      <c r="L25" s="711"/>
      <c r="M25" s="711"/>
      <c r="N25" s="711"/>
      <c r="O25" s="711"/>
      <c r="P25" s="712"/>
      <c r="Q25" s="52"/>
    </row>
    <row r="26" spans="1:17" ht="13.5" customHeight="1" thickBot="1" x14ac:dyDescent="0.25">
      <c r="A26" s="52"/>
      <c r="B26" s="358" t="s">
        <v>2</v>
      </c>
      <c r="C26" s="739">
        <v>0.95</v>
      </c>
      <c r="D26" s="740"/>
      <c r="E26" s="740"/>
      <c r="F26" s="740"/>
      <c r="G26" s="740"/>
      <c r="H26" s="740"/>
      <c r="I26" s="740"/>
      <c r="J26" s="740"/>
      <c r="K26" s="740"/>
      <c r="L26" s="740"/>
      <c r="M26" s="740"/>
      <c r="N26" s="740"/>
      <c r="O26" s="740"/>
      <c r="P26" s="741"/>
      <c r="Q26" s="52"/>
    </row>
    <row r="27" spans="1:17" ht="4.5" customHeight="1" thickBot="1" x14ac:dyDescent="0.25">
      <c r="A27" s="52"/>
      <c r="B27" s="742"/>
      <c r="C27" s="743"/>
      <c r="D27" s="743"/>
      <c r="E27" s="743"/>
      <c r="F27" s="743"/>
      <c r="G27" s="743"/>
      <c r="H27" s="743"/>
      <c r="I27" s="743"/>
      <c r="J27" s="743"/>
      <c r="K27" s="743"/>
      <c r="L27" s="743"/>
      <c r="M27" s="743"/>
      <c r="N27" s="743"/>
      <c r="O27" s="743"/>
      <c r="P27" s="744"/>
      <c r="Q27" s="52"/>
    </row>
    <row r="28" spans="1:17" ht="12.75" customHeight="1" thickBot="1" x14ac:dyDescent="0.25">
      <c r="A28" s="52"/>
      <c r="B28" s="358" t="s">
        <v>13</v>
      </c>
      <c r="C28" s="359" t="s">
        <v>14</v>
      </c>
      <c r="D28" s="729" t="s">
        <v>230</v>
      </c>
      <c r="E28" s="740"/>
      <c r="F28" s="740"/>
      <c r="G28" s="741"/>
      <c r="H28" s="745" t="s">
        <v>15</v>
      </c>
      <c r="I28" s="745"/>
      <c r="J28" s="745"/>
      <c r="K28" s="729" t="s">
        <v>241</v>
      </c>
      <c r="L28" s="740"/>
      <c r="M28" s="741"/>
      <c r="N28" s="746" t="s">
        <v>16</v>
      </c>
      <c r="O28" s="747"/>
      <c r="P28" s="360" t="s">
        <v>242</v>
      </c>
      <c r="Q28" s="52"/>
    </row>
    <row r="29" spans="1:17" ht="4.5" customHeight="1" thickBot="1" x14ac:dyDescent="0.25">
      <c r="A29" s="52"/>
      <c r="B29" s="748"/>
      <c r="C29" s="716"/>
      <c r="D29" s="716"/>
      <c r="E29" s="716"/>
      <c r="F29" s="716"/>
      <c r="G29" s="716"/>
      <c r="H29" s="716"/>
      <c r="I29" s="716"/>
      <c r="J29" s="716"/>
      <c r="K29" s="716"/>
      <c r="L29" s="716"/>
      <c r="M29" s="716"/>
      <c r="N29" s="716"/>
      <c r="O29" s="716"/>
      <c r="P29" s="749"/>
      <c r="Q29" s="52"/>
    </row>
    <row r="30" spans="1:17" ht="13.5" thickBot="1" x14ac:dyDescent="0.25">
      <c r="A30" s="52"/>
      <c r="B30" s="358" t="s">
        <v>7</v>
      </c>
      <c r="C30" s="726" t="s">
        <v>184</v>
      </c>
      <c r="D30" s="727"/>
      <c r="E30" s="727"/>
      <c r="F30" s="727"/>
      <c r="G30" s="727"/>
      <c r="H30" s="727"/>
      <c r="I30" s="727"/>
      <c r="J30" s="727"/>
      <c r="K30" s="727"/>
      <c r="L30" s="727"/>
      <c r="M30" s="727"/>
      <c r="N30" s="727"/>
      <c r="O30" s="727"/>
      <c r="P30" s="728"/>
      <c r="Q30" s="52"/>
    </row>
    <row r="31" spans="1:17" ht="4.5" customHeight="1" thickBot="1" x14ac:dyDescent="0.25">
      <c r="A31" s="52"/>
      <c r="B31" s="710"/>
      <c r="C31" s="711"/>
      <c r="D31" s="711"/>
      <c r="E31" s="711"/>
      <c r="F31" s="711"/>
      <c r="G31" s="711"/>
      <c r="H31" s="711"/>
      <c r="I31" s="711"/>
      <c r="J31" s="711"/>
      <c r="K31" s="711"/>
      <c r="L31" s="711"/>
      <c r="M31" s="711"/>
      <c r="N31" s="711"/>
      <c r="O31" s="711"/>
      <c r="P31" s="712"/>
      <c r="Q31" s="52"/>
    </row>
    <row r="32" spans="1:17" ht="13.5" thickBot="1" x14ac:dyDescent="0.25">
      <c r="A32" s="52"/>
      <c r="B32" s="358" t="s">
        <v>4</v>
      </c>
      <c r="C32" s="729" t="s">
        <v>71</v>
      </c>
      <c r="D32" s="727"/>
      <c r="E32" s="727"/>
      <c r="F32" s="727"/>
      <c r="G32" s="727"/>
      <c r="H32" s="727"/>
      <c r="I32" s="727"/>
      <c r="J32" s="727"/>
      <c r="K32" s="727"/>
      <c r="L32" s="727"/>
      <c r="M32" s="727"/>
      <c r="N32" s="727"/>
      <c r="O32" s="727"/>
      <c r="P32" s="728"/>
      <c r="Q32" s="52"/>
    </row>
    <row r="33" spans="1:17" ht="4.5" customHeight="1" thickBot="1" x14ac:dyDescent="0.25">
      <c r="A33" s="52"/>
      <c r="B33" s="710"/>
      <c r="C33" s="711"/>
      <c r="D33" s="711"/>
      <c r="E33" s="711"/>
      <c r="F33" s="711"/>
      <c r="G33" s="711"/>
      <c r="H33" s="711"/>
      <c r="I33" s="711"/>
      <c r="J33" s="711"/>
      <c r="K33" s="711"/>
      <c r="L33" s="711"/>
      <c r="M33" s="711"/>
      <c r="N33" s="711"/>
      <c r="O33" s="711"/>
      <c r="P33" s="712"/>
      <c r="Q33" s="52"/>
    </row>
    <row r="34" spans="1:17" ht="13.5" thickBot="1" x14ac:dyDescent="0.25">
      <c r="A34" s="52"/>
      <c r="B34" s="358" t="s">
        <v>23</v>
      </c>
      <c r="C34" s="729" t="s">
        <v>71</v>
      </c>
      <c r="D34" s="727"/>
      <c r="E34" s="727"/>
      <c r="F34" s="727"/>
      <c r="G34" s="727"/>
      <c r="H34" s="727"/>
      <c r="I34" s="727"/>
      <c r="J34" s="727"/>
      <c r="K34" s="727"/>
      <c r="L34" s="727"/>
      <c r="M34" s="727"/>
      <c r="N34" s="727"/>
      <c r="O34" s="727"/>
      <c r="P34" s="728"/>
      <c r="Q34" s="52"/>
    </row>
    <row r="35" spans="1:17" ht="4.5" customHeight="1" thickBot="1" x14ac:dyDescent="0.25">
      <c r="A35" s="52"/>
      <c r="B35" s="730"/>
      <c r="C35" s="731"/>
      <c r="D35" s="731"/>
      <c r="E35" s="731"/>
      <c r="F35" s="731"/>
      <c r="G35" s="731"/>
      <c r="H35" s="731"/>
      <c r="I35" s="731"/>
      <c r="J35" s="731"/>
      <c r="K35" s="731"/>
      <c r="L35" s="731"/>
      <c r="M35" s="731"/>
      <c r="N35" s="731"/>
      <c r="O35" s="731"/>
      <c r="P35" s="732"/>
      <c r="Q35" s="52"/>
    </row>
    <row r="36" spans="1:17" ht="16.5" customHeight="1" thickBot="1" x14ac:dyDescent="0.25">
      <c r="A36" s="52"/>
      <c r="B36" s="361" t="s">
        <v>64</v>
      </c>
      <c r="C36" s="726" t="s">
        <v>71</v>
      </c>
      <c r="D36" s="727"/>
      <c r="E36" s="727"/>
      <c r="F36" s="727"/>
      <c r="G36" s="727"/>
      <c r="H36" s="727"/>
      <c r="I36" s="727"/>
      <c r="J36" s="727"/>
      <c r="K36" s="727"/>
      <c r="L36" s="727"/>
      <c r="M36" s="727"/>
      <c r="N36" s="727"/>
      <c r="O36" s="727"/>
      <c r="P36" s="728"/>
      <c r="Q36" s="52"/>
    </row>
    <row r="37" spans="1:17" ht="4.5" customHeight="1" thickBot="1" x14ac:dyDescent="0.25">
      <c r="A37" s="52"/>
      <c r="B37" s="357"/>
      <c r="C37" s="357"/>
      <c r="D37" s="357"/>
      <c r="E37" s="357"/>
      <c r="F37" s="357"/>
      <c r="G37" s="357"/>
      <c r="H37" s="357"/>
      <c r="I37" s="357"/>
      <c r="J37" s="357"/>
      <c r="K37" s="357"/>
      <c r="L37" s="357"/>
      <c r="M37" s="357"/>
      <c r="N37" s="357"/>
      <c r="O37" s="357"/>
      <c r="P37" s="357"/>
      <c r="Q37" s="52"/>
    </row>
    <row r="38" spans="1:17" ht="13.5" thickBot="1" x14ac:dyDescent="0.25">
      <c r="A38" s="52"/>
      <c r="B38" s="753" t="s">
        <v>17</v>
      </c>
      <c r="C38" s="754"/>
      <c r="D38" s="754"/>
      <c r="E38" s="754"/>
      <c r="F38" s="754"/>
      <c r="G38" s="754"/>
      <c r="H38" s="754"/>
      <c r="I38" s="754"/>
      <c r="J38" s="754"/>
      <c r="K38" s="754"/>
      <c r="L38" s="754"/>
      <c r="M38" s="754"/>
      <c r="N38" s="754"/>
      <c r="O38" s="755"/>
      <c r="P38" s="756"/>
      <c r="Q38" s="52"/>
    </row>
    <row r="39" spans="1:17" ht="13.5" thickBot="1" x14ac:dyDescent="0.25">
      <c r="A39" s="52"/>
      <c r="B39" s="362" t="s">
        <v>22</v>
      </c>
      <c r="C39" s="753" t="s">
        <v>18</v>
      </c>
      <c r="D39" s="754"/>
      <c r="E39" s="754"/>
      <c r="F39" s="754"/>
      <c r="G39" s="756"/>
      <c r="H39" s="753" t="s">
        <v>7</v>
      </c>
      <c r="I39" s="754"/>
      <c r="J39" s="754"/>
      <c r="K39" s="754"/>
      <c r="L39" s="756"/>
      <c r="M39" s="753" t="s">
        <v>19</v>
      </c>
      <c r="N39" s="754"/>
      <c r="O39" s="755"/>
      <c r="P39" s="756"/>
      <c r="Q39" s="52"/>
    </row>
    <row r="40" spans="1:17" ht="54" customHeight="1" x14ac:dyDescent="0.2">
      <c r="A40" s="52"/>
      <c r="B40" s="126" t="s">
        <v>213</v>
      </c>
      <c r="C40" s="762" t="s">
        <v>214</v>
      </c>
      <c r="D40" s="763"/>
      <c r="E40" s="763"/>
      <c r="F40" s="763"/>
      <c r="G40" s="764"/>
      <c r="H40" s="765" t="s">
        <v>192</v>
      </c>
      <c r="I40" s="766"/>
      <c r="J40" s="766"/>
      <c r="K40" s="766"/>
      <c r="L40" s="767"/>
      <c r="M40" s="762" t="s">
        <v>193</v>
      </c>
      <c r="N40" s="763"/>
      <c r="O40" s="763"/>
      <c r="P40" s="768"/>
      <c r="Q40" s="52"/>
    </row>
    <row r="41" spans="1:17" ht="55.5" customHeight="1" x14ac:dyDescent="0.2">
      <c r="A41" s="52"/>
      <c r="B41" s="127" t="s">
        <v>215</v>
      </c>
      <c r="C41" s="750" t="s">
        <v>235</v>
      </c>
      <c r="D41" s="751"/>
      <c r="E41" s="751"/>
      <c r="F41" s="751"/>
      <c r="G41" s="769"/>
      <c r="H41" s="770" t="s">
        <v>192</v>
      </c>
      <c r="I41" s="771"/>
      <c r="J41" s="771"/>
      <c r="K41" s="771"/>
      <c r="L41" s="772"/>
      <c r="M41" s="750" t="s">
        <v>193</v>
      </c>
      <c r="N41" s="751"/>
      <c r="O41" s="751"/>
      <c r="P41" s="752"/>
      <c r="Q41" s="52"/>
    </row>
    <row r="42" spans="1:17" ht="13.5" customHeight="1" x14ac:dyDescent="0.2">
      <c r="A42" s="52"/>
      <c r="B42" s="93"/>
      <c r="C42" s="580"/>
      <c r="D42" s="580"/>
      <c r="E42" s="580"/>
      <c r="F42" s="580"/>
      <c r="G42" s="580"/>
      <c r="H42" s="580"/>
      <c r="I42" s="580"/>
      <c r="J42" s="580"/>
      <c r="K42" s="580"/>
      <c r="L42" s="580"/>
      <c r="M42" s="580"/>
      <c r="N42" s="580"/>
      <c r="O42" s="580"/>
      <c r="P42" s="581"/>
      <c r="Q42" s="52"/>
    </row>
    <row r="43" spans="1:17" ht="12.75" customHeight="1" x14ac:dyDescent="0.2">
      <c r="A43" s="52"/>
      <c r="B43" s="93"/>
      <c r="C43" s="580"/>
      <c r="D43" s="580"/>
      <c r="E43" s="580"/>
      <c r="F43" s="580"/>
      <c r="G43" s="580"/>
      <c r="H43" s="580"/>
      <c r="I43" s="580"/>
      <c r="J43" s="580"/>
      <c r="K43" s="580"/>
      <c r="L43" s="580"/>
      <c r="M43" s="580"/>
      <c r="N43" s="580"/>
      <c r="O43" s="580"/>
      <c r="P43" s="581"/>
      <c r="Q43" s="52"/>
    </row>
    <row r="44" spans="1:17" ht="11.25" customHeight="1" thickBot="1" x14ac:dyDescent="0.25">
      <c r="A44" s="52"/>
      <c r="B44" s="94"/>
      <c r="C44" s="573"/>
      <c r="D44" s="573"/>
      <c r="E44" s="573"/>
      <c r="F44" s="573"/>
      <c r="G44" s="573"/>
      <c r="H44" s="573"/>
      <c r="I44" s="573"/>
      <c r="J44" s="573"/>
      <c r="K44" s="573"/>
      <c r="L44" s="573"/>
      <c r="M44" s="573"/>
      <c r="N44" s="573"/>
      <c r="O44" s="573"/>
      <c r="P44" s="574"/>
      <c r="Q44" s="52"/>
    </row>
    <row r="45" spans="1:17" ht="4.5" customHeight="1" thickBot="1" x14ac:dyDescent="0.25">
      <c r="A45" s="52"/>
      <c r="B45" s="95"/>
      <c r="C45" s="95"/>
      <c r="D45" s="95"/>
      <c r="E45" s="95"/>
      <c r="F45" s="95"/>
      <c r="G45" s="95"/>
      <c r="H45" s="95"/>
      <c r="I45" s="95"/>
      <c r="J45" s="95"/>
      <c r="K45" s="95"/>
      <c r="L45" s="95"/>
      <c r="M45" s="95"/>
      <c r="N45" s="95"/>
      <c r="O45" s="95"/>
      <c r="P45" s="95"/>
      <c r="Q45" s="52"/>
    </row>
    <row r="46" spans="1:17" ht="13.5" customHeight="1" thickBot="1" x14ac:dyDescent="0.25">
      <c r="A46" s="52"/>
      <c r="B46" s="757" t="s">
        <v>8</v>
      </c>
      <c r="C46" s="758"/>
      <c r="D46" s="758"/>
      <c r="E46" s="758"/>
      <c r="F46" s="758"/>
      <c r="G46" s="758"/>
      <c r="H46" s="758"/>
      <c r="I46" s="758"/>
      <c r="J46" s="758"/>
      <c r="K46" s="758"/>
      <c r="L46" s="758"/>
      <c r="M46" s="758"/>
      <c r="N46" s="758"/>
      <c r="O46" s="758"/>
      <c r="P46" s="759"/>
      <c r="Q46" s="52"/>
    </row>
    <row r="47" spans="1:17" ht="4.5" customHeight="1" thickBot="1" x14ac:dyDescent="0.25">
      <c r="A47" s="52"/>
      <c r="B47" s="96"/>
      <c r="C47" s="91"/>
      <c r="D47" s="91"/>
      <c r="E47" s="91"/>
      <c r="F47" s="91"/>
      <c r="G47" s="91"/>
      <c r="H47" s="91"/>
      <c r="I47" s="91"/>
      <c r="J47" s="91"/>
      <c r="K47" s="91"/>
      <c r="L47" s="91"/>
      <c r="M47" s="91"/>
      <c r="N47" s="91"/>
      <c r="O47" s="91"/>
      <c r="P47" s="97"/>
      <c r="Q47" s="52"/>
    </row>
    <row r="48" spans="1:17" x14ac:dyDescent="0.2">
      <c r="A48" s="52"/>
      <c r="B48" s="760" t="s">
        <v>20</v>
      </c>
      <c r="C48" s="66" t="s">
        <v>9</v>
      </c>
      <c r="D48" s="67" t="s">
        <v>149</v>
      </c>
      <c r="E48" s="67" t="s">
        <v>150</v>
      </c>
      <c r="F48" s="67" t="s">
        <v>151</v>
      </c>
      <c r="G48" s="67" t="s">
        <v>152</v>
      </c>
      <c r="H48" s="67" t="s">
        <v>153</v>
      </c>
      <c r="I48" s="67" t="s">
        <v>154</v>
      </c>
      <c r="J48" s="67" t="s">
        <v>155</v>
      </c>
      <c r="K48" s="67" t="s">
        <v>156</v>
      </c>
      <c r="L48" s="67" t="s">
        <v>157</v>
      </c>
      <c r="M48" s="67" t="s">
        <v>158</v>
      </c>
      <c r="N48" s="67" t="s">
        <v>159</v>
      </c>
      <c r="O48" s="68" t="s">
        <v>160</v>
      </c>
      <c r="P48" s="69" t="s">
        <v>24</v>
      </c>
      <c r="Q48" s="52"/>
    </row>
    <row r="49" spans="1:17" ht="13.5" thickBot="1" x14ac:dyDescent="0.25">
      <c r="A49" s="52"/>
      <c r="B49" s="761"/>
      <c r="C49" s="70" t="s">
        <v>10</v>
      </c>
      <c r="D49" s="71"/>
      <c r="E49" s="71"/>
      <c r="F49" s="72">
        <f>'Registro Almacén'!D10</f>
        <v>1</v>
      </c>
      <c r="G49" s="73"/>
      <c r="H49" s="73"/>
      <c r="I49" s="72" t="str">
        <f>'Registro Almacén'!F10</f>
        <v>0</v>
      </c>
      <c r="J49" s="73"/>
      <c r="K49" s="73"/>
      <c r="L49" s="72" t="str">
        <f>'Registro Almacén'!H10</f>
        <v>0</v>
      </c>
      <c r="M49" s="73"/>
      <c r="N49" s="73"/>
      <c r="O49" s="72" t="str">
        <f>'Registro Almacén'!J10</f>
        <v>0</v>
      </c>
      <c r="P49" s="140">
        <f>+Reg_Encuesta!AJ11</f>
        <v>0.97391304347826091</v>
      </c>
      <c r="Q49" s="52"/>
    </row>
    <row r="50" spans="1:17" ht="4.5" customHeight="1" thickBot="1" x14ac:dyDescent="0.25">
      <c r="A50" s="52"/>
      <c r="B50" s="98">
        <v>0.9</v>
      </c>
      <c r="C50" s="74"/>
      <c r="D50" s="74"/>
      <c r="E50" s="74"/>
      <c r="F50" s="75">
        <f>+$C$26</f>
        <v>0.95</v>
      </c>
      <c r="G50" s="74"/>
      <c r="H50" s="74"/>
      <c r="I50" s="75">
        <f>+$C$26</f>
        <v>0.95</v>
      </c>
      <c r="J50" s="74"/>
      <c r="K50" s="74"/>
      <c r="L50" s="75">
        <f>+$C$26</f>
        <v>0.95</v>
      </c>
      <c r="M50" s="74"/>
      <c r="N50" s="74"/>
      <c r="O50" s="75">
        <f>+$C$26</f>
        <v>0.95</v>
      </c>
      <c r="P50" s="75">
        <f>+$C$26</f>
        <v>0.95</v>
      </c>
      <c r="Q50" s="52"/>
    </row>
    <row r="51" spans="1:17" ht="22.5" customHeight="1" thickBot="1" x14ac:dyDescent="0.25">
      <c r="A51" s="52"/>
      <c r="B51" s="757" t="s">
        <v>21</v>
      </c>
      <c r="C51" s="758"/>
      <c r="D51" s="758"/>
      <c r="E51" s="758"/>
      <c r="F51" s="758"/>
      <c r="G51" s="758"/>
      <c r="H51" s="758"/>
      <c r="I51" s="758"/>
      <c r="J51" s="758"/>
      <c r="K51" s="758"/>
      <c r="L51" s="758"/>
      <c r="M51" s="758"/>
      <c r="N51" s="758"/>
      <c r="O51" s="758"/>
      <c r="P51" s="759"/>
      <c r="Q51" s="52"/>
    </row>
    <row r="52" spans="1:17" x14ac:dyDescent="0.2">
      <c r="A52" s="52"/>
      <c r="B52" s="563"/>
      <c r="C52" s="564"/>
      <c r="D52" s="564"/>
      <c r="E52" s="564"/>
      <c r="F52" s="564"/>
      <c r="G52" s="564"/>
      <c r="H52" s="564"/>
      <c r="I52" s="564"/>
      <c r="J52" s="564"/>
      <c r="K52" s="564"/>
      <c r="L52" s="564"/>
      <c r="M52" s="564"/>
      <c r="N52" s="564"/>
      <c r="O52" s="564"/>
      <c r="P52" s="565"/>
      <c r="Q52" s="52"/>
    </row>
    <row r="53" spans="1:17" x14ac:dyDescent="0.2">
      <c r="A53" s="52"/>
      <c r="B53" s="566"/>
      <c r="C53" s="567"/>
      <c r="D53" s="567"/>
      <c r="E53" s="567"/>
      <c r="F53" s="567"/>
      <c r="G53" s="567"/>
      <c r="H53" s="567"/>
      <c r="I53" s="567"/>
      <c r="J53" s="567"/>
      <c r="K53" s="567"/>
      <c r="L53" s="567"/>
      <c r="M53" s="567"/>
      <c r="N53" s="567"/>
      <c r="O53" s="567"/>
      <c r="P53" s="568"/>
      <c r="Q53" s="52"/>
    </row>
    <row r="54" spans="1:17" x14ac:dyDescent="0.2">
      <c r="A54" s="52"/>
      <c r="B54" s="566"/>
      <c r="C54" s="567"/>
      <c r="D54" s="567"/>
      <c r="E54" s="567"/>
      <c r="F54" s="567"/>
      <c r="G54" s="567"/>
      <c r="H54" s="567"/>
      <c r="I54" s="567"/>
      <c r="J54" s="567"/>
      <c r="K54" s="567"/>
      <c r="L54" s="567"/>
      <c r="M54" s="567"/>
      <c r="N54" s="567"/>
      <c r="O54" s="567"/>
      <c r="P54" s="568"/>
      <c r="Q54" s="52"/>
    </row>
    <row r="55" spans="1:17" x14ac:dyDescent="0.2">
      <c r="A55" s="52"/>
      <c r="B55" s="566"/>
      <c r="C55" s="567"/>
      <c r="D55" s="567"/>
      <c r="E55" s="567"/>
      <c r="F55" s="567"/>
      <c r="G55" s="567"/>
      <c r="H55" s="567"/>
      <c r="I55" s="567"/>
      <c r="J55" s="567"/>
      <c r="K55" s="567"/>
      <c r="L55" s="567"/>
      <c r="M55" s="567"/>
      <c r="N55" s="567"/>
      <c r="O55" s="567"/>
      <c r="P55" s="568"/>
      <c r="Q55" s="52"/>
    </row>
    <row r="56" spans="1:17" x14ac:dyDescent="0.2">
      <c r="A56" s="52"/>
      <c r="B56" s="566"/>
      <c r="C56" s="567"/>
      <c r="D56" s="567"/>
      <c r="E56" s="567"/>
      <c r="F56" s="567"/>
      <c r="G56" s="567"/>
      <c r="H56" s="567"/>
      <c r="I56" s="567"/>
      <c r="J56" s="567"/>
      <c r="K56" s="567"/>
      <c r="L56" s="567"/>
      <c r="M56" s="567"/>
      <c r="N56" s="567"/>
      <c r="O56" s="567"/>
      <c r="P56" s="568"/>
      <c r="Q56" s="52"/>
    </row>
    <row r="57" spans="1:17" x14ac:dyDescent="0.2">
      <c r="A57" s="52"/>
      <c r="B57" s="566"/>
      <c r="C57" s="567"/>
      <c r="D57" s="567"/>
      <c r="E57" s="567"/>
      <c r="F57" s="567"/>
      <c r="G57" s="567"/>
      <c r="H57" s="567"/>
      <c r="I57" s="567"/>
      <c r="J57" s="567"/>
      <c r="K57" s="567"/>
      <c r="L57" s="567"/>
      <c r="M57" s="567"/>
      <c r="N57" s="567"/>
      <c r="O57" s="567"/>
      <c r="P57" s="568"/>
      <c r="Q57" s="52"/>
    </row>
    <row r="58" spans="1:17" x14ac:dyDescent="0.2">
      <c r="A58" s="52"/>
      <c r="B58" s="566"/>
      <c r="C58" s="567"/>
      <c r="D58" s="567"/>
      <c r="E58" s="567"/>
      <c r="F58" s="567"/>
      <c r="G58" s="567"/>
      <c r="H58" s="567"/>
      <c r="I58" s="567"/>
      <c r="J58" s="567"/>
      <c r="K58" s="567"/>
      <c r="L58" s="567"/>
      <c r="M58" s="567"/>
      <c r="N58" s="567"/>
      <c r="O58" s="567"/>
      <c r="P58" s="568"/>
      <c r="Q58" s="52"/>
    </row>
    <row r="59" spans="1:17" x14ac:dyDescent="0.2">
      <c r="A59" s="52"/>
      <c r="B59" s="566"/>
      <c r="C59" s="567"/>
      <c r="D59" s="567"/>
      <c r="E59" s="567"/>
      <c r="F59" s="567"/>
      <c r="G59" s="567"/>
      <c r="H59" s="567"/>
      <c r="I59" s="567"/>
      <c r="J59" s="567"/>
      <c r="K59" s="567"/>
      <c r="L59" s="567"/>
      <c r="M59" s="567"/>
      <c r="N59" s="567"/>
      <c r="O59" s="567"/>
      <c r="P59" s="568"/>
      <c r="Q59" s="52"/>
    </row>
    <row r="60" spans="1:17" x14ac:dyDescent="0.2">
      <c r="A60" s="52"/>
      <c r="B60" s="566"/>
      <c r="C60" s="567"/>
      <c r="D60" s="567"/>
      <c r="E60" s="567"/>
      <c r="F60" s="567"/>
      <c r="G60" s="567"/>
      <c r="H60" s="567"/>
      <c r="I60" s="567"/>
      <c r="J60" s="567"/>
      <c r="K60" s="567"/>
      <c r="L60" s="567"/>
      <c r="M60" s="567"/>
      <c r="N60" s="567"/>
      <c r="O60" s="567"/>
      <c r="P60" s="568"/>
      <c r="Q60" s="52"/>
    </row>
    <row r="61" spans="1:17" x14ac:dyDescent="0.2">
      <c r="A61" s="52"/>
      <c r="B61" s="566"/>
      <c r="C61" s="567"/>
      <c r="D61" s="567"/>
      <c r="E61" s="567"/>
      <c r="F61" s="567"/>
      <c r="G61" s="567"/>
      <c r="H61" s="567"/>
      <c r="I61" s="567"/>
      <c r="J61" s="567"/>
      <c r="K61" s="567"/>
      <c r="L61" s="567"/>
      <c r="M61" s="567"/>
      <c r="N61" s="567"/>
      <c r="O61" s="567"/>
      <c r="P61" s="568"/>
      <c r="Q61" s="52"/>
    </row>
    <row r="62" spans="1:17" x14ac:dyDescent="0.2">
      <c r="A62" s="52"/>
      <c r="B62" s="566"/>
      <c r="C62" s="567"/>
      <c r="D62" s="567"/>
      <c r="E62" s="567"/>
      <c r="F62" s="567"/>
      <c r="G62" s="567"/>
      <c r="H62" s="567"/>
      <c r="I62" s="567"/>
      <c r="J62" s="567"/>
      <c r="K62" s="567"/>
      <c r="L62" s="567"/>
      <c r="M62" s="567"/>
      <c r="N62" s="567"/>
      <c r="O62" s="567"/>
      <c r="P62" s="568"/>
      <c r="Q62" s="52"/>
    </row>
    <row r="63" spans="1:17" x14ac:dyDescent="0.2">
      <c r="A63" s="52"/>
      <c r="B63" s="566"/>
      <c r="C63" s="567"/>
      <c r="D63" s="567"/>
      <c r="E63" s="567"/>
      <c r="F63" s="567"/>
      <c r="G63" s="567"/>
      <c r="H63" s="567"/>
      <c r="I63" s="567"/>
      <c r="J63" s="567"/>
      <c r="K63" s="567"/>
      <c r="L63" s="567"/>
      <c r="M63" s="567"/>
      <c r="N63" s="567"/>
      <c r="O63" s="567"/>
      <c r="P63" s="568"/>
      <c r="Q63" s="52"/>
    </row>
    <row r="64" spans="1:17" x14ac:dyDescent="0.2">
      <c r="A64" s="52"/>
      <c r="B64" s="566"/>
      <c r="C64" s="567"/>
      <c r="D64" s="567"/>
      <c r="E64" s="567"/>
      <c r="F64" s="567"/>
      <c r="G64" s="567"/>
      <c r="H64" s="567"/>
      <c r="I64" s="567"/>
      <c r="J64" s="567"/>
      <c r="K64" s="567"/>
      <c r="L64" s="567"/>
      <c r="M64" s="567"/>
      <c r="N64" s="567"/>
      <c r="O64" s="567"/>
      <c r="P64" s="568"/>
      <c r="Q64" s="52"/>
    </row>
    <row r="65" spans="1:17" x14ac:dyDescent="0.2">
      <c r="A65" s="52"/>
      <c r="B65" s="566"/>
      <c r="C65" s="567"/>
      <c r="D65" s="567"/>
      <c r="E65" s="567"/>
      <c r="F65" s="567"/>
      <c r="G65" s="567"/>
      <c r="H65" s="567"/>
      <c r="I65" s="567"/>
      <c r="J65" s="567"/>
      <c r="K65" s="567"/>
      <c r="L65" s="567"/>
      <c r="M65" s="567"/>
      <c r="N65" s="567"/>
      <c r="O65" s="567"/>
      <c r="P65" s="568"/>
      <c r="Q65" s="52"/>
    </row>
    <row r="66" spans="1:17" x14ac:dyDescent="0.2">
      <c r="A66" s="52"/>
      <c r="B66" s="566"/>
      <c r="C66" s="567"/>
      <c r="D66" s="567"/>
      <c r="E66" s="567"/>
      <c r="F66" s="567"/>
      <c r="G66" s="567"/>
      <c r="H66" s="567"/>
      <c r="I66" s="567"/>
      <c r="J66" s="567"/>
      <c r="K66" s="567"/>
      <c r="L66" s="567"/>
      <c r="M66" s="567"/>
      <c r="N66" s="567"/>
      <c r="O66" s="567"/>
      <c r="P66" s="568"/>
      <c r="Q66" s="52"/>
    </row>
    <row r="67" spans="1:17" ht="13.5" thickBot="1" x14ac:dyDescent="0.25">
      <c r="A67" s="52"/>
      <c r="B67" s="569"/>
      <c r="C67" s="570"/>
      <c r="D67" s="570"/>
      <c r="E67" s="570"/>
      <c r="F67" s="570"/>
      <c r="G67" s="570"/>
      <c r="H67" s="570"/>
      <c r="I67" s="570"/>
      <c r="J67" s="570"/>
      <c r="K67" s="570"/>
      <c r="L67" s="570"/>
      <c r="M67" s="570"/>
      <c r="N67" s="570"/>
      <c r="O67" s="570"/>
      <c r="P67" s="571"/>
      <c r="Q67" s="52"/>
    </row>
    <row r="68" spans="1:17" s="53" customFormat="1" ht="4.5" customHeight="1" thickBot="1" x14ac:dyDescent="0.25">
      <c r="A68" s="781"/>
      <c r="B68" s="781"/>
      <c r="C68" s="781"/>
      <c r="D68" s="781"/>
      <c r="E68" s="781"/>
      <c r="F68" s="781"/>
      <c r="G68" s="781"/>
      <c r="H68" s="781"/>
      <c r="I68" s="781"/>
      <c r="J68" s="781"/>
      <c r="K68" s="781"/>
      <c r="L68" s="781"/>
      <c r="M68" s="781"/>
      <c r="N68" s="781"/>
      <c r="O68" s="781"/>
      <c r="P68" s="781"/>
      <c r="Q68" s="781"/>
    </row>
    <row r="69" spans="1:17" ht="15" customHeight="1" x14ac:dyDescent="0.2">
      <c r="A69" s="52"/>
      <c r="B69" s="782" t="s">
        <v>5</v>
      </c>
      <c r="C69" s="785" t="s">
        <v>180</v>
      </c>
      <c r="D69" s="786"/>
      <c r="E69" s="786"/>
      <c r="F69" s="786"/>
      <c r="G69" s="786"/>
      <c r="H69" s="786"/>
      <c r="I69" s="786"/>
      <c r="J69" s="786"/>
      <c r="K69" s="786"/>
      <c r="L69" s="786"/>
      <c r="M69" s="786"/>
      <c r="N69" s="786"/>
      <c r="O69" s="786"/>
      <c r="P69" s="787"/>
      <c r="Q69" s="52"/>
    </row>
    <row r="70" spans="1:17" ht="49.5" customHeight="1" x14ac:dyDescent="0.2">
      <c r="A70" s="52"/>
      <c r="B70" s="783"/>
      <c r="C70" s="548" t="s">
        <v>376</v>
      </c>
      <c r="D70" s="549"/>
      <c r="E70" s="549"/>
      <c r="F70" s="549"/>
      <c r="G70" s="549"/>
      <c r="H70" s="549"/>
      <c r="I70" s="549"/>
      <c r="J70" s="549"/>
      <c r="K70" s="549"/>
      <c r="L70" s="549"/>
      <c r="M70" s="549"/>
      <c r="N70" s="549"/>
      <c r="O70" s="549"/>
      <c r="P70" s="550"/>
      <c r="Q70" s="52"/>
    </row>
    <row r="71" spans="1:17" ht="15" customHeight="1" x14ac:dyDescent="0.2">
      <c r="A71" s="52"/>
      <c r="B71" s="783"/>
      <c r="C71" s="773" t="s">
        <v>181</v>
      </c>
      <c r="D71" s="774"/>
      <c r="E71" s="774"/>
      <c r="F71" s="774"/>
      <c r="G71" s="774"/>
      <c r="H71" s="774"/>
      <c r="I71" s="774"/>
      <c r="J71" s="774"/>
      <c r="K71" s="774"/>
      <c r="L71" s="774"/>
      <c r="M71" s="774"/>
      <c r="N71" s="774"/>
      <c r="O71" s="774"/>
      <c r="P71" s="775"/>
      <c r="Q71" s="52"/>
    </row>
    <row r="72" spans="1:17" ht="60" customHeight="1" x14ac:dyDescent="0.2">
      <c r="A72" s="52"/>
      <c r="B72" s="783"/>
      <c r="C72" s="554"/>
      <c r="D72" s="555"/>
      <c r="E72" s="555"/>
      <c r="F72" s="555"/>
      <c r="G72" s="555"/>
      <c r="H72" s="555"/>
      <c r="I72" s="555"/>
      <c r="J72" s="555"/>
      <c r="K72" s="555"/>
      <c r="L72" s="555"/>
      <c r="M72" s="555"/>
      <c r="N72" s="555"/>
      <c r="O72" s="555"/>
      <c r="P72" s="556"/>
      <c r="Q72" s="52"/>
    </row>
    <row r="73" spans="1:17" ht="119.25" customHeight="1" x14ac:dyDescent="0.2">
      <c r="A73" s="52"/>
      <c r="B73" s="783"/>
      <c r="C73" s="773" t="s">
        <v>365</v>
      </c>
      <c r="D73" s="774"/>
      <c r="E73" s="774"/>
      <c r="F73" s="774"/>
      <c r="G73" s="774"/>
      <c r="H73" s="774"/>
      <c r="I73" s="774"/>
      <c r="J73" s="774"/>
      <c r="K73" s="774"/>
      <c r="L73" s="774"/>
      <c r="M73" s="774"/>
      <c r="N73" s="774"/>
      <c r="O73" s="774"/>
      <c r="P73" s="775"/>
      <c r="Q73" s="52"/>
    </row>
    <row r="74" spans="1:17" ht="15.75" customHeight="1" x14ac:dyDescent="0.2">
      <c r="A74" s="52"/>
      <c r="B74" s="783"/>
      <c r="C74" s="773"/>
      <c r="D74" s="774"/>
      <c r="E74" s="774"/>
      <c r="F74" s="774"/>
      <c r="G74" s="774"/>
      <c r="H74" s="774"/>
      <c r="I74" s="774"/>
      <c r="J74" s="774"/>
      <c r="K74" s="774"/>
      <c r="L74" s="774"/>
      <c r="M74" s="774"/>
      <c r="N74" s="774"/>
      <c r="O74" s="774"/>
      <c r="P74" s="775"/>
      <c r="Q74" s="52"/>
    </row>
    <row r="75" spans="1:17" ht="17.25" customHeight="1" x14ac:dyDescent="0.2">
      <c r="A75" s="52"/>
      <c r="B75" s="783"/>
      <c r="C75" s="773" t="s">
        <v>183</v>
      </c>
      <c r="D75" s="774"/>
      <c r="E75" s="774"/>
      <c r="F75" s="774"/>
      <c r="G75" s="774"/>
      <c r="H75" s="774"/>
      <c r="I75" s="774"/>
      <c r="J75" s="774"/>
      <c r="K75" s="774"/>
      <c r="L75" s="774"/>
      <c r="M75" s="774"/>
      <c r="N75" s="774"/>
      <c r="O75" s="774"/>
      <c r="P75" s="775"/>
      <c r="Q75" s="52"/>
    </row>
    <row r="76" spans="1:17" ht="60" customHeight="1" thickBot="1" x14ac:dyDescent="0.25">
      <c r="A76" s="52"/>
      <c r="B76" s="784"/>
      <c r="C76" s="776"/>
      <c r="D76" s="777"/>
      <c r="E76" s="777"/>
      <c r="F76" s="777"/>
      <c r="G76" s="777"/>
      <c r="H76" s="777"/>
      <c r="I76" s="777"/>
      <c r="J76" s="777"/>
      <c r="K76" s="777"/>
      <c r="L76" s="777"/>
      <c r="M76" s="777"/>
      <c r="N76" s="777"/>
      <c r="O76" s="777"/>
      <c r="P76" s="778"/>
      <c r="Q76" s="52"/>
    </row>
    <row r="77" spans="1:17" ht="30.75" customHeight="1" thickBot="1" x14ac:dyDescent="0.25">
      <c r="A77" s="52"/>
      <c r="B77" s="363" t="s">
        <v>63</v>
      </c>
      <c r="C77" s="543" t="s">
        <v>196</v>
      </c>
      <c r="D77" s="544"/>
      <c r="E77" s="544"/>
      <c r="F77" s="544"/>
      <c r="G77" s="544"/>
      <c r="H77" s="544"/>
      <c r="I77" s="544"/>
      <c r="J77" s="544"/>
      <c r="K77" s="544"/>
      <c r="L77" s="544"/>
      <c r="M77" s="544"/>
      <c r="N77" s="544"/>
      <c r="O77" s="544"/>
      <c r="P77" s="545"/>
      <c r="Q77" s="52"/>
    </row>
    <row r="78" spans="1:17" ht="27.75" customHeight="1" thickBot="1" x14ac:dyDescent="0.25">
      <c r="A78" s="52"/>
      <c r="B78" s="363" t="s">
        <v>84</v>
      </c>
      <c r="C78" s="779" t="s">
        <v>85</v>
      </c>
      <c r="D78" s="779"/>
      <c r="E78" s="779"/>
      <c r="F78" s="779"/>
      <c r="G78" s="779"/>
      <c r="H78" s="779"/>
      <c r="I78" s="779"/>
      <c r="J78" s="779"/>
      <c r="K78" s="779"/>
      <c r="L78" s="779"/>
      <c r="M78" s="779"/>
      <c r="N78" s="779"/>
      <c r="O78" s="779"/>
      <c r="P78" s="780"/>
      <c r="Q78" s="52"/>
    </row>
    <row r="81" spans="3:9" x14ac:dyDescent="0.2">
      <c r="C81" s="55"/>
    </row>
    <row r="82" spans="3:9" hidden="1" x14ac:dyDescent="0.2">
      <c r="C82" s="49">
        <v>2018</v>
      </c>
    </row>
    <row r="83" spans="3:9" hidden="1" x14ac:dyDescent="0.2">
      <c r="C83" s="49">
        <v>2019</v>
      </c>
    </row>
    <row r="89" spans="3:9" s="50" customFormat="1" x14ac:dyDescent="0.2"/>
    <row r="90" spans="3:9" s="50" customFormat="1" x14ac:dyDescent="0.2"/>
    <row r="91" spans="3:9" s="50" customFormat="1" x14ac:dyDescent="0.2"/>
    <row r="92" spans="3:9" s="50" customFormat="1" x14ac:dyDescent="0.2"/>
    <row r="93" spans="3:9" s="50" customFormat="1" x14ac:dyDescent="0.2"/>
    <row r="94" spans="3:9" s="50" customFormat="1" x14ac:dyDescent="0.2"/>
    <row r="95" spans="3:9" s="50" customFormat="1" x14ac:dyDescent="0.2">
      <c r="D95" s="119"/>
      <c r="E95" s="119"/>
      <c r="F95" s="119"/>
      <c r="G95" s="119"/>
      <c r="H95" s="119"/>
      <c r="I95" s="119"/>
    </row>
    <row r="96" spans="3:9" s="50" customFormat="1" x14ac:dyDescent="0.2">
      <c r="D96" s="119"/>
      <c r="E96" s="119"/>
      <c r="F96" s="119"/>
      <c r="G96" s="119"/>
      <c r="H96" s="119"/>
      <c r="I96" s="119"/>
    </row>
    <row r="97" spans="2:17" s="50" customFormat="1" x14ac:dyDescent="0.2">
      <c r="B97" s="119"/>
      <c r="C97" s="119"/>
      <c r="D97" s="119"/>
      <c r="E97" s="119"/>
      <c r="F97" s="119"/>
      <c r="G97" s="119"/>
      <c r="H97" s="119"/>
      <c r="I97" s="119"/>
    </row>
    <row r="98" spans="2:17" s="50" customFormat="1" x14ac:dyDescent="0.2">
      <c r="B98" s="119"/>
      <c r="C98" s="119"/>
      <c r="D98" s="119"/>
      <c r="E98" s="119"/>
      <c r="F98" s="119"/>
      <c r="G98" s="119"/>
      <c r="H98" s="119"/>
      <c r="I98" s="119"/>
    </row>
    <row r="99" spans="2:17" s="50" customFormat="1" x14ac:dyDescent="0.2">
      <c r="B99" s="119"/>
      <c r="C99" s="119"/>
      <c r="D99" s="119"/>
      <c r="E99" s="119"/>
      <c r="F99" s="119"/>
      <c r="G99" s="119"/>
      <c r="H99" s="119"/>
      <c r="I99" s="119"/>
    </row>
    <row r="100" spans="2:17" s="50" customFormat="1" x14ac:dyDescent="0.2">
      <c r="B100" s="119"/>
      <c r="C100" s="119"/>
      <c r="D100" s="119"/>
      <c r="E100" s="119"/>
      <c r="F100" s="119"/>
      <c r="G100" s="119"/>
      <c r="H100" s="119"/>
      <c r="I100" s="119"/>
      <c r="K100" s="119"/>
      <c r="L100" s="119"/>
      <c r="M100" s="119"/>
      <c r="N100" s="119"/>
      <c r="O100" s="119"/>
      <c r="P100" s="119"/>
    </row>
    <row r="101" spans="2:17" s="50" customFormat="1" x14ac:dyDescent="0.2">
      <c r="B101" s="119"/>
      <c r="C101" s="119"/>
      <c r="D101" s="119"/>
      <c r="E101" s="119"/>
      <c r="F101" s="119"/>
      <c r="G101" s="119"/>
      <c r="H101" s="119"/>
      <c r="I101" s="119"/>
      <c r="K101" s="119"/>
      <c r="L101" s="119"/>
      <c r="M101" s="119"/>
      <c r="N101" s="119"/>
      <c r="O101" s="119"/>
      <c r="P101" s="119"/>
    </row>
    <row r="102" spans="2:17" s="50" customFormat="1" x14ac:dyDescent="0.2">
      <c r="B102" s="119"/>
      <c r="C102" s="119"/>
      <c r="D102" s="119"/>
      <c r="E102" s="119"/>
      <c r="F102" s="119"/>
      <c r="G102" s="119"/>
      <c r="H102" s="119"/>
      <c r="I102" s="119"/>
      <c r="K102" s="119"/>
      <c r="L102" s="119"/>
      <c r="M102" s="119"/>
      <c r="N102" s="119"/>
      <c r="O102" s="119"/>
      <c r="P102" s="119"/>
    </row>
    <row r="103" spans="2:17" s="50" customFormat="1" x14ac:dyDescent="0.2">
      <c r="B103" s="119"/>
      <c r="C103" s="119"/>
      <c r="D103" s="119"/>
      <c r="E103" s="119"/>
      <c r="F103" s="119"/>
      <c r="G103" s="119"/>
      <c r="H103" s="119"/>
      <c r="I103" s="119"/>
      <c r="K103" s="119"/>
      <c r="L103" s="119"/>
      <c r="M103" s="119"/>
      <c r="N103" s="119"/>
      <c r="O103" s="119"/>
      <c r="P103" s="119"/>
      <c r="Q103" s="56" t="s">
        <v>69</v>
      </c>
    </row>
    <row r="104" spans="2:17" s="50" customFormat="1" x14ac:dyDescent="0.2">
      <c r="B104" s="120"/>
      <c r="C104" s="120"/>
      <c r="D104" s="119"/>
      <c r="E104" s="119"/>
      <c r="F104" s="119"/>
      <c r="G104" s="119"/>
      <c r="H104" s="119"/>
      <c r="I104" s="119"/>
      <c r="K104" s="119"/>
      <c r="L104" s="119"/>
      <c r="O104" s="119"/>
      <c r="P104" s="119"/>
      <c r="Q104" s="56" t="s">
        <v>70</v>
      </c>
    </row>
    <row r="105" spans="2:17" s="50" customFormat="1" x14ac:dyDescent="0.2">
      <c r="B105" s="120"/>
      <c r="C105" s="120"/>
      <c r="D105" s="119"/>
      <c r="E105" s="119"/>
      <c r="F105" s="119"/>
      <c r="G105" s="119"/>
      <c r="H105" s="119"/>
      <c r="I105" s="119"/>
      <c r="K105" s="119"/>
      <c r="L105" s="119"/>
      <c r="O105" s="119"/>
      <c r="P105" s="119"/>
      <c r="Q105" s="56" t="s">
        <v>72</v>
      </c>
    </row>
    <row r="106" spans="2:17" s="50" customFormat="1" x14ac:dyDescent="0.2">
      <c r="B106" s="120"/>
      <c r="C106" s="120"/>
      <c r="D106" s="119"/>
      <c r="E106" s="119"/>
      <c r="F106" s="119"/>
      <c r="G106" s="119"/>
      <c r="H106" s="119"/>
      <c r="I106" s="119"/>
      <c r="K106" s="119"/>
      <c r="L106" s="119"/>
      <c r="O106" s="119"/>
      <c r="P106" s="119"/>
      <c r="Q106" s="56" t="s">
        <v>71</v>
      </c>
    </row>
    <row r="107" spans="2:17" s="50" customFormat="1" x14ac:dyDescent="0.2">
      <c r="B107" s="119"/>
      <c r="C107" s="120"/>
      <c r="D107" s="119"/>
      <c r="E107" s="119"/>
      <c r="F107" s="119"/>
      <c r="G107" s="119"/>
      <c r="H107" s="119"/>
      <c r="I107" s="119"/>
      <c r="K107" s="119"/>
      <c r="L107" s="119"/>
      <c r="M107" s="120"/>
      <c r="N107" s="119"/>
      <c r="O107" s="119"/>
      <c r="P107" s="119"/>
      <c r="Q107" s="56" t="s">
        <v>73</v>
      </c>
    </row>
    <row r="108" spans="2:17" s="50" customFormat="1" x14ac:dyDescent="0.2">
      <c r="B108" s="119"/>
      <c r="C108" s="120"/>
      <c r="D108" s="119"/>
      <c r="E108" s="119"/>
      <c r="F108" s="119"/>
      <c r="G108" s="119"/>
      <c r="H108" s="119"/>
      <c r="I108" s="119"/>
      <c r="K108" s="119"/>
      <c r="L108" s="119"/>
      <c r="M108" s="119"/>
      <c r="N108" s="119" t="s">
        <v>67</v>
      </c>
      <c r="O108" s="119"/>
      <c r="P108" s="119"/>
      <c r="Q108" s="56" t="s">
        <v>74</v>
      </c>
    </row>
    <row r="109" spans="2:17" s="50" customFormat="1" x14ac:dyDescent="0.2">
      <c r="B109" s="119"/>
      <c r="C109" s="120"/>
      <c r="D109" s="119"/>
      <c r="E109" s="119"/>
      <c r="F109" s="119"/>
      <c r="G109" s="119"/>
      <c r="H109" s="119"/>
      <c r="I109" s="119"/>
      <c r="K109" s="119"/>
      <c r="L109" s="119"/>
      <c r="M109" s="119"/>
      <c r="N109" s="119"/>
      <c r="O109" s="119"/>
      <c r="P109" s="119"/>
    </row>
    <row r="110" spans="2:17" s="50" customFormat="1" x14ac:dyDescent="0.2">
      <c r="B110" s="119"/>
      <c r="C110" s="120"/>
      <c r="D110" s="119"/>
      <c r="E110" s="119"/>
      <c r="F110" s="119"/>
      <c r="G110" s="119"/>
      <c r="H110" s="119"/>
      <c r="I110" s="119"/>
      <c r="K110" s="119"/>
      <c r="L110" s="119"/>
      <c r="M110" s="119"/>
      <c r="N110" s="119"/>
      <c r="O110" s="119"/>
      <c r="P110" s="119"/>
    </row>
    <row r="111" spans="2:17" s="50" customFormat="1" x14ac:dyDescent="0.2">
      <c r="B111" s="119"/>
      <c r="C111" s="119"/>
      <c r="D111" s="119"/>
      <c r="E111" s="119"/>
      <c r="F111" s="119"/>
      <c r="G111" s="119"/>
      <c r="H111" s="119"/>
      <c r="I111" s="119"/>
      <c r="K111" s="119"/>
      <c r="L111" s="119"/>
      <c r="M111" s="119"/>
      <c r="N111" s="119"/>
      <c r="O111" s="119"/>
      <c r="P111" s="119"/>
    </row>
    <row r="112" spans="2:17" s="50" customFormat="1" x14ac:dyDescent="0.2">
      <c r="B112" s="119"/>
      <c r="C112" s="119"/>
      <c r="D112" s="119"/>
      <c r="E112" s="119"/>
      <c r="F112" s="119"/>
      <c r="G112" s="119"/>
      <c r="H112" s="119"/>
      <c r="I112" s="119"/>
      <c r="K112" s="119"/>
      <c r="L112" s="119"/>
      <c r="M112" s="119"/>
      <c r="N112" s="119"/>
      <c r="O112" s="119"/>
      <c r="P112" s="119"/>
    </row>
    <row r="113" spans="2:17" s="50" customFormat="1" x14ac:dyDescent="0.2">
      <c r="B113" s="119"/>
      <c r="C113" s="119"/>
      <c r="D113" s="119"/>
      <c r="E113" s="119"/>
      <c r="F113" s="119"/>
      <c r="G113" s="119"/>
      <c r="H113" s="119"/>
      <c r="I113" s="119"/>
      <c r="K113" s="119"/>
      <c r="L113" s="119"/>
      <c r="M113" s="119"/>
      <c r="N113" s="119"/>
      <c r="O113" s="119"/>
      <c r="P113" s="119"/>
      <c r="Q113" s="56">
        <v>2015</v>
      </c>
    </row>
    <row r="114" spans="2:17" s="50" customFormat="1" ht="12.75" customHeight="1" x14ac:dyDescent="0.2">
      <c r="B114" s="119"/>
      <c r="C114" s="119"/>
      <c r="D114" s="119"/>
      <c r="E114" s="119"/>
      <c r="F114" s="119"/>
      <c r="G114" s="119"/>
      <c r="H114" s="119"/>
      <c r="I114" s="119"/>
      <c r="Q114" s="56">
        <v>2016</v>
      </c>
    </row>
    <row r="115" spans="2:17" s="50" customFormat="1" x14ac:dyDescent="0.2">
      <c r="B115" s="119"/>
      <c r="C115" s="119"/>
      <c r="D115" s="119"/>
      <c r="E115" s="119"/>
      <c r="F115" s="119"/>
      <c r="G115" s="119"/>
      <c r="H115" s="119"/>
      <c r="I115" s="119"/>
      <c r="Q115" s="56">
        <v>2017</v>
      </c>
    </row>
    <row r="116" spans="2:17" s="50" customFormat="1" x14ac:dyDescent="0.2">
      <c r="C116" s="119"/>
      <c r="H116" s="119"/>
      <c r="I116" s="119"/>
      <c r="Q116" s="56">
        <v>2018</v>
      </c>
    </row>
    <row r="117" spans="2:17" s="50" customFormat="1" x14ac:dyDescent="0.2">
      <c r="C117" s="119"/>
      <c r="H117" s="119"/>
      <c r="I117" s="119"/>
    </row>
    <row r="118" spans="2:17" s="50" customFormat="1" x14ac:dyDescent="0.2">
      <c r="C118" s="119"/>
      <c r="H118" s="119"/>
      <c r="I118" s="119"/>
    </row>
    <row r="119" spans="2:17" s="50" customFormat="1" x14ac:dyDescent="0.2">
      <c r="B119" s="58"/>
      <c r="C119" s="119"/>
      <c r="H119" s="119"/>
      <c r="I119" s="119"/>
    </row>
    <row r="120" spans="2:17" s="50" customFormat="1" x14ac:dyDescent="0.2">
      <c r="B120" s="58"/>
      <c r="C120" s="119"/>
      <c r="H120" s="119"/>
      <c r="I120" s="119"/>
    </row>
    <row r="121" spans="2:17" s="50" customFormat="1" x14ac:dyDescent="0.2">
      <c r="B121" s="58"/>
      <c r="C121" s="119"/>
      <c r="H121" s="119"/>
      <c r="I121" s="119"/>
    </row>
    <row r="122" spans="2:17" s="50" customFormat="1" x14ac:dyDescent="0.2">
      <c r="B122" s="58"/>
      <c r="C122" s="119"/>
      <c r="H122" s="119"/>
      <c r="I122" s="119"/>
    </row>
    <row r="123" spans="2:17" s="50" customFormat="1" x14ac:dyDescent="0.2">
      <c r="B123" s="58"/>
      <c r="C123" s="119"/>
      <c r="H123" s="119"/>
      <c r="I123" s="119"/>
    </row>
    <row r="124" spans="2:17" s="50" customFormat="1" x14ac:dyDescent="0.2">
      <c r="B124" s="58"/>
      <c r="C124" s="119"/>
      <c r="H124" s="119"/>
      <c r="I124" s="119"/>
    </row>
    <row r="125" spans="2:17" s="50" customFormat="1" x14ac:dyDescent="0.2">
      <c r="B125" s="58"/>
      <c r="C125" s="119"/>
      <c r="H125" s="119"/>
      <c r="I125" s="119"/>
    </row>
    <row r="126" spans="2:17" s="50" customFormat="1" x14ac:dyDescent="0.2">
      <c r="B126" s="59"/>
      <c r="C126" s="119"/>
      <c r="H126" s="119"/>
      <c r="I126" s="119"/>
    </row>
    <row r="127" spans="2:17" s="50" customFormat="1" x14ac:dyDescent="0.2">
      <c r="B127" s="59"/>
      <c r="C127" s="119"/>
      <c r="H127" s="119"/>
      <c r="I127" s="119"/>
    </row>
    <row r="128" spans="2:17" s="50" customFormat="1" x14ac:dyDescent="0.2">
      <c r="C128" s="119"/>
      <c r="H128" s="119"/>
      <c r="I128" s="119"/>
    </row>
    <row r="129" spans="2:11" s="50" customFormat="1" x14ac:dyDescent="0.2">
      <c r="B129" s="160" t="s">
        <v>260</v>
      </c>
      <c r="C129" s="119"/>
      <c r="F129" s="119"/>
      <c r="I129" s="119"/>
    </row>
    <row r="130" spans="2:11" s="50" customFormat="1" x14ac:dyDescent="0.2">
      <c r="B130" s="160" t="s">
        <v>261</v>
      </c>
      <c r="C130" s="119"/>
      <c r="F130" s="119"/>
      <c r="I130" s="119"/>
    </row>
    <row r="131" spans="2:11" s="50" customFormat="1" x14ac:dyDescent="0.2">
      <c r="B131" s="160" t="s">
        <v>262</v>
      </c>
      <c r="C131" s="119"/>
      <c r="F131" s="119"/>
      <c r="I131" s="51"/>
      <c r="J131" s="51"/>
      <c r="K131" s="51"/>
    </row>
    <row r="132" spans="2:11" s="50" customFormat="1" x14ac:dyDescent="0.2">
      <c r="B132" s="160" t="s">
        <v>263</v>
      </c>
      <c r="C132" s="119"/>
      <c r="F132" s="119"/>
      <c r="G132" s="119"/>
      <c r="H132" s="51"/>
      <c r="I132" s="51"/>
      <c r="J132" s="51"/>
      <c r="K132" s="51"/>
    </row>
    <row r="133" spans="2:11" s="50" customFormat="1" x14ac:dyDescent="0.2">
      <c r="B133" s="160" t="s">
        <v>264</v>
      </c>
      <c r="C133" s="119"/>
      <c r="F133" s="119"/>
      <c r="G133" s="119"/>
      <c r="H133" s="51"/>
      <c r="I133" s="51"/>
      <c r="J133" s="51"/>
      <c r="K133" s="51"/>
    </row>
    <row r="134" spans="2:11" s="50" customFormat="1" x14ac:dyDescent="0.2">
      <c r="B134" s="160" t="s">
        <v>265</v>
      </c>
      <c r="C134" s="119"/>
      <c r="F134" s="119"/>
      <c r="G134" s="119"/>
      <c r="H134" s="51"/>
      <c r="I134" s="51"/>
      <c r="J134" s="51"/>
      <c r="K134" s="51"/>
    </row>
    <row r="135" spans="2:11" s="50" customFormat="1" x14ac:dyDescent="0.2">
      <c r="B135" s="160" t="s">
        <v>266</v>
      </c>
      <c r="C135" s="119"/>
      <c r="F135" s="119"/>
      <c r="G135" s="119"/>
      <c r="H135" s="51"/>
      <c r="I135" s="51"/>
      <c r="J135" s="51"/>
      <c r="K135" s="51"/>
    </row>
    <row r="136" spans="2:11" s="50" customFormat="1" x14ac:dyDescent="0.2">
      <c r="B136" s="60"/>
      <c r="C136" s="119"/>
      <c r="F136" s="119"/>
      <c r="G136" s="119"/>
      <c r="H136" s="51"/>
      <c r="I136" s="51"/>
      <c r="J136" s="51"/>
      <c r="K136" s="51"/>
    </row>
    <row r="137" spans="2:11" s="50" customFormat="1" x14ac:dyDescent="0.2">
      <c r="B137" s="58"/>
      <c r="C137" s="119"/>
      <c r="F137" s="119"/>
      <c r="G137" s="119"/>
      <c r="H137" s="51"/>
      <c r="I137" s="51"/>
      <c r="J137" s="51"/>
      <c r="K137" s="51"/>
    </row>
    <row r="138" spans="2:11" s="52" customFormat="1" x14ac:dyDescent="0.2">
      <c r="B138" s="58"/>
      <c r="C138" s="119"/>
      <c r="F138" s="119"/>
      <c r="G138" s="119"/>
      <c r="H138" s="51"/>
      <c r="I138" s="51"/>
      <c r="J138" s="51"/>
      <c r="K138" s="51"/>
    </row>
    <row r="139" spans="2:11" s="52" customFormat="1" x14ac:dyDescent="0.2">
      <c r="B139" s="50" t="s">
        <v>29</v>
      </c>
      <c r="C139" s="119"/>
      <c r="F139" s="119"/>
      <c r="G139" s="119"/>
      <c r="H139" s="51"/>
      <c r="I139" s="51"/>
      <c r="J139" s="51"/>
      <c r="K139" s="51"/>
    </row>
    <row r="140" spans="2:11" s="52" customFormat="1" x14ac:dyDescent="0.2">
      <c r="B140" s="57" t="s">
        <v>55</v>
      </c>
      <c r="C140" s="119"/>
      <c r="F140" s="119"/>
      <c r="G140" s="119"/>
      <c r="H140" s="51"/>
      <c r="I140" s="51"/>
      <c r="J140" s="51"/>
      <c r="K140" s="51"/>
    </row>
    <row r="141" spans="2:11" s="52" customFormat="1" x14ac:dyDescent="0.2">
      <c r="B141" s="57" t="s">
        <v>166</v>
      </c>
      <c r="C141" s="119"/>
      <c r="F141" s="119"/>
      <c r="G141" s="119"/>
      <c r="H141" s="51"/>
      <c r="I141" s="51"/>
      <c r="J141" s="51"/>
      <c r="K141" s="51"/>
    </row>
    <row r="142" spans="2:11" s="52" customFormat="1" x14ac:dyDescent="0.2">
      <c r="B142" s="57" t="s">
        <v>39</v>
      </c>
      <c r="C142" s="119"/>
      <c r="F142" s="119"/>
      <c r="G142" s="119"/>
      <c r="H142" s="51"/>
      <c r="I142" s="51"/>
      <c r="J142" s="51"/>
      <c r="K142" s="51"/>
    </row>
    <row r="143" spans="2:11" s="52" customFormat="1" x14ac:dyDescent="0.2">
      <c r="B143" s="57" t="s">
        <v>172</v>
      </c>
      <c r="C143" s="119"/>
      <c r="F143" s="119"/>
      <c r="G143" s="119"/>
      <c r="H143" s="51"/>
      <c r="I143" s="51"/>
      <c r="J143" s="51"/>
      <c r="K143" s="51"/>
    </row>
    <row r="144" spans="2:11" s="52" customFormat="1" x14ac:dyDescent="0.2">
      <c r="B144" s="57" t="s">
        <v>112</v>
      </c>
      <c r="C144" s="119"/>
      <c r="F144" s="119"/>
      <c r="G144" s="119"/>
      <c r="J144" s="51"/>
      <c r="K144" s="51"/>
    </row>
    <row r="145" spans="2:7" s="52" customFormat="1" x14ac:dyDescent="0.2">
      <c r="B145" s="57" t="s">
        <v>174</v>
      </c>
      <c r="C145" s="119"/>
      <c r="F145" s="119"/>
      <c r="G145" s="119"/>
    </row>
    <row r="146" spans="2:7" s="52" customFormat="1" x14ac:dyDescent="0.2">
      <c r="B146" s="57" t="s">
        <v>53</v>
      </c>
      <c r="C146" s="119"/>
      <c r="F146" s="119"/>
      <c r="G146" s="119"/>
    </row>
    <row r="147" spans="2:7" s="52" customFormat="1" x14ac:dyDescent="0.2">
      <c r="B147" s="57" t="s">
        <v>163</v>
      </c>
      <c r="C147" s="119"/>
      <c r="F147" s="119"/>
      <c r="G147" s="119"/>
    </row>
    <row r="148" spans="2:7" s="52" customFormat="1" x14ac:dyDescent="0.2">
      <c r="B148" s="57" t="s">
        <v>167</v>
      </c>
      <c r="C148" s="119"/>
      <c r="F148" s="119"/>
      <c r="G148" s="119"/>
    </row>
    <row r="149" spans="2:7" x14ac:dyDescent="0.2">
      <c r="B149" s="121" t="s">
        <v>187</v>
      </c>
      <c r="C149" s="119"/>
      <c r="F149" s="119"/>
      <c r="G149" s="119"/>
    </row>
    <row r="150" spans="2:7" x14ac:dyDescent="0.2">
      <c r="B150" s="57" t="s">
        <v>165</v>
      </c>
      <c r="C150" s="119"/>
      <c r="F150" s="119"/>
      <c r="G150" s="119"/>
    </row>
    <row r="151" spans="2:7" x14ac:dyDescent="0.2">
      <c r="B151" s="57" t="s">
        <v>170</v>
      </c>
      <c r="C151" s="119"/>
      <c r="F151" s="119"/>
      <c r="G151" s="119"/>
    </row>
    <row r="152" spans="2:7" x14ac:dyDescent="0.2">
      <c r="B152" s="57" t="s">
        <v>173</v>
      </c>
      <c r="C152" s="119"/>
      <c r="F152" s="119"/>
      <c r="G152" s="119"/>
    </row>
    <row r="153" spans="2:7" x14ac:dyDescent="0.2">
      <c r="B153" s="57" t="s">
        <v>171</v>
      </c>
      <c r="C153" s="119"/>
      <c r="F153" s="119"/>
      <c r="G153" s="119"/>
    </row>
    <row r="154" spans="2:7" x14ac:dyDescent="0.2">
      <c r="B154" s="57" t="s">
        <v>168</v>
      </c>
      <c r="C154" s="119"/>
      <c r="F154" s="119"/>
      <c r="G154" s="119"/>
    </row>
    <row r="155" spans="2:7" x14ac:dyDescent="0.2">
      <c r="B155" s="57" t="s">
        <v>161</v>
      </c>
      <c r="C155" s="119"/>
      <c r="F155" s="119"/>
      <c r="G155" s="119"/>
    </row>
    <row r="156" spans="2:7" x14ac:dyDescent="0.2">
      <c r="B156" s="57" t="s">
        <v>169</v>
      </c>
      <c r="C156" s="119"/>
    </row>
    <row r="157" spans="2:7" x14ac:dyDescent="0.2">
      <c r="B157" s="57" t="s">
        <v>162</v>
      </c>
      <c r="C157" s="119"/>
    </row>
    <row r="158" spans="2:7" x14ac:dyDescent="0.2">
      <c r="B158" s="57" t="s">
        <v>164</v>
      </c>
      <c r="C158" s="119"/>
    </row>
    <row r="159" spans="2:7" x14ac:dyDescent="0.2">
      <c r="B159" s="57" t="s">
        <v>46</v>
      </c>
      <c r="C159" s="119"/>
    </row>
    <row r="160" spans="2:7" x14ac:dyDescent="0.2">
      <c r="B160" s="57" t="s">
        <v>54</v>
      </c>
      <c r="C160" s="119"/>
    </row>
    <row r="161" spans="2:3" x14ac:dyDescent="0.2">
      <c r="B161" s="57" t="s">
        <v>45</v>
      </c>
      <c r="C161" s="119"/>
    </row>
    <row r="162" spans="2:3" x14ac:dyDescent="0.2">
      <c r="B162" s="57" t="s">
        <v>47</v>
      </c>
      <c r="C162" s="119"/>
    </row>
    <row r="163" spans="2:3" x14ac:dyDescent="0.2">
      <c r="B163" s="57" t="s">
        <v>113</v>
      </c>
      <c r="C163" s="119"/>
    </row>
    <row r="164" spans="2:3" x14ac:dyDescent="0.2">
      <c r="B164" s="57" t="s">
        <v>111</v>
      </c>
      <c r="C164" s="119"/>
    </row>
    <row r="165" spans="2:3" x14ac:dyDescent="0.2">
      <c r="B165" s="57" t="s">
        <v>40</v>
      </c>
      <c r="C165" s="119"/>
    </row>
    <row r="166" spans="2:3" x14ac:dyDescent="0.2">
      <c r="B166" s="57" t="s">
        <v>110</v>
      </c>
    </row>
    <row r="167" spans="2:3" x14ac:dyDescent="0.2">
      <c r="B167" s="50"/>
    </row>
    <row r="168" spans="2:3" x14ac:dyDescent="0.2">
      <c r="B168" s="50"/>
    </row>
    <row r="169" spans="2:3" x14ac:dyDescent="0.2">
      <c r="B169" s="50"/>
    </row>
    <row r="170" spans="2:3" x14ac:dyDescent="0.2">
      <c r="B170" s="50" t="s">
        <v>188</v>
      </c>
    </row>
    <row r="171" spans="2:3" x14ac:dyDescent="0.2">
      <c r="B171" s="56" t="s">
        <v>66</v>
      </c>
    </row>
    <row r="172" spans="2:3" x14ac:dyDescent="0.2">
      <c r="B172" s="56" t="s">
        <v>85</v>
      </c>
    </row>
    <row r="173" spans="2:3" x14ac:dyDescent="0.2">
      <c r="B173" s="50"/>
    </row>
    <row r="174" spans="2:3" x14ac:dyDescent="0.2">
      <c r="B174" s="58"/>
    </row>
    <row r="175" spans="2:3" x14ac:dyDescent="0.2">
      <c r="B175" s="58"/>
    </row>
    <row r="176" spans="2:3" x14ac:dyDescent="0.2">
      <c r="B176" s="61"/>
    </row>
    <row r="177" spans="2:2" x14ac:dyDescent="0.2">
      <c r="B177" s="61"/>
    </row>
    <row r="178" spans="2:2" x14ac:dyDescent="0.2">
      <c r="B178" s="61"/>
    </row>
    <row r="179" spans="2:2" x14ac:dyDescent="0.2">
      <c r="B179" s="61"/>
    </row>
    <row r="180" spans="2:2" x14ac:dyDescent="0.2">
      <c r="B180" s="61"/>
    </row>
  </sheetData>
  <sheetProtection formatColumns="0" formatRows="0"/>
  <mergeCells count="78">
    <mergeCell ref="C76:P76"/>
    <mergeCell ref="C77:P77"/>
    <mergeCell ref="C78:P78"/>
    <mergeCell ref="B52:P67"/>
    <mergeCell ref="A68:Q68"/>
    <mergeCell ref="B69:B76"/>
    <mergeCell ref="C69:P69"/>
    <mergeCell ref="C70:P70"/>
    <mergeCell ref="C71:P71"/>
    <mergeCell ref="C72:P72"/>
    <mergeCell ref="C73:P73"/>
    <mergeCell ref="C74:P74"/>
    <mergeCell ref="C75:P75"/>
    <mergeCell ref="B51:P51"/>
    <mergeCell ref="C42:G42"/>
    <mergeCell ref="H42:L42"/>
    <mergeCell ref="M42:P42"/>
    <mergeCell ref="C43:G43"/>
    <mergeCell ref="H43:L43"/>
    <mergeCell ref="M43:P43"/>
    <mergeCell ref="C44:G44"/>
    <mergeCell ref="H44:L44"/>
    <mergeCell ref="M44:P44"/>
    <mergeCell ref="B46:P46"/>
    <mergeCell ref="B48:B49"/>
    <mergeCell ref="C40:G40"/>
    <mergeCell ref="H40:L40"/>
    <mergeCell ref="M40:P40"/>
    <mergeCell ref="C41:G41"/>
    <mergeCell ref="H41:L41"/>
    <mergeCell ref="M41:P41"/>
    <mergeCell ref="B35:P35"/>
    <mergeCell ref="C36:P36"/>
    <mergeCell ref="B38:P38"/>
    <mergeCell ref="C39:G39"/>
    <mergeCell ref="H39:L39"/>
    <mergeCell ref="M39:P39"/>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23:P23"/>
    <mergeCell ref="C12:P12"/>
    <mergeCell ref="B13:P13"/>
    <mergeCell ref="C14:P14"/>
    <mergeCell ref="B15:P15"/>
    <mergeCell ref="C16:P16"/>
    <mergeCell ref="B17:P17"/>
    <mergeCell ref="C18:P18"/>
    <mergeCell ref="B19:P19"/>
    <mergeCell ref="B20:P20"/>
    <mergeCell ref="B21:P21"/>
    <mergeCell ref="C22:P22"/>
    <mergeCell ref="B2:B5"/>
    <mergeCell ref="C2:M2"/>
    <mergeCell ref="N2:P2"/>
    <mergeCell ref="C3:M3"/>
    <mergeCell ref="N3:P3"/>
    <mergeCell ref="C4:M4"/>
    <mergeCell ref="N4:P4"/>
    <mergeCell ref="C5:M5"/>
    <mergeCell ref="N5:P5"/>
    <mergeCell ref="B7:P8"/>
    <mergeCell ref="B9:P9"/>
    <mergeCell ref="C10:I10"/>
    <mergeCell ref="J10:M10"/>
    <mergeCell ref="N10:P10"/>
    <mergeCell ref="B11:P11"/>
  </mergeCells>
  <conditionalFormatting sqref="F49 I49 L49 O49:P49">
    <cfRule type="cellIs" dxfId="202" priority="33" stopIfTrue="1" operator="equal">
      <formula>"0"</formula>
    </cfRule>
    <cfRule type="cellIs" dxfId="201" priority="34" stopIfTrue="1" operator="lessThanOrEqual">
      <formula>$S$5</formula>
    </cfRule>
    <cfRule type="cellIs" dxfId="200" priority="35" stopIfTrue="1" operator="greaterThanOrEqual">
      <formula>$S$2</formula>
    </cfRule>
    <cfRule type="cellIs" dxfId="199" priority="36" stopIfTrue="1" operator="between">
      <formula>$S$4</formula>
      <formula>$S$3</formula>
    </cfRule>
  </conditionalFormatting>
  <dataValidations count="6">
    <dataValidation type="list" allowBlank="1" showInputMessage="1" showErrorMessage="1" sqref="C78:P78" xr:uid="{6FEFB614-D904-46DD-9A2E-DEC3B2E38F09}">
      <formula1>$B$171:$B$172</formula1>
    </dataValidation>
    <dataValidation type="list" allowBlank="1" showInputMessage="1" showErrorMessage="1" sqref="C12:P12" xr:uid="{41957B7A-647D-4AE3-9826-AB94A649DD94}">
      <formula1>$B$140:$B$166</formula1>
    </dataValidation>
    <dataValidation type="list" allowBlank="1" showInputMessage="1" showErrorMessage="1" sqref="N10:P10" xr:uid="{B674E1A9-6012-4DC2-88D3-813F2E05AD17}">
      <formula1>"Economicos,Eficiencia,Eficacia, Efectividad,Calidad"</formula1>
    </dataValidation>
    <dataValidation type="list" allowBlank="1" showInputMessage="1" showErrorMessage="1" sqref="C32:P32 C36:P36 C34:P34" xr:uid="{0D9FA543-743D-4516-9B73-DFD18D427A0B}">
      <formula1>$Q$103:$Q$108</formula1>
    </dataValidation>
    <dataValidation type="list" allowBlank="1" showInputMessage="1" showErrorMessage="1" sqref="C18:P18" xr:uid="{755A3BEB-36BA-428C-9B8B-DC7C48E3991B}">
      <formula1>$B$129:$B$135</formula1>
    </dataValidation>
    <dataValidation type="list" allowBlank="1" showInputMessage="1" showErrorMessage="1" sqref="C10:I10" xr:uid="{4E74C18D-63BB-4B4F-90E3-417F0306DB81}">
      <formula1>"2023,2024,2025,2026,2027"</formula1>
    </dataValidation>
  </dataValidations>
  <pageMargins left="0.7" right="0.7" top="0.75" bottom="0.75" header="0.3" footer="0.3"/>
  <pageSetup scale="95"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190D3-0842-4B12-8AAE-0D6A5693E372}">
  <sheetPr>
    <tabColor theme="8" tint="0.39997558519241921"/>
  </sheetPr>
  <dimension ref="A1:X146"/>
  <sheetViews>
    <sheetView topLeftCell="A11" zoomScale="115" zoomScaleNormal="115" workbookViewId="0">
      <selection activeCell="C11" sqref="C11"/>
    </sheetView>
  </sheetViews>
  <sheetFormatPr baseColWidth="10" defaultRowHeight="30" customHeight="1" x14ac:dyDescent="0.2"/>
  <cols>
    <col min="1" max="1" width="28.5703125" style="86" customWidth="1"/>
    <col min="2" max="2" width="27" style="79" bestFit="1" customWidth="1"/>
    <col min="3" max="12" width="15.7109375" style="79" customWidth="1"/>
    <col min="13" max="13" width="5.28515625" style="79" customWidth="1"/>
    <col min="14" max="14" width="10.7109375" style="79" customWidth="1"/>
    <col min="15" max="15" width="33.140625" style="79" customWidth="1"/>
    <col min="16" max="18" width="11.42578125" style="111"/>
    <col min="19" max="19" width="11.42578125" style="99" hidden="1" customWidth="1"/>
    <col min="20" max="20" width="11.42578125" style="111"/>
    <col min="21" max="16384" width="11.42578125" style="79"/>
  </cols>
  <sheetData>
    <row r="1" spans="1:24" ht="30" customHeight="1" x14ac:dyDescent="0.25">
      <c r="A1" s="689"/>
      <c r="B1" s="683" t="s">
        <v>56</v>
      </c>
      <c r="C1" s="684"/>
      <c r="D1" s="684"/>
      <c r="E1" s="684"/>
      <c r="F1" s="684"/>
      <c r="G1" s="684"/>
      <c r="H1" s="684"/>
      <c r="I1" s="684"/>
      <c r="J1" s="684"/>
      <c r="K1" s="684"/>
      <c r="L1" s="684"/>
      <c r="M1" s="685"/>
      <c r="N1" s="690" t="s">
        <v>57</v>
      </c>
      <c r="O1" s="686"/>
      <c r="P1" s="110"/>
      <c r="Q1" s="110"/>
      <c r="T1" s="110"/>
      <c r="U1" s="76"/>
      <c r="V1" s="76"/>
      <c r="W1" s="77"/>
      <c r="X1" s="78"/>
    </row>
    <row r="2" spans="1:24" s="53" customFormat="1" ht="30" customHeight="1" x14ac:dyDescent="0.25">
      <c r="A2" s="689"/>
      <c r="B2" s="683" t="s">
        <v>87</v>
      </c>
      <c r="C2" s="684"/>
      <c r="D2" s="684"/>
      <c r="E2" s="684"/>
      <c r="F2" s="684"/>
      <c r="G2" s="684"/>
      <c r="H2" s="684"/>
      <c r="I2" s="684"/>
      <c r="J2" s="684"/>
      <c r="K2" s="684"/>
      <c r="L2" s="684"/>
      <c r="M2" s="685"/>
      <c r="N2" s="668" t="s">
        <v>189</v>
      </c>
      <c r="O2" s="669"/>
      <c r="P2" s="670"/>
      <c r="Q2" s="112"/>
      <c r="R2" s="113"/>
      <c r="S2" s="100">
        <v>0.95</v>
      </c>
      <c r="T2" s="112"/>
      <c r="U2" s="80"/>
      <c r="V2" s="80"/>
      <c r="W2" s="81"/>
      <c r="X2" s="82"/>
    </row>
    <row r="3" spans="1:24" s="53" customFormat="1" ht="30" customHeight="1" x14ac:dyDescent="0.25">
      <c r="A3" s="689"/>
      <c r="B3" s="683" t="s">
        <v>89</v>
      </c>
      <c r="C3" s="684"/>
      <c r="D3" s="684"/>
      <c r="E3" s="684"/>
      <c r="F3" s="684"/>
      <c r="G3" s="684"/>
      <c r="H3" s="684"/>
      <c r="I3" s="684"/>
      <c r="J3" s="684"/>
      <c r="K3" s="684"/>
      <c r="L3" s="684"/>
      <c r="M3" s="685"/>
      <c r="N3" s="690" t="s">
        <v>175</v>
      </c>
      <c r="O3" s="686"/>
      <c r="P3" s="112"/>
      <c r="Q3" s="112"/>
      <c r="R3" s="113"/>
      <c r="S3" s="100">
        <v>0.94999</v>
      </c>
      <c r="T3" s="112"/>
      <c r="U3" s="80"/>
      <c r="V3" s="80"/>
      <c r="W3" s="81"/>
      <c r="X3" s="82"/>
    </row>
    <row r="4" spans="1:24" s="53" customFormat="1" ht="30" customHeight="1" x14ac:dyDescent="0.25">
      <c r="A4" s="689"/>
      <c r="B4" s="683" t="s">
        <v>91</v>
      </c>
      <c r="C4" s="684"/>
      <c r="D4" s="684"/>
      <c r="E4" s="684"/>
      <c r="F4" s="684"/>
      <c r="G4" s="684"/>
      <c r="H4" s="684"/>
      <c r="I4" s="684"/>
      <c r="J4" s="684"/>
      <c r="K4" s="684"/>
      <c r="L4" s="684"/>
      <c r="M4" s="685"/>
      <c r="N4" s="686" t="s">
        <v>61</v>
      </c>
      <c r="O4" s="686"/>
      <c r="P4" s="114"/>
      <c r="Q4" s="114"/>
      <c r="R4" s="113"/>
      <c r="S4" s="100">
        <v>0.8</v>
      </c>
      <c r="T4" s="114"/>
      <c r="U4" s="83"/>
      <c r="V4" s="83"/>
      <c r="W4" s="81"/>
      <c r="X4" s="82"/>
    </row>
    <row r="5" spans="1:24" s="53" customFormat="1" ht="18" x14ac:dyDescent="0.25">
      <c r="A5" s="103"/>
      <c r="B5" s="104"/>
      <c r="C5" s="105"/>
      <c r="D5" s="105"/>
      <c r="E5" s="105"/>
      <c r="F5" s="105"/>
      <c r="G5" s="105"/>
      <c r="H5" s="105"/>
      <c r="I5" s="105"/>
      <c r="J5" s="105"/>
      <c r="K5" s="105"/>
      <c r="L5" s="105"/>
      <c r="M5" s="106"/>
      <c r="N5" s="106"/>
      <c r="O5" s="106"/>
      <c r="P5" s="114"/>
      <c r="Q5" s="114"/>
      <c r="R5" s="113"/>
      <c r="S5" s="100">
        <v>0.79999900000000002</v>
      </c>
      <c r="T5" s="114"/>
      <c r="U5" s="83"/>
      <c r="V5" s="83"/>
      <c r="W5" s="81"/>
      <c r="X5" s="82"/>
    </row>
    <row r="6" spans="1:24" s="53" customFormat="1" ht="13.5" customHeight="1" x14ac:dyDescent="0.25">
      <c r="A6" s="107" t="s">
        <v>0</v>
      </c>
      <c r="B6" s="108"/>
      <c r="C6" s="795" t="str">
        <f>Almacen!C12</f>
        <v>GESTION DE INFRAESTRUCTURA FISICA</v>
      </c>
      <c r="D6" s="795"/>
      <c r="E6" s="795"/>
      <c r="F6" s="795"/>
      <c r="G6" s="795"/>
      <c r="H6" s="795"/>
      <c r="I6" s="795"/>
      <c r="J6" s="795"/>
      <c r="K6" s="795"/>
      <c r="L6" s="795"/>
      <c r="M6" s="795"/>
      <c r="N6" s="795"/>
      <c r="O6" s="795"/>
      <c r="P6" s="113"/>
      <c r="Q6" s="113"/>
      <c r="R6" s="113"/>
      <c r="S6" s="100"/>
      <c r="T6" s="113"/>
    </row>
    <row r="7" spans="1:24" s="53" customFormat="1" ht="11.25" customHeight="1" x14ac:dyDescent="0.2">
      <c r="A7" s="109"/>
      <c r="B7" s="108"/>
      <c r="C7" s="108"/>
      <c r="D7" s="108"/>
      <c r="E7" s="108"/>
      <c r="F7" s="108"/>
      <c r="G7" s="108"/>
      <c r="H7" s="108"/>
      <c r="I7" s="108"/>
      <c r="J7" s="108"/>
      <c r="K7" s="108"/>
      <c r="L7" s="108"/>
      <c r="M7" s="108"/>
      <c r="N7" s="108"/>
      <c r="O7" s="108"/>
      <c r="P7" s="113"/>
      <c r="Q7" s="113"/>
      <c r="R7" s="113"/>
      <c r="S7" s="100"/>
      <c r="T7" s="113"/>
    </row>
    <row r="8" spans="1:24" s="84" customFormat="1" ht="30" customHeight="1" x14ac:dyDescent="0.2">
      <c r="A8" s="796" t="s">
        <v>92</v>
      </c>
      <c r="B8" s="796" t="s">
        <v>20</v>
      </c>
      <c r="C8" s="798" t="str">
        <f>Almacen!C14</f>
        <v>Ingreso de elementos y bienes al sistema de inventarios</v>
      </c>
      <c r="D8" s="798"/>
      <c r="E8" s="798"/>
      <c r="F8" s="798"/>
      <c r="G8" s="798"/>
      <c r="H8" s="798"/>
      <c r="I8" s="798"/>
      <c r="J8" s="798"/>
      <c r="K8" s="798"/>
      <c r="L8" s="798"/>
      <c r="M8" s="799" t="s">
        <v>94</v>
      </c>
      <c r="N8" s="800"/>
      <c r="O8" s="801"/>
      <c r="P8" s="115"/>
      <c r="Q8" s="115"/>
      <c r="R8" s="115"/>
      <c r="S8" s="99"/>
      <c r="T8" s="115"/>
    </row>
    <row r="9" spans="1:24" s="85" customFormat="1" ht="30" customHeight="1" x14ac:dyDescent="0.2">
      <c r="A9" s="797"/>
      <c r="B9" s="797"/>
      <c r="C9" s="364" t="s">
        <v>176</v>
      </c>
      <c r="D9" s="364" t="s">
        <v>93</v>
      </c>
      <c r="E9" s="364" t="s">
        <v>177</v>
      </c>
      <c r="F9" s="364" t="s">
        <v>93</v>
      </c>
      <c r="G9" s="364" t="s">
        <v>178</v>
      </c>
      <c r="H9" s="364" t="s">
        <v>93</v>
      </c>
      <c r="I9" s="364" t="s">
        <v>179</v>
      </c>
      <c r="J9" s="364" t="s">
        <v>93</v>
      </c>
      <c r="K9" s="364" t="s">
        <v>10</v>
      </c>
      <c r="L9" s="364" t="s">
        <v>93</v>
      </c>
      <c r="M9" s="802"/>
      <c r="N9" s="803"/>
      <c r="O9" s="804"/>
      <c r="P9" s="116"/>
      <c r="Q9" s="116"/>
      <c r="R9" s="116"/>
      <c r="S9" s="99"/>
      <c r="T9" s="116"/>
    </row>
    <row r="10" spans="1:24" s="53" customFormat="1" ht="90" customHeight="1" x14ac:dyDescent="0.2">
      <c r="A10" s="677" t="str">
        <f>Almacen!M40</f>
        <v>Coordinador Grupo Administrativo</v>
      </c>
      <c r="B10" s="117" t="str">
        <f>Almacen!B40</f>
        <v xml:space="preserve">Número de elementos y bienes ingresados al aplicativo </v>
      </c>
      <c r="C10" s="125">
        <v>30</v>
      </c>
      <c r="D10" s="794">
        <f>IF(C10=0,"0",((C10)/C11))</f>
        <v>1</v>
      </c>
      <c r="E10" s="125"/>
      <c r="F10" s="794" t="str">
        <f>IF(E10=0,"0",((E10)/E11))</f>
        <v>0</v>
      </c>
      <c r="G10" s="125"/>
      <c r="H10" s="794" t="str">
        <f>IF(G10=0,"0",((G10)/G11))</f>
        <v>0</v>
      </c>
      <c r="I10" s="125"/>
      <c r="J10" s="794" t="str">
        <f>IF(I10=0,"0",((I10)/I11))</f>
        <v>0</v>
      </c>
      <c r="K10" s="118">
        <f>+C10+E10+G10+I10</f>
        <v>30</v>
      </c>
      <c r="L10" s="679">
        <f>IF(K10=0,"0",K10/K11)</f>
        <v>1</v>
      </c>
      <c r="M10" s="788"/>
      <c r="N10" s="789"/>
      <c r="O10" s="790"/>
      <c r="P10" s="113"/>
      <c r="Q10" s="113"/>
      <c r="R10" s="113"/>
      <c r="S10" s="99"/>
      <c r="T10" s="113"/>
    </row>
    <row r="11" spans="1:24" s="53" customFormat="1" ht="117.75" customHeight="1" x14ac:dyDescent="0.2">
      <c r="A11" s="677"/>
      <c r="B11" s="117" t="str">
        <f>Almacen!B41</f>
        <v>Total de elementos y bienes adquiridos que deben ingresar a los inventarios de la Entidad</v>
      </c>
      <c r="C11" s="125">
        <v>30</v>
      </c>
      <c r="D11" s="794"/>
      <c r="E11" s="125"/>
      <c r="F11" s="794"/>
      <c r="G11" s="125"/>
      <c r="H11" s="794"/>
      <c r="I11" s="125"/>
      <c r="J11" s="794"/>
      <c r="K11" s="118">
        <f>+C11+E11+G11+I11</f>
        <v>30</v>
      </c>
      <c r="L11" s="679"/>
      <c r="M11" s="791"/>
      <c r="N11" s="792"/>
      <c r="O11" s="793"/>
      <c r="P11" s="113"/>
      <c r="Q11" s="113"/>
      <c r="R11" s="113"/>
      <c r="S11" s="99"/>
      <c r="T11" s="113"/>
    </row>
    <row r="12" spans="1:24" ht="30" customHeight="1" x14ac:dyDescent="0.2">
      <c r="B12" s="77"/>
      <c r="C12" s="87"/>
      <c r="D12" s="87"/>
      <c r="E12" s="87"/>
      <c r="F12" s="87"/>
      <c r="G12" s="87"/>
      <c r="H12" s="87"/>
      <c r="I12" s="87"/>
      <c r="J12" s="87"/>
      <c r="K12" s="87"/>
      <c r="L12" s="87"/>
    </row>
    <row r="21" spans="13:13" ht="30" customHeight="1" x14ac:dyDescent="0.2">
      <c r="M21" s="79" t="s">
        <v>233</v>
      </c>
    </row>
    <row r="66" spans="19:19" ht="30" customHeight="1" x14ac:dyDescent="0.2">
      <c r="S66" s="101"/>
    </row>
    <row r="136" spans="19:19" ht="30" customHeight="1" x14ac:dyDescent="0.2">
      <c r="S136" s="102"/>
    </row>
    <row r="137" spans="19:19" ht="30" customHeight="1" x14ac:dyDescent="0.2">
      <c r="S137" s="102"/>
    </row>
    <row r="138" spans="19:19" ht="30" customHeight="1" x14ac:dyDescent="0.2">
      <c r="S138" s="102"/>
    </row>
    <row r="139" spans="19:19" ht="30" customHeight="1" x14ac:dyDescent="0.2">
      <c r="S139" s="102"/>
    </row>
    <row r="140" spans="19:19" ht="30" customHeight="1" x14ac:dyDescent="0.2">
      <c r="S140" s="102"/>
    </row>
    <row r="141" spans="19:19" ht="30" customHeight="1" x14ac:dyDescent="0.2">
      <c r="S141" s="102"/>
    </row>
    <row r="142" spans="19:19" ht="30" customHeight="1" x14ac:dyDescent="0.2">
      <c r="S142" s="102"/>
    </row>
    <row r="143" spans="19:19" ht="30" customHeight="1" x14ac:dyDescent="0.2">
      <c r="S143" s="102"/>
    </row>
    <row r="144" spans="19:19" ht="30" customHeight="1" x14ac:dyDescent="0.2">
      <c r="S144" s="102"/>
    </row>
    <row r="145" spans="19:19" ht="30" customHeight="1" x14ac:dyDescent="0.2">
      <c r="S145" s="102"/>
    </row>
    <row r="146" spans="19:19" ht="30" customHeight="1" x14ac:dyDescent="0.2">
      <c r="S146" s="102"/>
    </row>
  </sheetData>
  <sheetProtection formatCells="0"/>
  <mergeCells count="21">
    <mergeCell ref="N1:O1"/>
    <mergeCell ref="B1:M1"/>
    <mergeCell ref="M8:O9"/>
    <mergeCell ref="N4:O4"/>
    <mergeCell ref="N2:P2"/>
    <mergeCell ref="B8:B9"/>
    <mergeCell ref="A10:A11"/>
    <mergeCell ref="L10:L11"/>
    <mergeCell ref="A1:A4"/>
    <mergeCell ref="F10:F11"/>
    <mergeCell ref="A8:A9"/>
    <mergeCell ref="J10:J11"/>
    <mergeCell ref="C8:L8"/>
    <mergeCell ref="M10:O11"/>
    <mergeCell ref="B4:M4"/>
    <mergeCell ref="B2:M2"/>
    <mergeCell ref="H10:H11"/>
    <mergeCell ref="D10:D11"/>
    <mergeCell ref="B3:M3"/>
    <mergeCell ref="C6:O6"/>
    <mergeCell ref="N3:O3"/>
  </mergeCells>
  <conditionalFormatting sqref="D10">
    <cfRule type="cellIs" dxfId="198" priority="8" operator="lessThanOrEqual">
      <formula>0</formula>
    </cfRule>
  </conditionalFormatting>
  <conditionalFormatting sqref="F10">
    <cfRule type="cellIs" dxfId="197" priority="7" operator="lessThanOrEqual">
      <formula>0</formula>
    </cfRule>
  </conditionalFormatting>
  <conditionalFormatting sqref="H10">
    <cfRule type="cellIs" dxfId="196" priority="6" operator="lessThanOrEqual">
      <formula>0</formula>
    </cfRule>
  </conditionalFormatting>
  <conditionalFormatting sqref="J10">
    <cfRule type="cellIs" dxfId="195" priority="5" operator="lessThanOrEqual">
      <formula>0</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E1943-85F5-4D32-9926-176098963354}">
  <sheetPr>
    <tabColor theme="9" tint="0.39997558519241921"/>
  </sheetPr>
  <dimension ref="A1:S180"/>
  <sheetViews>
    <sheetView topLeftCell="A36" zoomScale="70" zoomScaleNormal="70" workbookViewId="0">
      <selection activeCell="C71" sqref="C71:P71"/>
    </sheetView>
  </sheetViews>
  <sheetFormatPr baseColWidth="10" defaultRowHeight="12.75" x14ac:dyDescent="0.2"/>
  <cols>
    <col min="1" max="1" width="1.28515625" style="49" customWidth="1"/>
    <col min="2" max="2" width="30" style="49" customWidth="1"/>
    <col min="3" max="3" width="16.85546875" style="49" customWidth="1"/>
    <col min="4" max="4" width="5" style="49" bestFit="1" customWidth="1"/>
    <col min="5" max="5" width="4.7109375" style="49" bestFit="1" customWidth="1"/>
    <col min="6" max="6" width="7.85546875" style="49" customWidth="1"/>
    <col min="7" max="7" width="5.42578125" style="49" bestFit="1" customWidth="1"/>
    <col min="8" max="8" width="5.140625" style="49" bestFit="1" customWidth="1"/>
    <col min="9" max="9" width="9.5703125" style="49" bestFit="1" customWidth="1"/>
    <col min="10" max="10" width="4.140625" style="49" bestFit="1" customWidth="1"/>
    <col min="11" max="11" width="6.42578125" style="49" bestFit="1" customWidth="1"/>
    <col min="12" max="12" width="9.5703125" style="49" bestFit="1" customWidth="1"/>
    <col min="13" max="13" width="8.42578125" style="49" customWidth="1"/>
    <col min="14" max="14" width="6.42578125" style="49" customWidth="1"/>
    <col min="15" max="15" width="11" style="49" customWidth="1"/>
    <col min="16" max="16" width="12.140625" style="49" customWidth="1"/>
    <col min="17" max="18" width="11.7109375" style="49" customWidth="1"/>
    <col min="19" max="19" width="11.42578125" style="99" hidden="1" customWidth="1"/>
    <col min="20" max="16384" width="11.42578125" style="49"/>
  </cols>
  <sheetData>
    <row r="1" spans="1:19" ht="4.5" customHeight="1" thickBot="1" x14ac:dyDescent="0.25">
      <c r="B1" s="89"/>
      <c r="C1" s="89"/>
      <c r="D1" s="89"/>
      <c r="E1" s="89"/>
      <c r="F1" s="89"/>
      <c r="G1" s="89"/>
      <c r="H1" s="89"/>
      <c r="I1" s="89"/>
      <c r="J1" s="89"/>
      <c r="K1" s="89"/>
      <c r="L1" s="89"/>
      <c r="M1" s="89"/>
      <c r="N1" s="89"/>
      <c r="O1" s="89"/>
      <c r="P1" s="89"/>
    </row>
    <row r="2" spans="1:19" ht="16.5" customHeight="1" x14ac:dyDescent="0.2">
      <c r="B2" s="656"/>
      <c r="C2" s="659" t="s">
        <v>56</v>
      </c>
      <c r="D2" s="660"/>
      <c r="E2" s="660"/>
      <c r="F2" s="660"/>
      <c r="G2" s="660"/>
      <c r="H2" s="660"/>
      <c r="I2" s="660"/>
      <c r="J2" s="660"/>
      <c r="K2" s="660"/>
      <c r="L2" s="660"/>
      <c r="M2" s="661"/>
      <c r="N2" s="662" t="s">
        <v>185</v>
      </c>
      <c r="O2" s="663"/>
      <c r="P2" s="664"/>
      <c r="S2" s="49">
        <v>0.95</v>
      </c>
    </row>
    <row r="3" spans="1:19" ht="15.75" customHeight="1" x14ac:dyDescent="0.2">
      <c r="B3" s="657"/>
      <c r="C3" s="665" t="s">
        <v>58</v>
      </c>
      <c r="D3" s="666"/>
      <c r="E3" s="666"/>
      <c r="F3" s="666"/>
      <c r="G3" s="666"/>
      <c r="H3" s="666"/>
      <c r="I3" s="666"/>
      <c r="J3" s="666"/>
      <c r="K3" s="666"/>
      <c r="L3" s="666"/>
      <c r="M3" s="667"/>
      <c r="N3" s="668" t="s">
        <v>189</v>
      </c>
      <c r="O3" s="669"/>
      <c r="P3" s="670"/>
      <c r="S3" s="49">
        <v>0.94999</v>
      </c>
    </row>
    <row r="4" spans="1:19" ht="15.75" customHeight="1" x14ac:dyDescent="0.2">
      <c r="B4" s="657"/>
      <c r="C4" s="665" t="s">
        <v>59</v>
      </c>
      <c r="D4" s="666"/>
      <c r="E4" s="666"/>
      <c r="F4" s="666"/>
      <c r="G4" s="666"/>
      <c r="H4" s="666"/>
      <c r="I4" s="666"/>
      <c r="J4" s="666"/>
      <c r="K4" s="666"/>
      <c r="L4" s="666"/>
      <c r="M4" s="667"/>
      <c r="N4" s="668" t="s">
        <v>186</v>
      </c>
      <c r="O4" s="669"/>
      <c r="P4" s="670"/>
      <c r="S4" s="49">
        <v>0.65</v>
      </c>
    </row>
    <row r="5" spans="1:19" ht="16.5" customHeight="1" thickBot="1" x14ac:dyDescent="0.25">
      <c r="B5" s="658"/>
      <c r="C5" s="671" t="s">
        <v>60</v>
      </c>
      <c r="D5" s="672"/>
      <c r="E5" s="672"/>
      <c r="F5" s="672"/>
      <c r="G5" s="672"/>
      <c r="H5" s="672"/>
      <c r="I5" s="672"/>
      <c r="J5" s="672"/>
      <c r="K5" s="672"/>
      <c r="L5" s="672"/>
      <c r="M5" s="673"/>
      <c r="N5" s="674" t="s">
        <v>61</v>
      </c>
      <c r="O5" s="675"/>
      <c r="P5" s="676"/>
      <c r="S5" s="49">
        <v>0.64998999999999996</v>
      </c>
    </row>
    <row r="6" spans="1:19" ht="6" customHeight="1" thickBot="1" x14ac:dyDescent="0.25">
      <c r="B6" s="89"/>
      <c r="C6" s="89"/>
      <c r="D6" s="89"/>
      <c r="E6" s="89"/>
      <c r="F6" s="89"/>
      <c r="G6" s="89"/>
      <c r="H6" s="89"/>
      <c r="I6" s="89"/>
      <c r="J6" s="89"/>
      <c r="K6" s="89"/>
      <c r="L6" s="89"/>
      <c r="M6" s="89"/>
      <c r="N6" s="89"/>
      <c r="O6" s="89"/>
      <c r="P6" s="89"/>
      <c r="S6" s="100"/>
    </row>
    <row r="7" spans="1:19" ht="12.75" customHeight="1" x14ac:dyDescent="0.2">
      <c r="A7" s="52"/>
      <c r="B7" s="693" t="s">
        <v>65</v>
      </c>
      <c r="C7" s="694"/>
      <c r="D7" s="694"/>
      <c r="E7" s="694"/>
      <c r="F7" s="694"/>
      <c r="G7" s="694"/>
      <c r="H7" s="694"/>
      <c r="I7" s="694"/>
      <c r="J7" s="694"/>
      <c r="K7" s="694"/>
      <c r="L7" s="694"/>
      <c r="M7" s="694"/>
      <c r="N7" s="694"/>
      <c r="O7" s="694"/>
      <c r="P7" s="695"/>
      <c r="Q7" s="52"/>
      <c r="S7" s="100"/>
    </row>
    <row r="8" spans="1:19" ht="13.5" customHeight="1" thickBot="1" x14ac:dyDescent="0.25">
      <c r="A8" s="52"/>
      <c r="B8" s="696"/>
      <c r="C8" s="697"/>
      <c r="D8" s="697"/>
      <c r="E8" s="697"/>
      <c r="F8" s="697"/>
      <c r="G8" s="697"/>
      <c r="H8" s="697"/>
      <c r="I8" s="697"/>
      <c r="J8" s="697"/>
      <c r="K8" s="697"/>
      <c r="L8" s="697"/>
      <c r="M8" s="697"/>
      <c r="N8" s="697"/>
      <c r="O8" s="697"/>
      <c r="P8" s="698"/>
      <c r="Q8" s="52"/>
    </row>
    <row r="9" spans="1:19" ht="6.75" customHeight="1" thickBot="1" x14ac:dyDescent="0.25">
      <c r="A9" s="52"/>
      <c r="B9" s="647"/>
      <c r="C9" s="647"/>
      <c r="D9" s="647"/>
      <c r="E9" s="647"/>
      <c r="F9" s="647"/>
      <c r="G9" s="647"/>
      <c r="H9" s="647"/>
      <c r="I9" s="647"/>
      <c r="J9" s="647"/>
      <c r="K9" s="647"/>
      <c r="L9" s="647"/>
      <c r="M9" s="647"/>
      <c r="N9" s="647"/>
      <c r="O9" s="647"/>
      <c r="P9" s="647"/>
      <c r="Q9" s="52"/>
    </row>
    <row r="10" spans="1:19" ht="26.25" customHeight="1" thickBot="1" x14ac:dyDescent="0.25">
      <c r="A10" s="52"/>
      <c r="B10" s="355" t="s">
        <v>83</v>
      </c>
      <c r="C10" s="699">
        <v>2025</v>
      </c>
      <c r="D10" s="700"/>
      <c r="E10" s="700"/>
      <c r="F10" s="700"/>
      <c r="G10" s="700"/>
      <c r="H10" s="700"/>
      <c r="I10" s="701"/>
      <c r="J10" s="702" t="s">
        <v>1</v>
      </c>
      <c r="K10" s="703"/>
      <c r="L10" s="703"/>
      <c r="M10" s="703"/>
      <c r="N10" s="704" t="s">
        <v>234</v>
      </c>
      <c r="O10" s="705"/>
      <c r="P10" s="706"/>
      <c r="Q10" s="52"/>
    </row>
    <row r="11" spans="1:19" ht="4.5" customHeight="1" thickBot="1" x14ac:dyDescent="0.25">
      <c r="A11" s="52"/>
      <c r="B11" s="707"/>
      <c r="C11" s="708"/>
      <c r="D11" s="708"/>
      <c r="E11" s="708"/>
      <c r="F11" s="708"/>
      <c r="G11" s="708"/>
      <c r="H11" s="708"/>
      <c r="I11" s="708"/>
      <c r="J11" s="708"/>
      <c r="K11" s="708"/>
      <c r="L11" s="708"/>
      <c r="M11" s="708"/>
      <c r="N11" s="708"/>
      <c r="O11" s="708"/>
      <c r="P11" s="709"/>
      <c r="Q11" s="52"/>
    </row>
    <row r="12" spans="1:19" ht="13.5" thickBot="1" x14ac:dyDescent="0.25">
      <c r="A12" s="52"/>
      <c r="B12" s="365" t="s">
        <v>0</v>
      </c>
      <c r="C12" s="727" t="s">
        <v>170</v>
      </c>
      <c r="D12" s="727"/>
      <c r="E12" s="727"/>
      <c r="F12" s="727"/>
      <c r="G12" s="727"/>
      <c r="H12" s="727"/>
      <c r="I12" s="727"/>
      <c r="J12" s="727"/>
      <c r="K12" s="727"/>
      <c r="L12" s="727"/>
      <c r="M12" s="727"/>
      <c r="N12" s="727"/>
      <c r="O12" s="727"/>
      <c r="P12" s="728"/>
      <c r="Q12" s="52"/>
    </row>
    <row r="13" spans="1:19" ht="4.5" customHeight="1" thickBot="1" x14ac:dyDescent="0.25">
      <c r="A13" s="52"/>
      <c r="B13" s="730"/>
      <c r="C13" s="731"/>
      <c r="D13" s="731"/>
      <c r="E13" s="731"/>
      <c r="F13" s="731"/>
      <c r="G13" s="731"/>
      <c r="H13" s="731"/>
      <c r="I13" s="731"/>
      <c r="J13" s="731"/>
      <c r="K13" s="731"/>
      <c r="L13" s="731"/>
      <c r="M13" s="731"/>
      <c r="N13" s="731"/>
      <c r="O13" s="731"/>
      <c r="P13" s="732"/>
      <c r="Q13" s="52"/>
    </row>
    <row r="14" spans="1:19" ht="18" customHeight="1" thickBot="1" x14ac:dyDescent="0.25">
      <c r="A14" s="52"/>
      <c r="B14" s="365" t="s">
        <v>6</v>
      </c>
      <c r="C14" s="704" t="s">
        <v>239</v>
      </c>
      <c r="D14" s="705"/>
      <c r="E14" s="705"/>
      <c r="F14" s="705"/>
      <c r="G14" s="705"/>
      <c r="H14" s="705"/>
      <c r="I14" s="705"/>
      <c r="J14" s="705"/>
      <c r="K14" s="705"/>
      <c r="L14" s="705"/>
      <c r="M14" s="705"/>
      <c r="N14" s="705"/>
      <c r="O14" s="705"/>
      <c r="P14" s="706"/>
      <c r="Q14" s="52"/>
    </row>
    <row r="15" spans="1:19" ht="4.5" customHeight="1" thickBot="1" x14ac:dyDescent="0.25">
      <c r="A15" s="52"/>
      <c r="B15" s="710"/>
      <c r="C15" s="711"/>
      <c r="D15" s="711"/>
      <c r="E15" s="711"/>
      <c r="F15" s="711"/>
      <c r="G15" s="711"/>
      <c r="H15" s="711"/>
      <c r="I15" s="711"/>
      <c r="J15" s="711"/>
      <c r="K15" s="711"/>
      <c r="L15" s="711"/>
      <c r="M15" s="711"/>
      <c r="N15" s="711"/>
      <c r="O15" s="711"/>
      <c r="P15" s="712"/>
      <c r="Q15" s="52"/>
    </row>
    <row r="16" spans="1:19" ht="30" customHeight="1" thickBot="1" x14ac:dyDescent="0.25">
      <c r="A16" s="52"/>
      <c r="B16" s="365" t="s">
        <v>25</v>
      </c>
      <c r="C16" s="733" t="s">
        <v>216</v>
      </c>
      <c r="D16" s="734"/>
      <c r="E16" s="734"/>
      <c r="F16" s="734"/>
      <c r="G16" s="734"/>
      <c r="H16" s="734"/>
      <c r="I16" s="734"/>
      <c r="J16" s="734"/>
      <c r="K16" s="734"/>
      <c r="L16" s="734"/>
      <c r="M16" s="734"/>
      <c r="N16" s="734"/>
      <c r="O16" s="734"/>
      <c r="P16" s="735"/>
      <c r="Q16" s="52"/>
    </row>
    <row r="17" spans="1:17" ht="4.5" customHeight="1" thickBot="1" x14ac:dyDescent="0.25">
      <c r="A17" s="52"/>
      <c r="B17" s="710"/>
      <c r="C17" s="711"/>
      <c r="D17" s="711"/>
      <c r="E17" s="711"/>
      <c r="F17" s="711"/>
      <c r="G17" s="711"/>
      <c r="H17" s="711"/>
      <c r="I17" s="711"/>
      <c r="J17" s="711"/>
      <c r="K17" s="711"/>
      <c r="L17" s="711"/>
      <c r="M17" s="711"/>
      <c r="N17" s="711"/>
      <c r="O17" s="711"/>
      <c r="P17" s="712"/>
      <c r="Q17" s="52"/>
    </row>
    <row r="18" spans="1:17" ht="26.25" customHeight="1" thickBot="1" x14ac:dyDescent="0.25">
      <c r="A18" s="52"/>
      <c r="B18" s="365" t="s">
        <v>11</v>
      </c>
      <c r="C18" s="713" t="s">
        <v>266</v>
      </c>
      <c r="D18" s="714"/>
      <c r="E18" s="714"/>
      <c r="F18" s="714"/>
      <c r="G18" s="714"/>
      <c r="H18" s="714"/>
      <c r="I18" s="714"/>
      <c r="J18" s="714"/>
      <c r="K18" s="714"/>
      <c r="L18" s="714"/>
      <c r="M18" s="714"/>
      <c r="N18" s="714"/>
      <c r="O18" s="714"/>
      <c r="P18" s="715"/>
      <c r="Q18" s="52"/>
    </row>
    <row r="19" spans="1:17" ht="4.5" customHeight="1" thickBot="1" x14ac:dyDescent="0.25">
      <c r="A19" s="52"/>
      <c r="B19" s="716"/>
      <c r="C19" s="716"/>
      <c r="D19" s="716"/>
      <c r="E19" s="716"/>
      <c r="F19" s="716"/>
      <c r="G19" s="716"/>
      <c r="H19" s="716"/>
      <c r="I19" s="716"/>
      <c r="J19" s="716"/>
      <c r="K19" s="716"/>
      <c r="L19" s="716"/>
      <c r="M19" s="716"/>
      <c r="N19" s="716"/>
      <c r="O19" s="716"/>
      <c r="P19" s="716"/>
      <c r="Q19" s="52"/>
    </row>
    <row r="20" spans="1:17" ht="17.25" customHeight="1" thickBot="1" x14ac:dyDescent="0.25">
      <c r="A20" s="52"/>
      <c r="B20" s="805" t="s">
        <v>26</v>
      </c>
      <c r="C20" s="806"/>
      <c r="D20" s="806"/>
      <c r="E20" s="806"/>
      <c r="F20" s="806"/>
      <c r="G20" s="806"/>
      <c r="H20" s="806"/>
      <c r="I20" s="806"/>
      <c r="J20" s="806"/>
      <c r="K20" s="806"/>
      <c r="L20" s="806"/>
      <c r="M20" s="806"/>
      <c r="N20" s="806"/>
      <c r="O20" s="806"/>
      <c r="P20" s="807"/>
      <c r="Q20" s="52"/>
    </row>
    <row r="21" spans="1:17" ht="4.5" customHeight="1" thickBot="1" x14ac:dyDescent="0.25">
      <c r="A21" s="52"/>
      <c r="B21" s="720"/>
      <c r="C21" s="721"/>
      <c r="D21" s="721"/>
      <c r="E21" s="721"/>
      <c r="F21" s="721"/>
      <c r="G21" s="721"/>
      <c r="H21" s="721"/>
      <c r="I21" s="721"/>
      <c r="J21" s="721"/>
      <c r="K21" s="721"/>
      <c r="L21" s="721"/>
      <c r="M21" s="721"/>
      <c r="N21" s="721"/>
      <c r="O21" s="721"/>
      <c r="P21" s="722"/>
      <c r="Q21" s="52"/>
    </row>
    <row r="22" spans="1:17" ht="51" customHeight="1" thickBot="1" x14ac:dyDescent="0.25">
      <c r="A22" s="52"/>
      <c r="B22" s="365" t="s">
        <v>3</v>
      </c>
      <c r="C22" s="723" t="s">
        <v>217</v>
      </c>
      <c r="D22" s="724"/>
      <c r="E22" s="724"/>
      <c r="F22" s="724"/>
      <c r="G22" s="724"/>
      <c r="H22" s="724"/>
      <c r="I22" s="724"/>
      <c r="J22" s="724"/>
      <c r="K22" s="724"/>
      <c r="L22" s="724"/>
      <c r="M22" s="724"/>
      <c r="N22" s="724"/>
      <c r="O22" s="724"/>
      <c r="P22" s="725"/>
      <c r="Q22" s="52"/>
    </row>
    <row r="23" spans="1:17" ht="4.5" customHeight="1" thickBot="1" x14ac:dyDescent="0.25">
      <c r="A23" s="52"/>
      <c r="B23" s="710"/>
      <c r="C23" s="711"/>
      <c r="D23" s="711"/>
      <c r="E23" s="711"/>
      <c r="F23" s="711"/>
      <c r="G23" s="711"/>
      <c r="H23" s="711"/>
      <c r="I23" s="711"/>
      <c r="J23" s="711"/>
      <c r="K23" s="711"/>
      <c r="L23" s="711"/>
      <c r="M23" s="711"/>
      <c r="N23" s="711"/>
      <c r="O23" s="711"/>
      <c r="P23" s="712"/>
      <c r="Q23" s="52"/>
    </row>
    <row r="24" spans="1:17" ht="82.5" customHeight="1" thickBot="1" x14ac:dyDescent="0.25">
      <c r="A24" s="52"/>
      <c r="B24" s="365" t="s">
        <v>12</v>
      </c>
      <c r="C24" s="736" t="s">
        <v>218</v>
      </c>
      <c r="D24" s="737"/>
      <c r="E24" s="737"/>
      <c r="F24" s="737"/>
      <c r="G24" s="737"/>
      <c r="H24" s="737"/>
      <c r="I24" s="737"/>
      <c r="J24" s="737"/>
      <c r="K24" s="737"/>
      <c r="L24" s="737"/>
      <c r="M24" s="737"/>
      <c r="N24" s="737"/>
      <c r="O24" s="737"/>
      <c r="P24" s="738"/>
      <c r="Q24" s="52"/>
    </row>
    <row r="25" spans="1:17" ht="4.5" customHeight="1" thickBot="1" x14ac:dyDescent="0.25">
      <c r="A25" s="52"/>
      <c r="B25" s="710"/>
      <c r="C25" s="711"/>
      <c r="D25" s="711"/>
      <c r="E25" s="711"/>
      <c r="F25" s="711"/>
      <c r="G25" s="711"/>
      <c r="H25" s="711"/>
      <c r="I25" s="711"/>
      <c r="J25" s="711"/>
      <c r="K25" s="711"/>
      <c r="L25" s="711"/>
      <c r="M25" s="711"/>
      <c r="N25" s="711"/>
      <c r="O25" s="711"/>
      <c r="P25" s="712"/>
      <c r="Q25" s="52"/>
    </row>
    <row r="26" spans="1:17" ht="13.5" customHeight="1" thickBot="1" x14ac:dyDescent="0.25">
      <c r="A26" s="52"/>
      <c r="B26" s="366" t="s">
        <v>2</v>
      </c>
      <c r="C26" s="739">
        <v>0.95</v>
      </c>
      <c r="D26" s="740"/>
      <c r="E26" s="740"/>
      <c r="F26" s="740"/>
      <c r="G26" s="740"/>
      <c r="H26" s="740"/>
      <c r="I26" s="740"/>
      <c r="J26" s="740"/>
      <c r="K26" s="740"/>
      <c r="L26" s="740"/>
      <c r="M26" s="740"/>
      <c r="N26" s="740"/>
      <c r="O26" s="740"/>
      <c r="P26" s="741"/>
      <c r="Q26" s="52"/>
    </row>
    <row r="27" spans="1:17" ht="4.5" customHeight="1" thickBot="1" x14ac:dyDescent="0.25">
      <c r="A27" s="52"/>
      <c r="B27" s="742"/>
      <c r="C27" s="743"/>
      <c r="D27" s="743"/>
      <c r="E27" s="743"/>
      <c r="F27" s="743"/>
      <c r="G27" s="743"/>
      <c r="H27" s="743"/>
      <c r="I27" s="743"/>
      <c r="J27" s="743"/>
      <c r="K27" s="743"/>
      <c r="L27" s="743"/>
      <c r="M27" s="743"/>
      <c r="N27" s="743"/>
      <c r="O27" s="743"/>
      <c r="P27" s="744"/>
      <c r="Q27" s="52"/>
    </row>
    <row r="28" spans="1:17" ht="12.75" customHeight="1" thickBot="1" x14ac:dyDescent="0.25">
      <c r="A28" s="52"/>
      <c r="B28" s="366" t="s">
        <v>13</v>
      </c>
      <c r="C28" s="359" t="s">
        <v>14</v>
      </c>
      <c r="D28" s="729" t="s">
        <v>243</v>
      </c>
      <c r="E28" s="740"/>
      <c r="F28" s="740"/>
      <c r="G28" s="741"/>
      <c r="H28" s="745" t="s">
        <v>15</v>
      </c>
      <c r="I28" s="745"/>
      <c r="J28" s="745"/>
      <c r="K28" s="729" t="s">
        <v>244</v>
      </c>
      <c r="L28" s="740"/>
      <c r="M28" s="741"/>
      <c r="N28" s="746" t="s">
        <v>16</v>
      </c>
      <c r="O28" s="747"/>
      <c r="P28" s="360" t="s">
        <v>245</v>
      </c>
      <c r="Q28" s="52"/>
    </row>
    <row r="29" spans="1:17" ht="4.5" customHeight="1" thickBot="1" x14ac:dyDescent="0.25">
      <c r="A29" s="52"/>
      <c r="B29" s="748"/>
      <c r="C29" s="716"/>
      <c r="D29" s="716"/>
      <c r="E29" s="716"/>
      <c r="F29" s="716"/>
      <c r="G29" s="716"/>
      <c r="H29" s="716"/>
      <c r="I29" s="716"/>
      <c r="J29" s="716"/>
      <c r="K29" s="716"/>
      <c r="L29" s="716"/>
      <c r="M29" s="716"/>
      <c r="N29" s="716"/>
      <c r="O29" s="716"/>
      <c r="P29" s="749"/>
      <c r="Q29" s="52"/>
    </row>
    <row r="30" spans="1:17" ht="13.5" thickBot="1" x14ac:dyDescent="0.25">
      <c r="A30" s="52"/>
      <c r="B30" s="366" t="s">
        <v>7</v>
      </c>
      <c r="C30" s="726" t="s">
        <v>184</v>
      </c>
      <c r="D30" s="727"/>
      <c r="E30" s="727"/>
      <c r="F30" s="727"/>
      <c r="G30" s="727"/>
      <c r="H30" s="727"/>
      <c r="I30" s="727"/>
      <c r="J30" s="727"/>
      <c r="K30" s="727"/>
      <c r="L30" s="727"/>
      <c r="M30" s="727"/>
      <c r="N30" s="727"/>
      <c r="O30" s="727"/>
      <c r="P30" s="728"/>
      <c r="Q30" s="52"/>
    </row>
    <row r="31" spans="1:17" ht="4.5" customHeight="1" thickBot="1" x14ac:dyDescent="0.25">
      <c r="A31" s="52"/>
      <c r="B31" s="710"/>
      <c r="C31" s="711"/>
      <c r="D31" s="711"/>
      <c r="E31" s="711"/>
      <c r="F31" s="711"/>
      <c r="G31" s="711"/>
      <c r="H31" s="711"/>
      <c r="I31" s="711"/>
      <c r="J31" s="711"/>
      <c r="K31" s="711"/>
      <c r="L31" s="711"/>
      <c r="M31" s="711"/>
      <c r="N31" s="711"/>
      <c r="O31" s="711"/>
      <c r="P31" s="712"/>
      <c r="Q31" s="52"/>
    </row>
    <row r="32" spans="1:17" ht="13.5" thickBot="1" x14ac:dyDescent="0.25">
      <c r="A32" s="52"/>
      <c r="B32" s="366" t="s">
        <v>4</v>
      </c>
      <c r="C32" s="729" t="s">
        <v>71</v>
      </c>
      <c r="D32" s="727"/>
      <c r="E32" s="727"/>
      <c r="F32" s="727"/>
      <c r="G32" s="727"/>
      <c r="H32" s="727"/>
      <c r="I32" s="727"/>
      <c r="J32" s="727"/>
      <c r="K32" s="727"/>
      <c r="L32" s="727"/>
      <c r="M32" s="727"/>
      <c r="N32" s="727"/>
      <c r="O32" s="727"/>
      <c r="P32" s="728"/>
      <c r="Q32" s="52"/>
    </row>
    <row r="33" spans="1:17" ht="4.5" customHeight="1" thickBot="1" x14ac:dyDescent="0.25">
      <c r="A33" s="52"/>
      <c r="B33" s="710"/>
      <c r="C33" s="711"/>
      <c r="D33" s="711"/>
      <c r="E33" s="711"/>
      <c r="F33" s="711"/>
      <c r="G33" s="711"/>
      <c r="H33" s="711"/>
      <c r="I33" s="711"/>
      <c r="J33" s="711"/>
      <c r="K33" s="711"/>
      <c r="L33" s="711"/>
      <c r="M33" s="711"/>
      <c r="N33" s="711"/>
      <c r="O33" s="711"/>
      <c r="P33" s="712"/>
      <c r="Q33" s="52"/>
    </row>
    <row r="34" spans="1:17" ht="13.5" thickBot="1" x14ac:dyDescent="0.25">
      <c r="A34" s="52"/>
      <c r="B34" s="366" t="s">
        <v>23</v>
      </c>
      <c r="C34" s="729" t="s">
        <v>71</v>
      </c>
      <c r="D34" s="727"/>
      <c r="E34" s="727"/>
      <c r="F34" s="727"/>
      <c r="G34" s="727"/>
      <c r="H34" s="727"/>
      <c r="I34" s="727"/>
      <c r="J34" s="727"/>
      <c r="K34" s="727"/>
      <c r="L34" s="727"/>
      <c r="M34" s="727"/>
      <c r="N34" s="727"/>
      <c r="O34" s="727"/>
      <c r="P34" s="728"/>
      <c r="Q34" s="52"/>
    </row>
    <row r="35" spans="1:17" ht="4.5" customHeight="1" thickBot="1" x14ac:dyDescent="0.25">
      <c r="A35" s="52"/>
      <c r="B35" s="730"/>
      <c r="C35" s="731"/>
      <c r="D35" s="731"/>
      <c r="E35" s="731"/>
      <c r="F35" s="731"/>
      <c r="G35" s="731"/>
      <c r="H35" s="731"/>
      <c r="I35" s="731"/>
      <c r="J35" s="731"/>
      <c r="K35" s="731"/>
      <c r="L35" s="731"/>
      <c r="M35" s="731"/>
      <c r="N35" s="731"/>
      <c r="O35" s="731"/>
      <c r="P35" s="732"/>
      <c r="Q35" s="52"/>
    </row>
    <row r="36" spans="1:17" ht="16.5" customHeight="1" thickBot="1" x14ac:dyDescent="0.25">
      <c r="A36" s="52"/>
      <c r="B36" s="367" t="s">
        <v>64</v>
      </c>
      <c r="C36" s="726" t="s">
        <v>71</v>
      </c>
      <c r="D36" s="727"/>
      <c r="E36" s="727"/>
      <c r="F36" s="727"/>
      <c r="G36" s="727"/>
      <c r="H36" s="727"/>
      <c r="I36" s="727"/>
      <c r="J36" s="727"/>
      <c r="K36" s="727"/>
      <c r="L36" s="727"/>
      <c r="M36" s="727"/>
      <c r="N36" s="727"/>
      <c r="O36" s="727"/>
      <c r="P36" s="728"/>
      <c r="Q36" s="52"/>
    </row>
    <row r="37" spans="1:17" ht="4.5" customHeight="1" thickBot="1" x14ac:dyDescent="0.25">
      <c r="A37" s="52"/>
      <c r="B37" s="357"/>
      <c r="C37" s="357"/>
      <c r="D37" s="357"/>
      <c r="E37" s="357"/>
      <c r="F37" s="357"/>
      <c r="G37" s="357"/>
      <c r="H37" s="357"/>
      <c r="I37" s="357"/>
      <c r="J37" s="357"/>
      <c r="K37" s="357"/>
      <c r="L37" s="357"/>
      <c r="M37" s="357"/>
      <c r="N37" s="357"/>
      <c r="O37" s="357"/>
      <c r="P37" s="357"/>
      <c r="Q37" s="52"/>
    </row>
    <row r="38" spans="1:17" ht="13.5" thickBot="1" x14ac:dyDescent="0.25">
      <c r="A38" s="52"/>
      <c r="B38" s="753" t="s">
        <v>17</v>
      </c>
      <c r="C38" s="754"/>
      <c r="D38" s="754"/>
      <c r="E38" s="754"/>
      <c r="F38" s="754"/>
      <c r="G38" s="754"/>
      <c r="H38" s="754"/>
      <c r="I38" s="754"/>
      <c r="J38" s="754"/>
      <c r="K38" s="754"/>
      <c r="L38" s="754"/>
      <c r="M38" s="754"/>
      <c r="N38" s="754"/>
      <c r="O38" s="755"/>
      <c r="P38" s="756"/>
      <c r="Q38" s="52"/>
    </row>
    <row r="39" spans="1:17" ht="13.5" thickBot="1" x14ac:dyDescent="0.25">
      <c r="A39" s="52"/>
      <c r="B39" s="362" t="s">
        <v>22</v>
      </c>
      <c r="C39" s="753" t="s">
        <v>18</v>
      </c>
      <c r="D39" s="754"/>
      <c r="E39" s="754"/>
      <c r="F39" s="754"/>
      <c r="G39" s="756"/>
      <c r="H39" s="753" t="s">
        <v>7</v>
      </c>
      <c r="I39" s="754"/>
      <c r="J39" s="754"/>
      <c r="K39" s="754"/>
      <c r="L39" s="756"/>
      <c r="M39" s="753" t="s">
        <v>19</v>
      </c>
      <c r="N39" s="754"/>
      <c r="O39" s="755"/>
      <c r="P39" s="756"/>
      <c r="Q39" s="52"/>
    </row>
    <row r="40" spans="1:17" ht="54" customHeight="1" x14ac:dyDescent="0.2">
      <c r="A40" s="52"/>
      <c r="B40" s="130" t="s">
        <v>219</v>
      </c>
      <c r="C40" s="762" t="s">
        <v>237</v>
      </c>
      <c r="D40" s="766"/>
      <c r="E40" s="766"/>
      <c r="F40" s="766"/>
      <c r="G40" s="767"/>
      <c r="H40" s="765" t="s">
        <v>238</v>
      </c>
      <c r="I40" s="766"/>
      <c r="J40" s="766"/>
      <c r="K40" s="766"/>
      <c r="L40" s="767"/>
      <c r="M40" s="808" t="s">
        <v>268</v>
      </c>
      <c r="N40" s="809"/>
      <c r="O40" s="809"/>
      <c r="P40" s="810"/>
      <c r="Q40" s="52"/>
    </row>
    <row r="41" spans="1:17" ht="55.5" customHeight="1" x14ac:dyDescent="0.2">
      <c r="A41" s="52"/>
      <c r="B41" s="131" t="s">
        <v>220</v>
      </c>
      <c r="C41" s="750" t="s">
        <v>236</v>
      </c>
      <c r="D41" s="751"/>
      <c r="E41" s="751"/>
      <c r="F41" s="751"/>
      <c r="G41" s="769"/>
      <c r="H41" s="811" t="s">
        <v>221</v>
      </c>
      <c r="I41" s="812"/>
      <c r="J41" s="812"/>
      <c r="K41" s="812"/>
      <c r="L41" s="813"/>
      <c r="M41" s="808" t="s">
        <v>268</v>
      </c>
      <c r="N41" s="809"/>
      <c r="O41" s="809"/>
      <c r="P41" s="810"/>
      <c r="Q41" s="52"/>
    </row>
    <row r="42" spans="1:17" ht="13.5" customHeight="1" x14ac:dyDescent="0.2">
      <c r="A42" s="52"/>
      <c r="B42" s="93"/>
      <c r="C42" s="580"/>
      <c r="D42" s="580"/>
      <c r="E42" s="580"/>
      <c r="F42" s="580"/>
      <c r="G42" s="580"/>
      <c r="H42" s="580"/>
      <c r="I42" s="580"/>
      <c r="J42" s="580"/>
      <c r="K42" s="580"/>
      <c r="L42" s="580"/>
      <c r="M42" s="580"/>
      <c r="N42" s="580"/>
      <c r="O42" s="580"/>
      <c r="P42" s="581"/>
      <c r="Q42" s="52"/>
    </row>
    <row r="43" spans="1:17" ht="12.75" customHeight="1" x14ac:dyDescent="0.2">
      <c r="A43" s="52"/>
      <c r="B43" s="93"/>
      <c r="C43" s="580"/>
      <c r="D43" s="580"/>
      <c r="E43" s="580"/>
      <c r="F43" s="580"/>
      <c r="G43" s="580"/>
      <c r="H43" s="580"/>
      <c r="I43" s="580"/>
      <c r="J43" s="580"/>
      <c r="K43" s="580"/>
      <c r="L43" s="580"/>
      <c r="M43" s="580"/>
      <c r="N43" s="580"/>
      <c r="O43" s="580"/>
      <c r="P43" s="581"/>
      <c r="Q43" s="52"/>
    </row>
    <row r="44" spans="1:17" ht="11.25" customHeight="1" thickBot="1" x14ac:dyDescent="0.25">
      <c r="A44" s="52"/>
      <c r="B44" s="94"/>
      <c r="C44" s="573"/>
      <c r="D44" s="573"/>
      <c r="E44" s="573"/>
      <c r="F44" s="573"/>
      <c r="G44" s="573"/>
      <c r="H44" s="573"/>
      <c r="I44" s="573"/>
      <c r="J44" s="573"/>
      <c r="K44" s="573"/>
      <c r="L44" s="573"/>
      <c r="M44" s="573"/>
      <c r="N44" s="573"/>
      <c r="O44" s="573"/>
      <c r="P44" s="574"/>
      <c r="Q44" s="52"/>
    </row>
    <row r="45" spans="1:17" ht="4.5" customHeight="1" thickBot="1" x14ac:dyDescent="0.25">
      <c r="A45" s="52"/>
      <c r="B45" s="95"/>
      <c r="C45" s="95"/>
      <c r="D45" s="95"/>
      <c r="E45" s="95"/>
      <c r="F45" s="95"/>
      <c r="G45" s="95"/>
      <c r="H45" s="95"/>
      <c r="I45" s="95"/>
      <c r="J45" s="95"/>
      <c r="K45" s="95"/>
      <c r="L45" s="95"/>
      <c r="M45" s="95"/>
      <c r="N45" s="95"/>
      <c r="O45" s="95"/>
      <c r="P45" s="95"/>
      <c r="Q45" s="52"/>
    </row>
    <row r="46" spans="1:17" ht="13.5" customHeight="1" thickBot="1" x14ac:dyDescent="0.25">
      <c r="A46" s="52"/>
      <c r="B46" s="757" t="s">
        <v>8</v>
      </c>
      <c r="C46" s="758"/>
      <c r="D46" s="758"/>
      <c r="E46" s="758"/>
      <c r="F46" s="758"/>
      <c r="G46" s="758"/>
      <c r="H46" s="758"/>
      <c r="I46" s="758"/>
      <c r="J46" s="758"/>
      <c r="K46" s="758"/>
      <c r="L46" s="758"/>
      <c r="M46" s="758"/>
      <c r="N46" s="758"/>
      <c r="O46" s="758"/>
      <c r="P46" s="759"/>
      <c r="Q46" s="52"/>
    </row>
    <row r="47" spans="1:17" ht="4.5" customHeight="1" thickBot="1" x14ac:dyDescent="0.25">
      <c r="A47" s="52"/>
      <c r="B47" s="96"/>
      <c r="C47" s="91"/>
      <c r="D47" s="91"/>
      <c r="E47" s="91"/>
      <c r="F47" s="91"/>
      <c r="G47" s="91"/>
      <c r="H47" s="91"/>
      <c r="I47" s="91"/>
      <c r="J47" s="91"/>
      <c r="K47" s="91"/>
      <c r="L47" s="91"/>
      <c r="M47" s="91"/>
      <c r="N47" s="91"/>
      <c r="O47" s="91"/>
      <c r="P47" s="97"/>
      <c r="Q47" s="52"/>
    </row>
    <row r="48" spans="1:17" x14ac:dyDescent="0.2">
      <c r="A48" s="52"/>
      <c r="B48" s="760" t="s">
        <v>20</v>
      </c>
      <c r="C48" s="66" t="s">
        <v>9</v>
      </c>
      <c r="D48" s="67" t="s">
        <v>149</v>
      </c>
      <c r="E48" s="67" t="s">
        <v>150</v>
      </c>
      <c r="F48" s="67" t="s">
        <v>151</v>
      </c>
      <c r="G48" s="67" t="s">
        <v>152</v>
      </c>
      <c r="H48" s="67" t="s">
        <v>153</v>
      </c>
      <c r="I48" s="67" t="s">
        <v>154</v>
      </c>
      <c r="J48" s="67" t="s">
        <v>155</v>
      </c>
      <c r="K48" s="67" t="s">
        <v>156</v>
      </c>
      <c r="L48" s="67" t="s">
        <v>157</v>
      </c>
      <c r="M48" s="67" t="s">
        <v>158</v>
      </c>
      <c r="N48" s="67" t="s">
        <v>159</v>
      </c>
      <c r="O48" s="68" t="s">
        <v>160</v>
      </c>
      <c r="P48" s="69" t="s">
        <v>24</v>
      </c>
      <c r="Q48" s="52"/>
    </row>
    <row r="49" spans="1:17" ht="13.5" thickBot="1" x14ac:dyDescent="0.25">
      <c r="A49" s="52"/>
      <c r="B49" s="761"/>
      <c r="C49" s="70" t="s">
        <v>10</v>
      </c>
      <c r="D49" s="71"/>
      <c r="E49" s="71"/>
      <c r="F49" s="72">
        <f>'Registro Mantto'!D10</f>
        <v>1</v>
      </c>
      <c r="G49" s="73"/>
      <c r="H49" s="73"/>
      <c r="I49" s="72" t="str">
        <f>'Registro Mantto'!F10</f>
        <v>0</v>
      </c>
      <c r="J49" s="73"/>
      <c r="K49" s="73"/>
      <c r="L49" s="72" t="str">
        <f>'Registro Mantto'!H10</f>
        <v>0</v>
      </c>
      <c r="M49" s="73"/>
      <c r="N49" s="73"/>
      <c r="O49" s="72" t="str">
        <f>'Registro Mantto'!J10</f>
        <v>0</v>
      </c>
      <c r="P49" s="140">
        <f>'Registro Mantto'!L10</f>
        <v>1</v>
      </c>
      <c r="Q49" s="52"/>
    </row>
    <row r="50" spans="1:17" ht="4.5" customHeight="1" thickBot="1" x14ac:dyDescent="0.25">
      <c r="A50" s="52"/>
      <c r="B50" s="98">
        <v>0.9</v>
      </c>
      <c r="C50" s="74"/>
      <c r="D50" s="74"/>
      <c r="E50" s="74"/>
      <c r="F50" s="75">
        <f>+$C$26</f>
        <v>0.95</v>
      </c>
      <c r="G50" s="74"/>
      <c r="H50" s="74"/>
      <c r="I50" s="75">
        <f>+$C$26</f>
        <v>0.95</v>
      </c>
      <c r="J50" s="74"/>
      <c r="K50" s="74"/>
      <c r="L50" s="75">
        <f>+$C$26</f>
        <v>0.95</v>
      </c>
      <c r="M50" s="74"/>
      <c r="N50" s="74"/>
      <c r="O50" s="75">
        <f>+$C$26</f>
        <v>0.95</v>
      </c>
      <c r="P50" s="75">
        <f>+$C$26</f>
        <v>0.95</v>
      </c>
      <c r="Q50" s="52"/>
    </row>
    <row r="51" spans="1:17" ht="22.5" customHeight="1" thickBot="1" x14ac:dyDescent="0.25">
      <c r="A51" s="52"/>
      <c r="B51" s="757" t="s">
        <v>21</v>
      </c>
      <c r="C51" s="758"/>
      <c r="D51" s="758"/>
      <c r="E51" s="758"/>
      <c r="F51" s="758"/>
      <c r="G51" s="758"/>
      <c r="H51" s="758"/>
      <c r="I51" s="758"/>
      <c r="J51" s="758"/>
      <c r="K51" s="758"/>
      <c r="L51" s="758"/>
      <c r="M51" s="758"/>
      <c r="N51" s="758"/>
      <c r="O51" s="758"/>
      <c r="P51" s="759"/>
      <c r="Q51" s="52"/>
    </row>
    <row r="52" spans="1:17" x14ac:dyDescent="0.2">
      <c r="A52" s="52"/>
      <c r="B52" s="563"/>
      <c r="C52" s="564"/>
      <c r="D52" s="564"/>
      <c r="E52" s="564"/>
      <c r="F52" s="564"/>
      <c r="G52" s="564"/>
      <c r="H52" s="564"/>
      <c r="I52" s="564"/>
      <c r="J52" s="564"/>
      <c r="K52" s="564"/>
      <c r="L52" s="564"/>
      <c r="M52" s="564"/>
      <c r="N52" s="564"/>
      <c r="O52" s="564"/>
      <c r="P52" s="565"/>
      <c r="Q52" s="52"/>
    </row>
    <row r="53" spans="1:17" x14ac:dyDescent="0.2">
      <c r="A53" s="52"/>
      <c r="B53" s="566"/>
      <c r="C53" s="567"/>
      <c r="D53" s="567"/>
      <c r="E53" s="567"/>
      <c r="F53" s="567"/>
      <c r="G53" s="567"/>
      <c r="H53" s="567"/>
      <c r="I53" s="567"/>
      <c r="J53" s="567"/>
      <c r="K53" s="567"/>
      <c r="L53" s="567"/>
      <c r="M53" s="567"/>
      <c r="N53" s="567"/>
      <c r="O53" s="567"/>
      <c r="P53" s="568"/>
      <c r="Q53" s="52"/>
    </row>
    <row r="54" spans="1:17" x14ac:dyDescent="0.2">
      <c r="A54" s="52"/>
      <c r="B54" s="566"/>
      <c r="C54" s="567"/>
      <c r="D54" s="567"/>
      <c r="E54" s="567"/>
      <c r="F54" s="567"/>
      <c r="G54" s="567"/>
      <c r="H54" s="567"/>
      <c r="I54" s="567"/>
      <c r="J54" s="567"/>
      <c r="K54" s="567"/>
      <c r="L54" s="567"/>
      <c r="M54" s="567"/>
      <c r="N54" s="567"/>
      <c r="O54" s="567"/>
      <c r="P54" s="568"/>
      <c r="Q54" s="52"/>
    </row>
    <row r="55" spans="1:17" x14ac:dyDescent="0.2">
      <c r="A55" s="52"/>
      <c r="B55" s="566"/>
      <c r="C55" s="567"/>
      <c r="D55" s="567"/>
      <c r="E55" s="567"/>
      <c r="F55" s="567"/>
      <c r="G55" s="567"/>
      <c r="H55" s="567"/>
      <c r="I55" s="567"/>
      <c r="J55" s="567"/>
      <c r="K55" s="567"/>
      <c r="L55" s="567"/>
      <c r="M55" s="567"/>
      <c r="N55" s="567"/>
      <c r="O55" s="567"/>
      <c r="P55" s="568"/>
      <c r="Q55" s="52"/>
    </row>
    <row r="56" spans="1:17" x14ac:dyDescent="0.2">
      <c r="A56" s="52"/>
      <c r="B56" s="566"/>
      <c r="C56" s="567"/>
      <c r="D56" s="567"/>
      <c r="E56" s="567"/>
      <c r="F56" s="567"/>
      <c r="G56" s="567"/>
      <c r="H56" s="567"/>
      <c r="I56" s="567"/>
      <c r="J56" s="567"/>
      <c r="K56" s="567"/>
      <c r="L56" s="567"/>
      <c r="M56" s="567"/>
      <c r="N56" s="567"/>
      <c r="O56" s="567"/>
      <c r="P56" s="568"/>
      <c r="Q56" s="52"/>
    </row>
    <row r="57" spans="1:17" x14ac:dyDescent="0.2">
      <c r="A57" s="52"/>
      <c r="B57" s="566"/>
      <c r="C57" s="567"/>
      <c r="D57" s="567"/>
      <c r="E57" s="567"/>
      <c r="F57" s="567"/>
      <c r="G57" s="567"/>
      <c r="H57" s="567"/>
      <c r="I57" s="567"/>
      <c r="J57" s="567"/>
      <c r="K57" s="567"/>
      <c r="L57" s="567"/>
      <c r="M57" s="567"/>
      <c r="N57" s="567"/>
      <c r="O57" s="567"/>
      <c r="P57" s="568"/>
      <c r="Q57" s="52"/>
    </row>
    <row r="58" spans="1:17" x14ac:dyDescent="0.2">
      <c r="A58" s="52"/>
      <c r="B58" s="566"/>
      <c r="C58" s="567"/>
      <c r="D58" s="567"/>
      <c r="E58" s="567"/>
      <c r="F58" s="567"/>
      <c r="G58" s="567"/>
      <c r="H58" s="567"/>
      <c r="I58" s="567"/>
      <c r="J58" s="567"/>
      <c r="K58" s="567"/>
      <c r="L58" s="567"/>
      <c r="M58" s="567"/>
      <c r="N58" s="567"/>
      <c r="O58" s="567"/>
      <c r="P58" s="568"/>
      <c r="Q58" s="52"/>
    </row>
    <row r="59" spans="1:17" x14ac:dyDescent="0.2">
      <c r="A59" s="52"/>
      <c r="B59" s="566"/>
      <c r="C59" s="567"/>
      <c r="D59" s="567"/>
      <c r="E59" s="567"/>
      <c r="F59" s="567"/>
      <c r="G59" s="567"/>
      <c r="H59" s="567"/>
      <c r="I59" s="567"/>
      <c r="J59" s="567"/>
      <c r="K59" s="567"/>
      <c r="L59" s="567"/>
      <c r="M59" s="567"/>
      <c r="N59" s="567"/>
      <c r="O59" s="567"/>
      <c r="P59" s="568"/>
      <c r="Q59" s="52"/>
    </row>
    <row r="60" spans="1:17" x14ac:dyDescent="0.2">
      <c r="A60" s="52"/>
      <c r="B60" s="566"/>
      <c r="C60" s="567"/>
      <c r="D60" s="567"/>
      <c r="E60" s="567"/>
      <c r="F60" s="567"/>
      <c r="G60" s="567"/>
      <c r="H60" s="567"/>
      <c r="I60" s="567"/>
      <c r="J60" s="567"/>
      <c r="K60" s="567"/>
      <c r="L60" s="567"/>
      <c r="M60" s="567"/>
      <c r="N60" s="567"/>
      <c r="O60" s="567"/>
      <c r="P60" s="568"/>
      <c r="Q60" s="52"/>
    </row>
    <row r="61" spans="1:17" x14ac:dyDescent="0.2">
      <c r="A61" s="52"/>
      <c r="B61" s="566"/>
      <c r="C61" s="567"/>
      <c r="D61" s="567"/>
      <c r="E61" s="567"/>
      <c r="F61" s="567"/>
      <c r="G61" s="567"/>
      <c r="H61" s="567"/>
      <c r="I61" s="567"/>
      <c r="J61" s="567"/>
      <c r="K61" s="567"/>
      <c r="L61" s="567"/>
      <c r="M61" s="567"/>
      <c r="N61" s="567"/>
      <c r="O61" s="567"/>
      <c r="P61" s="568"/>
      <c r="Q61" s="52"/>
    </row>
    <row r="62" spans="1:17" x14ac:dyDescent="0.2">
      <c r="A62" s="52"/>
      <c r="B62" s="566"/>
      <c r="C62" s="567"/>
      <c r="D62" s="567"/>
      <c r="E62" s="567"/>
      <c r="F62" s="567"/>
      <c r="G62" s="567"/>
      <c r="H62" s="567"/>
      <c r="I62" s="567"/>
      <c r="J62" s="567"/>
      <c r="K62" s="567"/>
      <c r="L62" s="567"/>
      <c r="M62" s="567"/>
      <c r="N62" s="567"/>
      <c r="O62" s="567"/>
      <c r="P62" s="568"/>
      <c r="Q62" s="52"/>
    </row>
    <row r="63" spans="1:17" x14ac:dyDescent="0.2">
      <c r="A63" s="52"/>
      <c r="B63" s="566"/>
      <c r="C63" s="567"/>
      <c r="D63" s="567"/>
      <c r="E63" s="567"/>
      <c r="F63" s="567"/>
      <c r="G63" s="567"/>
      <c r="H63" s="567"/>
      <c r="I63" s="567"/>
      <c r="J63" s="567"/>
      <c r="K63" s="567"/>
      <c r="L63" s="567"/>
      <c r="M63" s="567"/>
      <c r="N63" s="567"/>
      <c r="O63" s="567"/>
      <c r="P63" s="568"/>
      <c r="Q63" s="52"/>
    </row>
    <row r="64" spans="1:17" x14ac:dyDescent="0.2">
      <c r="A64" s="52"/>
      <c r="B64" s="566"/>
      <c r="C64" s="567"/>
      <c r="D64" s="567"/>
      <c r="E64" s="567"/>
      <c r="F64" s="567"/>
      <c r="G64" s="567"/>
      <c r="H64" s="567"/>
      <c r="I64" s="567"/>
      <c r="J64" s="567"/>
      <c r="K64" s="567"/>
      <c r="L64" s="567"/>
      <c r="M64" s="567"/>
      <c r="N64" s="567"/>
      <c r="O64" s="567"/>
      <c r="P64" s="568"/>
      <c r="Q64" s="52"/>
    </row>
    <row r="65" spans="1:19" x14ac:dyDescent="0.2">
      <c r="A65" s="52"/>
      <c r="B65" s="566"/>
      <c r="C65" s="567"/>
      <c r="D65" s="567"/>
      <c r="E65" s="567"/>
      <c r="F65" s="567"/>
      <c r="G65" s="567"/>
      <c r="H65" s="567"/>
      <c r="I65" s="567"/>
      <c r="J65" s="567"/>
      <c r="K65" s="567"/>
      <c r="L65" s="567"/>
      <c r="M65" s="567"/>
      <c r="N65" s="567"/>
      <c r="O65" s="567"/>
      <c r="P65" s="568"/>
      <c r="Q65" s="52"/>
    </row>
    <row r="66" spans="1:19" x14ac:dyDescent="0.2">
      <c r="A66" s="52"/>
      <c r="B66" s="566"/>
      <c r="C66" s="567"/>
      <c r="D66" s="567"/>
      <c r="E66" s="567"/>
      <c r="F66" s="567"/>
      <c r="G66" s="567"/>
      <c r="H66" s="567"/>
      <c r="I66" s="567"/>
      <c r="J66" s="567"/>
      <c r="K66" s="567"/>
      <c r="L66" s="567"/>
      <c r="M66" s="567"/>
      <c r="N66" s="567"/>
      <c r="O66" s="567"/>
      <c r="P66" s="568"/>
      <c r="Q66" s="52"/>
    </row>
    <row r="67" spans="1:19" ht="13.5" thickBot="1" x14ac:dyDescent="0.25">
      <c r="A67" s="52"/>
      <c r="B67" s="569"/>
      <c r="C67" s="570"/>
      <c r="D67" s="570"/>
      <c r="E67" s="570"/>
      <c r="F67" s="570"/>
      <c r="G67" s="570"/>
      <c r="H67" s="570"/>
      <c r="I67" s="570"/>
      <c r="J67" s="570"/>
      <c r="K67" s="570"/>
      <c r="L67" s="570"/>
      <c r="M67" s="570"/>
      <c r="N67" s="570"/>
      <c r="O67" s="570"/>
      <c r="P67" s="571"/>
      <c r="Q67" s="52"/>
    </row>
    <row r="68" spans="1:19" s="53" customFormat="1" ht="4.5" customHeight="1" thickBot="1" x14ac:dyDescent="0.25">
      <c r="A68" s="781"/>
      <c r="B68" s="781"/>
      <c r="C68" s="781"/>
      <c r="D68" s="781"/>
      <c r="E68" s="781"/>
      <c r="F68" s="781"/>
      <c r="G68" s="781"/>
      <c r="H68" s="781"/>
      <c r="I68" s="781"/>
      <c r="J68" s="781"/>
      <c r="K68" s="781"/>
      <c r="L68" s="781"/>
      <c r="M68" s="781"/>
      <c r="N68" s="781"/>
      <c r="O68" s="781"/>
      <c r="P68" s="781"/>
      <c r="Q68" s="781"/>
      <c r="S68" s="101"/>
    </row>
    <row r="69" spans="1:19" ht="15" customHeight="1" x14ac:dyDescent="0.2">
      <c r="A69" s="52"/>
      <c r="B69" s="782" t="s">
        <v>248</v>
      </c>
      <c r="C69" s="785" t="s">
        <v>180</v>
      </c>
      <c r="D69" s="786"/>
      <c r="E69" s="786"/>
      <c r="F69" s="786"/>
      <c r="G69" s="786"/>
      <c r="H69" s="786"/>
      <c r="I69" s="786"/>
      <c r="J69" s="786"/>
      <c r="K69" s="786"/>
      <c r="L69" s="786"/>
      <c r="M69" s="786"/>
      <c r="N69" s="786"/>
      <c r="O69" s="786"/>
      <c r="P69" s="787"/>
      <c r="Q69" s="52"/>
    </row>
    <row r="70" spans="1:19" ht="99.75" customHeight="1" x14ac:dyDescent="0.2">
      <c r="A70" s="52"/>
      <c r="B70" s="783"/>
      <c r="C70" s="548" t="s">
        <v>367</v>
      </c>
      <c r="D70" s="549"/>
      <c r="E70" s="549"/>
      <c r="F70" s="549"/>
      <c r="G70" s="549"/>
      <c r="H70" s="549"/>
      <c r="I70" s="549"/>
      <c r="J70" s="549"/>
      <c r="K70" s="549"/>
      <c r="L70" s="549"/>
      <c r="M70" s="549"/>
      <c r="N70" s="549"/>
      <c r="O70" s="549"/>
      <c r="P70" s="550"/>
      <c r="Q70" s="52"/>
    </row>
    <row r="71" spans="1:19" ht="15" customHeight="1" x14ac:dyDescent="0.2">
      <c r="A71" s="52"/>
      <c r="B71" s="783"/>
      <c r="C71" s="773" t="s">
        <v>181</v>
      </c>
      <c r="D71" s="774"/>
      <c r="E71" s="774"/>
      <c r="F71" s="774"/>
      <c r="G71" s="774"/>
      <c r="H71" s="774"/>
      <c r="I71" s="774"/>
      <c r="J71" s="774"/>
      <c r="K71" s="774"/>
      <c r="L71" s="774"/>
      <c r="M71" s="774"/>
      <c r="N71" s="774"/>
      <c r="O71" s="774"/>
      <c r="P71" s="775"/>
      <c r="Q71" s="52"/>
    </row>
    <row r="72" spans="1:19" ht="63" customHeight="1" x14ac:dyDescent="0.2">
      <c r="A72" s="52"/>
      <c r="B72" s="783"/>
      <c r="C72" s="814"/>
      <c r="D72" s="815"/>
      <c r="E72" s="815"/>
      <c r="F72" s="815"/>
      <c r="G72" s="815"/>
      <c r="H72" s="815"/>
      <c r="I72" s="815"/>
      <c r="J72" s="815"/>
      <c r="K72" s="815"/>
      <c r="L72" s="815"/>
      <c r="M72" s="815"/>
      <c r="N72" s="815"/>
      <c r="O72" s="815"/>
      <c r="P72" s="816"/>
      <c r="Q72" s="52"/>
    </row>
    <row r="73" spans="1:19" ht="18" customHeight="1" x14ac:dyDescent="0.2">
      <c r="A73" s="52"/>
      <c r="B73" s="783"/>
      <c r="C73" s="773" t="s">
        <v>182</v>
      </c>
      <c r="D73" s="774"/>
      <c r="E73" s="774"/>
      <c r="F73" s="774"/>
      <c r="G73" s="774"/>
      <c r="H73" s="774"/>
      <c r="I73" s="774"/>
      <c r="J73" s="774"/>
      <c r="K73" s="774"/>
      <c r="L73" s="774"/>
      <c r="M73" s="774"/>
      <c r="N73" s="774"/>
      <c r="O73" s="774"/>
      <c r="P73" s="775"/>
      <c r="Q73" s="52"/>
    </row>
    <row r="74" spans="1:19" ht="68.25" customHeight="1" x14ac:dyDescent="0.2">
      <c r="A74" s="52"/>
      <c r="B74" s="783"/>
      <c r="C74" s="554"/>
      <c r="D74" s="555"/>
      <c r="E74" s="555"/>
      <c r="F74" s="555"/>
      <c r="G74" s="555"/>
      <c r="H74" s="555"/>
      <c r="I74" s="555"/>
      <c r="J74" s="555"/>
      <c r="K74" s="555"/>
      <c r="L74" s="555"/>
      <c r="M74" s="555"/>
      <c r="N74" s="555"/>
      <c r="O74" s="555"/>
      <c r="P74" s="556"/>
      <c r="Q74" s="52"/>
    </row>
    <row r="75" spans="1:19" ht="17.25" customHeight="1" x14ac:dyDescent="0.2">
      <c r="A75" s="52"/>
      <c r="B75" s="783"/>
      <c r="C75" s="773" t="s">
        <v>183</v>
      </c>
      <c r="D75" s="774"/>
      <c r="E75" s="774"/>
      <c r="F75" s="774"/>
      <c r="G75" s="774"/>
      <c r="H75" s="774"/>
      <c r="I75" s="774"/>
      <c r="J75" s="774"/>
      <c r="K75" s="774"/>
      <c r="L75" s="774"/>
      <c r="M75" s="774"/>
      <c r="N75" s="774"/>
      <c r="O75" s="774"/>
      <c r="P75" s="775"/>
      <c r="Q75" s="52"/>
    </row>
    <row r="76" spans="1:19" ht="90" customHeight="1" thickBot="1" x14ac:dyDescent="0.25">
      <c r="A76" s="52"/>
      <c r="B76" s="784"/>
      <c r="C76" s="776"/>
      <c r="D76" s="777"/>
      <c r="E76" s="777"/>
      <c r="F76" s="777"/>
      <c r="G76" s="777"/>
      <c r="H76" s="777"/>
      <c r="I76" s="777"/>
      <c r="J76" s="777"/>
      <c r="K76" s="777"/>
      <c r="L76" s="777"/>
      <c r="M76" s="777"/>
      <c r="N76" s="777"/>
      <c r="O76" s="777"/>
      <c r="P76" s="778"/>
      <c r="Q76" s="52"/>
    </row>
    <row r="77" spans="1:19" ht="30.75" customHeight="1" thickBot="1" x14ac:dyDescent="0.25">
      <c r="A77" s="52"/>
      <c r="B77" s="363" t="s">
        <v>63</v>
      </c>
      <c r="C77" s="543" t="s">
        <v>196</v>
      </c>
      <c r="D77" s="544"/>
      <c r="E77" s="544"/>
      <c r="F77" s="544"/>
      <c r="G77" s="544"/>
      <c r="H77" s="544"/>
      <c r="I77" s="544"/>
      <c r="J77" s="544"/>
      <c r="K77" s="544"/>
      <c r="L77" s="544"/>
      <c r="M77" s="544"/>
      <c r="N77" s="544"/>
      <c r="O77" s="544"/>
      <c r="P77" s="545"/>
      <c r="Q77" s="52"/>
    </row>
    <row r="78" spans="1:19" ht="27.75" customHeight="1" thickBot="1" x14ac:dyDescent="0.25">
      <c r="A78" s="52"/>
      <c r="B78" s="363" t="s">
        <v>84</v>
      </c>
      <c r="C78" s="779" t="s">
        <v>85</v>
      </c>
      <c r="D78" s="779"/>
      <c r="E78" s="779"/>
      <c r="F78" s="779"/>
      <c r="G78" s="779"/>
      <c r="H78" s="779"/>
      <c r="I78" s="779"/>
      <c r="J78" s="779"/>
      <c r="K78" s="779"/>
      <c r="L78" s="779"/>
      <c r="M78" s="779"/>
      <c r="N78" s="779"/>
      <c r="O78" s="779"/>
      <c r="P78" s="780"/>
      <c r="Q78" s="52"/>
    </row>
    <row r="81" spans="3:19" x14ac:dyDescent="0.2">
      <c r="C81" s="55"/>
    </row>
    <row r="82" spans="3:19" hidden="1" x14ac:dyDescent="0.2">
      <c r="C82" s="49">
        <v>2018</v>
      </c>
    </row>
    <row r="83" spans="3:19" hidden="1" x14ac:dyDescent="0.2">
      <c r="C83" s="49">
        <v>2019</v>
      </c>
    </row>
    <row r="89" spans="3:19" s="50" customFormat="1" x14ac:dyDescent="0.2">
      <c r="S89" s="99"/>
    </row>
    <row r="90" spans="3:19" s="50" customFormat="1" x14ac:dyDescent="0.2">
      <c r="S90" s="99"/>
    </row>
    <row r="91" spans="3:19" s="50" customFormat="1" x14ac:dyDescent="0.2">
      <c r="S91" s="99"/>
    </row>
    <row r="92" spans="3:19" s="50" customFormat="1" x14ac:dyDescent="0.2">
      <c r="S92" s="99"/>
    </row>
    <row r="93" spans="3:19" s="50" customFormat="1" x14ac:dyDescent="0.2">
      <c r="S93" s="99"/>
    </row>
    <row r="94" spans="3:19" s="50" customFormat="1" x14ac:dyDescent="0.2">
      <c r="S94" s="99"/>
    </row>
    <row r="95" spans="3:19" s="50" customFormat="1" x14ac:dyDescent="0.2">
      <c r="D95" s="119"/>
      <c r="E95" s="119"/>
      <c r="F95" s="119"/>
      <c r="G95" s="119"/>
      <c r="H95" s="119"/>
      <c r="I95" s="119"/>
      <c r="S95" s="99"/>
    </row>
    <row r="96" spans="3:19" s="50" customFormat="1" x14ac:dyDescent="0.2">
      <c r="D96" s="119"/>
      <c r="E96" s="119"/>
      <c r="F96" s="119"/>
      <c r="G96" s="119"/>
      <c r="H96" s="119"/>
      <c r="I96" s="119"/>
      <c r="S96" s="99"/>
    </row>
    <row r="97" spans="2:19" s="50" customFormat="1" x14ac:dyDescent="0.2">
      <c r="B97" s="119"/>
      <c r="C97" s="119"/>
      <c r="D97" s="119"/>
      <c r="E97" s="119"/>
      <c r="F97" s="119"/>
      <c r="G97" s="119"/>
      <c r="H97" s="119"/>
      <c r="I97" s="119"/>
      <c r="S97" s="99"/>
    </row>
    <row r="98" spans="2:19" s="50" customFormat="1" x14ac:dyDescent="0.2">
      <c r="B98" s="119"/>
      <c r="C98" s="119"/>
      <c r="D98" s="119"/>
      <c r="E98" s="119"/>
      <c r="F98" s="119"/>
      <c r="G98" s="119"/>
      <c r="H98" s="119"/>
      <c r="I98" s="119"/>
      <c r="S98" s="99"/>
    </row>
    <row r="99" spans="2:19" s="50" customFormat="1" x14ac:dyDescent="0.2">
      <c r="B99" s="119"/>
      <c r="C99" s="119"/>
      <c r="D99" s="119"/>
      <c r="E99" s="119"/>
      <c r="F99" s="119"/>
      <c r="G99" s="119"/>
      <c r="H99" s="119"/>
      <c r="I99" s="119"/>
      <c r="S99" s="99"/>
    </row>
    <row r="100" spans="2:19" s="50" customFormat="1" x14ac:dyDescent="0.2">
      <c r="B100" s="119"/>
      <c r="C100" s="119"/>
      <c r="D100" s="119"/>
      <c r="E100" s="119"/>
      <c r="F100" s="119"/>
      <c r="G100" s="119"/>
      <c r="H100" s="119"/>
      <c r="I100" s="119"/>
      <c r="K100" s="119"/>
      <c r="L100" s="119"/>
      <c r="M100" s="119"/>
      <c r="N100" s="119"/>
      <c r="O100" s="119"/>
      <c r="P100" s="119"/>
      <c r="S100" s="99"/>
    </row>
    <row r="101" spans="2:19" s="50" customFormat="1" x14ac:dyDescent="0.2">
      <c r="B101" s="119"/>
      <c r="C101" s="119"/>
      <c r="D101" s="119"/>
      <c r="E101" s="119"/>
      <c r="F101" s="119"/>
      <c r="G101" s="119"/>
      <c r="H101" s="119"/>
      <c r="I101" s="119"/>
      <c r="K101" s="119"/>
      <c r="L101" s="119"/>
      <c r="M101" s="119"/>
      <c r="N101" s="119"/>
      <c r="O101" s="119"/>
      <c r="P101" s="119"/>
      <c r="S101" s="99"/>
    </row>
    <row r="102" spans="2:19" s="50" customFormat="1" x14ac:dyDescent="0.2">
      <c r="B102" s="119"/>
      <c r="C102" s="119"/>
      <c r="D102" s="119"/>
      <c r="E102" s="119"/>
      <c r="F102" s="119"/>
      <c r="G102" s="119"/>
      <c r="H102" s="119"/>
      <c r="I102" s="119"/>
      <c r="K102" s="119"/>
      <c r="L102" s="119"/>
      <c r="M102" s="119"/>
      <c r="N102" s="119"/>
      <c r="O102" s="119"/>
      <c r="P102" s="119"/>
      <c r="S102" s="99"/>
    </row>
    <row r="103" spans="2:19" s="50" customFormat="1" x14ac:dyDescent="0.2">
      <c r="B103" s="119"/>
      <c r="C103" s="119"/>
      <c r="D103" s="119"/>
      <c r="E103" s="119"/>
      <c r="F103" s="119"/>
      <c r="G103" s="119"/>
      <c r="H103" s="119"/>
      <c r="I103" s="119"/>
      <c r="K103" s="119"/>
      <c r="L103" s="119"/>
      <c r="M103" s="119"/>
      <c r="N103" s="119"/>
      <c r="O103" s="119"/>
      <c r="P103" s="119"/>
      <c r="Q103" s="56" t="s">
        <v>69</v>
      </c>
      <c r="S103" s="99"/>
    </row>
    <row r="104" spans="2:19" s="50" customFormat="1" x14ac:dyDescent="0.2">
      <c r="B104" s="120"/>
      <c r="C104" s="120"/>
      <c r="D104" s="119"/>
      <c r="E104" s="119"/>
      <c r="F104" s="119"/>
      <c r="G104" s="119"/>
      <c r="H104" s="119"/>
      <c r="I104" s="119"/>
      <c r="K104" s="119"/>
      <c r="L104" s="119"/>
      <c r="O104" s="119"/>
      <c r="P104" s="119"/>
      <c r="Q104" s="56" t="s">
        <v>70</v>
      </c>
      <c r="S104" s="99"/>
    </row>
    <row r="105" spans="2:19" s="50" customFormat="1" x14ac:dyDescent="0.2">
      <c r="B105" s="120"/>
      <c r="C105" s="120"/>
      <c r="D105" s="119"/>
      <c r="E105" s="119"/>
      <c r="F105" s="119"/>
      <c r="G105" s="119"/>
      <c r="H105" s="119"/>
      <c r="I105" s="119"/>
      <c r="K105" s="119"/>
      <c r="L105" s="119"/>
      <c r="O105" s="119"/>
      <c r="P105" s="119"/>
      <c r="Q105" s="56" t="s">
        <v>72</v>
      </c>
      <c r="S105" s="99"/>
    </row>
    <row r="106" spans="2:19" s="50" customFormat="1" x14ac:dyDescent="0.2">
      <c r="B106" s="120"/>
      <c r="C106" s="120"/>
      <c r="D106" s="119"/>
      <c r="E106" s="119"/>
      <c r="F106" s="119"/>
      <c r="G106" s="119"/>
      <c r="H106" s="119"/>
      <c r="I106" s="119"/>
      <c r="K106" s="119"/>
      <c r="L106" s="119"/>
      <c r="O106" s="119"/>
      <c r="P106" s="119"/>
      <c r="Q106" s="56" t="s">
        <v>71</v>
      </c>
      <c r="S106" s="99"/>
    </row>
    <row r="107" spans="2:19" s="50" customFormat="1" x14ac:dyDescent="0.2">
      <c r="B107" s="119"/>
      <c r="C107" s="120"/>
      <c r="D107" s="119"/>
      <c r="E107" s="119"/>
      <c r="F107" s="119"/>
      <c r="G107" s="119"/>
      <c r="H107" s="119"/>
      <c r="I107" s="119"/>
      <c r="K107" s="119"/>
      <c r="L107" s="119"/>
      <c r="M107" s="120"/>
      <c r="N107" s="119"/>
      <c r="O107" s="119"/>
      <c r="P107" s="119"/>
      <c r="Q107" s="56" t="s">
        <v>73</v>
      </c>
      <c r="S107" s="99"/>
    </row>
    <row r="108" spans="2:19" s="50" customFormat="1" x14ac:dyDescent="0.2">
      <c r="B108" s="119"/>
      <c r="C108" s="120"/>
      <c r="D108" s="119"/>
      <c r="E108" s="119"/>
      <c r="F108" s="119"/>
      <c r="G108" s="119"/>
      <c r="H108" s="119"/>
      <c r="I108" s="119"/>
      <c r="K108" s="119"/>
      <c r="L108" s="119"/>
      <c r="M108" s="119"/>
      <c r="N108" s="119" t="s">
        <v>67</v>
      </c>
      <c r="O108" s="119"/>
      <c r="P108" s="119"/>
      <c r="Q108" s="56" t="s">
        <v>74</v>
      </c>
      <c r="S108" s="99"/>
    </row>
    <row r="109" spans="2:19" s="50" customFormat="1" x14ac:dyDescent="0.2">
      <c r="B109" s="119"/>
      <c r="C109" s="120"/>
      <c r="D109" s="119"/>
      <c r="E109" s="119"/>
      <c r="F109" s="119"/>
      <c r="G109" s="119"/>
      <c r="H109" s="119"/>
      <c r="I109" s="119"/>
      <c r="K109" s="119"/>
      <c r="L109" s="119"/>
      <c r="M109" s="119"/>
      <c r="N109" s="119"/>
      <c r="O109" s="119"/>
      <c r="P109" s="119"/>
      <c r="S109" s="99"/>
    </row>
    <row r="110" spans="2:19" s="50" customFormat="1" x14ac:dyDescent="0.2">
      <c r="B110" s="119"/>
      <c r="C110" s="120"/>
      <c r="D110" s="119"/>
      <c r="E110" s="119"/>
      <c r="F110" s="119"/>
      <c r="G110" s="119"/>
      <c r="H110" s="119"/>
      <c r="I110" s="119"/>
      <c r="K110" s="119"/>
      <c r="L110" s="119"/>
      <c r="M110" s="119"/>
      <c r="N110" s="119"/>
      <c r="O110" s="119"/>
      <c r="P110" s="119"/>
      <c r="S110" s="99"/>
    </row>
    <row r="111" spans="2:19" s="50" customFormat="1" x14ac:dyDescent="0.2">
      <c r="B111" s="119"/>
      <c r="C111" s="119"/>
      <c r="D111" s="119"/>
      <c r="E111" s="119"/>
      <c r="F111" s="119"/>
      <c r="G111" s="119"/>
      <c r="H111" s="119"/>
      <c r="I111" s="119"/>
      <c r="K111" s="119"/>
      <c r="L111" s="119"/>
      <c r="M111" s="119"/>
      <c r="N111" s="119"/>
      <c r="O111" s="119"/>
      <c r="P111" s="119"/>
      <c r="S111" s="99"/>
    </row>
    <row r="112" spans="2:19" s="50" customFormat="1" x14ac:dyDescent="0.2">
      <c r="B112" s="119"/>
      <c r="C112" s="119"/>
      <c r="D112" s="119"/>
      <c r="E112" s="119"/>
      <c r="F112" s="119"/>
      <c r="G112" s="119"/>
      <c r="H112" s="119"/>
      <c r="I112" s="119"/>
      <c r="K112" s="119"/>
      <c r="L112" s="119"/>
      <c r="M112" s="119"/>
      <c r="N112" s="119"/>
      <c r="O112" s="119"/>
      <c r="P112" s="119"/>
      <c r="S112" s="99"/>
    </row>
    <row r="113" spans="2:19" s="50" customFormat="1" x14ac:dyDescent="0.2">
      <c r="B113" s="119"/>
      <c r="C113" s="119"/>
      <c r="D113" s="119"/>
      <c r="E113" s="119"/>
      <c r="F113" s="119"/>
      <c r="G113" s="119"/>
      <c r="H113" s="119"/>
      <c r="I113" s="119"/>
      <c r="K113" s="119"/>
      <c r="L113" s="119"/>
      <c r="M113" s="119"/>
      <c r="N113" s="119"/>
      <c r="O113" s="119"/>
      <c r="P113" s="119"/>
      <c r="Q113" s="56">
        <v>2015</v>
      </c>
      <c r="S113" s="99"/>
    </row>
    <row r="114" spans="2:19" s="50" customFormat="1" ht="12.75" customHeight="1" x14ac:dyDescent="0.2">
      <c r="B114" s="119"/>
      <c r="C114" s="119"/>
      <c r="D114" s="119"/>
      <c r="E114" s="119"/>
      <c r="F114" s="119"/>
      <c r="G114" s="119"/>
      <c r="H114" s="119"/>
      <c r="I114" s="119"/>
      <c r="Q114" s="56">
        <v>2016</v>
      </c>
      <c r="S114" s="99"/>
    </row>
    <row r="115" spans="2:19" s="50" customFormat="1" x14ac:dyDescent="0.2">
      <c r="B115" s="119"/>
      <c r="C115" s="119"/>
      <c r="D115" s="119"/>
      <c r="E115" s="119"/>
      <c r="F115" s="119"/>
      <c r="G115" s="119"/>
      <c r="H115" s="119"/>
      <c r="I115" s="119"/>
      <c r="Q115" s="56">
        <v>2017</v>
      </c>
      <c r="S115" s="99"/>
    </row>
    <row r="116" spans="2:19" s="50" customFormat="1" x14ac:dyDescent="0.2">
      <c r="C116" s="119"/>
      <c r="H116" s="119"/>
      <c r="I116" s="119"/>
      <c r="Q116" s="56">
        <v>2018</v>
      </c>
      <c r="S116" s="99"/>
    </row>
    <row r="117" spans="2:19" s="50" customFormat="1" x14ac:dyDescent="0.2">
      <c r="C117" s="119"/>
      <c r="H117" s="119"/>
      <c r="I117" s="119"/>
      <c r="S117" s="99"/>
    </row>
    <row r="118" spans="2:19" s="50" customFormat="1" x14ac:dyDescent="0.2">
      <c r="C118" s="119"/>
      <c r="H118" s="119"/>
      <c r="I118" s="119"/>
      <c r="S118" s="99"/>
    </row>
    <row r="119" spans="2:19" s="50" customFormat="1" x14ac:dyDescent="0.2">
      <c r="B119" s="58"/>
      <c r="C119" s="119"/>
      <c r="H119" s="119"/>
      <c r="I119" s="119"/>
      <c r="S119" s="99"/>
    </row>
    <row r="120" spans="2:19" s="50" customFormat="1" x14ac:dyDescent="0.2">
      <c r="B120" s="58"/>
      <c r="C120" s="119"/>
      <c r="H120" s="119"/>
      <c r="I120" s="119"/>
      <c r="S120" s="99"/>
    </row>
    <row r="121" spans="2:19" s="50" customFormat="1" x14ac:dyDescent="0.2">
      <c r="B121" s="58"/>
      <c r="C121" s="119"/>
      <c r="H121" s="119"/>
      <c r="I121" s="119"/>
      <c r="S121" s="99"/>
    </row>
    <row r="122" spans="2:19" s="50" customFormat="1" x14ac:dyDescent="0.2">
      <c r="B122" s="58"/>
      <c r="C122" s="119"/>
      <c r="H122" s="119"/>
      <c r="I122" s="119"/>
      <c r="S122" s="99"/>
    </row>
    <row r="123" spans="2:19" s="50" customFormat="1" x14ac:dyDescent="0.2">
      <c r="B123" s="58"/>
      <c r="C123" s="119"/>
      <c r="H123" s="119"/>
      <c r="I123" s="119"/>
      <c r="S123" s="99"/>
    </row>
    <row r="124" spans="2:19" s="50" customFormat="1" x14ac:dyDescent="0.2">
      <c r="B124" s="58"/>
      <c r="C124" s="119"/>
      <c r="H124" s="119"/>
      <c r="I124" s="119"/>
      <c r="S124" s="99"/>
    </row>
    <row r="125" spans="2:19" s="50" customFormat="1" x14ac:dyDescent="0.2">
      <c r="B125" s="58"/>
      <c r="C125" s="119"/>
      <c r="H125" s="119"/>
      <c r="I125" s="119"/>
      <c r="S125" s="99"/>
    </row>
    <row r="126" spans="2:19" s="50" customFormat="1" x14ac:dyDescent="0.2">
      <c r="B126" s="59"/>
      <c r="C126" s="119"/>
      <c r="H126" s="119"/>
      <c r="I126" s="119"/>
      <c r="S126" s="99"/>
    </row>
    <row r="127" spans="2:19" s="50" customFormat="1" x14ac:dyDescent="0.2">
      <c r="B127" s="59"/>
      <c r="C127" s="119"/>
      <c r="H127" s="119"/>
      <c r="I127" s="119"/>
      <c r="S127" s="99"/>
    </row>
    <row r="128" spans="2:19" s="50" customFormat="1" x14ac:dyDescent="0.2">
      <c r="C128" s="119"/>
      <c r="H128" s="119"/>
      <c r="I128" s="119"/>
      <c r="S128" s="99"/>
    </row>
    <row r="129" spans="2:19" s="50" customFormat="1" x14ac:dyDescent="0.2">
      <c r="B129" s="160" t="s">
        <v>260</v>
      </c>
      <c r="C129" s="119"/>
      <c r="F129" s="119"/>
      <c r="I129" s="119"/>
      <c r="S129" s="99"/>
    </row>
    <row r="130" spans="2:19" s="50" customFormat="1" x14ac:dyDescent="0.2">
      <c r="B130" s="160" t="s">
        <v>261</v>
      </c>
      <c r="C130" s="119"/>
      <c r="F130" s="119"/>
      <c r="I130" s="119"/>
      <c r="S130" s="99"/>
    </row>
    <row r="131" spans="2:19" s="50" customFormat="1" x14ac:dyDescent="0.2">
      <c r="B131" s="160" t="s">
        <v>262</v>
      </c>
      <c r="C131" s="119"/>
      <c r="F131" s="119"/>
      <c r="I131" s="51"/>
      <c r="J131" s="51"/>
      <c r="K131" s="51"/>
      <c r="S131" s="99"/>
    </row>
    <row r="132" spans="2:19" s="50" customFormat="1" x14ac:dyDescent="0.2">
      <c r="B132" s="160" t="s">
        <v>263</v>
      </c>
      <c r="C132" s="119"/>
      <c r="F132" s="119"/>
      <c r="G132" s="119"/>
      <c r="H132" s="51"/>
      <c r="I132" s="51"/>
      <c r="J132" s="51"/>
      <c r="K132" s="51"/>
      <c r="S132" s="99"/>
    </row>
    <row r="133" spans="2:19" s="50" customFormat="1" x14ac:dyDescent="0.2">
      <c r="B133" s="160" t="s">
        <v>264</v>
      </c>
      <c r="C133" s="119"/>
      <c r="F133" s="119"/>
      <c r="G133" s="119"/>
      <c r="H133" s="51"/>
      <c r="I133" s="51"/>
      <c r="J133" s="51"/>
      <c r="K133" s="51"/>
      <c r="S133" s="99"/>
    </row>
    <row r="134" spans="2:19" s="50" customFormat="1" x14ac:dyDescent="0.2">
      <c r="B134" s="160" t="s">
        <v>265</v>
      </c>
      <c r="C134" s="119"/>
      <c r="F134" s="119"/>
      <c r="G134" s="119"/>
      <c r="H134" s="51"/>
      <c r="I134" s="51"/>
      <c r="J134" s="51"/>
      <c r="K134" s="51"/>
      <c r="S134" s="99"/>
    </row>
    <row r="135" spans="2:19" s="50" customFormat="1" x14ac:dyDescent="0.2">
      <c r="B135" s="160" t="s">
        <v>266</v>
      </c>
      <c r="C135" s="119"/>
      <c r="F135" s="119"/>
      <c r="G135" s="119"/>
      <c r="H135" s="51"/>
      <c r="I135" s="51"/>
      <c r="J135" s="51"/>
      <c r="K135" s="51"/>
      <c r="S135" s="99"/>
    </row>
    <row r="136" spans="2:19" s="50" customFormat="1" x14ac:dyDescent="0.2">
      <c r="B136" s="60"/>
      <c r="C136" s="119"/>
      <c r="F136" s="119"/>
      <c r="G136" s="119"/>
      <c r="H136" s="51"/>
      <c r="I136" s="51"/>
      <c r="J136" s="51"/>
      <c r="K136" s="51"/>
      <c r="S136" s="99"/>
    </row>
    <row r="137" spans="2:19" s="50" customFormat="1" x14ac:dyDescent="0.2">
      <c r="B137" s="58"/>
      <c r="C137" s="119"/>
      <c r="F137" s="119"/>
      <c r="G137" s="119"/>
      <c r="H137" s="51"/>
      <c r="I137" s="51"/>
      <c r="J137" s="51"/>
      <c r="K137" s="51"/>
      <c r="S137" s="99"/>
    </row>
    <row r="138" spans="2:19" s="52" customFormat="1" x14ac:dyDescent="0.2">
      <c r="B138" s="58"/>
      <c r="C138" s="119"/>
      <c r="F138" s="119"/>
      <c r="G138" s="119"/>
      <c r="H138" s="51"/>
      <c r="I138" s="51"/>
      <c r="J138" s="51"/>
      <c r="K138" s="51"/>
      <c r="S138" s="102"/>
    </row>
    <row r="139" spans="2:19" s="52" customFormat="1" x14ac:dyDescent="0.2">
      <c r="B139" s="50" t="s">
        <v>29</v>
      </c>
      <c r="C139" s="119"/>
      <c r="F139" s="119"/>
      <c r="G139" s="119"/>
      <c r="H139" s="51"/>
      <c r="I139" s="51"/>
      <c r="J139" s="51"/>
      <c r="K139" s="51"/>
      <c r="S139" s="102"/>
    </row>
    <row r="140" spans="2:19" s="52" customFormat="1" x14ac:dyDescent="0.2">
      <c r="B140" s="57" t="s">
        <v>55</v>
      </c>
      <c r="C140" s="119"/>
      <c r="F140" s="119"/>
      <c r="G140" s="119"/>
      <c r="H140" s="51"/>
      <c r="I140" s="51"/>
      <c r="J140" s="51"/>
      <c r="K140" s="51"/>
      <c r="S140" s="102"/>
    </row>
    <row r="141" spans="2:19" s="52" customFormat="1" x14ac:dyDescent="0.2">
      <c r="B141" s="57" t="s">
        <v>166</v>
      </c>
      <c r="C141" s="119"/>
      <c r="F141" s="119"/>
      <c r="G141" s="119"/>
      <c r="H141" s="51"/>
      <c r="I141" s="51"/>
      <c r="J141" s="51"/>
      <c r="K141" s="51"/>
      <c r="S141" s="102"/>
    </row>
    <row r="142" spans="2:19" s="52" customFormat="1" x14ac:dyDescent="0.2">
      <c r="B142" s="57" t="s">
        <v>39</v>
      </c>
      <c r="C142" s="119"/>
      <c r="F142" s="119"/>
      <c r="G142" s="119"/>
      <c r="H142" s="51"/>
      <c r="I142" s="51"/>
      <c r="J142" s="51"/>
      <c r="K142" s="51"/>
      <c r="S142" s="102"/>
    </row>
    <row r="143" spans="2:19" s="52" customFormat="1" x14ac:dyDescent="0.2">
      <c r="B143" s="57" t="s">
        <v>172</v>
      </c>
      <c r="C143" s="119"/>
      <c r="F143" s="119"/>
      <c r="G143" s="119"/>
      <c r="H143" s="51"/>
      <c r="I143" s="51"/>
      <c r="J143" s="51"/>
      <c r="K143" s="51"/>
      <c r="S143" s="102"/>
    </row>
    <row r="144" spans="2:19" s="52" customFormat="1" x14ac:dyDescent="0.2">
      <c r="B144" s="57" t="s">
        <v>112</v>
      </c>
      <c r="C144" s="119"/>
      <c r="F144" s="119"/>
      <c r="G144" s="119"/>
      <c r="J144" s="51"/>
      <c r="K144" s="51"/>
      <c r="S144" s="102"/>
    </row>
    <row r="145" spans="2:19" s="52" customFormat="1" x14ac:dyDescent="0.2">
      <c r="B145" s="57" t="s">
        <v>174</v>
      </c>
      <c r="C145" s="119"/>
      <c r="F145" s="119"/>
      <c r="G145" s="119"/>
      <c r="S145" s="102"/>
    </row>
    <row r="146" spans="2:19" s="52" customFormat="1" x14ac:dyDescent="0.2">
      <c r="B146" s="57" t="s">
        <v>53</v>
      </c>
      <c r="C146" s="119"/>
      <c r="F146" s="119"/>
      <c r="G146" s="119"/>
      <c r="S146" s="102"/>
    </row>
    <row r="147" spans="2:19" s="52" customFormat="1" x14ac:dyDescent="0.2">
      <c r="B147" s="57" t="s">
        <v>163</v>
      </c>
      <c r="C147" s="119"/>
      <c r="F147" s="119"/>
      <c r="G147" s="119"/>
      <c r="S147" s="102"/>
    </row>
    <row r="148" spans="2:19" s="52" customFormat="1" x14ac:dyDescent="0.2">
      <c r="B148" s="57" t="s">
        <v>167</v>
      </c>
      <c r="C148" s="119"/>
      <c r="F148" s="119"/>
      <c r="G148" s="119"/>
      <c r="S148" s="102"/>
    </row>
    <row r="149" spans="2:19" x14ac:dyDescent="0.2">
      <c r="B149" s="121" t="s">
        <v>187</v>
      </c>
      <c r="C149" s="119"/>
      <c r="F149" s="119"/>
      <c r="G149" s="119"/>
    </row>
    <row r="150" spans="2:19" x14ac:dyDescent="0.2">
      <c r="B150" s="57" t="s">
        <v>165</v>
      </c>
      <c r="C150" s="119"/>
      <c r="F150" s="119"/>
      <c r="G150" s="119"/>
    </row>
    <row r="151" spans="2:19" x14ac:dyDescent="0.2">
      <c r="B151" s="57" t="s">
        <v>170</v>
      </c>
      <c r="C151" s="119"/>
      <c r="F151" s="119"/>
      <c r="G151" s="119"/>
    </row>
    <row r="152" spans="2:19" x14ac:dyDescent="0.2">
      <c r="B152" s="57" t="s">
        <v>173</v>
      </c>
      <c r="C152" s="119"/>
      <c r="F152" s="119"/>
      <c r="G152" s="119"/>
    </row>
    <row r="153" spans="2:19" x14ac:dyDescent="0.2">
      <c r="B153" s="57" t="s">
        <v>171</v>
      </c>
      <c r="C153" s="119"/>
      <c r="F153" s="119"/>
      <c r="G153" s="119"/>
    </row>
    <row r="154" spans="2:19" x14ac:dyDescent="0.2">
      <c r="B154" s="57" t="s">
        <v>168</v>
      </c>
      <c r="C154" s="119"/>
      <c r="F154" s="119"/>
      <c r="G154" s="119"/>
    </row>
    <row r="155" spans="2:19" x14ac:dyDescent="0.2">
      <c r="B155" s="57" t="s">
        <v>161</v>
      </c>
      <c r="C155" s="119"/>
      <c r="F155" s="119"/>
      <c r="G155" s="119"/>
    </row>
    <row r="156" spans="2:19" x14ac:dyDescent="0.2">
      <c r="B156" s="57" t="s">
        <v>169</v>
      </c>
      <c r="C156" s="119"/>
    </row>
    <row r="157" spans="2:19" x14ac:dyDescent="0.2">
      <c r="B157" s="57" t="s">
        <v>162</v>
      </c>
      <c r="C157" s="119"/>
    </row>
    <row r="158" spans="2:19" x14ac:dyDescent="0.2">
      <c r="B158" s="57" t="s">
        <v>164</v>
      </c>
      <c r="C158" s="119"/>
    </row>
    <row r="159" spans="2:19" x14ac:dyDescent="0.2">
      <c r="B159" s="57" t="s">
        <v>46</v>
      </c>
      <c r="C159" s="119"/>
    </row>
    <row r="160" spans="2:19" x14ac:dyDescent="0.2">
      <c r="B160" s="57" t="s">
        <v>54</v>
      </c>
      <c r="C160" s="119"/>
    </row>
    <row r="161" spans="2:3" x14ac:dyDescent="0.2">
      <c r="B161" s="57" t="s">
        <v>45</v>
      </c>
      <c r="C161" s="119"/>
    </row>
    <row r="162" spans="2:3" x14ac:dyDescent="0.2">
      <c r="B162" s="57" t="s">
        <v>47</v>
      </c>
      <c r="C162" s="119"/>
    </row>
    <row r="163" spans="2:3" x14ac:dyDescent="0.2">
      <c r="B163" s="57" t="s">
        <v>113</v>
      </c>
      <c r="C163" s="119"/>
    </row>
    <row r="164" spans="2:3" x14ac:dyDescent="0.2">
      <c r="B164" s="57" t="s">
        <v>111</v>
      </c>
      <c r="C164" s="119"/>
    </row>
    <row r="165" spans="2:3" x14ac:dyDescent="0.2">
      <c r="B165" s="57" t="s">
        <v>40</v>
      </c>
      <c r="C165" s="119"/>
    </row>
    <row r="166" spans="2:3" x14ac:dyDescent="0.2">
      <c r="B166" s="57" t="s">
        <v>110</v>
      </c>
    </row>
    <row r="167" spans="2:3" x14ac:dyDescent="0.2">
      <c r="B167" s="50"/>
    </row>
    <row r="168" spans="2:3" x14ac:dyDescent="0.2">
      <c r="B168" s="50"/>
    </row>
    <row r="169" spans="2:3" x14ac:dyDescent="0.2">
      <c r="B169" s="50"/>
    </row>
    <row r="170" spans="2:3" x14ac:dyDescent="0.2">
      <c r="B170" s="50" t="s">
        <v>188</v>
      </c>
    </row>
    <row r="171" spans="2:3" x14ac:dyDescent="0.2">
      <c r="B171" s="56" t="s">
        <v>66</v>
      </c>
    </row>
    <row r="172" spans="2:3" x14ac:dyDescent="0.2">
      <c r="B172" s="56" t="s">
        <v>85</v>
      </c>
    </row>
    <row r="173" spans="2:3" x14ac:dyDescent="0.2">
      <c r="B173" s="50"/>
    </row>
    <row r="174" spans="2:3" x14ac:dyDescent="0.2">
      <c r="B174" s="58"/>
    </row>
    <row r="175" spans="2:3" x14ac:dyDescent="0.2">
      <c r="B175" s="58"/>
    </row>
    <row r="176" spans="2:3" x14ac:dyDescent="0.2">
      <c r="B176" s="61"/>
    </row>
    <row r="177" spans="2:2" x14ac:dyDescent="0.2">
      <c r="B177" s="61"/>
    </row>
    <row r="178" spans="2:2" x14ac:dyDescent="0.2">
      <c r="B178" s="61"/>
    </row>
    <row r="179" spans="2:2" x14ac:dyDescent="0.2">
      <c r="B179" s="61"/>
    </row>
    <row r="180" spans="2:2" x14ac:dyDescent="0.2">
      <c r="B180" s="61"/>
    </row>
  </sheetData>
  <sheetProtection formatColumns="0" formatRows="0"/>
  <mergeCells count="78">
    <mergeCell ref="C76:P76"/>
    <mergeCell ref="C77:P77"/>
    <mergeCell ref="C78:P78"/>
    <mergeCell ref="B52:P67"/>
    <mergeCell ref="A68:Q68"/>
    <mergeCell ref="B69:B76"/>
    <mergeCell ref="C69:P69"/>
    <mergeCell ref="C70:P70"/>
    <mergeCell ref="C71:P71"/>
    <mergeCell ref="C72:P72"/>
    <mergeCell ref="C73:P73"/>
    <mergeCell ref="C74:P74"/>
    <mergeCell ref="C75:P75"/>
    <mergeCell ref="B51:P51"/>
    <mergeCell ref="C42:G42"/>
    <mergeCell ref="H42:L42"/>
    <mergeCell ref="M42:P42"/>
    <mergeCell ref="C43:G43"/>
    <mergeCell ref="H43:L43"/>
    <mergeCell ref="M43:P43"/>
    <mergeCell ref="C44:G44"/>
    <mergeCell ref="H44:L44"/>
    <mergeCell ref="M44:P44"/>
    <mergeCell ref="B46:P46"/>
    <mergeCell ref="B48:B49"/>
    <mergeCell ref="C40:G40"/>
    <mergeCell ref="H40:L40"/>
    <mergeCell ref="M40:P40"/>
    <mergeCell ref="C41:G41"/>
    <mergeCell ref="H41:L41"/>
    <mergeCell ref="M41:P41"/>
    <mergeCell ref="B35:P35"/>
    <mergeCell ref="C36:P36"/>
    <mergeCell ref="B38:P38"/>
    <mergeCell ref="C39:G39"/>
    <mergeCell ref="H39:L39"/>
    <mergeCell ref="M39:P39"/>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23:P23"/>
    <mergeCell ref="C12:P12"/>
    <mergeCell ref="B13:P13"/>
    <mergeCell ref="C14:P14"/>
    <mergeCell ref="B15:P15"/>
    <mergeCell ref="C16:P16"/>
    <mergeCell ref="B17:P17"/>
    <mergeCell ref="C18:P18"/>
    <mergeCell ref="B19:P19"/>
    <mergeCell ref="B20:P20"/>
    <mergeCell ref="B21:P21"/>
    <mergeCell ref="C22:P22"/>
    <mergeCell ref="B2:B5"/>
    <mergeCell ref="C2:M2"/>
    <mergeCell ref="N2:P2"/>
    <mergeCell ref="C3:M3"/>
    <mergeCell ref="N3:P3"/>
    <mergeCell ref="C4:M4"/>
    <mergeCell ref="N4:P4"/>
    <mergeCell ref="C5:M5"/>
    <mergeCell ref="N5:P5"/>
    <mergeCell ref="B7:P8"/>
    <mergeCell ref="B9:P9"/>
    <mergeCell ref="C10:I10"/>
    <mergeCell ref="J10:M10"/>
    <mergeCell ref="N10:P10"/>
    <mergeCell ref="B11:P11"/>
  </mergeCells>
  <conditionalFormatting sqref="F49">
    <cfRule type="cellIs" dxfId="194" priority="17" stopIfTrue="1" operator="equal">
      <formula>"0"</formula>
    </cfRule>
    <cfRule type="cellIs" dxfId="193" priority="18" stopIfTrue="1" operator="lessThanOrEqual">
      <formula>$S$5</formula>
    </cfRule>
    <cfRule type="cellIs" dxfId="192" priority="19" stopIfTrue="1" operator="greaterThanOrEqual">
      <formula>$S$2</formula>
    </cfRule>
    <cfRule type="cellIs" dxfId="179" priority="20" stopIfTrue="1" operator="between">
      <formula>$S$4</formula>
      <formula>$S$3</formula>
    </cfRule>
  </conditionalFormatting>
  <conditionalFormatting sqref="I49">
    <cfRule type="cellIs" dxfId="191" priority="13" stopIfTrue="1" operator="equal">
      <formula>"0"</formula>
    </cfRule>
    <cfRule type="cellIs" dxfId="190" priority="14" stopIfTrue="1" operator="lessThanOrEqual">
      <formula>$S$5</formula>
    </cfRule>
    <cfRule type="cellIs" dxfId="189" priority="15" stopIfTrue="1" operator="greaterThanOrEqual">
      <formula>$S$2</formula>
    </cfRule>
    <cfRule type="cellIs" dxfId="178" priority="16" stopIfTrue="1" operator="between">
      <formula>$S$4</formula>
      <formula>$S$3</formula>
    </cfRule>
  </conditionalFormatting>
  <conditionalFormatting sqref="L49">
    <cfRule type="cellIs" dxfId="188" priority="9" stopIfTrue="1" operator="equal">
      <formula>"0"</formula>
    </cfRule>
    <cfRule type="cellIs" dxfId="187" priority="10" stopIfTrue="1" operator="lessThanOrEqual">
      <formula>$S$5</formula>
    </cfRule>
    <cfRule type="cellIs" dxfId="186" priority="11" stopIfTrue="1" operator="greaterThanOrEqual">
      <formula>$S$2</formula>
    </cfRule>
    <cfRule type="cellIs" dxfId="177" priority="12" stopIfTrue="1" operator="between">
      <formula>$S$4</formula>
      <formula>$S$3</formula>
    </cfRule>
  </conditionalFormatting>
  <conditionalFormatting sqref="O49">
    <cfRule type="cellIs" dxfId="185" priority="5" stopIfTrue="1" operator="equal">
      <formula>"0"</formula>
    </cfRule>
    <cfRule type="cellIs" dxfId="184" priority="6" stopIfTrue="1" operator="lessThanOrEqual">
      <formula>$S$5</formula>
    </cfRule>
    <cfRule type="cellIs" dxfId="183" priority="7" stopIfTrue="1" operator="greaterThanOrEqual">
      <formula>$S$2</formula>
    </cfRule>
    <cfRule type="cellIs" dxfId="176" priority="8" stopIfTrue="1" operator="between">
      <formula>$S$4</formula>
      <formula>$S$3</formula>
    </cfRule>
  </conditionalFormatting>
  <conditionalFormatting sqref="P49">
    <cfRule type="cellIs" dxfId="182" priority="1" stopIfTrue="1" operator="equal">
      <formula>"0"</formula>
    </cfRule>
    <cfRule type="cellIs" dxfId="181" priority="2" stopIfTrue="1" operator="lessThanOrEqual">
      <formula>$S$5</formula>
    </cfRule>
    <cfRule type="cellIs" dxfId="180" priority="3" stopIfTrue="1" operator="greaterThanOrEqual">
      <formula>$S$2</formula>
    </cfRule>
    <cfRule type="cellIs" dxfId="175" priority="4" stopIfTrue="1" operator="between">
      <formula>$S$4</formula>
      <formula>$S$3</formula>
    </cfRule>
  </conditionalFormatting>
  <dataValidations count="6">
    <dataValidation type="list" allowBlank="1" showInputMessage="1" showErrorMessage="1" sqref="C18:P18" xr:uid="{F599E123-DFBB-4CF3-BEF2-0081497CBEDB}">
      <formula1>$B$129:$B$135</formula1>
    </dataValidation>
    <dataValidation type="list" allowBlank="1" showInputMessage="1" showErrorMessage="1" sqref="C32:P32 C36:P36 C34:P34" xr:uid="{A4A85ED7-E64E-4808-A42D-E297C5AADE4B}">
      <formula1>$Q$103:$Q$108</formula1>
    </dataValidation>
    <dataValidation type="list" allowBlank="1" showInputMessage="1" showErrorMessage="1" sqref="N10:P10" xr:uid="{7B381904-4C76-41B5-A8F2-8C7B12987627}">
      <formula1>"Economicos,Eficiencia,Eficacia, Efectividad,Calidad"</formula1>
    </dataValidation>
    <dataValidation type="list" allowBlank="1" showInputMessage="1" showErrorMessage="1" sqref="C12:P12" xr:uid="{FE929900-A868-4BEF-80E9-672B5FFD190E}">
      <formula1>$B$140:$B$166</formula1>
    </dataValidation>
    <dataValidation type="list" allowBlank="1" showInputMessage="1" showErrorMessage="1" sqref="C78:P78" xr:uid="{8C81193D-BC4A-4465-8B93-011962CD895D}">
      <formula1>$B$171:$B$172</formula1>
    </dataValidation>
    <dataValidation type="list" allowBlank="1" showInputMessage="1" showErrorMessage="1" sqref="C10:I10" xr:uid="{FDD4EFE6-C9C3-48E2-A0C0-304E39C081FF}">
      <formula1>"2023,2024,2025,2026,2027"</formula1>
    </dataValidation>
  </dataValidations>
  <pageMargins left="0.7" right="0.7" top="0.75" bottom="0.75" header="0.3" footer="0.3"/>
  <pageSetup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LongProperties xmlns="http://schemas.microsoft.com/office/2006/metadata/longProperties"/>
</file>

<file path=customXml/item2.xml><?xml version="1.0" encoding="utf-8"?>
<?mso-contentType ?>
<customXsn xmlns="http://schemas.microsoft.com/office/2006/metadata/customXsn">
  <xsnLocation/>
  <cached>True</cached>
  <openByDefault>True</openByDefault>
  <xsnScope/>
</customXsn>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5.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documentManagement>
</p:properties>
</file>

<file path=customXml/itemProps1.xml><?xml version="1.0" encoding="utf-8"?>
<ds:datastoreItem xmlns:ds="http://schemas.openxmlformats.org/officeDocument/2006/customXml" ds:itemID="{5632B622-9560-48A5-9FE5-97581F9DBB68}">
  <ds:schemaRefs>
    <ds:schemaRef ds:uri="http://schemas.microsoft.com/office/2006/metadata/longProperties"/>
  </ds:schemaRefs>
</ds:datastoreItem>
</file>

<file path=customXml/itemProps2.xml><?xml version="1.0" encoding="utf-8"?>
<ds:datastoreItem xmlns:ds="http://schemas.openxmlformats.org/officeDocument/2006/customXml" ds:itemID="{9F0F6342-BCF9-40A7-9AF8-135C6188BCC6}">
  <ds:schemaRefs>
    <ds:schemaRef ds:uri="http://schemas.microsoft.com/office/2006/metadata/customXsn"/>
  </ds:schemaRefs>
</ds:datastoreItem>
</file>

<file path=customXml/itemProps3.xml><?xml version="1.0" encoding="utf-8"?>
<ds:datastoreItem xmlns:ds="http://schemas.openxmlformats.org/officeDocument/2006/customXml" ds:itemID="{876FDCA5-B8AC-4C59-AF1F-B4A84AF7E6BC}">
  <ds:schemaRefs>
    <ds:schemaRef ds:uri="http://schemas.microsoft.com/sharepoint/v3/contenttype/forms"/>
  </ds:schemaRefs>
</ds:datastoreItem>
</file>

<file path=customXml/itemProps4.xml><?xml version="1.0" encoding="utf-8"?>
<ds:datastoreItem xmlns:ds="http://schemas.openxmlformats.org/officeDocument/2006/customXml" ds:itemID="{246902E3-7964-44A1-9C89-5E14F7495987}">
  <ds:schemaRefs>
    <ds:schemaRef ds:uri="office.server.policy"/>
  </ds:schemaRefs>
</ds:datastoreItem>
</file>

<file path=customXml/itemProps5.xml><?xml version="1.0" encoding="utf-8"?>
<ds:datastoreItem xmlns:ds="http://schemas.openxmlformats.org/officeDocument/2006/customXml" ds:itemID="{DA30D9F6-3BC9-4D74-8BDD-C457722612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6.xml><?xml version="1.0" encoding="utf-8"?>
<ds:datastoreItem xmlns:ds="http://schemas.openxmlformats.org/officeDocument/2006/customXml" ds:itemID="{29CB1932-9119-489A-B4B8-1D4C1A696478}">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27</vt:i4>
      </vt:variant>
    </vt:vector>
  </HeadingPairs>
  <TitlesOfParts>
    <vt:vector size="27" baseType="lpstr">
      <vt:lpstr>Toma Posesion </vt:lpstr>
      <vt:lpstr>Registro Toma Poses </vt:lpstr>
      <vt:lpstr>Oport Termin Proc</vt:lpstr>
      <vt:lpstr>Regis Opor Term Pro</vt:lpstr>
      <vt:lpstr>Encuesta</vt:lpstr>
      <vt:lpstr>Reg_Encuesta</vt:lpstr>
      <vt:lpstr>Almacen</vt:lpstr>
      <vt:lpstr>Registro Almacén</vt:lpstr>
      <vt:lpstr>Mantenimiento</vt:lpstr>
      <vt:lpstr>Registro Mantto</vt:lpstr>
      <vt:lpstr>Requerimiento</vt:lpstr>
      <vt:lpstr>Registro Requerimiento</vt:lpstr>
      <vt:lpstr>ICA</vt:lpstr>
      <vt:lpstr>ICA_Registro</vt:lpstr>
      <vt:lpstr>ICA (2)</vt:lpstr>
      <vt:lpstr>ICA_percapita</vt:lpstr>
      <vt:lpstr>ICA_PER</vt:lpstr>
      <vt:lpstr>ICE</vt:lpstr>
      <vt:lpstr>ICE_Registro</vt:lpstr>
      <vt:lpstr>ICE_PER</vt:lpstr>
      <vt:lpstr>ICE_Percapita</vt:lpstr>
      <vt:lpstr>RESPEL</vt:lpstr>
      <vt:lpstr>Registro de Datos_RESPEL</vt:lpstr>
      <vt:lpstr>IRA</vt:lpstr>
      <vt:lpstr>Registro de Datos_IRA</vt:lpstr>
      <vt:lpstr>NN</vt:lpstr>
      <vt:lpstr>Registro NN</vt:lpstr>
    </vt:vector>
  </TitlesOfParts>
  <Company>SUPERSOCIEDADES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Indicadores del proceso Gestión de Infraestructura Física</dc:title>
  <dc:creator>hoslanders</dc:creator>
  <cp:lastModifiedBy>Ruben Dario Moreno Posada</cp:lastModifiedBy>
  <cp:lastPrinted>2014-10-10T12:56:08Z</cp:lastPrinted>
  <dcterms:created xsi:type="dcterms:W3CDTF">2012-02-20T19:54:14Z</dcterms:created>
  <dcterms:modified xsi:type="dcterms:W3CDTF">2025-05-22T14:48:32Z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Fecha_Actualizacion">
    <vt:lpwstr>2021-01-31T00:00:00Z</vt:lpwstr>
  </property>
  <property fmtid="{D5CDD505-2E9C-101B-9397-08002B2CF9AE}" pid="4" name="Descripción Documento">
    <vt:lpwstr/>
  </property>
  <property fmtid="{D5CDD505-2E9C-101B-9397-08002B2CF9AE}" pid="5" name="Fecha">
    <vt:lpwstr>2021-01-31T00:00:00Z</vt:lpwstr>
  </property>
  <property fmtid="{D5CDD505-2E9C-101B-9397-08002B2CF9AE}" pid="6" name="Grupos_de_Proceso">
    <vt:lpwstr>Procesos de Apoyo</vt:lpwstr>
  </property>
  <property fmtid="{D5CDD505-2E9C-101B-9397-08002B2CF9AE}" pid="7" name="Dependencia_Nivel_Superior">
    <vt:lpwstr>Secretaría General</vt:lpwstr>
  </property>
  <property fmtid="{D5CDD505-2E9C-101B-9397-08002B2CF9AE}" pid="8" name="Procesos_SGI">
    <vt:lpwstr>Procesos de Apoyo - Gestión de Infraestructura Física</vt:lpwstr>
  </property>
  <property fmtid="{D5CDD505-2E9C-101B-9397-08002B2CF9AE}" pid="9" name="Tipo Documental">
    <vt:lpwstr>Indicadores</vt:lpwstr>
  </property>
  <property fmtid="{D5CDD505-2E9C-101B-9397-08002B2CF9AE}" pid="10" name="Ano Documento">
    <vt:lpwstr>2021</vt:lpwstr>
  </property>
  <property fmtid="{D5CDD505-2E9C-101B-9397-08002B2CF9AE}" pid="11" name="eDOCS AutoSave">
    <vt:lpwstr/>
  </property>
  <property fmtid="{D5CDD505-2E9C-101B-9397-08002B2CF9AE}" pid="12" name="_dlc_DocId">
    <vt:lpwstr>NV5X2DCNMZXR-1675502055-111</vt:lpwstr>
  </property>
  <property fmtid="{D5CDD505-2E9C-101B-9397-08002B2CF9AE}" pid="13" name="_dlc_DocIdItemGuid">
    <vt:lpwstr>85c29a0f-6c3d-4cb2-ba27-a724270fab21</vt:lpwstr>
  </property>
  <property fmtid="{D5CDD505-2E9C-101B-9397-08002B2CF9AE}" pid="14" name="_dlc_DocIdUrl">
    <vt:lpwstr>https://www.supersociedades.gov.co/nuestra_entidad/Planeacion/_layouts/15/DocIdRedir.aspx?ID=NV5X2DCNMZXR-1675502055-111, NV5X2DCNMZXR-1675502055-111</vt:lpwstr>
  </property>
  <property fmtid="{D5CDD505-2E9C-101B-9397-08002B2CF9AE}" pid="15" name="Version_Documento">
    <vt:lpwstr>4.00000000000000</vt:lpwstr>
  </property>
  <property fmtid="{D5CDD505-2E9C-101B-9397-08002B2CF9AE}" pid="16" name="Tipo Documental SGI">
    <vt:lpwstr>Formato</vt:lpwstr>
  </property>
  <property fmtid="{D5CDD505-2E9C-101B-9397-08002B2CF9AE}" pid="17" name="_Version">
    <vt:lpwstr>1</vt:lpwstr>
  </property>
  <property fmtid="{D5CDD505-2E9C-101B-9397-08002B2CF9AE}" pid="18" name="SeoMetaDescription">
    <vt:lpwstr/>
  </property>
  <property fmtid="{D5CDD505-2E9C-101B-9397-08002B2CF9AE}" pid="19" name="_activity">
    <vt:lpwstr/>
  </property>
</Properties>
</file>