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8. Septiembre\"/>
    </mc:Choice>
  </mc:AlternateContent>
  <workbookProtection workbookAlgorithmName="SHA-512" workbookHashValue="UQdUe/rzh2xmOg3UjozDfpnC5v5/fXfymnkPdv7edlXmuKBuHb7SwmM3fJf65ukNwSKprIPGlWS9BfY5NLJxzA==" workbookSaltValue="VGFdBHVSZohLohDn5BH3bw==" workbookSpinCount="100000" lockStructure="1"/>
  <bookViews>
    <workbookView xWindow="0" yWindow="0" windowWidth="28800" windowHeight="1200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13" r:id="rId8"/>
    <pivotCache cacheId="17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5" i="32"/>
  <c r="B16" i="2"/>
  <c r="G45" i="32"/>
  <c r="H53" i="32"/>
  <c r="H43" i="32"/>
  <c r="D7" i="2"/>
  <c r="G48" i="32"/>
  <c r="C16" i="2"/>
  <c r="G43" i="32"/>
  <c r="G52" i="32"/>
  <c r="C7" i="2"/>
  <c r="G49" i="32"/>
  <c r="G53" i="32"/>
  <c r="H51" i="32"/>
  <c r="H42" i="32"/>
  <c r="G42" i="32"/>
  <c r="C9" i="2"/>
  <c r="G50" i="32"/>
  <c r="D20" i="2"/>
  <c r="H44" i="32"/>
  <c r="H49" i="32"/>
  <c r="C17" i="2"/>
  <c r="H48" i="32"/>
  <c r="D18" i="2"/>
  <c r="G44" i="32"/>
  <c r="B17" i="2"/>
  <c r="G47" i="32"/>
  <c r="B9" i="2"/>
  <c r="C10" i="2"/>
  <c r="G51" i="32"/>
  <c r="C19" i="2"/>
  <c r="D17" i="2"/>
  <c r="D19" i="2"/>
  <c r="B19" i="2"/>
  <c r="H47" i="32"/>
  <c r="D16" i="2"/>
  <c r="C20" i="2"/>
  <c r="C18" i="2"/>
  <c r="B10" i="2"/>
  <c r="H50" i="32"/>
  <c r="B18" i="2"/>
  <c r="D10" i="2"/>
  <c r="B20" i="2"/>
  <c r="H52" i="32"/>
  <c r="G46" i="32"/>
  <c r="H46" i="32"/>
  <c r="B7" i="2"/>
  <c r="D9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P26" i="32" l="1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E92" i="11" l="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G5" i="1" s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<sst xmlns="http://schemas.openxmlformats.org/spreadsheetml/2006/main" count="2325" uniqueCount="212">
  <si>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</si>
  <si>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</si>
  <si>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</si>
  <si>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</si>
  <si>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</si>
  <si>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</si>
  <si>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</si>
  <si>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</si>
  <si>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</si>
  <si>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</si>
  <si>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</si>
  <si>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</si>
  <si>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</si>
  <si>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</si>
  <si>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</si>
  <si>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</si>
  <si>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</si>
  <si>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</si>
  <si>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</si>
  <si>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</si>
  <si>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</si>
  <si>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</si>
  <si>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</si>
  <si>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</si>
  <si>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</si>
  <si>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</si>
  <si>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</si>
  <si>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</si>
  <si>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</si>
  <si>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</si>
  <si>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</si>
  <si>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</si>
  <si>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</si>
  <si>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</si>
  <si>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</si>
  <si>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</si>
  <si>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</si>
  <si>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</si>
  <si>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</si>
  <si>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</si>
  <si>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</si>
  <si>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</si>
  <si>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</si>
  <si>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</si>
  <si>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</si>
  <si>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</si>
  <si>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</si>
  <si>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</si>
  <si>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</si>
  <si>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</si>
  <si>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</si>
  <si>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</si>
  <si>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</si>
  <si>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</si>
  <si>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</si>
  <si>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</si>
  <si>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</si>
  <si>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</si>
  <si>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</si>
  <si>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</si>
  <si>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</si>
  <si>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</si>
  <si>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</si>
  <si>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</si>
  <si>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</si>
  <si>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</si>
  <si>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</si>
  <si>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</si>
  <si>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</si>
  <si>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</si>
  <si>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</si>
  <si>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</si>
  <si>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</si>
  <si>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</si>
  <si>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</si>
  <si>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</si>
  <si>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</si>
  <si>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</si>
  <si>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</si>
  <si>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</si>
  <si>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</si>
  <si>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</si>
  <si>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</si>
  <si>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</si>
  <si>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</si>
  <si>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</si>
  <si>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</si>
  <si>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</si>
  <si>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</si>
  <si>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</si>
  <si>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</si>
  <si>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</si>
  <si>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</si>
  <si>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</si>
  <si>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</si>
  <si>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</si>
  <si>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</si>
  <si>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</si>
  <si>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</si>
  <si>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</si>
  <si>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</si>
  <si>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</si>
  <si>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</si>
  <si>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</si>
  <si>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</si>
  <si>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</si>
  <si>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</si>
  <si>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</si>
  <si>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</si>
  <si>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</si>
  <si>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</si>
  <si>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</si>
  <si>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</si>
  <si>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</si>
  <si>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</si>
  <si>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</si>
  <si>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</si>
  <si>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</si>
  <si>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</si>
  <si>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</si>
  <si>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</si>
  <si>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</si>
  <si>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</si>
  <si>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</si>
  <si>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</si>
  <si>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</si>
  <si>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</si>
  <si>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</si>
  <si>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</si>
  <si>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</si>
  <si>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</si>
  <si>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</si>
  <si>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</si>
  <si>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</si>
  <si>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</si>
  <si>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</si>
  <si>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</si>
  <si>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</si>
  <si>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</si>
  <si>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</si>
  <si>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</si>
  <si>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</si>
  <si>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</si>
  <si>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</si>
  <si>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</si>
  <si>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</si>
  <si>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</si>
  <si>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</si>
  <si>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</si>
  <si>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</si>
  <si>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</si>
  <si>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</si>
  <si>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</si>
  <si>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</si>
  <si>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</si>
  <si>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</si>
  <si>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</si>
  <si>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</si>
  <si>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</si>
  <si>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</si>
  <si>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</si>
  <si>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</si>
  <si>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</si>
  <si>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</si>
  <si>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</si>
  <si>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</si>
  <si>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</si>
  <si>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</si>
  <si>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</si>
  <si>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</si>
  <si>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</si>
  <si>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</si>
  <si>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</si>
  <si>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</si>
  <si>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</si>
  <si>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</si>
  <si>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</si>
  <si>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</si>
  <si>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</si>
  <si>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</si>
  <si>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</si>
  <si>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</si>
  <si>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</si>
  <si>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</si>
  <si>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</si>
  <si>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</si>
  <si>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</si>
  <si>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</si>
  <si>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</si>
  <si>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</si>
  <si>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</si>
  <si>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</si>
  <si>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</si>
  <si>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</si>
  <si>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</si>
  <si>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</si>
  <si>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</si>
  <si>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</si>
  <si>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</si>
  <si>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</si>
  <si>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</si>
  <si>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</si>
  <si>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</si>
  <si>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</si>
  <si>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</si>
  <si>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</si>
  <si>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>A-08-05</t>
  </si>
  <si>
    <t>05</t>
  </si>
  <si>
    <t>MULTAS, SANCIONES E INTERESES DE MORA</t>
  </si>
  <si>
    <t xml:space="preserve">EJECUCIÓN PRESUPUESTAL </t>
  </si>
  <si>
    <t xml:space="preserve">2024 ( Millones) </t>
  </si>
  <si>
    <t xml:space="preserve">EJECUCIÓN PRESUPUESTAL  Agosto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</si>
</sst>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1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NumberFormat="1" applyFont="1" applyFill="1" applyBorder="1" applyAlignment="1">
      <alignment horizontal="center" vertical="center" wrapText="1" readingOrder="1"/>
    </xf>
    <xf numFmtId="0" fontId="24" fillId="0" borderId="6" xfId="0" applyNumberFormat="1" applyFont="1" applyFill="1" applyBorder="1" applyAlignment="1">
      <alignment horizontal="left" vertical="center" wrapText="1" readingOrder="1"/>
    </xf>
    <xf numFmtId="0" fontId="24" fillId="0" borderId="6" xfId="0" applyNumberFormat="1" applyFont="1" applyFill="1" applyBorder="1" applyAlignment="1">
      <alignment vertical="center" wrapText="1" readingOrder="1"/>
    </xf>
    <xf numFmtId="164" fontId="24" fillId="0" borderId="6" xfId="0" applyNumberFormat="1" applyFont="1" applyFill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 applyAlignment="1"/>
    <xf numFmtId="0" fontId="35" fillId="3" borderId="0" xfId="0" applyFont="1" applyFill="1" applyBorder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68.737359375002" createdVersion="6" refreshedVersion="6" minRefreshableVersion="3" recordCount="282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0" maxValue="63929935000"/>
    </cacheField>
    <cacheField name="APR. ADICIONADA" numFmtId="0">
      <sharedItems containsString="0" containsBlank="1" containsNumber="1" containsInteger="1" minValue="0" maxValue="8343068291"/>
    </cacheField>
    <cacheField name="APR. REDUCIDA" numFmtId="0">
      <sharedItems containsString="0" containsBlank="1" containsNumber="1" containsInteger="1" minValue="0" maxValue="11258823000"/>
    </cacheField>
    <cacheField name="APR. VIGENTE" numFmtId="0">
      <sharedItems containsString="0" containsBlank="1" containsNumber="1" containsInteger="1" minValue="0" maxValue="72273003291"/>
    </cacheField>
    <cacheField name="APR BLOQUEADA" numFmtId="0">
      <sharedItems containsString="0" containsBlank="1" containsNumber="1" containsInteger="1" minValue="0" maxValue="700000000"/>
    </cacheField>
    <cacheField name="CDP" numFmtId="0">
      <sharedItems containsString="0" containsBlank="1" containsNumber="1" minValue="0" maxValue="72273003291"/>
    </cacheField>
    <cacheField name="APR. DISPONIBLE" numFmtId="0">
      <sharedItems containsString="0" containsBlank="1" containsNumber="1" minValue="0" maxValue="4445958998.0200005"/>
    </cacheField>
    <cacheField name="COMPROMISO" numFmtId="0">
      <sharedItems containsString="0" containsBlank="1" containsNumber="1" minValue="0" maxValue="48364295085"/>
    </cacheField>
    <cacheField name="OBLIGACION" numFmtId="0">
      <sharedItems containsString="0" containsBlank="1" containsNumber="1" minValue="0" maxValue="48331367035.879997"/>
    </cacheField>
    <cacheField name="ORDEN PAGO" numFmtId="0">
      <sharedItems containsString="0" containsBlank="1" containsNumber="1" minValue="0" maxValue="48331367035.879997"/>
    </cacheField>
    <cacheField name="PAGOS" numFmtId="0">
      <sharedItems containsString="0" containsBlank="1" containsNumber="1" minValue="0" maxValue="48331367035.879997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68.737360416664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6885027693553728" maxValue="0.6885027693553728"/>
    </cacheField>
    <cacheField name="ACTUAL-OBLIGADO" numFmtId="168">
      <sharedItems containsMixedTypes="1" containsNumber="1" minValue="0.63531422845317276" maxValue="0.635314228453172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63929935000"/>
    <n v="8343068291"/>
    <n v="0"/>
    <n v="72273003291"/>
    <n v="0"/>
    <n v="72273003291"/>
    <n v="0"/>
    <n v="48364295085"/>
    <n v="48331367035.879997"/>
    <n v="48331367035.879997"/>
    <n v="48331367035.879997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4493371000"/>
    <n v="2505369519"/>
    <n v="0"/>
    <n v="26998740519"/>
    <n v="0"/>
    <n v="26998740519"/>
    <n v="0"/>
    <n v="17588872510"/>
    <n v="17060715775"/>
    <n v="17060715775"/>
    <n v="17060715775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20014234000"/>
    <n v="410385190"/>
    <n v="0"/>
    <n v="20424619190"/>
    <n v="0"/>
    <n v="20424619190"/>
    <n v="0"/>
    <n v="11962628759"/>
    <n v="11940052007"/>
    <n v="11940052007"/>
    <n v="11940052007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11381366000"/>
    <n v="0"/>
    <n v="11258823000"/>
    <n v="122543000"/>
    <n v="122543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145533000"/>
    <n v="0"/>
    <n v="0"/>
    <n v="145533000"/>
    <n v="0"/>
    <n v="145532990"/>
    <n v="10"/>
    <n v="64218356"/>
    <n v="64218356"/>
    <n v="64218356"/>
    <n v="64218356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60098000"/>
    <n v="0"/>
    <n v="0"/>
    <n v="60098000"/>
    <n v="0"/>
    <n v="60098000"/>
    <n v="0"/>
    <n v="18711329"/>
    <n v="17600275"/>
    <n v="17600275"/>
    <n v="17600275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75687000"/>
    <n v="0"/>
    <n v="0"/>
    <n v="75687000"/>
    <n v="0"/>
    <n v="75687000"/>
    <n v="0"/>
    <n v="9001858"/>
    <n v="9001858"/>
    <n v="9001858"/>
    <n v="9001858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5932167000"/>
    <n v="2000000000"/>
    <n v="0"/>
    <n v="17932167000"/>
    <n v="0"/>
    <n v="17751159904.950001"/>
    <n v="181007095.05000001"/>
    <n v="16457318165.450001"/>
    <n v="10090817684.790001"/>
    <n v="10021317988.85"/>
    <n v="10021317988.85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n v="0"/>
    <n v="1259000000"/>
    <n v="0"/>
    <n v="1259000000"/>
    <n v="700000000"/>
    <n v="559000000"/>
    <n v="0"/>
    <n v="508550312.80000001"/>
    <n v="508550312.80000001"/>
    <n v="508550312.80000001"/>
    <n v="508550312.80000001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2000000000"/>
    <n v="0"/>
    <n v="2000000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23100000"/>
    <n v="0"/>
    <n v="0"/>
    <n v="423100000"/>
    <n v="0"/>
    <n v="65521561.920000002"/>
    <n v="357578438.07999998"/>
    <n v="65521561.920000002"/>
    <n v="64867800.460000001"/>
    <n v="63672231.460000001"/>
    <n v="63672231.460000001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70922000"/>
    <n v="0"/>
    <n v="470922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330386000"/>
    <n v="0"/>
    <n v="0"/>
    <n v="330386000"/>
    <n v="0"/>
    <n v="330386000"/>
    <n v="0"/>
    <n v="260208360"/>
    <n v="258372663"/>
    <n v="258372663"/>
    <n v="258372663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22331000"/>
    <n v="39081181"/>
    <n v="0"/>
    <n v="61412181"/>
    <n v="0"/>
    <n v="22331000"/>
    <n v="39081181"/>
    <n v="19500000"/>
    <n v="19500000"/>
    <n v="19500000"/>
    <n v="195000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177000"/>
    <n v="0"/>
    <n v="37300000"/>
    <n v="3006877000"/>
    <n v="0"/>
    <n v="2073445194"/>
    <n v="933431806"/>
    <n v="2073445194"/>
    <n v="2073445194"/>
    <n v="2073445194"/>
    <n v="2073445194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3650000000"/>
    <n v="0"/>
    <n v="0"/>
    <n v="13650000000"/>
    <n v="0"/>
    <n v="9204041001.9799995"/>
    <n v="4445958998.0200005"/>
    <n v="9204041001.9799995"/>
    <n v="9204041001.9799995"/>
    <n v="9204041001.9799995"/>
    <n v="9204041001.9799995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2246420640"/>
    <n v="753579360"/>
    <n v="1855296153.0999999"/>
    <n v="1855296153.0999999"/>
    <n v="1855296153.0999999"/>
    <n v="1855296153.0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3171900000"/>
    <n v="383940944"/>
    <n v="0"/>
    <n v="3555840944"/>
    <n v="0"/>
    <n v="3171900000"/>
    <n v="383940944"/>
    <n v="3167783240"/>
    <n v="3117412720"/>
    <n v="3117412720"/>
    <n v="311741272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388600000"/>
    <n v="0"/>
    <n v="0"/>
    <n v="3388600000"/>
    <n v="0"/>
    <n v="3388600000"/>
    <n v="0"/>
    <n v="3370734856"/>
    <n v="1468023911.01"/>
    <n v="1468023911.01"/>
    <n v="1468023911.01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238090000"/>
    <n v="82199875"/>
    <n v="0"/>
    <n v="320289875"/>
    <n v="0"/>
    <n v="304965196"/>
    <n v="15324679"/>
    <n v="304965196"/>
    <n v="304904160"/>
    <n v="304904160"/>
    <n v="304904160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28200000"/>
    <n v="0"/>
    <n v="0"/>
    <n v="428200000"/>
    <n v="0"/>
    <n v="0"/>
    <n v="428200000"/>
    <n v="0"/>
    <n v="0"/>
    <n v="0"/>
    <n v="0"/>
    <m/>
    <m/>
    <m/>
    <x v="4"/>
  </r>
  <r>
    <x v="0"/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n v="0"/>
    <n v="3000000"/>
    <n v="0"/>
    <n v="3000000"/>
    <n v="0"/>
    <n v="1000000"/>
    <n v="2000000"/>
    <n v="960100"/>
    <n v="960100"/>
    <n v="960100"/>
    <n v="96010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467344345"/>
    <n v="0"/>
    <n v="0"/>
    <n v="4467344345"/>
    <n v="0"/>
    <n v="4361135914.0100002"/>
    <n v="106208430.98999999"/>
    <n v="4354862197.0100002"/>
    <n v="2793975000.5100002"/>
    <n v="2781138966.1799998"/>
    <n v="2781138966.1799998"/>
    <m/>
    <m/>
    <m/>
    <x v="5"/>
  </r>
  <r>
    <x v="1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4806150451"/>
    <n v="0"/>
    <n v="0"/>
    <n v="24806150451"/>
    <n v="0"/>
    <n v="24200480240.799999"/>
    <n v="605670210.20000005"/>
    <n v="11961302266.65"/>
    <n v="5747829112.9799995"/>
    <n v="5701289112.9799995"/>
    <n v="5701289112.9799995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3035962836"/>
    <n v="0"/>
    <n v="0"/>
    <n v="3035962836"/>
    <n v="0"/>
    <n v="3035736666.6599998"/>
    <n v="226169.34"/>
    <n v="941447857.65999997"/>
    <n v="41273333.329999998"/>
    <n v="41273333.329999998"/>
    <n v="41273333.329999998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n v="0.6885027693553728"/>
    <n v="0.63531422845317276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2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6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3">
      <pivotArea collapsedLevelsAreSubtotals="1" fieldPosition="0">
        <references count="1">
          <reference field="0" count="0"/>
        </references>
      </pivotArea>
    </format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0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4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5" cacheId="13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7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2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8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AF283" totalsRowShown="0" headerRowDxfId="44" headerRowBorderDxfId="43" tableBorderDxfId="42">
  <autoFilter ref="A1:AF283"/>
  <tableColumns count="32">
    <tableColumn id="1" name="Mes" dataDxfId="41"/>
    <tableColumn id="2" name="UEJ" dataDxfId="40"/>
    <tableColumn id="3" name="NOMBRE UEJ" dataDxfId="39"/>
    <tableColumn id="4" name="RUBRO" dataDxfId="38"/>
    <tableColumn id="5" name="TIPO" dataDxfId="37"/>
    <tableColumn id="6" name="CTA" dataDxfId="36"/>
    <tableColumn id="7" name="SUB_x000a_CTA" dataDxfId="35"/>
    <tableColumn id="8" name="OBJ" dataDxfId="34"/>
    <tableColumn id="9" name="ORD" dataDxfId="33"/>
    <tableColumn id="10" name="SOR_x000a_ORD" dataDxfId="32"/>
    <tableColumn id="11" name="ITEM" dataDxfId="31"/>
    <tableColumn id="12" name="SUB_x000a_ITEM" dataDxfId="30"/>
    <tableColumn id="13" name="SUB_x000a_ITEM 2" dataDxfId="29"/>
    <tableColumn id="14" name="FUENTE" dataDxfId="28"/>
    <tableColumn id="15" name="REC" dataDxfId="27"/>
    <tableColumn id="16" name="SIT" dataDxfId="26"/>
    <tableColumn id="17" name="DESCRIPCION" dataDxfId="25"/>
    <tableColumn id="18" name="APR. INICIAL" dataDxfId="24"/>
    <tableColumn id="19" name="APR. ADICIONADA" dataDxfId="23"/>
    <tableColumn id="20" name="APR. REDUCIDA" dataDxfId="22"/>
    <tableColumn id="21" name="APR. VIGENTE" dataDxfId="21"/>
    <tableColumn id="22" name="APR BLOQUEADA" dataDxfId="20"/>
    <tableColumn id="23" name="CDP" dataDxfId="19"/>
    <tableColumn id="24" name="APR. DISPONIBLE" dataDxfId="18"/>
    <tableColumn id="25" name="COMPROMISO" dataDxfId="17"/>
    <tableColumn id="26" name="OBLIGACION" dataDxfId="16"/>
    <tableColumn id="27" name="ORDEN PAGO" dataDxfId="15"/>
    <tableColumn id="28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1"/>
  <sheetViews>
    <sheetView tabSelected="1" view="pageBreakPreview" zoomScale="55" zoomScaleNormal="98" zoomScaleSheetLayoutView="55" workbookViewId="0">
      <selection activeCell="L9" sqref="L9"/>
    </sheetView>
  </sheetViews>
  <sheetFormatPr baseColWidth="10" defaultRowHeight="15"/>
  <cols>
    <col min="1" max="1" width="66.44140625" style="94" customWidth="1"/>
    <col min="2" max="4" width="19.5546875" style="108" customWidth="1"/>
    <col min="5" max="5" width="23.5546875" style="108" customWidth="1"/>
    <col min="6" max="6" width="19.6640625" style="94" customWidth="1"/>
    <col min="7" max="7" width="17.77734375" style="94" customWidth="1"/>
    <col min="8" max="16384" width="11.5546875" style="94"/>
  </cols>
  <sheetData>
    <row r="2" spans="1:12" s="131" customFormat="1" ht="39.75" customHeight="1">
      <c r="A2" s="134" t="s">
        <v>211</v>
      </c>
      <c r="B2" s="134"/>
      <c r="C2" s="134"/>
      <c r="D2" s="134"/>
      <c r="E2" s="134"/>
      <c r="F2" s="134"/>
      <c r="G2" s="134"/>
      <c r="H2" s="130"/>
      <c r="I2" s="130"/>
      <c r="J2" s="130"/>
      <c r="K2" s="130"/>
      <c r="L2" s="130"/>
    </row>
    <row r="3" spans="1:12" ht="24" customHeight="1">
      <c r="A3" s="135" t="s">
        <v>131</v>
      </c>
      <c r="B3" s="135"/>
      <c r="C3" s="135"/>
      <c r="D3" s="135"/>
      <c r="E3" s="135"/>
      <c r="F3" s="135"/>
      <c r="G3" s="135"/>
    </row>
    <row r="4" spans="1:12" ht="31.5">
      <c r="A4" s="95" t="s">
        <v>107</v>
      </c>
      <c r="B4" s="96" t="s">
        <v>108</v>
      </c>
      <c r="C4" s="96" t="s">
        <v>109</v>
      </c>
      <c r="D4" s="96" t="s">
        <v>110</v>
      </c>
      <c r="E4" s="96" t="s">
        <v>111</v>
      </c>
      <c r="F4" s="97" t="s">
        <v>112</v>
      </c>
      <c r="G4" s="98" t="s">
        <v>113</v>
      </c>
    </row>
    <row r="5" spans="1:12" ht="15.75">
      <c r="A5" s="99"/>
      <c r="B5" s="96">
        <v>-1</v>
      </c>
      <c r="C5" s="96">
        <v>-2</v>
      </c>
      <c r="D5" s="96">
        <v>-3</v>
      </c>
      <c r="E5" s="96" t="s">
        <v>114</v>
      </c>
      <c r="F5" s="97" t="s">
        <v>115</v>
      </c>
      <c r="G5" s="98" t="s">
        <v>116</v>
      </c>
    </row>
    <row r="6" spans="1:12" ht="36">
      <c r="A6" s="100" t="s">
        <v>117</v>
      </c>
      <c r="B6" s="111">
        <f t="shared" ref="B6:G6" si="0">+B7</f>
        <v>4467344345</v>
      </c>
      <c r="C6" s="111">
        <f t="shared" si="0"/>
        <v>4354862197.0100002</v>
      </c>
      <c r="D6" s="111">
        <f t="shared" si="0"/>
        <v>2793975000.5100002</v>
      </c>
      <c r="E6" s="111">
        <f t="shared" si="0"/>
        <v>112482147.98999977</v>
      </c>
      <c r="F6" s="112">
        <f t="shared" si="0"/>
        <v>0.97482124965005357</v>
      </c>
      <c r="G6" s="112">
        <f t="shared" si="0"/>
        <v>0.62542190275462195</v>
      </c>
    </row>
    <row r="7" spans="1:12" ht="57">
      <c r="A7" s="101" t="s">
        <v>118</v>
      </c>
      <c r="B7" s="113">
        <f>GETPIVOTDATA("Suma de APR. VIGENTE",CRIS!$A$3,"CM - A","C3")</f>
        <v>4467344345</v>
      </c>
      <c r="C7" s="113">
        <f>GETPIVOTDATA("Suma de COMPROMISO",CRIS!$A$3,"CM - A","C3")</f>
        <v>4354862197.0100002</v>
      </c>
      <c r="D7" s="113">
        <f>GETPIVOTDATA("Suma de OBLIGACION",CRIS!$A$3,"CM - A","C3")</f>
        <v>2793975000.5100002</v>
      </c>
      <c r="E7" s="114">
        <f>+B7-C7</f>
        <v>112482147.98999977</v>
      </c>
      <c r="F7" s="115">
        <f>+C7/B7</f>
        <v>0.97482124965005357</v>
      </c>
      <c r="G7" s="116">
        <f>+D7/B7</f>
        <v>0.62542190275462195</v>
      </c>
    </row>
    <row r="8" spans="1:12" ht="36">
      <c r="A8" s="100" t="s">
        <v>119</v>
      </c>
      <c r="B8" s="111">
        <f>SUM(B9:B10)</f>
        <v>27842113287</v>
      </c>
      <c r="C8" s="111">
        <f>SUM(C9:C10)</f>
        <v>12902750124.309999</v>
      </c>
      <c r="D8" s="111">
        <f>SUM(D9:D10)</f>
        <v>5789102446.3099995</v>
      </c>
      <c r="E8" s="111">
        <f>SUM(E9:E10)</f>
        <v>14939363162.690001</v>
      </c>
      <c r="F8" s="117">
        <f>+C8/B8</f>
        <v>0.46342567431239257</v>
      </c>
      <c r="G8" s="118">
        <f>+D8/B8</f>
        <v>0.20792611489778828</v>
      </c>
    </row>
    <row r="9" spans="1:12" ht="57">
      <c r="A9" s="102" t="s">
        <v>205</v>
      </c>
      <c r="B9" s="113">
        <f>GETPIVOTDATA("Suma de APR. VIGENTE",CRIS!$A$3,"CM - A","C11")</f>
        <v>24806150451</v>
      </c>
      <c r="C9" s="113">
        <f>GETPIVOTDATA("Suma de COMPROMISO",CRIS!$A$3,"CM - A","C11")</f>
        <v>11961302266.65</v>
      </c>
      <c r="D9" s="113">
        <f>GETPIVOTDATA("Suma de OBLIGACION",CRIS!$A$3,"CM - A","C11")</f>
        <v>5747829112.9799995</v>
      </c>
      <c r="E9" s="113">
        <f>+B9-C9</f>
        <v>12844848184.35</v>
      </c>
      <c r="F9" s="115">
        <f>+C9/B9</f>
        <v>0.48219099091079681</v>
      </c>
      <c r="G9" s="119">
        <f>+D9/B9</f>
        <v>0.23170983842631213</v>
      </c>
    </row>
    <row r="10" spans="1:12" ht="57.75" thickBot="1">
      <c r="A10" s="102" t="s">
        <v>204</v>
      </c>
      <c r="B10" s="113">
        <f>GETPIVOTDATA("Suma de APR. VIGENTE",CRIS!$A$3,"CM - A","C12")</f>
        <v>3035962836</v>
      </c>
      <c r="C10" s="113">
        <f>GETPIVOTDATA("Suma de COMPROMISO",CRIS!$A$3,"CM - A","C12")</f>
        <v>941447857.65999997</v>
      </c>
      <c r="D10" s="113">
        <f>GETPIVOTDATA("Suma de OBLIGACION",CRIS!$A$3,"CM - A","C12")</f>
        <v>41273333.329999998</v>
      </c>
      <c r="E10" s="113">
        <f>+B10-C10</f>
        <v>2094514978.3400002</v>
      </c>
      <c r="F10" s="115">
        <f>+C10/B10</f>
        <v>0.31009861072620848</v>
      </c>
      <c r="G10" s="119">
        <f>+D10/B10</f>
        <v>1.3594808487306528E-2</v>
      </c>
    </row>
    <row r="11" spans="1:12" ht="37.5" customHeight="1" thickBot="1">
      <c r="A11" s="103" t="s">
        <v>120</v>
      </c>
      <c r="B11" s="111">
        <f>+B6+B8</f>
        <v>32309457632</v>
      </c>
      <c r="C11" s="111">
        <f>+C6+C8</f>
        <v>17257612321.32</v>
      </c>
      <c r="D11" s="111">
        <f>+D6+D8</f>
        <v>8583077446.8199997</v>
      </c>
      <c r="E11" s="111">
        <f>+E6+E8</f>
        <v>15051845310.68</v>
      </c>
      <c r="F11" s="117">
        <f>+C11/B11</f>
        <v>0.53413500523226609</v>
      </c>
      <c r="G11" s="118">
        <f>+D11/B11</f>
        <v>0.26565216738021408</v>
      </c>
    </row>
    <row r="12" spans="1:12" ht="24">
      <c r="A12" s="132" t="s">
        <v>121</v>
      </c>
      <c r="B12" s="133"/>
      <c r="C12" s="133"/>
      <c r="D12" s="133"/>
      <c r="E12" s="133"/>
      <c r="F12" s="133"/>
      <c r="G12" s="133"/>
    </row>
    <row r="13" spans="1:12" ht="31.5">
      <c r="A13" s="95" t="s">
        <v>122</v>
      </c>
      <c r="B13" s="96" t="s">
        <v>108</v>
      </c>
      <c r="C13" s="96" t="s">
        <v>109</v>
      </c>
      <c r="D13" s="96" t="s">
        <v>110</v>
      </c>
      <c r="E13" s="96" t="s">
        <v>111</v>
      </c>
      <c r="F13" s="97" t="s">
        <v>112</v>
      </c>
      <c r="G13" s="98" t="s">
        <v>113</v>
      </c>
    </row>
    <row r="14" spans="1:12" ht="15.75">
      <c r="A14" s="95"/>
      <c r="B14" s="96">
        <v>-1</v>
      </c>
      <c r="C14" s="96">
        <v>-2</v>
      </c>
      <c r="D14" s="96">
        <v>-3</v>
      </c>
      <c r="E14" s="96" t="s">
        <v>114</v>
      </c>
      <c r="F14" s="97" t="s">
        <v>115</v>
      </c>
      <c r="G14" s="98" t="s">
        <v>116</v>
      </c>
    </row>
    <row r="15" spans="1:12" ht="24">
      <c r="A15" s="104" t="s">
        <v>123</v>
      </c>
      <c r="B15" s="120">
        <f>SUM(B16:B20)</f>
        <v>167459097000</v>
      </c>
      <c r="C15" s="120">
        <f>SUM(C16:C20)</f>
        <v>115296052038.25</v>
      </c>
      <c r="D15" s="120">
        <f>SUM(D16:D20)</f>
        <v>106389147008.02</v>
      </c>
      <c r="E15" s="120">
        <f>SUM(E16:E20)</f>
        <v>52163044961.75</v>
      </c>
      <c r="F15" s="121">
        <f t="shared" ref="F15:F21" si="1">+C15/B15</f>
        <v>0.6885027693553728</v>
      </c>
      <c r="G15" s="122">
        <f t="shared" ref="G15:G21" si="2">+D15/B15</f>
        <v>0.63531422845317265</v>
      </c>
    </row>
    <row r="16" spans="1:12" ht="23.25">
      <c r="A16" s="105" t="s">
        <v>124</v>
      </c>
      <c r="B16" s="123">
        <f>GETPIVOTDATA("Suma de APR. VIGENTE",CRIS!$A$3,"CM - A","A01")</f>
        <v>120100224000</v>
      </c>
      <c r="C16" s="123">
        <f>GETPIVOTDATA("Suma de COMPROMISO",CRIS!$A$3,"CM - A","A01")</f>
        <v>78007727897</v>
      </c>
      <c r="D16" s="123">
        <f>GETPIVOTDATA("Suma de OBLIGACION",CRIS!$A$3,"CM - A","A01")</f>
        <v>77422955306.880005</v>
      </c>
      <c r="E16" s="113">
        <f>+B16-C16</f>
        <v>42092496103</v>
      </c>
      <c r="F16" s="115">
        <f t="shared" si="1"/>
        <v>0.64952191843538942</v>
      </c>
      <c r="G16" s="119">
        <f t="shared" si="2"/>
        <v>0.64465288013850841</v>
      </c>
    </row>
    <row r="17" spans="1:7" ht="23.25">
      <c r="A17" s="105" t="s">
        <v>125</v>
      </c>
      <c r="B17" s="123">
        <f>GETPIVOTDATA("Suma de APR. VIGENTE",CRIS!$A$3,"CM - A","A02")</f>
        <v>17932167000</v>
      </c>
      <c r="C17" s="123">
        <f>GETPIVOTDATA("Suma de COMPROMISO",CRIS!$A$3,"CM - A","A02")</f>
        <v>16457318165.450001</v>
      </c>
      <c r="D17" s="123">
        <f>GETPIVOTDATA("Suma de OBLIGACION",CRIS!$A$3,"CM - A","A02")</f>
        <v>10090817684.790001</v>
      </c>
      <c r="E17" s="113">
        <f>+B17-C17</f>
        <v>1474848834.5499992</v>
      </c>
      <c r="F17" s="115">
        <f t="shared" si="1"/>
        <v>0.91775400962136933</v>
      </c>
      <c r="G17" s="119">
        <f t="shared" si="2"/>
        <v>0.56272159883353756</v>
      </c>
    </row>
    <row r="18" spans="1:7" ht="23.25">
      <c r="A18" s="105" t="s">
        <v>126</v>
      </c>
      <c r="B18" s="123">
        <f>GETPIVOTDATA("Suma de APR. VIGENTE",CRIS!$A$3,"CM - A","A03")</f>
        <v>25286616125</v>
      </c>
      <c r="C18" s="123">
        <f>GETPIVOTDATA("Suma de COMPROMISO",CRIS!$A$3,"CM - A","A03")</f>
        <v>17154345823.800001</v>
      </c>
      <c r="D18" s="123">
        <f>GETPIVOTDATA("Suma de OBLIGACION",CRIS!$A$3,"CM - A","A03")</f>
        <v>17101485845.34</v>
      </c>
      <c r="E18" s="113">
        <f>+B18-C18</f>
        <v>8132270301.1999989</v>
      </c>
      <c r="F18" s="115">
        <f t="shared" si="1"/>
        <v>0.67839626065427139</v>
      </c>
      <c r="G18" s="119">
        <f t="shared" si="2"/>
        <v>0.67630582758886248</v>
      </c>
    </row>
    <row r="19" spans="1:7" ht="23.25">
      <c r="A19" s="105" t="s">
        <v>127</v>
      </c>
      <c r="B19" s="123">
        <f>GETPIVOTDATA("Suma de APR. VIGENTE",CRIS!$A$3,"CM - A","A06")</f>
        <v>3388600000</v>
      </c>
      <c r="C19" s="123">
        <f>GETPIVOTDATA("Suma de COMPROMISO",CRIS!$A$3,"CM - A","A06")</f>
        <v>3370734856</v>
      </c>
      <c r="D19" s="123">
        <f>GETPIVOTDATA("Suma de OBLIGACION",CRIS!$A$3,"CM - A","A06")</f>
        <v>1468023911.01</v>
      </c>
      <c r="E19" s="113">
        <f>+B19-C19</f>
        <v>17865144</v>
      </c>
      <c r="F19" s="115">
        <f t="shared" si="1"/>
        <v>0.99472786873635133</v>
      </c>
      <c r="G19" s="119">
        <f t="shared" si="2"/>
        <v>0.43322431417399515</v>
      </c>
    </row>
    <row r="20" spans="1:7" ht="24" thickBot="1">
      <c r="A20" s="105" t="s">
        <v>128</v>
      </c>
      <c r="B20" s="123">
        <f>GETPIVOTDATA("Suma de APR. VIGENTE",CRIS!$A$3,"CM - A","A08")</f>
        <v>751489875</v>
      </c>
      <c r="C20" s="123">
        <f>GETPIVOTDATA("Suma de COMPROMISO",CRIS!$A$3,"CM - A","A08")</f>
        <v>305925296</v>
      </c>
      <c r="D20" s="123">
        <f>GETPIVOTDATA("Suma de OBLIGACION",CRIS!$A$3,"CM - A","A08")</f>
        <v>305864260</v>
      </c>
      <c r="E20" s="113">
        <f>+B20-C20</f>
        <v>445564579</v>
      </c>
      <c r="F20" s="115">
        <f t="shared" si="1"/>
        <v>0.40709170699072961</v>
      </c>
      <c r="G20" s="119">
        <f t="shared" si="2"/>
        <v>0.40701048700090603</v>
      </c>
    </row>
    <row r="21" spans="1:7" ht="21" thickBot="1">
      <c r="A21" s="106" t="s">
        <v>129</v>
      </c>
      <c r="B21" s="124">
        <f>SUM(B16:B20)</f>
        <v>167459097000</v>
      </c>
      <c r="C21" s="124">
        <f>SUM(C16:C20)</f>
        <v>115296052038.25</v>
      </c>
      <c r="D21" s="124">
        <f>SUM(D16:D20)</f>
        <v>106389147008.02</v>
      </c>
      <c r="E21" s="124">
        <f>SUM(E16:E20)</f>
        <v>52163044961.75</v>
      </c>
      <c r="F21" s="125">
        <f t="shared" si="1"/>
        <v>0.6885027693553728</v>
      </c>
      <c r="G21" s="125">
        <f t="shared" si="2"/>
        <v>0.63531422845317265</v>
      </c>
    </row>
    <row r="22" spans="1:7" ht="21" thickBot="1">
      <c r="A22" s="107"/>
      <c r="B22" s="126"/>
      <c r="C22" s="126"/>
      <c r="D22" s="126"/>
      <c r="E22" s="126"/>
      <c r="F22" s="127"/>
      <c r="G22" s="128"/>
    </row>
    <row r="23" spans="1:7" ht="21" thickBot="1">
      <c r="A23" s="106" t="s">
        <v>130</v>
      </c>
      <c r="B23" s="124">
        <f>+B21+B11</f>
        <v>199768554632</v>
      </c>
      <c r="C23" s="124">
        <f>+C21+C11</f>
        <v>132553664359.57001</v>
      </c>
      <c r="D23" s="124">
        <f>+D21+D11</f>
        <v>114972224454.84</v>
      </c>
      <c r="E23" s="124">
        <f>+E21+E11</f>
        <v>67214890272.43</v>
      </c>
      <c r="F23" s="125">
        <f>+C23/B23</f>
        <v>0.66353618367891443</v>
      </c>
      <c r="G23" s="125">
        <f>+D23/B23</f>
        <v>0.57552713772512387</v>
      </c>
    </row>
    <row r="30" spans="1:7">
      <c r="F30" s="109"/>
    </row>
    <row r="31" spans="1:7">
      <c r="F31" s="110"/>
    </row>
  </sheetData>
  <sheetProtection algorithmName="SHA-512" hashValue="SEB7sF8+PowDmh4ZzOfcBSSoBzhvoN3BN8qOYzOXxQ8uCJlwfbRCgrkgcgkzfmdcYeelWy3WEdsdCr+HqtwWjg==" saltValue="415fMcmgtiuNSKpGJRuSn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workbookViewId="0">
      <selection activeCell="G7" sqref="G7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91" t="s">
        <v>158</v>
      </c>
      <c r="B3" s="23" t="s">
        <v>149</v>
      </c>
      <c r="C3" s="23" t="s">
        <v>150</v>
      </c>
      <c r="D3" s="23" t="s">
        <v>151</v>
      </c>
      <c r="G3" s="129">
        <f ca="1">TODAY()</f>
        <v>45568</v>
      </c>
      <c r="H3" s="83" t="str">
        <f ca="1">TEXT(G3,"MMMM")</f>
        <v>octubre</v>
      </c>
      <c r="I3" s="129"/>
    </row>
    <row r="4" spans="1:9">
      <c r="A4" s="92"/>
      <c r="B4" s="93"/>
      <c r="C4" s="93"/>
      <c r="D4" s="93"/>
      <c r="G4" s="83" t="s">
        <v>209</v>
      </c>
      <c r="H4" s="83"/>
      <c r="I4" s="83"/>
    </row>
    <row r="5" spans="1:9">
      <c r="A5" s="92" t="s">
        <v>137</v>
      </c>
      <c r="B5" s="93">
        <v>120100224000</v>
      </c>
      <c r="C5" s="93">
        <v>78007727897</v>
      </c>
      <c r="D5" s="93">
        <v>77422955306.880005</v>
      </c>
      <c r="G5" s="83" t="s">
        <v>210</v>
      </c>
      <c r="H5" s="83"/>
      <c r="I5" s="83"/>
    </row>
    <row r="6" spans="1:9">
      <c r="A6" s="92" t="s">
        <v>138</v>
      </c>
      <c r="B6" s="93">
        <v>17932167000</v>
      </c>
      <c r="C6" s="93">
        <v>16457318165.450001</v>
      </c>
      <c r="D6" s="93">
        <v>10090817684.790001</v>
      </c>
      <c r="G6" s="83" t="str">
        <f ca="1">CONCATENATE(G4," ",H3," ",G5)</f>
        <v xml:space="preserve">EJECUCIÓN PRESUPUESTAL  octubre 2024 ( Millones) </v>
      </c>
      <c r="H6" s="83"/>
      <c r="I6" s="83"/>
    </row>
    <row r="7" spans="1:9">
      <c r="A7" s="92" t="s">
        <v>139</v>
      </c>
      <c r="B7" s="93">
        <v>25286616125</v>
      </c>
      <c r="C7" s="93">
        <v>17154345823.800001</v>
      </c>
      <c r="D7" s="93">
        <v>17101485845.34</v>
      </c>
    </row>
    <row r="8" spans="1:9">
      <c r="A8" s="92" t="s">
        <v>140</v>
      </c>
      <c r="B8" s="93">
        <v>3388600000</v>
      </c>
      <c r="C8" s="93">
        <v>3370734856</v>
      </c>
      <c r="D8" s="93">
        <v>1468023911.01</v>
      </c>
    </row>
    <row r="9" spans="1:9">
      <c r="A9" s="92" t="s">
        <v>143</v>
      </c>
      <c r="B9" s="93">
        <v>751489875</v>
      </c>
      <c r="C9" s="93">
        <v>305925296</v>
      </c>
      <c r="D9" s="93">
        <v>305864260</v>
      </c>
    </row>
    <row r="10" spans="1:9" ht="15.75">
      <c r="A10" s="92" t="s">
        <v>155</v>
      </c>
      <c r="B10" s="93">
        <v>24806150451</v>
      </c>
      <c r="C10" s="93">
        <v>11961302266.65</v>
      </c>
      <c r="D10" s="93">
        <v>5747829112.9799995</v>
      </c>
      <c r="G10" s="14"/>
    </row>
    <row r="11" spans="1:9">
      <c r="A11" s="92" t="s">
        <v>156</v>
      </c>
      <c r="B11" s="93">
        <v>3035962836</v>
      </c>
      <c r="C11" s="93">
        <v>941447857.65999997</v>
      </c>
      <c r="D11" s="93">
        <v>41273333.329999998</v>
      </c>
    </row>
    <row r="12" spans="1:9">
      <c r="A12" s="92" t="s">
        <v>154</v>
      </c>
      <c r="B12" s="93">
        <v>4467344345</v>
      </c>
      <c r="C12" s="93">
        <v>4354862197.0100002</v>
      </c>
      <c r="D12" s="93">
        <v>2793975000.5100002</v>
      </c>
    </row>
    <row r="13" spans="1:9">
      <c r="A13" s="92" t="s">
        <v>148</v>
      </c>
      <c r="B13" s="93">
        <v>199768554632</v>
      </c>
      <c r="C13" s="93">
        <v>132553664359.56999</v>
      </c>
      <c r="D13" s="93">
        <v>114972224454.84</v>
      </c>
    </row>
    <row r="14" spans="1:9">
      <c r="B14" s="85"/>
      <c r="C14" s="85"/>
      <c r="D14" s="85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48576"/>
  <sheetViews>
    <sheetView topLeftCell="D1" zoomScale="80" zoomScaleNormal="80" workbookViewId="0">
      <pane ySplit="1" topLeftCell="A2" activePane="bottomLeft" state="frozen"/>
      <selection activeCell="B1" sqref="B1"/>
      <selection pane="bottomLeft" activeCell="B2" sqref="B2:AB26"/>
    </sheetView>
  </sheetViews>
  <sheetFormatPr baseColWidth="10" defaultRowHeight="15" zeroHeight="1"/>
  <cols>
    <col min="1" max="1" width="9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24" customWidth="1"/>
    <col min="18" max="18" width="14.44140625" style="24" customWidth="1"/>
    <col min="19" max="19" width="14.33203125" style="24" customWidth="1"/>
    <col min="20" max="21" width="15.109375" style="24" customWidth="1"/>
    <col min="22" max="22" width="17.109375" style="24" customWidth="1"/>
    <col min="23" max="23" width="14.44140625" style="24" customWidth="1"/>
    <col min="24" max="24" width="17.109375" style="24" customWidth="1"/>
    <col min="25" max="25" width="14.6640625" style="24" customWidth="1"/>
    <col min="26" max="26" width="13.6640625" style="24" customWidth="1"/>
    <col min="27" max="27" width="13.88671875" style="23" customWidth="1"/>
    <col min="28" max="28" width="13.6640625" style="23" customWidth="1"/>
    <col min="29" max="31" width="13.6640625" style="23" hidden="1" customWidth="1"/>
    <col min="32" max="32" width="6.77734375" hidden="1" customWidth="1"/>
    <col min="33" max="33" width="11.5546875" customWidth="1"/>
  </cols>
  <sheetData>
    <row r="1" spans="1:32" ht="47.25">
      <c r="A1" s="25" t="s">
        <v>144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11</v>
      </c>
      <c r="H1" s="25" t="s">
        <v>12</v>
      </c>
      <c r="I1" s="25" t="s">
        <v>13</v>
      </c>
      <c r="J1" s="25" t="s">
        <v>14</v>
      </c>
      <c r="K1" s="25" t="s">
        <v>15</v>
      </c>
      <c r="L1" s="25" t="s">
        <v>16</v>
      </c>
      <c r="M1" s="25" t="s">
        <v>17</v>
      </c>
      <c r="N1" s="25" t="s">
        <v>18</v>
      </c>
      <c r="O1" s="25" t="s">
        <v>19</v>
      </c>
      <c r="P1" s="25" t="s">
        <v>20</v>
      </c>
      <c r="Q1" s="25" t="s">
        <v>21</v>
      </c>
      <c r="R1" s="25" t="s">
        <v>22</v>
      </c>
      <c r="S1" s="25" t="s">
        <v>23</v>
      </c>
      <c r="T1" s="25" t="s">
        <v>24</v>
      </c>
      <c r="U1" s="25" t="s">
        <v>25</v>
      </c>
      <c r="V1" s="25" t="s">
        <v>26</v>
      </c>
      <c r="W1" s="25" t="s">
        <v>27</v>
      </c>
      <c r="X1" s="25" t="s">
        <v>28</v>
      </c>
      <c r="Y1" s="25" t="s">
        <v>29</v>
      </c>
      <c r="Z1" s="25" t="s">
        <v>30</v>
      </c>
      <c r="AA1" s="25" t="s">
        <v>31</v>
      </c>
      <c r="AB1" s="25" t="s">
        <v>32</v>
      </c>
      <c r="AC1" s="25" t="s">
        <v>161</v>
      </c>
      <c r="AD1" s="25" t="s">
        <v>160</v>
      </c>
      <c r="AE1" s="25" t="s">
        <v>159</v>
      </c>
      <c r="AF1" s="9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8" t="s">
        <v>36</v>
      </c>
      <c r="F2" s="18" t="s">
        <v>37</v>
      </c>
      <c r="G2" s="16" t="s">
        <v>37</v>
      </c>
      <c r="H2" s="16" t="s">
        <v>37</v>
      </c>
      <c r="I2" s="18"/>
      <c r="J2" s="18"/>
      <c r="K2" s="18"/>
      <c r="L2" s="18"/>
      <c r="M2" s="18"/>
      <c r="N2" s="18" t="s">
        <v>38</v>
      </c>
      <c r="O2" s="18" t="s">
        <v>39</v>
      </c>
      <c r="P2" s="18" t="s">
        <v>40</v>
      </c>
      <c r="Q2" s="19" t="s">
        <v>41</v>
      </c>
      <c r="R2" s="20">
        <v>63929935000</v>
      </c>
      <c r="S2" s="20">
        <v>8343068291</v>
      </c>
      <c r="T2" s="20">
        <v>0</v>
      </c>
      <c r="U2" s="21">
        <v>72273003291</v>
      </c>
      <c r="V2" s="20">
        <v>0</v>
      </c>
      <c r="W2" s="20">
        <v>72273003291</v>
      </c>
      <c r="X2" s="20">
        <v>0</v>
      </c>
      <c r="Y2" s="20">
        <v>48364295085</v>
      </c>
      <c r="Z2" s="20">
        <v>48331367035.879997</v>
      </c>
      <c r="AA2" s="22">
        <v>48331367035.879997</v>
      </c>
      <c r="AB2" s="22">
        <v>48331367035.879997</v>
      </c>
      <c r="AC2" s="22"/>
      <c r="AD2" s="22"/>
      <c r="AE2" s="22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8" t="s">
        <v>36</v>
      </c>
      <c r="F3" s="18" t="s">
        <v>37</v>
      </c>
      <c r="G3" s="16" t="s">
        <v>37</v>
      </c>
      <c r="H3" s="16" t="s">
        <v>43</v>
      </c>
      <c r="I3" s="18"/>
      <c r="J3" s="18"/>
      <c r="K3" s="18"/>
      <c r="L3" s="18"/>
      <c r="M3" s="18"/>
      <c r="N3" s="18" t="s">
        <v>38</v>
      </c>
      <c r="O3" s="18" t="s">
        <v>39</v>
      </c>
      <c r="P3" s="18" t="s">
        <v>40</v>
      </c>
      <c r="Q3" s="19" t="s">
        <v>44</v>
      </c>
      <c r="R3" s="20">
        <v>24493371000</v>
      </c>
      <c r="S3" s="20">
        <v>2505369519</v>
      </c>
      <c r="T3" s="20">
        <v>0</v>
      </c>
      <c r="U3" s="21">
        <v>26998740519</v>
      </c>
      <c r="V3" s="20">
        <v>0</v>
      </c>
      <c r="W3" s="20">
        <v>26998740519</v>
      </c>
      <c r="X3" s="20">
        <v>0</v>
      </c>
      <c r="Y3" s="20">
        <v>17588872510</v>
      </c>
      <c r="Z3" s="20">
        <v>17060715775</v>
      </c>
      <c r="AA3" s="22">
        <v>17060715775</v>
      </c>
      <c r="AB3" s="22">
        <v>17060715775</v>
      </c>
      <c r="AC3" s="22"/>
      <c r="AD3" s="22"/>
      <c r="AE3" s="22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8" t="s">
        <v>36</v>
      </c>
      <c r="F4" s="18" t="s">
        <v>37</v>
      </c>
      <c r="G4" s="16" t="s">
        <v>37</v>
      </c>
      <c r="H4" s="16" t="s">
        <v>46</v>
      </c>
      <c r="I4" s="18"/>
      <c r="J4" s="18"/>
      <c r="K4" s="18"/>
      <c r="L4" s="18"/>
      <c r="M4" s="18"/>
      <c r="N4" s="18" t="s">
        <v>38</v>
      </c>
      <c r="O4" s="18" t="s">
        <v>39</v>
      </c>
      <c r="P4" s="18" t="s">
        <v>40</v>
      </c>
      <c r="Q4" s="19" t="s">
        <v>47</v>
      </c>
      <c r="R4" s="20">
        <v>20014234000</v>
      </c>
      <c r="S4" s="20">
        <v>410385190</v>
      </c>
      <c r="T4" s="20">
        <v>0</v>
      </c>
      <c r="U4" s="21">
        <v>20424619190</v>
      </c>
      <c r="V4" s="20">
        <v>0</v>
      </c>
      <c r="W4" s="20">
        <v>20424619190</v>
      </c>
      <c r="X4" s="20">
        <v>0</v>
      </c>
      <c r="Y4" s="20">
        <v>11962628759</v>
      </c>
      <c r="Z4" s="20">
        <v>11940052007</v>
      </c>
      <c r="AA4" s="22">
        <v>11940052007</v>
      </c>
      <c r="AB4" s="22">
        <v>11940052007</v>
      </c>
      <c r="AC4" s="22"/>
      <c r="AD4" s="22"/>
      <c r="AE4" s="22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8" t="s">
        <v>36</v>
      </c>
      <c r="F5" s="18" t="s">
        <v>37</v>
      </c>
      <c r="G5" s="16" t="s">
        <v>37</v>
      </c>
      <c r="H5" s="16" t="s">
        <v>49</v>
      </c>
      <c r="I5" s="18"/>
      <c r="J5" s="18"/>
      <c r="K5" s="18"/>
      <c r="L5" s="18"/>
      <c r="M5" s="18"/>
      <c r="N5" s="18" t="s">
        <v>38</v>
      </c>
      <c r="O5" s="18" t="s">
        <v>39</v>
      </c>
      <c r="P5" s="18" t="s">
        <v>40</v>
      </c>
      <c r="Q5" s="19" t="s">
        <v>50</v>
      </c>
      <c r="R5" s="20">
        <v>11381366000</v>
      </c>
      <c r="S5" s="20">
        <v>0</v>
      </c>
      <c r="T5" s="20">
        <v>11258823000</v>
      </c>
      <c r="U5" s="21">
        <v>122543000</v>
      </c>
      <c r="V5" s="20">
        <v>122543000</v>
      </c>
      <c r="W5" s="20">
        <v>0</v>
      </c>
      <c r="X5" s="20">
        <v>0</v>
      </c>
      <c r="Y5" s="20">
        <v>0</v>
      </c>
      <c r="Z5" s="20">
        <v>0</v>
      </c>
      <c r="AA5" s="22">
        <v>0</v>
      </c>
      <c r="AB5" s="22">
        <v>0</v>
      </c>
      <c r="AC5" s="22"/>
      <c r="AD5" s="22"/>
      <c r="AE5" s="22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8" t="s">
        <v>36</v>
      </c>
      <c r="F6" s="18" t="s">
        <v>37</v>
      </c>
      <c r="G6" s="16" t="s">
        <v>43</v>
      </c>
      <c r="H6" s="16" t="s">
        <v>37</v>
      </c>
      <c r="I6" s="18"/>
      <c r="J6" s="18"/>
      <c r="K6" s="18"/>
      <c r="L6" s="18"/>
      <c r="M6" s="18"/>
      <c r="N6" s="18" t="s">
        <v>38</v>
      </c>
      <c r="O6" s="18" t="s">
        <v>39</v>
      </c>
      <c r="P6" s="18" t="s">
        <v>40</v>
      </c>
      <c r="Q6" s="19" t="s">
        <v>41</v>
      </c>
      <c r="R6" s="20">
        <v>145533000</v>
      </c>
      <c r="S6" s="20">
        <v>0</v>
      </c>
      <c r="T6" s="20">
        <v>0</v>
      </c>
      <c r="U6" s="21">
        <v>145533000</v>
      </c>
      <c r="V6" s="20">
        <v>0</v>
      </c>
      <c r="W6" s="20">
        <v>145532990</v>
      </c>
      <c r="X6" s="20">
        <v>10</v>
      </c>
      <c r="Y6" s="20">
        <v>64218356</v>
      </c>
      <c r="Z6" s="20">
        <v>64218356</v>
      </c>
      <c r="AA6" s="22">
        <v>64218356</v>
      </c>
      <c r="AB6" s="22">
        <v>64218356</v>
      </c>
      <c r="AC6" s="22"/>
      <c r="AD6" s="22"/>
      <c r="AE6" s="22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8" t="s">
        <v>36</v>
      </c>
      <c r="F7" s="18" t="s">
        <v>37</v>
      </c>
      <c r="G7" s="16" t="s">
        <v>43</v>
      </c>
      <c r="H7" s="16" t="s">
        <v>43</v>
      </c>
      <c r="I7" s="18"/>
      <c r="J7" s="18"/>
      <c r="K7" s="18"/>
      <c r="L7" s="18"/>
      <c r="M7" s="18"/>
      <c r="N7" s="18" t="s">
        <v>38</v>
      </c>
      <c r="O7" s="18" t="s">
        <v>39</v>
      </c>
      <c r="P7" s="18" t="s">
        <v>40</v>
      </c>
      <c r="Q7" s="19" t="s">
        <v>44</v>
      </c>
      <c r="R7" s="20">
        <v>60098000</v>
      </c>
      <c r="S7" s="20">
        <v>0</v>
      </c>
      <c r="T7" s="20">
        <v>0</v>
      </c>
      <c r="U7" s="21">
        <v>60098000</v>
      </c>
      <c r="V7" s="20">
        <v>0</v>
      </c>
      <c r="W7" s="20">
        <v>60098000</v>
      </c>
      <c r="X7" s="20">
        <v>0</v>
      </c>
      <c r="Y7" s="20">
        <v>18711329</v>
      </c>
      <c r="Z7" s="20">
        <v>17600275</v>
      </c>
      <c r="AA7" s="22">
        <v>17600275</v>
      </c>
      <c r="AB7" s="22">
        <v>17600275</v>
      </c>
      <c r="AC7" s="22"/>
      <c r="AD7" s="22"/>
      <c r="AE7" s="22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8" t="s">
        <v>36</v>
      </c>
      <c r="F8" s="18" t="s">
        <v>37</v>
      </c>
      <c r="G8" s="16" t="s">
        <v>43</v>
      </c>
      <c r="H8" s="16" t="s">
        <v>46</v>
      </c>
      <c r="I8" s="18"/>
      <c r="J8" s="18"/>
      <c r="K8" s="18"/>
      <c r="L8" s="18"/>
      <c r="M8" s="18"/>
      <c r="N8" s="18" t="s">
        <v>38</v>
      </c>
      <c r="O8" s="18" t="s">
        <v>39</v>
      </c>
      <c r="P8" s="18" t="s">
        <v>40</v>
      </c>
      <c r="Q8" s="19" t="s">
        <v>47</v>
      </c>
      <c r="R8" s="20">
        <v>75687000</v>
      </c>
      <c r="S8" s="20">
        <v>0</v>
      </c>
      <c r="T8" s="20">
        <v>0</v>
      </c>
      <c r="U8" s="21">
        <v>75687000</v>
      </c>
      <c r="V8" s="20">
        <v>0</v>
      </c>
      <c r="W8" s="20">
        <v>75687000</v>
      </c>
      <c r="X8" s="20">
        <v>0</v>
      </c>
      <c r="Y8" s="20">
        <v>9001858</v>
      </c>
      <c r="Z8" s="20">
        <v>9001858</v>
      </c>
      <c r="AA8" s="22">
        <v>9001858</v>
      </c>
      <c r="AB8" s="22">
        <v>9001858</v>
      </c>
      <c r="AC8" s="22"/>
      <c r="AD8" s="22"/>
      <c r="AE8" s="22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8" t="s">
        <v>36</v>
      </c>
      <c r="F9" s="18" t="s">
        <v>43</v>
      </c>
      <c r="G9" s="16"/>
      <c r="H9" s="16"/>
      <c r="I9" s="18"/>
      <c r="J9" s="18"/>
      <c r="K9" s="18"/>
      <c r="L9" s="18"/>
      <c r="M9" s="18"/>
      <c r="N9" s="18" t="s">
        <v>38</v>
      </c>
      <c r="O9" s="18" t="s">
        <v>39</v>
      </c>
      <c r="P9" s="18" t="s">
        <v>40</v>
      </c>
      <c r="Q9" s="19" t="s">
        <v>55</v>
      </c>
      <c r="R9" s="20">
        <v>15932167000</v>
      </c>
      <c r="S9" s="20">
        <v>2000000000</v>
      </c>
      <c r="T9" s="20">
        <v>0</v>
      </c>
      <c r="U9" s="20">
        <v>17932167000</v>
      </c>
      <c r="V9" s="20">
        <v>0</v>
      </c>
      <c r="W9" s="20">
        <v>17751159904.950001</v>
      </c>
      <c r="X9" s="20">
        <v>181007095.05000001</v>
      </c>
      <c r="Y9" s="20">
        <v>16457318165.450001</v>
      </c>
      <c r="Z9" s="20">
        <v>10090817684.790001</v>
      </c>
      <c r="AA9" s="22">
        <v>10021317988.85</v>
      </c>
      <c r="AB9" s="22">
        <v>10021317988.85</v>
      </c>
      <c r="AC9" s="22"/>
      <c r="AD9" s="22"/>
      <c r="AE9" s="22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112.5">
      <c r="A10" s="15" t="s">
        <v>145</v>
      </c>
      <c r="B10" s="16" t="s">
        <v>33</v>
      </c>
      <c r="C10" s="15" t="s">
        <v>34</v>
      </c>
      <c r="D10" s="17" t="s">
        <v>200</v>
      </c>
      <c r="E10" s="18" t="s">
        <v>36</v>
      </c>
      <c r="F10" s="18" t="s">
        <v>46</v>
      </c>
      <c r="G10" s="16" t="s">
        <v>46</v>
      </c>
      <c r="H10" s="16" t="s">
        <v>37</v>
      </c>
      <c r="I10" s="18" t="s">
        <v>201</v>
      </c>
      <c r="J10" s="18"/>
      <c r="K10" s="18"/>
      <c r="L10" s="18"/>
      <c r="M10" s="18"/>
      <c r="N10" s="18" t="s">
        <v>202</v>
      </c>
      <c r="O10" s="18" t="s">
        <v>78</v>
      </c>
      <c r="P10" s="18" t="s">
        <v>40</v>
      </c>
      <c r="Q10" s="19" t="s">
        <v>203</v>
      </c>
      <c r="R10" s="20">
        <v>0</v>
      </c>
      <c r="S10" s="20">
        <v>1259000000</v>
      </c>
      <c r="T10" s="20">
        <v>0</v>
      </c>
      <c r="U10" s="20">
        <v>1259000000</v>
      </c>
      <c r="V10" s="20">
        <v>700000000</v>
      </c>
      <c r="W10" s="20">
        <v>559000000</v>
      </c>
      <c r="X10" s="20">
        <v>0</v>
      </c>
      <c r="Y10" s="20">
        <v>508550312.80000001</v>
      </c>
      <c r="Z10" s="20">
        <v>508550312.80000001</v>
      </c>
      <c r="AA10" s="22">
        <v>508550312.80000001</v>
      </c>
      <c r="AB10" s="22">
        <v>508550312.80000001</v>
      </c>
      <c r="AC10" s="22"/>
      <c r="AD10" s="22"/>
      <c r="AE10" s="22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67.5">
      <c r="A11" s="15" t="s">
        <v>145</v>
      </c>
      <c r="B11" s="16" t="s">
        <v>33</v>
      </c>
      <c r="C11" s="15" t="s">
        <v>34</v>
      </c>
      <c r="D11" s="17" t="s">
        <v>56</v>
      </c>
      <c r="E11" s="18" t="s">
        <v>36</v>
      </c>
      <c r="F11" s="18" t="s">
        <v>46</v>
      </c>
      <c r="G11" s="16" t="s">
        <v>46</v>
      </c>
      <c r="H11" s="16" t="s">
        <v>37</v>
      </c>
      <c r="I11" s="18" t="s">
        <v>57</v>
      </c>
      <c r="J11" s="18"/>
      <c r="K11" s="18"/>
      <c r="L11" s="18"/>
      <c r="M11" s="18"/>
      <c r="N11" s="18" t="s">
        <v>38</v>
      </c>
      <c r="O11" s="18" t="s">
        <v>39</v>
      </c>
      <c r="P11" s="18" t="s">
        <v>40</v>
      </c>
      <c r="Q11" s="19" t="s">
        <v>58</v>
      </c>
      <c r="R11" s="20">
        <v>2000000000</v>
      </c>
      <c r="S11" s="20">
        <v>0</v>
      </c>
      <c r="T11" s="20">
        <v>2000000000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2">
        <v>0</v>
      </c>
      <c r="AB11" s="22">
        <v>0</v>
      </c>
      <c r="AC11" s="22"/>
      <c r="AD11" s="22"/>
      <c r="AE11" s="22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59</v>
      </c>
      <c r="E12" s="18" t="s">
        <v>36</v>
      </c>
      <c r="F12" s="18" t="s">
        <v>46</v>
      </c>
      <c r="G12" s="16" t="s">
        <v>49</v>
      </c>
      <c r="H12" s="16" t="s">
        <v>43</v>
      </c>
      <c r="I12" s="18" t="s">
        <v>60</v>
      </c>
      <c r="J12" s="18"/>
      <c r="K12" s="18"/>
      <c r="L12" s="18"/>
      <c r="M12" s="18"/>
      <c r="N12" s="18" t="s">
        <v>38</v>
      </c>
      <c r="O12" s="18" t="s">
        <v>39</v>
      </c>
      <c r="P12" s="18" t="s">
        <v>40</v>
      </c>
      <c r="Q12" s="19" t="s">
        <v>61</v>
      </c>
      <c r="R12" s="20">
        <v>423100000</v>
      </c>
      <c r="S12" s="20">
        <v>0</v>
      </c>
      <c r="T12" s="20">
        <v>0</v>
      </c>
      <c r="U12" s="20">
        <v>423100000</v>
      </c>
      <c r="V12" s="20">
        <v>0</v>
      </c>
      <c r="W12" s="20">
        <v>65521561.920000002</v>
      </c>
      <c r="X12" s="20">
        <v>357578438.07999998</v>
      </c>
      <c r="Y12" s="20">
        <v>65521561.920000002</v>
      </c>
      <c r="Z12" s="20">
        <v>64867800.460000001</v>
      </c>
      <c r="AA12" s="22">
        <v>63672231.460000001</v>
      </c>
      <c r="AB12" s="22">
        <v>63672231.460000001</v>
      </c>
      <c r="AC12" s="22"/>
      <c r="AD12" s="22"/>
      <c r="AE12" s="22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33.75">
      <c r="A13" s="15" t="s">
        <v>145</v>
      </c>
      <c r="B13" s="16" t="s">
        <v>33</v>
      </c>
      <c r="C13" s="15" t="s">
        <v>34</v>
      </c>
      <c r="D13" s="17" t="s">
        <v>62</v>
      </c>
      <c r="E13" s="18" t="s">
        <v>36</v>
      </c>
      <c r="F13" s="18" t="s">
        <v>46</v>
      </c>
      <c r="G13" s="16" t="s">
        <v>49</v>
      </c>
      <c r="H13" s="16" t="s">
        <v>43</v>
      </c>
      <c r="I13" s="18" t="s">
        <v>63</v>
      </c>
      <c r="J13" s="18"/>
      <c r="K13" s="18"/>
      <c r="L13" s="18"/>
      <c r="M13" s="18"/>
      <c r="N13" s="18" t="s">
        <v>38</v>
      </c>
      <c r="O13" s="18" t="s">
        <v>39</v>
      </c>
      <c r="P13" s="18" t="s">
        <v>40</v>
      </c>
      <c r="Q13" s="19" t="s">
        <v>64</v>
      </c>
      <c r="R13" s="20">
        <v>470922000</v>
      </c>
      <c r="S13" s="20">
        <v>0</v>
      </c>
      <c r="T13" s="20">
        <v>470922000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2">
        <v>0</v>
      </c>
      <c r="AB13" s="22">
        <v>0</v>
      </c>
      <c r="AC13" s="22"/>
      <c r="AD13" s="22"/>
      <c r="AE13" s="22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56.25">
      <c r="A14" s="15" t="s">
        <v>145</v>
      </c>
      <c r="B14" s="16" t="s">
        <v>33</v>
      </c>
      <c r="C14" s="15" t="s">
        <v>34</v>
      </c>
      <c r="D14" s="17" t="s">
        <v>65</v>
      </c>
      <c r="E14" s="18" t="s">
        <v>36</v>
      </c>
      <c r="F14" s="18" t="s">
        <v>46</v>
      </c>
      <c r="G14" s="16" t="s">
        <v>49</v>
      </c>
      <c r="H14" s="16" t="s">
        <v>43</v>
      </c>
      <c r="I14" s="18" t="s">
        <v>66</v>
      </c>
      <c r="J14" s="18"/>
      <c r="K14" s="18"/>
      <c r="L14" s="18"/>
      <c r="M14" s="18"/>
      <c r="N14" s="18" t="s">
        <v>38</v>
      </c>
      <c r="O14" s="18" t="s">
        <v>39</v>
      </c>
      <c r="P14" s="18" t="s">
        <v>40</v>
      </c>
      <c r="Q14" s="19" t="s">
        <v>67</v>
      </c>
      <c r="R14" s="20">
        <v>330386000</v>
      </c>
      <c r="S14" s="20">
        <v>0</v>
      </c>
      <c r="T14" s="20">
        <v>0</v>
      </c>
      <c r="U14" s="20">
        <v>330386000</v>
      </c>
      <c r="V14" s="20">
        <v>0</v>
      </c>
      <c r="W14" s="20">
        <v>330386000</v>
      </c>
      <c r="X14" s="20">
        <v>0</v>
      </c>
      <c r="Y14" s="20">
        <v>260208360</v>
      </c>
      <c r="Z14" s="20">
        <v>258372663</v>
      </c>
      <c r="AA14" s="22">
        <v>258372663</v>
      </c>
      <c r="AB14" s="22">
        <v>258372663</v>
      </c>
      <c r="AC14" s="22"/>
      <c r="AD14" s="22"/>
      <c r="AE14" s="22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33.75">
      <c r="A15" s="15" t="s">
        <v>145</v>
      </c>
      <c r="B15" s="16" t="s">
        <v>33</v>
      </c>
      <c r="C15" s="15" t="s">
        <v>34</v>
      </c>
      <c r="D15" s="17" t="s">
        <v>68</v>
      </c>
      <c r="E15" s="18" t="s">
        <v>36</v>
      </c>
      <c r="F15" s="18" t="s">
        <v>46</v>
      </c>
      <c r="G15" s="16" t="s">
        <v>49</v>
      </c>
      <c r="H15" s="16" t="s">
        <v>43</v>
      </c>
      <c r="I15" s="18" t="s">
        <v>69</v>
      </c>
      <c r="J15" s="18"/>
      <c r="K15" s="18"/>
      <c r="L15" s="18"/>
      <c r="M15" s="18"/>
      <c r="N15" s="18" t="s">
        <v>38</v>
      </c>
      <c r="O15" s="18" t="s">
        <v>39</v>
      </c>
      <c r="P15" s="18" t="s">
        <v>40</v>
      </c>
      <c r="Q15" s="19" t="s">
        <v>70</v>
      </c>
      <c r="R15" s="20">
        <v>22331000</v>
      </c>
      <c r="S15" s="20">
        <v>39081181</v>
      </c>
      <c r="T15" s="20">
        <v>0</v>
      </c>
      <c r="U15" s="20">
        <v>61412181</v>
      </c>
      <c r="V15" s="20">
        <v>0</v>
      </c>
      <c r="W15" s="20">
        <v>22331000</v>
      </c>
      <c r="X15" s="20">
        <v>39081181</v>
      </c>
      <c r="Y15" s="20">
        <v>19500000</v>
      </c>
      <c r="Z15" s="20">
        <v>19500000</v>
      </c>
      <c r="AA15" s="22">
        <v>19500000</v>
      </c>
      <c r="AB15" s="22">
        <v>19500000</v>
      </c>
      <c r="AC15" s="22"/>
      <c r="AD15" s="22"/>
      <c r="AE15" s="22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45">
      <c r="A16" s="15" t="s">
        <v>145</v>
      </c>
      <c r="B16" s="16" t="s">
        <v>33</v>
      </c>
      <c r="C16" s="15" t="s">
        <v>34</v>
      </c>
      <c r="D16" s="17" t="s">
        <v>71</v>
      </c>
      <c r="E16" s="18" t="s">
        <v>36</v>
      </c>
      <c r="F16" s="18" t="s">
        <v>46</v>
      </c>
      <c r="G16" s="16" t="s">
        <v>49</v>
      </c>
      <c r="H16" s="16" t="s">
        <v>43</v>
      </c>
      <c r="I16" s="18" t="s">
        <v>72</v>
      </c>
      <c r="J16" s="18"/>
      <c r="K16" s="18"/>
      <c r="L16" s="18"/>
      <c r="M16" s="18"/>
      <c r="N16" s="18" t="s">
        <v>38</v>
      </c>
      <c r="O16" s="18" t="s">
        <v>39</v>
      </c>
      <c r="P16" s="18" t="s">
        <v>40</v>
      </c>
      <c r="Q16" s="19" t="s">
        <v>73</v>
      </c>
      <c r="R16" s="20">
        <v>3044177000</v>
      </c>
      <c r="S16" s="20">
        <v>0</v>
      </c>
      <c r="T16" s="20">
        <v>37300000</v>
      </c>
      <c r="U16" s="20">
        <v>3006877000</v>
      </c>
      <c r="V16" s="20">
        <v>0</v>
      </c>
      <c r="W16" s="20">
        <v>2073445194</v>
      </c>
      <c r="X16" s="20">
        <v>933431806</v>
      </c>
      <c r="Y16" s="20">
        <v>2073445194</v>
      </c>
      <c r="Z16" s="20">
        <v>2073445194</v>
      </c>
      <c r="AA16" s="22">
        <v>2073445194</v>
      </c>
      <c r="AB16" s="22">
        <v>2073445194</v>
      </c>
      <c r="AC16" s="22"/>
      <c r="AD16" s="22"/>
      <c r="AE16" s="22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101.25">
      <c r="A17" s="15" t="s">
        <v>145</v>
      </c>
      <c r="B17" s="16" t="s">
        <v>33</v>
      </c>
      <c r="C17" s="15" t="s">
        <v>34</v>
      </c>
      <c r="D17" s="17" t="s">
        <v>74</v>
      </c>
      <c r="E17" s="18" t="s">
        <v>36</v>
      </c>
      <c r="F17" s="18" t="s">
        <v>46</v>
      </c>
      <c r="G17" s="16" t="s">
        <v>49</v>
      </c>
      <c r="H17" s="16" t="s">
        <v>43</v>
      </c>
      <c r="I17" s="18" t="s">
        <v>75</v>
      </c>
      <c r="J17" s="18"/>
      <c r="K17" s="18"/>
      <c r="L17" s="18"/>
      <c r="M17" s="18"/>
      <c r="N17" s="18" t="s">
        <v>38</v>
      </c>
      <c r="O17" s="18" t="s">
        <v>39</v>
      </c>
      <c r="P17" s="18" t="s">
        <v>40</v>
      </c>
      <c r="Q17" s="19" t="s">
        <v>76</v>
      </c>
      <c r="R17" s="20">
        <v>13650000000</v>
      </c>
      <c r="S17" s="20">
        <v>0</v>
      </c>
      <c r="T17" s="20">
        <v>0</v>
      </c>
      <c r="U17" s="20">
        <v>13650000000</v>
      </c>
      <c r="V17" s="20">
        <v>0</v>
      </c>
      <c r="W17" s="20">
        <v>9204041001.9799995</v>
      </c>
      <c r="X17" s="20">
        <v>4445958998.0200005</v>
      </c>
      <c r="Y17" s="20">
        <v>9204041001.9799995</v>
      </c>
      <c r="Z17" s="20">
        <v>9204041001.9799995</v>
      </c>
      <c r="AA17" s="22">
        <v>9204041001.9799995</v>
      </c>
      <c r="AB17" s="22">
        <v>9204041001.9799995</v>
      </c>
      <c r="AC17" s="22"/>
      <c r="AD17" s="22"/>
      <c r="AE17" s="22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22.5">
      <c r="A18" s="15" t="s">
        <v>145</v>
      </c>
      <c r="B18" s="16" t="s">
        <v>33</v>
      </c>
      <c r="C18" s="15" t="s">
        <v>34</v>
      </c>
      <c r="D18" s="17" t="s">
        <v>77</v>
      </c>
      <c r="E18" s="18" t="s">
        <v>36</v>
      </c>
      <c r="F18" s="18" t="s">
        <v>46</v>
      </c>
      <c r="G18" s="16" t="s">
        <v>78</v>
      </c>
      <c r="H18" s="16"/>
      <c r="I18" s="18"/>
      <c r="J18" s="18"/>
      <c r="K18" s="18"/>
      <c r="L18" s="18"/>
      <c r="M18" s="18"/>
      <c r="N18" s="18" t="s">
        <v>38</v>
      </c>
      <c r="O18" s="18" t="s">
        <v>39</v>
      </c>
      <c r="P18" s="18" t="s">
        <v>40</v>
      </c>
      <c r="Q18" s="19" t="s">
        <v>79</v>
      </c>
      <c r="R18" s="20">
        <v>3000000000</v>
      </c>
      <c r="S18" s="20">
        <v>0</v>
      </c>
      <c r="T18" s="20">
        <v>0</v>
      </c>
      <c r="U18" s="20">
        <v>3000000000</v>
      </c>
      <c r="V18" s="20">
        <v>0</v>
      </c>
      <c r="W18" s="20">
        <v>2246420640</v>
      </c>
      <c r="X18" s="20">
        <v>753579360</v>
      </c>
      <c r="Y18" s="20">
        <v>1855296153.0999999</v>
      </c>
      <c r="Z18" s="20">
        <v>1855296153.0999999</v>
      </c>
      <c r="AA18" s="22">
        <v>1855296153.0999999</v>
      </c>
      <c r="AB18" s="22">
        <v>1855296153.0999999</v>
      </c>
      <c r="AC18" s="22"/>
      <c r="AD18" s="22"/>
      <c r="AE18" s="22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56.25">
      <c r="A19" s="15" t="s">
        <v>145</v>
      </c>
      <c r="B19" s="16" t="s">
        <v>33</v>
      </c>
      <c r="C19" s="15" t="s">
        <v>34</v>
      </c>
      <c r="D19" s="17" t="s">
        <v>80</v>
      </c>
      <c r="E19" s="18" t="s">
        <v>36</v>
      </c>
      <c r="F19" s="18" t="s">
        <v>46</v>
      </c>
      <c r="G19" s="16" t="s">
        <v>81</v>
      </c>
      <c r="H19" s="16" t="s">
        <v>46</v>
      </c>
      <c r="I19" s="18" t="s">
        <v>82</v>
      </c>
      <c r="J19" s="18"/>
      <c r="K19" s="18"/>
      <c r="L19" s="18"/>
      <c r="M19" s="18"/>
      <c r="N19" s="18" t="s">
        <v>38</v>
      </c>
      <c r="O19" s="18" t="s">
        <v>39</v>
      </c>
      <c r="P19" s="18" t="s">
        <v>40</v>
      </c>
      <c r="Q19" s="19" t="s">
        <v>83</v>
      </c>
      <c r="R19" s="20">
        <v>3171900000</v>
      </c>
      <c r="S19" s="20">
        <v>383940944</v>
      </c>
      <c r="T19" s="20">
        <v>0</v>
      </c>
      <c r="U19" s="20">
        <v>3555840944</v>
      </c>
      <c r="V19" s="20">
        <v>0</v>
      </c>
      <c r="W19" s="20">
        <v>3171900000</v>
      </c>
      <c r="X19" s="20">
        <v>383940944</v>
      </c>
      <c r="Y19" s="20">
        <v>3167783240</v>
      </c>
      <c r="Z19" s="20">
        <v>3117412720</v>
      </c>
      <c r="AA19" s="22">
        <v>3117412720</v>
      </c>
      <c r="AB19" s="22">
        <v>3117412720</v>
      </c>
      <c r="AC19" s="22"/>
      <c r="AD19" s="22"/>
      <c r="AE19" s="22"/>
      <c r="AF19" t="str">
        <f>IF(Super[[#This Row],[TIPO]]="A",CONCATENATE(Super[[#This Row],[TIPO]],Super[[#This Row],[CTA]]),CONCATENATE(Super[[#This Row],[TIPO]],Super[[#This Row],[OBJ]]))</f>
        <v>A03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84</v>
      </c>
      <c r="E20" s="18" t="s">
        <v>36</v>
      </c>
      <c r="F20" s="18" t="s">
        <v>85</v>
      </c>
      <c r="G20" s="16" t="s">
        <v>37</v>
      </c>
      <c r="H20" s="16" t="s">
        <v>49</v>
      </c>
      <c r="I20" s="18" t="s">
        <v>86</v>
      </c>
      <c r="J20" s="18"/>
      <c r="K20" s="18"/>
      <c r="L20" s="18"/>
      <c r="M20" s="18"/>
      <c r="N20" s="18" t="s">
        <v>38</v>
      </c>
      <c r="O20" s="18" t="s">
        <v>87</v>
      </c>
      <c r="P20" s="18" t="s">
        <v>40</v>
      </c>
      <c r="Q20" s="19" t="s">
        <v>88</v>
      </c>
      <c r="R20" s="20">
        <v>3388600000</v>
      </c>
      <c r="S20" s="20">
        <v>0</v>
      </c>
      <c r="T20" s="20">
        <v>0</v>
      </c>
      <c r="U20" s="20">
        <v>3388600000</v>
      </c>
      <c r="V20" s="20">
        <v>0</v>
      </c>
      <c r="W20" s="20">
        <v>3388600000</v>
      </c>
      <c r="X20" s="20">
        <v>0</v>
      </c>
      <c r="Y20" s="20">
        <v>3370734856</v>
      </c>
      <c r="Z20" s="20">
        <v>1468023911.01</v>
      </c>
      <c r="AA20" s="22">
        <v>1468023911.01</v>
      </c>
      <c r="AB20" s="22">
        <v>1468023911.01</v>
      </c>
      <c r="AC20" s="22"/>
      <c r="AD20" s="22"/>
      <c r="AE20" s="22"/>
      <c r="AF20" t="str">
        <f>IF(Super[[#This Row],[TIPO]]="A",CONCATENATE(Super[[#This Row],[TIPO]],Super[[#This Row],[CTA]]),CONCATENATE(Super[[#This Row],[TIPO]],Super[[#This Row],[OBJ]]))</f>
        <v>A06</v>
      </c>
    </row>
    <row r="21" spans="1:32" ht="22.5">
      <c r="A21" s="15" t="s">
        <v>145</v>
      </c>
      <c r="B21" s="16" t="s">
        <v>33</v>
      </c>
      <c r="C21" s="15" t="s">
        <v>34</v>
      </c>
      <c r="D21" s="17" t="s">
        <v>89</v>
      </c>
      <c r="E21" s="18" t="s">
        <v>36</v>
      </c>
      <c r="F21" s="18" t="s">
        <v>90</v>
      </c>
      <c r="G21" s="16" t="s">
        <v>37</v>
      </c>
      <c r="H21" s="16"/>
      <c r="I21" s="18"/>
      <c r="J21" s="18"/>
      <c r="K21" s="18"/>
      <c r="L21" s="18"/>
      <c r="M21" s="18"/>
      <c r="N21" s="18" t="s">
        <v>38</v>
      </c>
      <c r="O21" s="18" t="s">
        <v>39</v>
      </c>
      <c r="P21" s="18" t="s">
        <v>40</v>
      </c>
      <c r="Q21" s="19" t="s">
        <v>91</v>
      </c>
      <c r="R21" s="20">
        <v>238090000</v>
      </c>
      <c r="S21" s="20">
        <v>82199875</v>
      </c>
      <c r="T21" s="20">
        <v>0</v>
      </c>
      <c r="U21" s="20">
        <v>320289875</v>
      </c>
      <c r="V21" s="20">
        <v>0</v>
      </c>
      <c r="W21" s="20">
        <v>304965196</v>
      </c>
      <c r="X21" s="20">
        <v>15324679</v>
      </c>
      <c r="Y21" s="20">
        <v>304965196</v>
      </c>
      <c r="Z21" s="20">
        <v>304904160</v>
      </c>
      <c r="AA21" s="22">
        <v>304904160</v>
      </c>
      <c r="AB21" s="22">
        <v>304904160</v>
      </c>
      <c r="AC21" s="22"/>
      <c r="AD21" s="22"/>
      <c r="AE21" s="22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33.75">
      <c r="A22" s="15" t="s">
        <v>145</v>
      </c>
      <c r="B22" s="16" t="s">
        <v>33</v>
      </c>
      <c r="C22" s="15" t="s">
        <v>34</v>
      </c>
      <c r="D22" s="17" t="s">
        <v>92</v>
      </c>
      <c r="E22" s="18" t="s">
        <v>36</v>
      </c>
      <c r="F22" s="18" t="s">
        <v>90</v>
      </c>
      <c r="G22" s="16" t="s">
        <v>49</v>
      </c>
      <c r="H22" s="16" t="s">
        <v>37</v>
      </c>
      <c r="I22" s="18"/>
      <c r="J22" s="18"/>
      <c r="K22" s="18"/>
      <c r="L22" s="18"/>
      <c r="M22" s="18"/>
      <c r="N22" s="18" t="s">
        <v>38</v>
      </c>
      <c r="O22" s="18" t="s">
        <v>39</v>
      </c>
      <c r="P22" s="18" t="s">
        <v>40</v>
      </c>
      <c r="Q22" s="19" t="s">
        <v>93</v>
      </c>
      <c r="R22" s="20">
        <v>428200000</v>
      </c>
      <c r="S22" s="20">
        <v>0</v>
      </c>
      <c r="T22" s="20">
        <v>0</v>
      </c>
      <c r="U22" s="20">
        <v>428200000</v>
      </c>
      <c r="V22" s="20">
        <v>0</v>
      </c>
      <c r="W22" s="20">
        <v>0</v>
      </c>
      <c r="X22" s="20">
        <v>428200000</v>
      </c>
      <c r="Y22" s="20">
        <v>0</v>
      </c>
      <c r="Z22" s="20">
        <v>0</v>
      </c>
      <c r="AA22" s="22">
        <v>0</v>
      </c>
      <c r="AB22" s="22">
        <v>0</v>
      </c>
      <c r="AC22" s="22"/>
      <c r="AD22" s="22"/>
      <c r="AE22" s="22"/>
      <c r="AF22" t="str">
        <f>IF(Super[[#This Row],[TIPO]]="A",CONCATENATE(Super[[#This Row],[TIPO]],Super[[#This Row],[CTA]]),CONCATENATE(Super[[#This Row],[TIPO]],Super[[#This Row],[OBJ]]))</f>
        <v>A08</v>
      </c>
    </row>
    <row r="23" spans="1:32" ht="45">
      <c r="A23" s="15" t="s">
        <v>145</v>
      </c>
      <c r="B23" s="16" t="s">
        <v>33</v>
      </c>
      <c r="C23" s="15" t="s">
        <v>34</v>
      </c>
      <c r="D23" s="17" t="s">
        <v>206</v>
      </c>
      <c r="E23" s="18" t="s">
        <v>36</v>
      </c>
      <c r="F23" s="18" t="s">
        <v>90</v>
      </c>
      <c r="G23" s="16" t="s">
        <v>207</v>
      </c>
      <c r="H23" s="16"/>
      <c r="I23" s="18"/>
      <c r="J23" s="18"/>
      <c r="K23" s="18"/>
      <c r="L23" s="18"/>
      <c r="M23" s="18"/>
      <c r="N23" s="18" t="s">
        <v>38</v>
      </c>
      <c r="O23" s="18" t="s">
        <v>39</v>
      </c>
      <c r="P23" s="18" t="s">
        <v>40</v>
      </c>
      <c r="Q23" s="19" t="s">
        <v>208</v>
      </c>
      <c r="R23" s="20">
        <v>0</v>
      </c>
      <c r="S23" s="20">
        <v>3000000</v>
      </c>
      <c r="T23" s="20">
        <v>0</v>
      </c>
      <c r="U23" s="20">
        <v>3000000</v>
      </c>
      <c r="V23" s="20">
        <v>0</v>
      </c>
      <c r="W23" s="20">
        <v>1000000</v>
      </c>
      <c r="X23" s="20">
        <v>2000000</v>
      </c>
      <c r="Y23" s="20">
        <v>960100</v>
      </c>
      <c r="Z23" s="20">
        <v>960100</v>
      </c>
      <c r="AA23" s="22">
        <v>960100</v>
      </c>
      <c r="AB23" s="22">
        <v>960100</v>
      </c>
      <c r="AC23" s="22"/>
      <c r="AD23" s="22"/>
      <c r="AE23" s="22"/>
      <c r="AF23" t="str">
        <f>IF(Super[[#This Row],[TIPO]]="A",CONCATENATE(Super[[#This Row],[TIPO]],Super[[#This Row],[CTA]]),CONCATENATE(Super[[#This Row],[TIPO]],Super[[#This Row],[OBJ]]))</f>
        <v>A08</v>
      </c>
    </row>
    <row r="24" spans="1:32" ht="112.5">
      <c r="A24" s="15" t="s">
        <v>145</v>
      </c>
      <c r="B24" s="16" t="s">
        <v>33</v>
      </c>
      <c r="C24" s="15" t="s">
        <v>34</v>
      </c>
      <c r="D24" s="17" t="s">
        <v>94</v>
      </c>
      <c r="E24" s="18" t="s">
        <v>95</v>
      </c>
      <c r="F24" s="18" t="s">
        <v>96</v>
      </c>
      <c r="G24" s="16" t="s">
        <v>97</v>
      </c>
      <c r="H24" s="16" t="s">
        <v>98</v>
      </c>
      <c r="I24" s="18" t="s">
        <v>99</v>
      </c>
      <c r="J24" s="18"/>
      <c r="K24" s="18"/>
      <c r="L24" s="18"/>
      <c r="M24" s="18"/>
      <c r="N24" s="18" t="s">
        <v>38</v>
      </c>
      <c r="O24" s="18" t="s">
        <v>39</v>
      </c>
      <c r="P24" s="18" t="s">
        <v>40</v>
      </c>
      <c r="Q24" s="19" t="s">
        <v>100</v>
      </c>
      <c r="R24" s="20">
        <v>4467344345</v>
      </c>
      <c r="S24" s="20">
        <v>0</v>
      </c>
      <c r="T24" s="20">
        <v>0</v>
      </c>
      <c r="U24" s="20">
        <v>4467344345</v>
      </c>
      <c r="V24" s="20">
        <v>0</v>
      </c>
      <c r="W24" s="20">
        <v>4361135914.0100002</v>
      </c>
      <c r="X24" s="20">
        <v>106208430.98999999</v>
      </c>
      <c r="Y24" s="20">
        <v>4354862197.0100002</v>
      </c>
      <c r="Z24" s="20">
        <v>2793975000.5100002</v>
      </c>
      <c r="AA24" s="22">
        <v>2781138966.1799998</v>
      </c>
      <c r="AB24" s="22">
        <v>2781138966.1799998</v>
      </c>
      <c r="AC24" s="22"/>
      <c r="AD24" s="22"/>
      <c r="AE24" s="22"/>
      <c r="AF24" t="str">
        <f>IF(Super[[#This Row],[TIPO]]="A",CONCATENATE(Super[[#This Row],[TIPO]],Super[[#This Row],[CTA]]),CONCATENATE(Super[[#This Row],[TIPO]],Super[[#This Row],[OBJ]]))</f>
        <v>C3</v>
      </c>
    </row>
    <row r="25" spans="1:32" ht="78.75">
      <c r="A25" s="15" t="s">
        <v>146</v>
      </c>
      <c r="B25" s="89" t="s">
        <v>33</v>
      </c>
      <c r="C25" s="27" t="s">
        <v>34</v>
      </c>
      <c r="D25" s="28" t="s">
        <v>101</v>
      </c>
      <c r="E25" s="26" t="s">
        <v>95</v>
      </c>
      <c r="F25" s="26" t="s">
        <v>102</v>
      </c>
      <c r="G25" s="26" t="s">
        <v>97</v>
      </c>
      <c r="H25" s="26" t="s">
        <v>81</v>
      </c>
      <c r="I25" s="26" t="s">
        <v>103</v>
      </c>
      <c r="J25" s="26"/>
      <c r="K25" s="26"/>
      <c r="L25" s="26"/>
      <c r="M25" s="26"/>
      <c r="N25" s="26" t="s">
        <v>38</v>
      </c>
      <c r="O25" s="26" t="s">
        <v>39</v>
      </c>
      <c r="P25" s="26" t="s">
        <v>40</v>
      </c>
      <c r="Q25" s="27" t="s">
        <v>104</v>
      </c>
      <c r="R25" s="29">
        <v>24806150451</v>
      </c>
      <c r="S25" s="29">
        <v>0</v>
      </c>
      <c r="T25" s="29">
        <v>0</v>
      </c>
      <c r="U25" s="29">
        <v>24806150451</v>
      </c>
      <c r="V25" s="29">
        <v>0</v>
      </c>
      <c r="W25" s="29">
        <v>24200480240.799999</v>
      </c>
      <c r="X25" s="29">
        <v>605670210.20000005</v>
      </c>
      <c r="Y25" s="29">
        <v>11961302266.65</v>
      </c>
      <c r="Z25" s="29">
        <v>5747829112.9799995</v>
      </c>
      <c r="AA25" s="29">
        <v>5701289112.9799995</v>
      </c>
      <c r="AB25" s="29">
        <v>5701289112.9799995</v>
      </c>
      <c r="AC25" s="22"/>
      <c r="AD25" s="22"/>
      <c r="AE25" s="22"/>
      <c r="AF25" t="str">
        <f>IF(Super[[#This Row],[TIPO]]="A",CONCATENATE(Super[[#This Row],[TIPO]],Super[[#This Row],[CTA]]),CONCATENATE(Super[[#This Row],[TIPO]],Super[[#This Row],[OBJ]]))</f>
        <v>C11</v>
      </c>
    </row>
    <row r="26" spans="1:32" ht="78.75">
      <c r="A26" s="15" t="s">
        <v>146</v>
      </c>
      <c r="B26" s="26" t="s">
        <v>33</v>
      </c>
      <c r="C26" s="27" t="s">
        <v>34</v>
      </c>
      <c r="D26" s="28" t="s">
        <v>105</v>
      </c>
      <c r="E26" s="26" t="s">
        <v>95</v>
      </c>
      <c r="F26" s="26" t="s">
        <v>102</v>
      </c>
      <c r="G26" s="26" t="s">
        <v>97</v>
      </c>
      <c r="H26" s="26" t="s">
        <v>106</v>
      </c>
      <c r="I26" s="26" t="s">
        <v>103</v>
      </c>
      <c r="J26" s="26"/>
      <c r="K26" s="26"/>
      <c r="L26" s="26"/>
      <c r="M26" s="26"/>
      <c r="N26" s="26" t="s">
        <v>38</v>
      </c>
      <c r="O26" s="26" t="s">
        <v>39</v>
      </c>
      <c r="P26" s="26" t="s">
        <v>40</v>
      </c>
      <c r="Q26" s="27" t="s">
        <v>104</v>
      </c>
      <c r="R26" s="29">
        <v>3035962836</v>
      </c>
      <c r="S26" s="29">
        <v>0</v>
      </c>
      <c r="T26" s="29">
        <v>0</v>
      </c>
      <c r="U26" s="29">
        <v>3035962836</v>
      </c>
      <c r="V26" s="29">
        <v>0</v>
      </c>
      <c r="W26" s="29">
        <v>3035736666.6599998</v>
      </c>
      <c r="X26" s="29">
        <v>226169.34</v>
      </c>
      <c r="Y26" s="29">
        <v>941447857.65999997</v>
      </c>
      <c r="Z26" s="29">
        <v>41273333.329999998</v>
      </c>
      <c r="AA26" s="29">
        <v>41273333.329999998</v>
      </c>
      <c r="AB26" s="29">
        <v>41273333.329999998</v>
      </c>
      <c r="AC26" s="22"/>
      <c r="AD26" s="22"/>
      <c r="AE26" s="22"/>
      <c r="AF26" t="str">
        <f>IF(Super[[#This Row],[TIPO]]="A",CONCATENATE(Super[[#This Row],[TIPO]],Super[[#This Row],[CTA]]),CONCATENATE(Super[[#This Row],[TIPO]],Super[[#This Row],[OBJ]]))</f>
        <v>C12</v>
      </c>
    </row>
    <row r="27" spans="1:32">
      <c r="A27" s="15" t="s">
        <v>146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7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2"/>
      <c r="AD27" s="22"/>
      <c r="AE27" s="22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7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2"/>
      <c r="AD28" s="22"/>
      <c r="AE28" s="22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7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2"/>
      <c r="AD29" s="22"/>
      <c r="AE29" s="22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7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2"/>
      <c r="AD30" s="22"/>
      <c r="AE30" s="22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7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2"/>
      <c r="AD31" s="22"/>
      <c r="AE31" s="22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7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2"/>
      <c r="AD32" s="22"/>
      <c r="AE32" s="22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7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2"/>
      <c r="AD33" s="22"/>
      <c r="AE33" s="22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7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2"/>
      <c r="AD34" s="22"/>
      <c r="AE34" s="22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7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2"/>
      <c r="AD35" s="22"/>
      <c r="AE35" s="22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7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2"/>
      <c r="AD36" s="22"/>
      <c r="AE36" s="22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7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2"/>
      <c r="AD37" s="22"/>
      <c r="AE37" s="22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7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2"/>
      <c r="AD38" s="22"/>
      <c r="AE38" s="22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7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2"/>
      <c r="AD39" s="22"/>
      <c r="AE39" s="22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7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2"/>
      <c r="AD40" s="22"/>
      <c r="AE40" s="22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7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2"/>
      <c r="AD41" s="22"/>
      <c r="AE41" s="22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7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2"/>
      <c r="AD42" s="22"/>
      <c r="AE42" s="22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7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2"/>
      <c r="AD43" s="22"/>
      <c r="AE43" s="22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2"/>
      <c r="AD44" s="22"/>
      <c r="AE44" s="22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2"/>
      <c r="AD45" s="22"/>
      <c r="AE45" s="22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7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2"/>
      <c r="AD46" s="22"/>
      <c r="AE46" s="22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7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2"/>
      <c r="AD47" s="22"/>
      <c r="AE47" s="22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7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2"/>
      <c r="AD48" s="22"/>
      <c r="AE48" s="22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7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2"/>
      <c r="AD49" s="22"/>
      <c r="AE49" s="22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7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2"/>
      <c r="AD50" s="22"/>
      <c r="AE50" s="22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7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2"/>
      <c r="AD51" s="22"/>
      <c r="AE51" s="22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7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2"/>
      <c r="AD52" s="22"/>
      <c r="AE52" s="22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7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2"/>
      <c r="AD53" s="22"/>
      <c r="AE53" s="22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7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2"/>
      <c r="AD54" s="22"/>
      <c r="AE54" s="22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7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2"/>
      <c r="AD55" s="22"/>
      <c r="AE55" s="22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7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2"/>
      <c r="AD56" s="22"/>
      <c r="AE56" s="22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7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2"/>
      <c r="AD57" s="22"/>
      <c r="AE57" s="22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7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2"/>
      <c r="AD58" s="22"/>
      <c r="AE58" s="22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7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2"/>
      <c r="AD59" s="22"/>
      <c r="AE59" s="22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7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2"/>
      <c r="AD60" s="22"/>
      <c r="AE60" s="22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7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2"/>
      <c r="AD61" s="22"/>
      <c r="AE61" s="22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7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2"/>
      <c r="AD62" s="22"/>
      <c r="AE62" s="22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7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2"/>
      <c r="AD63" s="22"/>
      <c r="AE63" s="22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7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2"/>
      <c r="AD64" s="22"/>
      <c r="AE64" s="22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7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2"/>
      <c r="AD65" s="22"/>
      <c r="AE65" s="22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7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2"/>
      <c r="AD66" s="22"/>
      <c r="AE66" s="22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7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2"/>
      <c r="AD67" s="22"/>
      <c r="AE67" s="22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2"/>
      <c r="AD68" s="22"/>
      <c r="AE68" s="22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7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2"/>
      <c r="AD69" s="22"/>
      <c r="AE69" s="22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7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2"/>
      <c r="AD70" s="22"/>
      <c r="AE70" s="22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7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2"/>
      <c r="AD71" s="22"/>
      <c r="AE71" s="22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7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2"/>
      <c r="AD72" s="22"/>
      <c r="AE72" s="22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7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2"/>
      <c r="AD73" s="22"/>
      <c r="AE73" s="22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7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2"/>
      <c r="AD74" s="22"/>
      <c r="AE74" s="22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7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2"/>
      <c r="AD75" s="22"/>
      <c r="AE75" s="22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7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2"/>
      <c r="AD76" s="22"/>
      <c r="AE76" s="22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7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2"/>
      <c r="AD77" s="22"/>
      <c r="AE77" s="22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7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2"/>
      <c r="AD78" s="22"/>
      <c r="AE78" s="22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7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2"/>
      <c r="AD79" s="22"/>
      <c r="AE79" s="22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7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2"/>
      <c r="AD80" s="22"/>
      <c r="AE80" s="22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7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2"/>
      <c r="AD81" s="22"/>
      <c r="AE81" s="22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7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2"/>
      <c r="AD82" s="22"/>
      <c r="AE82" s="22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7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2"/>
      <c r="AD83" s="22"/>
      <c r="AE83" s="22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7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2"/>
      <c r="AD84" s="22"/>
      <c r="AE84" s="22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7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2"/>
      <c r="AD85" s="22"/>
      <c r="AE85" s="22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7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2"/>
      <c r="AD86" s="22"/>
      <c r="AE86" s="22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7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2"/>
      <c r="AD87" s="22"/>
      <c r="AE87" s="22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7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2"/>
      <c r="AD88" s="22"/>
      <c r="AE88" s="22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7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2"/>
      <c r="AD89" s="22"/>
      <c r="AE89" s="22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7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2"/>
      <c r="AD90" s="22"/>
      <c r="AE90" s="22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7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2"/>
      <c r="AD91" s="22"/>
      <c r="AE91" s="22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7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2"/>
      <c r="AD92" s="22"/>
      <c r="AE92" s="22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7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2"/>
      <c r="AD93" s="22"/>
      <c r="AE93" s="22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7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2"/>
      <c r="AD94" s="22"/>
      <c r="AE94" s="22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7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2"/>
      <c r="AD95" s="22"/>
      <c r="AE95" s="22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7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2"/>
      <c r="AD96" s="22"/>
      <c r="AE96" s="22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7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2"/>
      <c r="AD97" s="22"/>
      <c r="AE97" s="22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7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2"/>
      <c r="AD98" s="22"/>
      <c r="AE98" s="22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7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2"/>
      <c r="AD99" s="22"/>
      <c r="AE99" s="22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7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2"/>
      <c r="AD100" s="22"/>
      <c r="AE100" s="22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7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2"/>
      <c r="AD101" s="22"/>
      <c r="AE101" s="22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7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2"/>
      <c r="AD102" s="22"/>
      <c r="AE102" s="22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7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2"/>
      <c r="AD103" s="22"/>
      <c r="AE103" s="22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7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2"/>
      <c r="AD104" s="22"/>
      <c r="AE104" s="22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7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2"/>
      <c r="AD105" s="22"/>
      <c r="AE105" s="22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7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2"/>
      <c r="AD106" s="22"/>
      <c r="AE106" s="22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7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2"/>
      <c r="AD107" s="22"/>
      <c r="AE107" s="22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7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2"/>
      <c r="AD108" s="22"/>
      <c r="AE108" s="22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7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2"/>
      <c r="AD109" s="22"/>
      <c r="AE109" s="22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7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2"/>
      <c r="AD110" s="22"/>
      <c r="AE110" s="22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7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2"/>
      <c r="AD111" s="22"/>
      <c r="AE111" s="22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7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2"/>
      <c r="AD112" s="22"/>
      <c r="AE112" s="22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7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2"/>
      <c r="AD113" s="22"/>
      <c r="AE113" s="22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7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2"/>
      <c r="AD114" s="22"/>
      <c r="AE114" s="22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7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2"/>
      <c r="AD115" s="22"/>
      <c r="AE115" s="22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6"/>
      <c r="C116" s="27"/>
      <c r="D116" s="28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7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2"/>
      <c r="AD116" s="22"/>
      <c r="AE116" s="22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8"/>
      <c r="F117" s="18"/>
      <c r="G117" s="16"/>
      <c r="H117" s="16"/>
      <c r="I117" s="18"/>
      <c r="J117" s="18"/>
      <c r="K117" s="18"/>
      <c r="L117" s="18"/>
      <c r="M117" s="18"/>
      <c r="N117" s="18"/>
      <c r="O117" s="18"/>
      <c r="P117" s="18"/>
      <c r="Q117" s="19"/>
      <c r="R117" s="20"/>
      <c r="S117" s="20"/>
      <c r="T117" s="20"/>
      <c r="U117" s="21"/>
      <c r="V117" s="20"/>
      <c r="W117" s="20"/>
      <c r="X117" s="20"/>
      <c r="Y117" s="20"/>
      <c r="Z117" s="20"/>
      <c r="AA117" s="22"/>
      <c r="AB117" s="22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8"/>
      <c r="F118" s="18"/>
      <c r="G118" s="16"/>
      <c r="H118" s="16"/>
      <c r="I118" s="18"/>
      <c r="J118" s="18"/>
      <c r="K118" s="18"/>
      <c r="L118" s="18"/>
      <c r="M118" s="18"/>
      <c r="N118" s="18"/>
      <c r="O118" s="18"/>
      <c r="P118" s="18"/>
      <c r="Q118" s="19"/>
      <c r="R118" s="20"/>
      <c r="S118" s="20"/>
      <c r="T118" s="20"/>
      <c r="U118" s="21"/>
      <c r="V118" s="20"/>
      <c r="W118" s="20"/>
      <c r="X118" s="20"/>
      <c r="Y118" s="20"/>
      <c r="Z118" s="20"/>
      <c r="AA118" s="22"/>
      <c r="AB118" s="22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8"/>
      <c r="F119" s="18"/>
      <c r="G119" s="16"/>
      <c r="H119" s="16"/>
      <c r="I119" s="18"/>
      <c r="J119" s="18"/>
      <c r="K119" s="18"/>
      <c r="L119" s="18"/>
      <c r="M119" s="18"/>
      <c r="N119" s="18"/>
      <c r="O119" s="18"/>
      <c r="P119" s="18"/>
      <c r="Q119" s="19"/>
      <c r="R119" s="20"/>
      <c r="S119" s="20"/>
      <c r="T119" s="20"/>
      <c r="U119" s="21"/>
      <c r="V119" s="20"/>
      <c r="W119" s="20"/>
      <c r="X119" s="20"/>
      <c r="Y119" s="20"/>
      <c r="Z119" s="20"/>
      <c r="AA119" s="22"/>
      <c r="AB119" s="22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8"/>
      <c r="F120" s="18"/>
      <c r="G120" s="16"/>
      <c r="H120" s="16"/>
      <c r="I120" s="18"/>
      <c r="J120" s="18"/>
      <c r="K120" s="18"/>
      <c r="L120" s="18"/>
      <c r="M120" s="18"/>
      <c r="N120" s="18"/>
      <c r="O120" s="18"/>
      <c r="P120" s="18"/>
      <c r="Q120" s="19"/>
      <c r="R120" s="20"/>
      <c r="S120" s="20"/>
      <c r="T120" s="20"/>
      <c r="U120" s="21"/>
      <c r="V120" s="20"/>
      <c r="W120" s="20"/>
      <c r="X120" s="20"/>
      <c r="Y120" s="20"/>
      <c r="Z120" s="20"/>
      <c r="AA120" s="22"/>
      <c r="AB120" s="22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8"/>
      <c r="F121" s="18"/>
      <c r="G121" s="16"/>
      <c r="H121" s="16"/>
      <c r="I121" s="18"/>
      <c r="J121" s="18"/>
      <c r="K121" s="18"/>
      <c r="L121" s="18"/>
      <c r="M121" s="18"/>
      <c r="N121" s="18"/>
      <c r="O121" s="18"/>
      <c r="P121" s="18"/>
      <c r="Q121" s="19"/>
      <c r="R121" s="20"/>
      <c r="S121" s="20"/>
      <c r="T121" s="20"/>
      <c r="U121" s="21"/>
      <c r="V121" s="20"/>
      <c r="W121" s="20"/>
      <c r="X121" s="20"/>
      <c r="Y121" s="20"/>
      <c r="Z121" s="20"/>
      <c r="AA121" s="22"/>
      <c r="AB121" s="22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8"/>
      <c r="F122" s="18"/>
      <c r="G122" s="16"/>
      <c r="H122" s="16"/>
      <c r="I122" s="18"/>
      <c r="J122" s="18"/>
      <c r="K122" s="18"/>
      <c r="L122" s="18"/>
      <c r="M122" s="18"/>
      <c r="N122" s="18"/>
      <c r="O122" s="18"/>
      <c r="P122" s="18"/>
      <c r="Q122" s="19"/>
      <c r="R122" s="20"/>
      <c r="S122" s="20"/>
      <c r="T122" s="20"/>
      <c r="U122" s="21"/>
      <c r="V122" s="20"/>
      <c r="W122" s="20"/>
      <c r="X122" s="20"/>
      <c r="Y122" s="20"/>
      <c r="Z122" s="20"/>
      <c r="AA122" s="22"/>
      <c r="AB122" s="22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8"/>
      <c r="F123" s="18"/>
      <c r="G123" s="16"/>
      <c r="H123" s="16"/>
      <c r="I123" s="18"/>
      <c r="J123" s="18"/>
      <c r="K123" s="18"/>
      <c r="L123" s="18"/>
      <c r="M123" s="18"/>
      <c r="N123" s="18"/>
      <c r="O123" s="18"/>
      <c r="P123" s="18"/>
      <c r="Q123" s="19"/>
      <c r="R123" s="20"/>
      <c r="S123" s="20"/>
      <c r="T123" s="20"/>
      <c r="U123" s="21"/>
      <c r="V123" s="20"/>
      <c r="W123" s="20"/>
      <c r="X123" s="20"/>
      <c r="Y123" s="20"/>
      <c r="Z123" s="20"/>
      <c r="AA123" s="22"/>
      <c r="AB123" s="22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8"/>
      <c r="F124" s="18"/>
      <c r="G124" s="16"/>
      <c r="H124" s="16"/>
      <c r="I124" s="18"/>
      <c r="J124" s="18"/>
      <c r="K124" s="18"/>
      <c r="L124" s="18"/>
      <c r="M124" s="18"/>
      <c r="N124" s="18"/>
      <c r="O124" s="18"/>
      <c r="P124" s="18"/>
      <c r="Q124" s="19"/>
      <c r="R124" s="20"/>
      <c r="S124" s="20"/>
      <c r="T124" s="20"/>
      <c r="U124" s="20"/>
      <c r="V124" s="20"/>
      <c r="W124" s="20"/>
      <c r="X124" s="20"/>
      <c r="Y124" s="20"/>
      <c r="Z124" s="20"/>
      <c r="AA124" s="22"/>
      <c r="AB124" s="22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8"/>
      <c r="F125" s="18"/>
      <c r="G125" s="16"/>
      <c r="H125" s="16"/>
      <c r="I125" s="18"/>
      <c r="J125" s="18"/>
      <c r="K125" s="18"/>
      <c r="L125" s="18"/>
      <c r="M125" s="18"/>
      <c r="N125" s="18"/>
      <c r="O125" s="18"/>
      <c r="P125" s="18"/>
      <c r="Q125" s="19"/>
      <c r="R125" s="20"/>
      <c r="S125" s="20"/>
      <c r="T125" s="20"/>
      <c r="U125" s="20"/>
      <c r="V125" s="20"/>
      <c r="W125" s="20"/>
      <c r="X125" s="20"/>
      <c r="Y125" s="20"/>
      <c r="Z125" s="20"/>
      <c r="AA125" s="22"/>
      <c r="AB125" s="22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8"/>
      <c r="F126" s="18"/>
      <c r="G126" s="16"/>
      <c r="H126" s="16"/>
      <c r="I126" s="18"/>
      <c r="J126" s="18"/>
      <c r="K126" s="18"/>
      <c r="L126" s="18"/>
      <c r="M126" s="18"/>
      <c r="N126" s="18"/>
      <c r="O126" s="18"/>
      <c r="P126" s="18"/>
      <c r="Q126" s="19"/>
      <c r="R126" s="20"/>
      <c r="S126" s="20"/>
      <c r="T126" s="20"/>
      <c r="U126" s="20"/>
      <c r="V126" s="20"/>
      <c r="W126" s="20"/>
      <c r="X126" s="20"/>
      <c r="Y126" s="20"/>
      <c r="Z126" s="20"/>
      <c r="AA126" s="22"/>
      <c r="AB126" s="22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8"/>
      <c r="F127" s="18"/>
      <c r="G127" s="16"/>
      <c r="H127" s="16"/>
      <c r="I127" s="18"/>
      <c r="J127" s="18"/>
      <c r="K127" s="18"/>
      <c r="L127" s="18"/>
      <c r="M127" s="18"/>
      <c r="N127" s="18"/>
      <c r="O127" s="18"/>
      <c r="P127" s="18"/>
      <c r="Q127" s="19"/>
      <c r="R127" s="20"/>
      <c r="S127" s="20"/>
      <c r="T127" s="20"/>
      <c r="U127" s="20"/>
      <c r="V127" s="20"/>
      <c r="W127" s="20"/>
      <c r="X127" s="20"/>
      <c r="Y127" s="20"/>
      <c r="Z127" s="20"/>
      <c r="AA127" s="22"/>
      <c r="AB127" s="22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8"/>
      <c r="F128" s="18"/>
      <c r="G128" s="16"/>
      <c r="H128" s="16"/>
      <c r="I128" s="18"/>
      <c r="J128" s="18"/>
      <c r="K128" s="18"/>
      <c r="L128" s="18"/>
      <c r="M128" s="18"/>
      <c r="N128" s="18"/>
      <c r="O128" s="18"/>
      <c r="P128" s="18"/>
      <c r="Q128" s="19"/>
      <c r="R128" s="20"/>
      <c r="S128" s="20"/>
      <c r="T128" s="20"/>
      <c r="U128" s="20"/>
      <c r="V128" s="20"/>
      <c r="W128" s="20"/>
      <c r="X128" s="20"/>
      <c r="Y128" s="20"/>
      <c r="Z128" s="20"/>
      <c r="AA128" s="22"/>
      <c r="AB128" s="22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8"/>
      <c r="F129" s="18"/>
      <c r="G129" s="16"/>
      <c r="H129" s="16"/>
      <c r="I129" s="18"/>
      <c r="J129" s="18"/>
      <c r="K129" s="18"/>
      <c r="L129" s="18"/>
      <c r="M129" s="18"/>
      <c r="N129" s="18"/>
      <c r="O129" s="18"/>
      <c r="P129" s="18"/>
      <c r="Q129" s="19"/>
      <c r="R129" s="20"/>
      <c r="S129" s="20"/>
      <c r="T129" s="20"/>
      <c r="U129" s="20"/>
      <c r="V129" s="20"/>
      <c r="W129" s="20"/>
      <c r="X129" s="20"/>
      <c r="Y129" s="20"/>
      <c r="Z129" s="20"/>
      <c r="AA129" s="22"/>
      <c r="AB129" s="22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8"/>
      <c r="F130" s="18"/>
      <c r="G130" s="16"/>
      <c r="H130" s="16"/>
      <c r="I130" s="18"/>
      <c r="J130" s="18"/>
      <c r="K130" s="18"/>
      <c r="L130" s="18"/>
      <c r="M130" s="18"/>
      <c r="N130" s="18"/>
      <c r="O130" s="18"/>
      <c r="P130" s="18"/>
      <c r="Q130" s="19"/>
      <c r="R130" s="20"/>
      <c r="S130" s="20"/>
      <c r="T130" s="20"/>
      <c r="U130" s="20"/>
      <c r="V130" s="20"/>
      <c r="W130" s="20"/>
      <c r="X130" s="20"/>
      <c r="Y130" s="20"/>
      <c r="Z130" s="20"/>
      <c r="AA130" s="22"/>
      <c r="AB130" s="22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8"/>
      <c r="F131" s="18"/>
      <c r="G131" s="16"/>
      <c r="H131" s="16"/>
      <c r="I131" s="18"/>
      <c r="J131" s="18"/>
      <c r="K131" s="18"/>
      <c r="L131" s="18"/>
      <c r="M131" s="18"/>
      <c r="N131" s="18"/>
      <c r="O131" s="18"/>
      <c r="P131" s="18"/>
      <c r="Q131" s="19"/>
      <c r="R131" s="20"/>
      <c r="S131" s="20"/>
      <c r="T131" s="20"/>
      <c r="U131" s="20"/>
      <c r="V131" s="20"/>
      <c r="W131" s="20"/>
      <c r="X131" s="20"/>
      <c r="Y131" s="20"/>
      <c r="Z131" s="20"/>
      <c r="AA131" s="22"/>
      <c r="AB131" s="22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8"/>
      <c r="F132" s="18"/>
      <c r="G132" s="16"/>
      <c r="H132" s="16"/>
      <c r="I132" s="18"/>
      <c r="J132" s="18"/>
      <c r="K132" s="18"/>
      <c r="L132" s="18"/>
      <c r="M132" s="18"/>
      <c r="N132" s="18"/>
      <c r="O132" s="18"/>
      <c r="P132" s="18"/>
      <c r="Q132" s="19"/>
      <c r="R132" s="20"/>
      <c r="S132" s="20"/>
      <c r="T132" s="20"/>
      <c r="U132" s="20"/>
      <c r="V132" s="20"/>
      <c r="W132" s="20"/>
      <c r="X132" s="20"/>
      <c r="Y132" s="20"/>
      <c r="Z132" s="20"/>
      <c r="AA132" s="22"/>
      <c r="AB132" s="22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8"/>
      <c r="F133" s="18"/>
      <c r="G133" s="16"/>
      <c r="H133" s="16"/>
      <c r="I133" s="18"/>
      <c r="J133" s="18"/>
      <c r="K133" s="18"/>
      <c r="L133" s="18"/>
      <c r="M133" s="18"/>
      <c r="N133" s="18"/>
      <c r="O133" s="18"/>
      <c r="P133" s="18"/>
      <c r="Q133" s="19"/>
      <c r="R133" s="20"/>
      <c r="S133" s="20"/>
      <c r="T133" s="20"/>
      <c r="U133" s="20"/>
      <c r="V133" s="20"/>
      <c r="W133" s="20"/>
      <c r="X133" s="20"/>
      <c r="Y133" s="20"/>
      <c r="Z133" s="20"/>
      <c r="AA133" s="22"/>
      <c r="AB133" s="22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8"/>
      <c r="F134" s="18"/>
      <c r="G134" s="16"/>
      <c r="H134" s="16"/>
      <c r="I134" s="18"/>
      <c r="J134" s="18"/>
      <c r="K134" s="18"/>
      <c r="L134" s="18"/>
      <c r="M134" s="18"/>
      <c r="N134" s="18"/>
      <c r="O134" s="18"/>
      <c r="P134" s="18"/>
      <c r="Q134" s="19"/>
      <c r="R134" s="20"/>
      <c r="S134" s="20"/>
      <c r="T134" s="20"/>
      <c r="U134" s="20"/>
      <c r="V134" s="20"/>
      <c r="W134" s="20"/>
      <c r="X134" s="20"/>
      <c r="Y134" s="20"/>
      <c r="Z134" s="20"/>
      <c r="AA134" s="22"/>
      <c r="AB134" s="22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8"/>
      <c r="F135" s="18"/>
      <c r="G135" s="16"/>
      <c r="H135" s="16"/>
      <c r="I135" s="18"/>
      <c r="J135" s="18"/>
      <c r="K135" s="18"/>
      <c r="L135" s="18"/>
      <c r="M135" s="18"/>
      <c r="N135" s="18"/>
      <c r="O135" s="18"/>
      <c r="P135" s="18"/>
      <c r="Q135" s="19"/>
      <c r="R135" s="20"/>
      <c r="S135" s="20"/>
      <c r="T135" s="20"/>
      <c r="U135" s="20"/>
      <c r="V135" s="20"/>
      <c r="W135" s="20"/>
      <c r="X135" s="20"/>
      <c r="Y135" s="20"/>
      <c r="Z135" s="20"/>
      <c r="AA135" s="22"/>
      <c r="AB135" s="22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8"/>
      <c r="F136" s="18"/>
      <c r="G136" s="16"/>
      <c r="H136" s="16"/>
      <c r="I136" s="18"/>
      <c r="J136" s="18"/>
      <c r="K136" s="18"/>
      <c r="L136" s="18"/>
      <c r="M136" s="18"/>
      <c r="N136" s="18"/>
      <c r="O136" s="18"/>
      <c r="P136" s="18"/>
      <c r="Q136" s="19"/>
      <c r="R136" s="20"/>
      <c r="S136" s="20"/>
      <c r="T136" s="20"/>
      <c r="U136" s="20"/>
      <c r="V136" s="20"/>
      <c r="W136" s="20"/>
      <c r="X136" s="20"/>
      <c r="Y136" s="20"/>
      <c r="Z136" s="20"/>
      <c r="AA136" s="22"/>
      <c r="AB136" s="22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8"/>
      <c r="F137" s="18"/>
      <c r="G137" s="16"/>
      <c r="H137" s="16"/>
      <c r="I137" s="18"/>
      <c r="J137" s="18"/>
      <c r="K137" s="18"/>
      <c r="L137" s="18"/>
      <c r="M137" s="18"/>
      <c r="N137" s="18"/>
      <c r="O137" s="18"/>
      <c r="P137" s="18"/>
      <c r="Q137" s="19"/>
      <c r="R137" s="20"/>
      <c r="S137" s="20"/>
      <c r="T137" s="20"/>
      <c r="U137" s="20"/>
      <c r="V137" s="20"/>
      <c r="W137" s="20"/>
      <c r="X137" s="20"/>
      <c r="Y137" s="20"/>
      <c r="Z137" s="20"/>
      <c r="AA137" s="22"/>
      <c r="AB137" s="22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8"/>
      <c r="F138" s="18"/>
      <c r="G138" s="16"/>
      <c r="H138" s="16"/>
      <c r="I138" s="18"/>
      <c r="J138" s="18"/>
      <c r="K138" s="18"/>
      <c r="L138" s="18"/>
      <c r="M138" s="18"/>
      <c r="N138" s="18"/>
      <c r="O138" s="18"/>
      <c r="P138" s="18"/>
      <c r="Q138" s="19"/>
      <c r="R138" s="20"/>
      <c r="S138" s="20"/>
      <c r="T138" s="20"/>
      <c r="U138" s="20"/>
      <c r="V138" s="20"/>
      <c r="W138" s="20"/>
      <c r="X138" s="20"/>
      <c r="Y138" s="20"/>
      <c r="Z138" s="20"/>
      <c r="AA138" s="22"/>
      <c r="AB138" s="22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8"/>
      <c r="F139" s="18"/>
      <c r="G139" s="16"/>
      <c r="H139" s="16"/>
      <c r="I139" s="18"/>
      <c r="J139" s="18"/>
      <c r="K139" s="18"/>
      <c r="L139" s="18"/>
      <c r="M139" s="18"/>
      <c r="N139" s="18"/>
      <c r="O139" s="18"/>
      <c r="P139" s="18"/>
      <c r="Q139" s="19"/>
      <c r="R139" s="20"/>
      <c r="S139" s="20"/>
      <c r="T139" s="20"/>
      <c r="U139" s="20"/>
      <c r="V139" s="20"/>
      <c r="W139" s="20"/>
      <c r="X139" s="20"/>
      <c r="Y139" s="20"/>
      <c r="Z139" s="20"/>
      <c r="AA139" s="22"/>
      <c r="AB139" s="22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8"/>
      <c r="F140" s="18"/>
      <c r="G140" s="16"/>
      <c r="H140" s="16"/>
      <c r="I140" s="18"/>
      <c r="J140" s="18"/>
      <c r="K140" s="18"/>
      <c r="L140" s="18"/>
      <c r="M140" s="18"/>
      <c r="N140" s="18"/>
      <c r="O140" s="18"/>
      <c r="P140" s="18"/>
      <c r="Q140" s="19"/>
      <c r="R140" s="20"/>
      <c r="S140" s="20"/>
      <c r="T140" s="20"/>
      <c r="U140" s="21"/>
      <c r="V140" s="20"/>
      <c r="W140" s="20"/>
      <c r="X140" s="20"/>
      <c r="Y140" s="20"/>
      <c r="Z140" s="20"/>
      <c r="AA140" s="22"/>
      <c r="AB140" s="22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8"/>
      <c r="F141" s="18"/>
      <c r="G141" s="16"/>
      <c r="H141" s="16"/>
      <c r="I141" s="18"/>
      <c r="J141" s="18"/>
      <c r="K141" s="18"/>
      <c r="L141" s="18"/>
      <c r="M141" s="18"/>
      <c r="N141" s="18"/>
      <c r="O141" s="18"/>
      <c r="P141" s="18"/>
      <c r="Q141" s="19"/>
      <c r="R141" s="20"/>
      <c r="S141" s="20"/>
      <c r="T141" s="20"/>
      <c r="U141" s="21"/>
      <c r="V141" s="20"/>
      <c r="W141" s="20"/>
      <c r="X141" s="20"/>
      <c r="Y141" s="20"/>
      <c r="Z141" s="20"/>
      <c r="AA141" s="22"/>
      <c r="AB141" s="22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8"/>
      <c r="F142" s="18"/>
      <c r="G142" s="16"/>
      <c r="H142" s="16"/>
      <c r="I142" s="18"/>
      <c r="J142" s="18"/>
      <c r="K142" s="18"/>
      <c r="L142" s="18"/>
      <c r="M142" s="18"/>
      <c r="N142" s="18"/>
      <c r="O142" s="18"/>
      <c r="P142" s="18"/>
      <c r="Q142" s="19"/>
      <c r="R142" s="20"/>
      <c r="S142" s="20"/>
      <c r="T142" s="20"/>
      <c r="U142" s="21"/>
      <c r="V142" s="20"/>
      <c r="W142" s="20"/>
      <c r="X142" s="20"/>
      <c r="Y142" s="20"/>
      <c r="Z142" s="20"/>
      <c r="AA142" s="22"/>
      <c r="AB142" s="22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8"/>
      <c r="F143" s="18"/>
      <c r="G143" s="16"/>
      <c r="H143" s="16"/>
      <c r="I143" s="18"/>
      <c r="J143" s="18"/>
      <c r="K143" s="18"/>
      <c r="L143" s="18"/>
      <c r="M143" s="18"/>
      <c r="N143" s="18"/>
      <c r="O143" s="18"/>
      <c r="P143" s="18"/>
      <c r="Q143" s="19"/>
      <c r="R143" s="20"/>
      <c r="S143" s="20"/>
      <c r="T143" s="20"/>
      <c r="U143" s="21"/>
      <c r="V143" s="20"/>
      <c r="W143" s="20"/>
      <c r="X143" s="20"/>
      <c r="Y143" s="20"/>
      <c r="Z143" s="20"/>
      <c r="AA143" s="22"/>
      <c r="AB143" s="22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8"/>
      <c r="F144" s="18"/>
      <c r="G144" s="16"/>
      <c r="H144" s="16"/>
      <c r="I144" s="18"/>
      <c r="J144" s="18"/>
      <c r="K144" s="18"/>
      <c r="L144" s="18"/>
      <c r="M144" s="18"/>
      <c r="N144" s="18"/>
      <c r="O144" s="18"/>
      <c r="P144" s="18"/>
      <c r="Q144" s="19"/>
      <c r="R144" s="20"/>
      <c r="S144" s="20"/>
      <c r="T144" s="20"/>
      <c r="U144" s="21"/>
      <c r="V144" s="20"/>
      <c r="W144" s="20"/>
      <c r="X144" s="20"/>
      <c r="Y144" s="20"/>
      <c r="Z144" s="20"/>
      <c r="AA144" s="22"/>
      <c r="AB144" s="22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8"/>
      <c r="F145" s="18"/>
      <c r="G145" s="16"/>
      <c r="H145" s="16"/>
      <c r="I145" s="18"/>
      <c r="J145" s="18"/>
      <c r="K145" s="18"/>
      <c r="L145" s="18"/>
      <c r="M145" s="18"/>
      <c r="N145" s="18"/>
      <c r="O145" s="18"/>
      <c r="P145" s="18"/>
      <c r="Q145" s="19"/>
      <c r="R145" s="20"/>
      <c r="S145" s="20"/>
      <c r="T145" s="20"/>
      <c r="U145" s="21"/>
      <c r="V145" s="20"/>
      <c r="W145" s="20"/>
      <c r="X145" s="20"/>
      <c r="Y145" s="20"/>
      <c r="Z145" s="20"/>
      <c r="AA145" s="22"/>
      <c r="AB145" s="22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8"/>
      <c r="F146" s="18"/>
      <c r="G146" s="16"/>
      <c r="H146" s="16"/>
      <c r="I146" s="18"/>
      <c r="J146" s="18"/>
      <c r="K146" s="18"/>
      <c r="L146" s="18"/>
      <c r="M146" s="18"/>
      <c r="N146" s="18"/>
      <c r="O146" s="18"/>
      <c r="P146" s="18"/>
      <c r="Q146" s="19"/>
      <c r="R146" s="20"/>
      <c r="S146" s="20"/>
      <c r="T146" s="20"/>
      <c r="U146" s="21"/>
      <c r="V146" s="20"/>
      <c r="W146" s="20"/>
      <c r="X146" s="20"/>
      <c r="Y146" s="20"/>
      <c r="Z146" s="20"/>
      <c r="AA146" s="22"/>
      <c r="AB146" s="22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8"/>
      <c r="F147" s="18"/>
      <c r="G147" s="16"/>
      <c r="H147" s="16"/>
      <c r="I147" s="18"/>
      <c r="J147" s="18"/>
      <c r="K147" s="18"/>
      <c r="L147" s="18"/>
      <c r="M147" s="18"/>
      <c r="N147" s="18"/>
      <c r="O147" s="18"/>
      <c r="P147" s="18"/>
      <c r="Q147" s="19"/>
      <c r="R147" s="20"/>
      <c r="S147" s="20"/>
      <c r="T147" s="20"/>
      <c r="U147" s="20"/>
      <c r="V147" s="20"/>
      <c r="W147" s="20"/>
      <c r="X147" s="20"/>
      <c r="Y147" s="20"/>
      <c r="Z147" s="20"/>
      <c r="AA147" s="22"/>
      <c r="AB147" s="22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8"/>
      <c r="F148" s="18"/>
      <c r="G148" s="16"/>
      <c r="H148" s="16"/>
      <c r="I148" s="18"/>
      <c r="J148" s="18"/>
      <c r="K148" s="18"/>
      <c r="L148" s="18"/>
      <c r="M148" s="18"/>
      <c r="N148" s="18"/>
      <c r="O148" s="18"/>
      <c r="P148" s="18"/>
      <c r="Q148" s="19"/>
      <c r="R148" s="20"/>
      <c r="S148" s="20"/>
      <c r="T148" s="20"/>
      <c r="U148" s="20"/>
      <c r="V148" s="20"/>
      <c r="W148" s="20"/>
      <c r="X148" s="20"/>
      <c r="Y148" s="20"/>
      <c r="Z148" s="20"/>
      <c r="AA148" s="22"/>
      <c r="AB148" s="22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8"/>
      <c r="F149" s="18"/>
      <c r="G149" s="16"/>
      <c r="H149" s="16"/>
      <c r="I149" s="18"/>
      <c r="J149" s="18"/>
      <c r="K149" s="18"/>
      <c r="L149" s="18"/>
      <c r="M149" s="18"/>
      <c r="N149" s="18"/>
      <c r="O149" s="18"/>
      <c r="P149" s="18"/>
      <c r="Q149" s="19"/>
      <c r="R149" s="20"/>
      <c r="S149" s="20"/>
      <c r="T149" s="20"/>
      <c r="U149" s="20"/>
      <c r="V149" s="20"/>
      <c r="W149" s="20"/>
      <c r="X149" s="20"/>
      <c r="Y149" s="20"/>
      <c r="Z149" s="20"/>
      <c r="AA149" s="22"/>
      <c r="AB149" s="22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8"/>
      <c r="F150" s="18"/>
      <c r="G150" s="16"/>
      <c r="H150" s="16"/>
      <c r="I150" s="18"/>
      <c r="J150" s="18"/>
      <c r="K150" s="18"/>
      <c r="L150" s="18"/>
      <c r="M150" s="18"/>
      <c r="N150" s="18"/>
      <c r="O150" s="18"/>
      <c r="P150" s="18"/>
      <c r="Q150" s="19"/>
      <c r="R150" s="20"/>
      <c r="S150" s="20"/>
      <c r="T150" s="20"/>
      <c r="U150" s="20"/>
      <c r="V150" s="20"/>
      <c r="W150" s="20"/>
      <c r="X150" s="20"/>
      <c r="Y150" s="20"/>
      <c r="Z150" s="20"/>
      <c r="AA150" s="22"/>
      <c r="AB150" s="22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8"/>
      <c r="F151" s="18"/>
      <c r="G151" s="16"/>
      <c r="H151" s="16"/>
      <c r="I151" s="18"/>
      <c r="J151" s="18"/>
      <c r="K151" s="18"/>
      <c r="L151" s="18"/>
      <c r="M151" s="18"/>
      <c r="N151" s="18"/>
      <c r="O151" s="18"/>
      <c r="P151" s="18"/>
      <c r="Q151" s="19"/>
      <c r="R151" s="20"/>
      <c r="S151" s="20"/>
      <c r="T151" s="20"/>
      <c r="U151" s="20"/>
      <c r="V151" s="20"/>
      <c r="W151" s="20"/>
      <c r="X151" s="20"/>
      <c r="Y151" s="20"/>
      <c r="Z151" s="20"/>
      <c r="AA151" s="22"/>
      <c r="AB151" s="22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8"/>
      <c r="F152" s="18"/>
      <c r="G152" s="16"/>
      <c r="H152" s="16"/>
      <c r="I152" s="18"/>
      <c r="J152" s="18"/>
      <c r="K152" s="18"/>
      <c r="L152" s="18"/>
      <c r="M152" s="18"/>
      <c r="N152" s="18"/>
      <c r="O152" s="18"/>
      <c r="P152" s="18"/>
      <c r="Q152" s="19"/>
      <c r="R152" s="20"/>
      <c r="S152" s="20"/>
      <c r="T152" s="20"/>
      <c r="U152" s="20"/>
      <c r="V152" s="20"/>
      <c r="W152" s="20"/>
      <c r="X152" s="20"/>
      <c r="Y152" s="20"/>
      <c r="Z152" s="20"/>
      <c r="AA152" s="22"/>
      <c r="AB152" s="22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8"/>
      <c r="F153" s="18"/>
      <c r="G153" s="16"/>
      <c r="H153" s="16"/>
      <c r="I153" s="18"/>
      <c r="J153" s="18"/>
      <c r="K153" s="18"/>
      <c r="L153" s="18"/>
      <c r="M153" s="18"/>
      <c r="N153" s="18"/>
      <c r="O153" s="18"/>
      <c r="P153" s="18"/>
      <c r="Q153" s="19"/>
      <c r="R153" s="20"/>
      <c r="S153" s="20"/>
      <c r="T153" s="20"/>
      <c r="U153" s="20"/>
      <c r="V153" s="20"/>
      <c r="W153" s="20"/>
      <c r="X153" s="20"/>
      <c r="Y153" s="20"/>
      <c r="Z153" s="20"/>
      <c r="AA153" s="22"/>
      <c r="AB153" s="22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8"/>
      <c r="F154" s="18"/>
      <c r="G154" s="16"/>
      <c r="H154" s="16"/>
      <c r="I154" s="18"/>
      <c r="J154" s="18"/>
      <c r="K154" s="18"/>
      <c r="L154" s="18"/>
      <c r="M154" s="18"/>
      <c r="N154" s="18"/>
      <c r="O154" s="18"/>
      <c r="P154" s="18"/>
      <c r="Q154" s="19"/>
      <c r="R154" s="20"/>
      <c r="S154" s="20"/>
      <c r="T154" s="20"/>
      <c r="U154" s="20"/>
      <c r="V154" s="20"/>
      <c r="W154" s="20"/>
      <c r="X154" s="20"/>
      <c r="Y154" s="20"/>
      <c r="Z154" s="20"/>
      <c r="AA154" s="22"/>
      <c r="AB154" s="22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8"/>
      <c r="F155" s="18"/>
      <c r="G155" s="16"/>
      <c r="H155" s="16"/>
      <c r="I155" s="18"/>
      <c r="J155" s="18"/>
      <c r="K155" s="18"/>
      <c r="L155" s="18"/>
      <c r="M155" s="18"/>
      <c r="N155" s="18"/>
      <c r="O155" s="18"/>
      <c r="P155" s="18"/>
      <c r="Q155" s="19"/>
      <c r="R155" s="20"/>
      <c r="S155" s="20"/>
      <c r="T155" s="20"/>
      <c r="U155" s="20"/>
      <c r="V155" s="20"/>
      <c r="W155" s="20"/>
      <c r="X155" s="20"/>
      <c r="Y155" s="20"/>
      <c r="Z155" s="20"/>
      <c r="AA155" s="22"/>
      <c r="AB155" s="22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8"/>
      <c r="F156" s="18"/>
      <c r="G156" s="16"/>
      <c r="H156" s="16"/>
      <c r="I156" s="18"/>
      <c r="J156" s="18"/>
      <c r="K156" s="18"/>
      <c r="L156" s="18"/>
      <c r="M156" s="18"/>
      <c r="N156" s="18"/>
      <c r="O156" s="18"/>
      <c r="P156" s="18"/>
      <c r="Q156" s="19"/>
      <c r="R156" s="20"/>
      <c r="S156" s="20"/>
      <c r="T156" s="20"/>
      <c r="U156" s="20"/>
      <c r="V156" s="20"/>
      <c r="W156" s="20"/>
      <c r="X156" s="20"/>
      <c r="Y156" s="20"/>
      <c r="Z156" s="20"/>
      <c r="AA156" s="22"/>
      <c r="AB156" s="22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8"/>
      <c r="F157" s="18"/>
      <c r="G157" s="16"/>
      <c r="H157" s="16"/>
      <c r="I157" s="18"/>
      <c r="J157" s="18"/>
      <c r="K157" s="18"/>
      <c r="L157" s="18"/>
      <c r="M157" s="18"/>
      <c r="N157" s="18"/>
      <c r="O157" s="18"/>
      <c r="P157" s="18"/>
      <c r="Q157" s="19"/>
      <c r="R157" s="20"/>
      <c r="S157" s="20"/>
      <c r="T157" s="20"/>
      <c r="U157" s="20"/>
      <c r="V157" s="20"/>
      <c r="W157" s="20"/>
      <c r="X157" s="20"/>
      <c r="Y157" s="20"/>
      <c r="Z157" s="20"/>
      <c r="AA157" s="22"/>
      <c r="AB157" s="22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8"/>
      <c r="F158" s="18"/>
      <c r="G158" s="16"/>
      <c r="H158" s="16"/>
      <c r="I158" s="18"/>
      <c r="J158" s="18"/>
      <c r="K158" s="18"/>
      <c r="L158" s="18"/>
      <c r="M158" s="18"/>
      <c r="N158" s="18"/>
      <c r="O158" s="18"/>
      <c r="P158" s="18"/>
      <c r="Q158" s="19"/>
      <c r="R158" s="20"/>
      <c r="S158" s="20"/>
      <c r="T158" s="20"/>
      <c r="U158" s="20"/>
      <c r="V158" s="20"/>
      <c r="W158" s="20"/>
      <c r="X158" s="20"/>
      <c r="Y158" s="20"/>
      <c r="Z158" s="20"/>
      <c r="AA158" s="22"/>
      <c r="AB158" s="22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8"/>
      <c r="F159" s="18"/>
      <c r="G159" s="16"/>
      <c r="H159" s="16"/>
      <c r="I159" s="18"/>
      <c r="J159" s="18"/>
      <c r="K159" s="18"/>
      <c r="L159" s="18"/>
      <c r="M159" s="18"/>
      <c r="N159" s="18"/>
      <c r="O159" s="18"/>
      <c r="P159" s="18"/>
      <c r="Q159" s="19"/>
      <c r="R159" s="20"/>
      <c r="S159" s="20"/>
      <c r="T159" s="20"/>
      <c r="U159" s="20"/>
      <c r="V159" s="20"/>
      <c r="W159" s="20"/>
      <c r="X159" s="20"/>
      <c r="Y159" s="20"/>
      <c r="Z159" s="20"/>
      <c r="AA159" s="22"/>
      <c r="AB159" s="22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8"/>
      <c r="F160" s="18"/>
      <c r="G160" s="16"/>
      <c r="H160" s="16"/>
      <c r="I160" s="18"/>
      <c r="J160" s="18"/>
      <c r="K160" s="18"/>
      <c r="L160" s="18"/>
      <c r="M160" s="18"/>
      <c r="N160" s="18"/>
      <c r="O160" s="18"/>
      <c r="P160" s="18"/>
      <c r="Q160" s="19"/>
      <c r="R160" s="20"/>
      <c r="S160" s="20"/>
      <c r="T160" s="20"/>
      <c r="U160" s="20"/>
      <c r="V160" s="20"/>
      <c r="W160" s="20"/>
      <c r="X160" s="20"/>
      <c r="Y160" s="20"/>
      <c r="Z160" s="20"/>
      <c r="AA160" s="22"/>
      <c r="AB160" s="22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8"/>
      <c r="F161" s="18"/>
      <c r="G161" s="16"/>
      <c r="H161" s="16"/>
      <c r="I161" s="18"/>
      <c r="J161" s="18"/>
      <c r="K161" s="18"/>
      <c r="L161" s="18"/>
      <c r="M161" s="18"/>
      <c r="N161" s="18"/>
      <c r="O161" s="18"/>
      <c r="P161" s="18"/>
      <c r="Q161" s="19"/>
      <c r="R161" s="20"/>
      <c r="S161" s="20"/>
      <c r="T161" s="20"/>
      <c r="U161" s="20"/>
      <c r="V161" s="20"/>
      <c r="W161" s="20"/>
      <c r="X161" s="20"/>
      <c r="Y161" s="20"/>
      <c r="Z161" s="20"/>
      <c r="AA161" s="22"/>
      <c r="AB161" s="22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8"/>
      <c r="F162" s="18"/>
      <c r="G162" s="16"/>
      <c r="H162" s="16"/>
      <c r="I162" s="18"/>
      <c r="J162" s="18"/>
      <c r="K162" s="18"/>
      <c r="L162" s="18"/>
      <c r="M162" s="18"/>
      <c r="N162" s="18"/>
      <c r="O162" s="18"/>
      <c r="P162" s="18"/>
      <c r="Q162" s="19"/>
      <c r="R162" s="20"/>
      <c r="S162" s="20"/>
      <c r="T162" s="20"/>
      <c r="U162" s="20"/>
      <c r="V162" s="20"/>
      <c r="W162" s="20"/>
      <c r="X162" s="20"/>
      <c r="Y162" s="20"/>
      <c r="Z162" s="20"/>
      <c r="AA162" s="22"/>
      <c r="AB162" s="22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8"/>
      <c r="F163" s="18"/>
      <c r="G163" s="16"/>
      <c r="H163" s="16"/>
      <c r="I163" s="18"/>
      <c r="J163" s="18"/>
      <c r="K163" s="18"/>
      <c r="L163" s="18"/>
      <c r="M163" s="18"/>
      <c r="N163" s="18"/>
      <c r="O163" s="18"/>
      <c r="P163" s="18"/>
      <c r="Q163" s="19"/>
      <c r="R163" s="20"/>
      <c r="S163" s="20"/>
      <c r="T163" s="20"/>
      <c r="U163" s="21"/>
      <c r="V163" s="20"/>
      <c r="W163" s="20"/>
      <c r="X163" s="20"/>
      <c r="Y163" s="20"/>
      <c r="Z163" s="20"/>
      <c r="AA163" s="22"/>
      <c r="AB163" s="22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8"/>
      <c r="F164" s="18"/>
      <c r="G164" s="16"/>
      <c r="H164" s="16"/>
      <c r="I164" s="18"/>
      <c r="J164" s="18"/>
      <c r="K164" s="18"/>
      <c r="L164" s="18"/>
      <c r="M164" s="18"/>
      <c r="N164" s="18"/>
      <c r="O164" s="18"/>
      <c r="P164" s="18"/>
      <c r="Q164" s="19"/>
      <c r="R164" s="20"/>
      <c r="S164" s="20"/>
      <c r="T164" s="20"/>
      <c r="U164" s="21"/>
      <c r="V164" s="20"/>
      <c r="W164" s="20"/>
      <c r="X164" s="20"/>
      <c r="Y164" s="20"/>
      <c r="Z164" s="20"/>
      <c r="AA164" s="22"/>
      <c r="AB164" s="22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8"/>
      <c r="F165" s="18"/>
      <c r="G165" s="16"/>
      <c r="H165" s="16"/>
      <c r="I165" s="18"/>
      <c r="J165" s="18"/>
      <c r="K165" s="18"/>
      <c r="L165" s="18"/>
      <c r="M165" s="18"/>
      <c r="N165" s="18"/>
      <c r="O165" s="18"/>
      <c r="P165" s="18"/>
      <c r="Q165" s="19"/>
      <c r="R165" s="20"/>
      <c r="S165" s="20"/>
      <c r="T165" s="20"/>
      <c r="U165" s="21"/>
      <c r="V165" s="20"/>
      <c r="W165" s="20"/>
      <c r="X165" s="20"/>
      <c r="Y165" s="20"/>
      <c r="Z165" s="20"/>
      <c r="AA165" s="22"/>
      <c r="AB165" s="22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8"/>
      <c r="F166" s="18"/>
      <c r="G166" s="16"/>
      <c r="H166" s="16"/>
      <c r="I166" s="18"/>
      <c r="J166" s="18"/>
      <c r="K166" s="18"/>
      <c r="L166" s="18"/>
      <c r="M166" s="18"/>
      <c r="N166" s="18"/>
      <c r="O166" s="18"/>
      <c r="P166" s="18"/>
      <c r="Q166" s="19"/>
      <c r="R166" s="20"/>
      <c r="S166" s="20"/>
      <c r="T166" s="20"/>
      <c r="U166" s="21"/>
      <c r="V166" s="20"/>
      <c r="W166" s="20"/>
      <c r="X166" s="20"/>
      <c r="Y166" s="20"/>
      <c r="Z166" s="20"/>
      <c r="AA166" s="22"/>
      <c r="AB166" s="22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8"/>
      <c r="F167" s="18"/>
      <c r="G167" s="16"/>
      <c r="H167" s="16"/>
      <c r="I167" s="18"/>
      <c r="J167" s="18"/>
      <c r="K167" s="18"/>
      <c r="L167" s="18"/>
      <c r="M167" s="18"/>
      <c r="N167" s="18"/>
      <c r="O167" s="18"/>
      <c r="P167" s="18"/>
      <c r="Q167" s="19"/>
      <c r="R167" s="20"/>
      <c r="S167" s="20"/>
      <c r="T167" s="20"/>
      <c r="U167" s="21"/>
      <c r="V167" s="20"/>
      <c r="W167" s="20"/>
      <c r="X167" s="20"/>
      <c r="Y167" s="20"/>
      <c r="Z167" s="20"/>
      <c r="AA167" s="22"/>
      <c r="AB167" s="22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8"/>
      <c r="F168" s="18"/>
      <c r="G168" s="16"/>
      <c r="H168" s="16"/>
      <c r="I168" s="18"/>
      <c r="J168" s="18"/>
      <c r="K168" s="18"/>
      <c r="L168" s="18"/>
      <c r="M168" s="18"/>
      <c r="N168" s="18"/>
      <c r="O168" s="18"/>
      <c r="P168" s="18"/>
      <c r="Q168" s="19"/>
      <c r="R168" s="20"/>
      <c r="S168" s="20"/>
      <c r="T168" s="20"/>
      <c r="U168" s="21"/>
      <c r="V168" s="20"/>
      <c r="W168" s="20"/>
      <c r="X168" s="20"/>
      <c r="Y168" s="20"/>
      <c r="Z168" s="20"/>
      <c r="AA168" s="22"/>
      <c r="AB168" s="22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8"/>
      <c r="F169" s="18"/>
      <c r="G169" s="16"/>
      <c r="H169" s="16"/>
      <c r="I169" s="18"/>
      <c r="J169" s="18"/>
      <c r="K169" s="18"/>
      <c r="L169" s="18"/>
      <c r="M169" s="18"/>
      <c r="N169" s="18"/>
      <c r="O169" s="18"/>
      <c r="P169" s="18"/>
      <c r="Q169" s="19"/>
      <c r="R169" s="20"/>
      <c r="S169" s="20"/>
      <c r="T169" s="20"/>
      <c r="U169" s="21"/>
      <c r="V169" s="20"/>
      <c r="W169" s="20"/>
      <c r="X169" s="20"/>
      <c r="Y169" s="20"/>
      <c r="Z169" s="20"/>
      <c r="AA169" s="22"/>
      <c r="AB169" s="22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8"/>
      <c r="F170" s="18"/>
      <c r="G170" s="16"/>
      <c r="H170" s="16"/>
      <c r="I170" s="18"/>
      <c r="J170" s="18"/>
      <c r="K170" s="18"/>
      <c r="L170" s="18"/>
      <c r="M170" s="18"/>
      <c r="N170" s="18"/>
      <c r="O170" s="18"/>
      <c r="P170" s="18"/>
      <c r="Q170" s="19"/>
      <c r="R170" s="20"/>
      <c r="S170" s="20"/>
      <c r="T170" s="20"/>
      <c r="U170" s="20"/>
      <c r="V170" s="20"/>
      <c r="W170" s="20"/>
      <c r="X170" s="20"/>
      <c r="Y170" s="20"/>
      <c r="Z170" s="20"/>
      <c r="AA170" s="22"/>
      <c r="AB170" s="22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8"/>
      <c r="F171" s="18"/>
      <c r="G171" s="16"/>
      <c r="H171" s="16"/>
      <c r="I171" s="18"/>
      <c r="J171" s="18"/>
      <c r="K171" s="18"/>
      <c r="L171" s="18"/>
      <c r="M171" s="18"/>
      <c r="N171" s="18"/>
      <c r="O171" s="18"/>
      <c r="P171" s="18"/>
      <c r="Q171" s="19"/>
      <c r="R171" s="20"/>
      <c r="S171" s="20"/>
      <c r="T171" s="20"/>
      <c r="U171" s="20"/>
      <c r="V171" s="20"/>
      <c r="W171" s="20"/>
      <c r="X171" s="20"/>
      <c r="Y171" s="20"/>
      <c r="Z171" s="20"/>
      <c r="AA171" s="22"/>
      <c r="AB171" s="22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8"/>
      <c r="F172" s="18"/>
      <c r="G172" s="16"/>
      <c r="H172" s="16"/>
      <c r="I172" s="18"/>
      <c r="J172" s="18"/>
      <c r="K172" s="18"/>
      <c r="L172" s="18"/>
      <c r="M172" s="18"/>
      <c r="N172" s="18"/>
      <c r="O172" s="18"/>
      <c r="P172" s="18"/>
      <c r="Q172" s="19"/>
      <c r="R172" s="20"/>
      <c r="S172" s="20"/>
      <c r="T172" s="20"/>
      <c r="U172" s="20"/>
      <c r="V172" s="20"/>
      <c r="W172" s="20"/>
      <c r="X172" s="20"/>
      <c r="Y172" s="20"/>
      <c r="Z172" s="20"/>
      <c r="AA172" s="22"/>
      <c r="AB172" s="22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8"/>
      <c r="F173" s="18"/>
      <c r="G173" s="16"/>
      <c r="H173" s="16"/>
      <c r="I173" s="18"/>
      <c r="J173" s="18"/>
      <c r="K173" s="18"/>
      <c r="L173" s="18"/>
      <c r="M173" s="18"/>
      <c r="N173" s="18"/>
      <c r="O173" s="18"/>
      <c r="P173" s="18"/>
      <c r="Q173" s="19"/>
      <c r="R173" s="20"/>
      <c r="S173" s="20"/>
      <c r="T173" s="20"/>
      <c r="U173" s="20"/>
      <c r="V173" s="20"/>
      <c r="W173" s="20"/>
      <c r="X173" s="20"/>
      <c r="Y173" s="20"/>
      <c r="Z173" s="20"/>
      <c r="AA173" s="22"/>
      <c r="AB173" s="22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8"/>
      <c r="F174" s="18"/>
      <c r="G174" s="16"/>
      <c r="H174" s="16"/>
      <c r="I174" s="18"/>
      <c r="J174" s="18"/>
      <c r="K174" s="18"/>
      <c r="L174" s="18"/>
      <c r="M174" s="18"/>
      <c r="N174" s="18"/>
      <c r="O174" s="18"/>
      <c r="P174" s="18"/>
      <c r="Q174" s="19"/>
      <c r="R174" s="20"/>
      <c r="S174" s="20"/>
      <c r="T174" s="20"/>
      <c r="U174" s="20"/>
      <c r="V174" s="20"/>
      <c r="W174" s="20"/>
      <c r="X174" s="20"/>
      <c r="Y174" s="20"/>
      <c r="Z174" s="20"/>
      <c r="AA174" s="22"/>
      <c r="AB174" s="22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8"/>
      <c r="F175" s="18"/>
      <c r="G175" s="16"/>
      <c r="H175" s="16"/>
      <c r="I175" s="18"/>
      <c r="J175" s="18"/>
      <c r="K175" s="18"/>
      <c r="L175" s="18"/>
      <c r="M175" s="18"/>
      <c r="N175" s="18"/>
      <c r="O175" s="18"/>
      <c r="P175" s="18"/>
      <c r="Q175" s="19"/>
      <c r="R175" s="20"/>
      <c r="S175" s="20"/>
      <c r="T175" s="20"/>
      <c r="U175" s="20"/>
      <c r="V175" s="20"/>
      <c r="W175" s="20"/>
      <c r="X175" s="20"/>
      <c r="Y175" s="20"/>
      <c r="Z175" s="20"/>
      <c r="AA175" s="22"/>
      <c r="AB175" s="22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8"/>
      <c r="F176" s="18"/>
      <c r="G176" s="16"/>
      <c r="H176" s="16"/>
      <c r="I176" s="18"/>
      <c r="J176" s="18"/>
      <c r="K176" s="18"/>
      <c r="L176" s="18"/>
      <c r="M176" s="18"/>
      <c r="N176" s="18"/>
      <c r="O176" s="18"/>
      <c r="P176" s="18"/>
      <c r="Q176" s="19"/>
      <c r="R176" s="20"/>
      <c r="S176" s="20"/>
      <c r="T176" s="20"/>
      <c r="U176" s="20"/>
      <c r="V176" s="20"/>
      <c r="W176" s="20"/>
      <c r="X176" s="20"/>
      <c r="Y176" s="20"/>
      <c r="Z176" s="20"/>
      <c r="AA176" s="22"/>
      <c r="AB176" s="22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8"/>
      <c r="F177" s="18"/>
      <c r="G177" s="16"/>
      <c r="H177" s="16"/>
      <c r="I177" s="18"/>
      <c r="J177" s="18"/>
      <c r="K177" s="18"/>
      <c r="L177" s="18"/>
      <c r="M177" s="18"/>
      <c r="N177" s="18"/>
      <c r="O177" s="18"/>
      <c r="P177" s="18"/>
      <c r="Q177" s="19"/>
      <c r="R177" s="20"/>
      <c r="S177" s="20"/>
      <c r="T177" s="20"/>
      <c r="U177" s="20"/>
      <c r="V177" s="20"/>
      <c r="W177" s="20"/>
      <c r="X177" s="20"/>
      <c r="Y177" s="20"/>
      <c r="Z177" s="20"/>
      <c r="AA177" s="22"/>
      <c r="AB177" s="22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8"/>
      <c r="F178" s="18"/>
      <c r="G178" s="16"/>
      <c r="H178" s="16"/>
      <c r="I178" s="18"/>
      <c r="J178" s="18"/>
      <c r="K178" s="18"/>
      <c r="L178" s="18"/>
      <c r="M178" s="18"/>
      <c r="N178" s="18"/>
      <c r="O178" s="18"/>
      <c r="P178" s="18"/>
      <c r="Q178" s="19"/>
      <c r="R178" s="20"/>
      <c r="S178" s="20"/>
      <c r="T178" s="20"/>
      <c r="U178" s="20"/>
      <c r="V178" s="20"/>
      <c r="W178" s="20"/>
      <c r="X178" s="20"/>
      <c r="Y178" s="20"/>
      <c r="Z178" s="20"/>
      <c r="AA178" s="22"/>
      <c r="AB178" s="22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8"/>
      <c r="F179" s="18"/>
      <c r="G179" s="16"/>
      <c r="H179" s="16"/>
      <c r="I179" s="18"/>
      <c r="J179" s="18"/>
      <c r="K179" s="18"/>
      <c r="L179" s="18"/>
      <c r="M179" s="18"/>
      <c r="N179" s="18"/>
      <c r="O179" s="18"/>
      <c r="P179" s="18"/>
      <c r="Q179" s="19"/>
      <c r="R179" s="20"/>
      <c r="S179" s="20"/>
      <c r="T179" s="20"/>
      <c r="U179" s="20"/>
      <c r="V179" s="20"/>
      <c r="W179" s="20"/>
      <c r="X179" s="20"/>
      <c r="Y179" s="20"/>
      <c r="Z179" s="20"/>
      <c r="AA179" s="22"/>
      <c r="AB179" s="22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8"/>
      <c r="F180" s="18"/>
      <c r="G180" s="16"/>
      <c r="H180" s="16"/>
      <c r="I180" s="18"/>
      <c r="J180" s="18"/>
      <c r="K180" s="18"/>
      <c r="L180" s="18"/>
      <c r="M180" s="18"/>
      <c r="N180" s="18"/>
      <c r="O180" s="18"/>
      <c r="P180" s="18"/>
      <c r="Q180" s="19"/>
      <c r="R180" s="20"/>
      <c r="S180" s="20"/>
      <c r="T180" s="20"/>
      <c r="U180" s="20"/>
      <c r="V180" s="20"/>
      <c r="W180" s="20"/>
      <c r="X180" s="20"/>
      <c r="Y180" s="20"/>
      <c r="Z180" s="20"/>
      <c r="AA180" s="22"/>
      <c r="AB180" s="22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8"/>
      <c r="F181" s="18"/>
      <c r="G181" s="16"/>
      <c r="H181" s="16"/>
      <c r="I181" s="18"/>
      <c r="J181" s="18"/>
      <c r="K181" s="18"/>
      <c r="L181" s="18"/>
      <c r="M181" s="18"/>
      <c r="N181" s="18"/>
      <c r="O181" s="18"/>
      <c r="P181" s="18"/>
      <c r="Q181" s="19"/>
      <c r="R181" s="20"/>
      <c r="S181" s="20"/>
      <c r="T181" s="20"/>
      <c r="U181" s="20"/>
      <c r="V181" s="20"/>
      <c r="W181" s="20"/>
      <c r="X181" s="20"/>
      <c r="Y181" s="20"/>
      <c r="Z181" s="20"/>
      <c r="AA181" s="22"/>
      <c r="AB181" s="22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8"/>
      <c r="F182" s="18"/>
      <c r="G182" s="16"/>
      <c r="H182" s="16"/>
      <c r="I182" s="18"/>
      <c r="J182" s="18"/>
      <c r="K182" s="18"/>
      <c r="L182" s="18"/>
      <c r="M182" s="18"/>
      <c r="N182" s="18"/>
      <c r="O182" s="18"/>
      <c r="P182" s="18"/>
      <c r="Q182" s="19"/>
      <c r="R182" s="20"/>
      <c r="S182" s="20"/>
      <c r="T182" s="20"/>
      <c r="U182" s="20"/>
      <c r="V182" s="20"/>
      <c r="W182" s="20"/>
      <c r="X182" s="20"/>
      <c r="Y182" s="20"/>
      <c r="Z182" s="20"/>
      <c r="AA182" s="22"/>
      <c r="AB182" s="22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8"/>
      <c r="F183" s="18"/>
      <c r="G183" s="16"/>
      <c r="H183" s="16"/>
      <c r="I183" s="18"/>
      <c r="J183" s="18"/>
      <c r="K183" s="18"/>
      <c r="L183" s="18"/>
      <c r="M183" s="18"/>
      <c r="N183" s="18"/>
      <c r="O183" s="18"/>
      <c r="P183" s="18"/>
      <c r="Q183" s="19"/>
      <c r="R183" s="20"/>
      <c r="S183" s="20"/>
      <c r="T183" s="20"/>
      <c r="U183" s="20"/>
      <c r="V183" s="20"/>
      <c r="W183" s="20"/>
      <c r="X183" s="20"/>
      <c r="Y183" s="20"/>
      <c r="Z183" s="20"/>
      <c r="AA183" s="22"/>
      <c r="AB183" s="22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8"/>
      <c r="F184" s="18"/>
      <c r="G184" s="16"/>
      <c r="H184" s="16"/>
      <c r="I184" s="18"/>
      <c r="J184" s="18"/>
      <c r="K184" s="18"/>
      <c r="L184" s="18"/>
      <c r="M184" s="18"/>
      <c r="N184" s="18"/>
      <c r="O184" s="18"/>
      <c r="P184" s="18"/>
      <c r="Q184" s="19"/>
      <c r="R184" s="20"/>
      <c r="S184" s="20"/>
      <c r="T184" s="20"/>
      <c r="U184" s="20"/>
      <c r="V184" s="20"/>
      <c r="W184" s="20"/>
      <c r="X184" s="20"/>
      <c r="Y184" s="20"/>
      <c r="Z184" s="20"/>
      <c r="AA184" s="22"/>
      <c r="AB184" s="22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8"/>
      <c r="F185" s="18"/>
      <c r="G185" s="16"/>
      <c r="H185" s="16"/>
      <c r="I185" s="18"/>
      <c r="J185" s="18"/>
      <c r="K185" s="18"/>
      <c r="L185" s="18"/>
      <c r="M185" s="18"/>
      <c r="N185" s="18"/>
      <c r="O185" s="18"/>
      <c r="P185" s="18"/>
      <c r="Q185" s="19"/>
      <c r="R185" s="20"/>
      <c r="S185" s="20"/>
      <c r="T185" s="20"/>
      <c r="U185" s="20"/>
      <c r="V185" s="20"/>
      <c r="W185" s="20"/>
      <c r="X185" s="20"/>
      <c r="Y185" s="20"/>
      <c r="Z185" s="20"/>
      <c r="AA185" s="22"/>
      <c r="AB185" s="22"/>
      <c r="AF185" t="str">
        <f>IF(Super[[#This Row],[TIPO]]="A",CONCATENATE(Super[[#This Row],[TIPO]],Super[[#This Row],[CTA]]),CONCATENATE(Super[[#This Row],[TIPO]],Super[[#This Row],[OBJ]]))</f>
        <v/>
      </c>
    </row>
    <row r="186" spans="1:32">
      <c r="A186" s="15" t="s">
        <v>165</v>
      </c>
      <c r="B186" s="16"/>
      <c r="C186" s="15"/>
      <c r="D186" s="17"/>
      <c r="E186" s="18"/>
      <c r="F186" s="18"/>
      <c r="G186" s="16"/>
      <c r="H186" s="16"/>
      <c r="I186" s="18"/>
      <c r="J186" s="18"/>
      <c r="K186" s="18"/>
      <c r="L186" s="18"/>
      <c r="M186" s="18"/>
      <c r="N186" s="18"/>
      <c r="O186" s="18"/>
      <c r="P186" s="18"/>
      <c r="Q186" s="19"/>
      <c r="R186" s="20"/>
      <c r="S186" s="20"/>
      <c r="T186" s="20"/>
      <c r="U186" s="21"/>
      <c r="V186" s="20"/>
      <c r="W186" s="20"/>
      <c r="X186" s="20"/>
      <c r="Y186" s="20"/>
      <c r="Z186" s="20"/>
      <c r="AA186" s="22"/>
      <c r="AB186" s="22"/>
      <c r="AF186" t="str">
        <f>IF(Super[[#This Row],[TIPO]]="A",CONCATENATE(Super[[#This Row],[TIPO]],Super[[#This Row],[CTA]]),CONCATENATE(Super[[#This Row],[TIPO]],Super[[#This Row],[OBJ]]))</f>
        <v/>
      </c>
    </row>
    <row r="187" spans="1:32">
      <c r="A187" s="15" t="s">
        <v>165</v>
      </c>
      <c r="B187" s="16"/>
      <c r="C187" s="15"/>
      <c r="D187" s="17"/>
      <c r="E187" s="18"/>
      <c r="F187" s="18"/>
      <c r="G187" s="16"/>
      <c r="H187" s="16"/>
      <c r="I187" s="18"/>
      <c r="J187" s="18"/>
      <c r="K187" s="18"/>
      <c r="L187" s="18"/>
      <c r="M187" s="18"/>
      <c r="N187" s="18"/>
      <c r="O187" s="18"/>
      <c r="P187" s="18"/>
      <c r="Q187" s="19"/>
      <c r="R187" s="20"/>
      <c r="S187" s="20"/>
      <c r="T187" s="20"/>
      <c r="U187" s="21"/>
      <c r="V187" s="20"/>
      <c r="W187" s="20"/>
      <c r="X187" s="20"/>
      <c r="Y187" s="20"/>
      <c r="Z187" s="20"/>
      <c r="AA187" s="22"/>
      <c r="AB187" s="22"/>
      <c r="AF187" t="str">
        <f>IF(Super[[#This Row],[TIPO]]="A",CONCATENATE(Super[[#This Row],[TIPO]],Super[[#This Row],[CTA]]),CONCATENATE(Super[[#This Row],[TIPO]],Super[[#This Row],[OBJ]]))</f>
        <v/>
      </c>
    </row>
    <row r="188" spans="1:32">
      <c r="A188" s="15" t="s">
        <v>165</v>
      </c>
      <c r="B188" s="16"/>
      <c r="C188" s="15"/>
      <c r="D188" s="17"/>
      <c r="E188" s="18"/>
      <c r="F188" s="18"/>
      <c r="G188" s="16"/>
      <c r="H188" s="16"/>
      <c r="I188" s="18"/>
      <c r="J188" s="18"/>
      <c r="K188" s="18"/>
      <c r="L188" s="18"/>
      <c r="M188" s="18"/>
      <c r="N188" s="18"/>
      <c r="O188" s="18"/>
      <c r="P188" s="18"/>
      <c r="Q188" s="19"/>
      <c r="R188" s="20"/>
      <c r="S188" s="20"/>
      <c r="T188" s="20"/>
      <c r="U188" s="21"/>
      <c r="V188" s="20"/>
      <c r="W188" s="20"/>
      <c r="X188" s="20"/>
      <c r="Y188" s="20"/>
      <c r="Z188" s="20"/>
      <c r="AA188" s="22"/>
      <c r="AB188" s="22"/>
      <c r="AF188" t="str">
        <f>IF(Super[[#This Row],[TIPO]]="A",CONCATENATE(Super[[#This Row],[TIPO]],Super[[#This Row],[CTA]]),CONCATENATE(Super[[#This Row],[TIPO]],Super[[#This Row],[OBJ]]))</f>
        <v/>
      </c>
    </row>
    <row r="189" spans="1:32">
      <c r="A189" s="15" t="s">
        <v>165</v>
      </c>
      <c r="B189" s="16"/>
      <c r="C189" s="15"/>
      <c r="D189" s="17"/>
      <c r="E189" s="18"/>
      <c r="F189" s="18"/>
      <c r="G189" s="16"/>
      <c r="H189" s="16"/>
      <c r="I189" s="18"/>
      <c r="J189" s="18"/>
      <c r="K189" s="18"/>
      <c r="L189" s="18"/>
      <c r="M189" s="18"/>
      <c r="N189" s="18"/>
      <c r="O189" s="18"/>
      <c r="P189" s="18"/>
      <c r="Q189" s="19"/>
      <c r="R189" s="20"/>
      <c r="S189" s="20"/>
      <c r="T189" s="20"/>
      <c r="U189" s="21"/>
      <c r="V189" s="20"/>
      <c r="W189" s="20"/>
      <c r="X189" s="20"/>
      <c r="Y189" s="20"/>
      <c r="Z189" s="20"/>
      <c r="AA189" s="22"/>
      <c r="AB189" s="22"/>
      <c r="AF189" t="str">
        <f>IF(Super[[#This Row],[TIPO]]="A",CONCATENATE(Super[[#This Row],[TIPO]],Super[[#This Row],[CTA]]),CONCATENATE(Super[[#This Row],[TIPO]],Super[[#This Row],[OBJ]]))</f>
        <v/>
      </c>
    </row>
    <row r="190" spans="1:32">
      <c r="A190" s="15" t="s">
        <v>165</v>
      </c>
      <c r="B190" s="16"/>
      <c r="C190" s="15"/>
      <c r="D190" s="17"/>
      <c r="E190" s="18"/>
      <c r="F190" s="18"/>
      <c r="G190" s="16"/>
      <c r="H190" s="16"/>
      <c r="I190" s="18"/>
      <c r="J190" s="18"/>
      <c r="K190" s="18"/>
      <c r="L190" s="18"/>
      <c r="M190" s="18"/>
      <c r="N190" s="18"/>
      <c r="O190" s="18"/>
      <c r="P190" s="18"/>
      <c r="Q190" s="19"/>
      <c r="R190" s="20"/>
      <c r="S190" s="20"/>
      <c r="T190" s="20"/>
      <c r="U190" s="21"/>
      <c r="V190" s="20"/>
      <c r="W190" s="20"/>
      <c r="X190" s="20"/>
      <c r="Y190" s="20"/>
      <c r="Z190" s="20"/>
      <c r="AA190" s="22"/>
      <c r="AB190" s="22"/>
      <c r="AF190" t="str">
        <f>IF(Super[[#This Row],[TIPO]]="A",CONCATENATE(Super[[#This Row],[TIPO]],Super[[#This Row],[CTA]]),CONCATENATE(Super[[#This Row],[TIPO]],Super[[#This Row],[OBJ]]))</f>
        <v/>
      </c>
    </row>
    <row r="191" spans="1:32">
      <c r="A191" s="15" t="s">
        <v>165</v>
      </c>
      <c r="B191" s="16"/>
      <c r="C191" s="15"/>
      <c r="D191" s="17"/>
      <c r="E191" s="18"/>
      <c r="F191" s="18"/>
      <c r="G191" s="16"/>
      <c r="H191" s="16"/>
      <c r="I191" s="18"/>
      <c r="J191" s="18"/>
      <c r="K191" s="18"/>
      <c r="L191" s="18"/>
      <c r="M191" s="18"/>
      <c r="N191" s="18"/>
      <c r="O191" s="18"/>
      <c r="P191" s="18"/>
      <c r="Q191" s="19"/>
      <c r="R191" s="20"/>
      <c r="S191" s="20"/>
      <c r="T191" s="20"/>
      <c r="U191" s="21"/>
      <c r="V191" s="20"/>
      <c r="W191" s="20"/>
      <c r="X191" s="20"/>
      <c r="Y191" s="20"/>
      <c r="Z191" s="20"/>
      <c r="AA191" s="22"/>
      <c r="AB191" s="22"/>
      <c r="AF191" t="str">
        <f>IF(Super[[#This Row],[TIPO]]="A",CONCATENATE(Super[[#This Row],[TIPO]],Super[[#This Row],[CTA]]),CONCATENATE(Super[[#This Row],[TIPO]],Super[[#This Row],[OBJ]]))</f>
        <v/>
      </c>
    </row>
    <row r="192" spans="1:32">
      <c r="A192" s="15" t="s">
        <v>165</v>
      </c>
      <c r="B192" s="16"/>
      <c r="C192" s="15"/>
      <c r="D192" s="17"/>
      <c r="E192" s="18"/>
      <c r="F192" s="18"/>
      <c r="G192" s="16"/>
      <c r="H192" s="16"/>
      <c r="I192" s="18"/>
      <c r="J192" s="18"/>
      <c r="K192" s="18"/>
      <c r="L192" s="18"/>
      <c r="M192" s="18"/>
      <c r="N192" s="18"/>
      <c r="O192" s="18"/>
      <c r="P192" s="18"/>
      <c r="Q192" s="19"/>
      <c r="R192" s="20"/>
      <c r="S192" s="20"/>
      <c r="T192" s="20"/>
      <c r="U192" s="21"/>
      <c r="V192" s="20"/>
      <c r="W192" s="20"/>
      <c r="X192" s="20"/>
      <c r="Y192" s="20"/>
      <c r="Z192" s="20"/>
      <c r="AA192" s="22"/>
      <c r="AB192" s="22"/>
      <c r="AF192" t="str">
        <f>IF(Super[[#This Row],[TIPO]]="A",CONCATENATE(Super[[#This Row],[TIPO]],Super[[#This Row],[CTA]]),CONCATENATE(Super[[#This Row],[TIPO]],Super[[#This Row],[OBJ]]))</f>
        <v/>
      </c>
    </row>
    <row r="193" spans="1:32">
      <c r="A193" s="15" t="s">
        <v>165</v>
      </c>
      <c r="B193" s="16"/>
      <c r="C193" s="15"/>
      <c r="D193" s="17"/>
      <c r="E193" s="18"/>
      <c r="F193" s="18"/>
      <c r="G193" s="16"/>
      <c r="H193" s="16"/>
      <c r="I193" s="18"/>
      <c r="J193" s="18"/>
      <c r="K193" s="18"/>
      <c r="L193" s="18"/>
      <c r="M193" s="18"/>
      <c r="N193" s="18"/>
      <c r="O193" s="18"/>
      <c r="P193" s="18"/>
      <c r="Q193" s="19"/>
      <c r="R193" s="20"/>
      <c r="S193" s="20"/>
      <c r="T193" s="20"/>
      <c r="U193" s="20"/>
      <c r="V193" s="20"/>
      <c r="W193" s="20"/>
      <c r="X193" s="20"/>
      <c r="Y193" s="20"/>
      <c r="Z193" s="20"/>
      <c r="AA193" s="22"/>
      <c r="AB193" s="22"/>
      <c r="AF193" t="str">
        <f>IF(Super[[#This Row],[TIPO]]="A",CONCATENATE(Super[[#This Row],[TIPO]],Super[[#This Row],[CTA]]),CONCATENATE(Super[[#This Row],[TIPO]],Super[[#This Row],[OBJ]]))</f>
        <v/>
      </c>
    </row>
    <row r="194" spans="1:32">
      <c r="A194" s="15" t="s">
        <v>165</v>
      </c>
      <c r="B194" s="16"/>
      <c r="C194" s="15"/>
      <c r="D194" s="17"/>
      <c r="E194" s="18"/>
      <c r="F194" s="18"/>
      <c r="G194" s="16"/>
      <c r="H194" s="16"/>
      <c r="I194" s="18"/>
      <c r="J194" s="18"/>
      <c r="K194" s="18"/>
      <c r="L194" s="18"/>
      <c r="M194" s="18"/>
      <c r="N194" s="18"/>
      <c r="O194" s="18"/>
      <c r="P194" s="18"/>
      <c r="Q194" s="19"/>
      <c r="R194" s="20"/>
      <c r="S194" s="20"/>
      <c r="T194" s="20"/>
      <c r="U194" s="20"/>
      <c r="V194" s="20"/>
      <c r="W194" s="20"/>
      <c r="X194" s="20"/>
      <c r="Y194" s="20"/>
      <c r="Z194" s="20"/>
      <c r="AA194" s="22"/>
      <c r="AB194" s="22"/>
      <c r="AF194" t="str">
        <f>IF(Super[[#This Row],[TIPO]]="A",CONCATENATE(Super[[#This Row],[TIPO]],Super[[#This Row],[CTA]]),CONCATENATE(Super[[#This Row],[TIPO]],Super[[#This Row],[OBJ]]))</f>
        <v/>
      </c>
    </row>
    <row r="195" spans="1:32">
      <c r="A195" s="15" t="s">
        <v>165</v>
      </c>
      <c r="B195" s="16"/>
      <c r="C195" s="15"/>
      <c r="D195" s="17"/>
      <c r="E195" s="18"/>
      <c r="F195" s="18"/>
      <c r="G195" s="16"/>
      <c r="H195" s="16"/>
      <c r="I195" s="18"/>
      <c r="J195" s="18"/>
      <c r="K195" s="18"/>
      <c r="L195" s="18"/>
      <c r="M195" s="18"/>
      <c r="N195" s="18"/>
      <c r="O195" s="18"/>
      <c r="P195" s="18"/>
      <c r="Q195" s="19"/>
      <c r="R195" s="20"/>
      <c r="S195" s="20"/>
      <c r="T195" s="20"/>
      <c r="U195" s="20"/>
      <c r="V195" s="20"/>
      <c r="W195" s="20"/>
      <c r="X195" s="20"/>
      <c r="Y195" s="20"/>
      <c r="Z195" s="20"/>
      <c r="AA195" s="22"/>
      <c r="AB195" s="22"/>
      <c r="AF195" t="str">
        <f>IF(Super[[#This Row],[TIPO]]="A",CONCATENATE(Super[[#This Row],[TIPO]],Super[[#This Row],[CTA]]),CONCATENATE(Super[[#This Row],[TIPO]],Super[[#This Row],[OBJ]]))</f>
        <v/>
      </c>
    </row>
    <row r="196" spans="1:32">
      <c r="A196" s="15" t="s">
        <v>165</v>
      </c>
      <c r="B196" s="16"/>
      <c r="C196" s="15"/>
      <c r="D196" s="17"/>
      <c r="E196" s="18"/>
      <c r="F196" s="18"/>
      <c r="G196" s="16"/>
      <c r="H196" s="16"/>
      <c r="I196" s="18"/>
      <c r="J196" s="18"/>
      <c r="K196" s="18"/>
      <c r="L196" s="18"/>
      <c r="M196" s="18"/>
      <c r="N196" s="18"/>
      <c r="O196" s="18"/>
      <c r="P196" s="18"/>
      <c r="Q196" s="19"/>
      <c r="R196" s="20"/>
      <c r="S196" s="20"/>
      <c r="T196" s="20"/>
      <c r="U196" s="20"/>
      <c r="V196" s="20"/>
      <c r="W196" s="20"/>
      <c r="X196" s="20"/>
      <c r="Y196" s="20"/>
      <c r="Z196" s="20"/>
      <c r="AA196" s="22"/>
      <c r="AB196" s="22"/>
      <c r="AF196" t="str">
        <f>IF(Super[[#This Row],[TIPO]]="A",CONCATENATE(Super[[#This Row],[TIPO]],Super[[#This Row],[CTA]]),CONCATENATE(Super[[#This Row],[TIPO]],Super[[#This Row],[OBJ]]))</f>
        <v/>
      </c>
    </row>
    <row r="197" spans="1:32">
      <c r="A197" s="15" t="s">
        <v>165</v>
      </c>
      <c r="B197" s="16"/>
      <c r="C197" s="15"/>
      <c r="D197" s="17"/>
      <c r="E197" s="18"/>
      <c r="F197" s="18"/>
      <c r="G197" s="16"/>
      <c r="H197" s="16"/>
      <c r="I197" s="18"/>
      <c r="J197" s="18"/>
      <c r="K197" s="18"/>
      <c r="L197" s="18"/>
      <c r="M197" s="18"/>
      <c r="N197" s="18"/>
      <c r="O197" s="18"/>
      <c r="P197" s="18"/>
      <c r="Q197" s="19"/>
      <c r="R197" s="20"/>
      <c r="S197" s="20"/>
      <c r="T197" s="20"/>
      <c r="U197" s="20"/>
      <c r="V197" s="20"/>
      <c r="W197" s="20"/>
      <c r="X197" s="20"/>
      <c r="Y197" s="20"/>
      <c r="Z197" s="20"/>
      <c r="AA197" s="22"/>
      <c r="AB197" s="22"/>
      <c r="AF197" t="str">
        <f>IF(Super[[#This Row],[TIPO]]="A",CONCATENATE(Super[[#This Row],[TIPO]],Super[[#This Row],[CTA]]),CONCATENATE(Super[[#This Row],[TIPO]],Super[[#This Row],[OBJ]]))</f>
        <v/>
      </c>
    </row>
    <row r="198" spans="1:32">
      <c r="A198" s="15" t="s">
        <v>165</v>
      </c>
      <c r="B198" s="16"/>
      <c r="C198" s="15"/>
      <c r="D198" s="17"/>
      <c r="E198" s="18"/>
      <c r="F198" s="18"/>
      <c r="G198" s="16"/>
      <c r="H198" s="16"/>
      <c r="I198" s="18"/>
      <c r="J198" s="18"/>
      <c r="K198" s="18"/>
      <c r="L198" s="18"/>
      <c r="M198" s="18"/>
      <c r="N198" s="18"/>
      <c r="O198" s="18"/>
      <c r="P198" s="18"/>
      <c r="Q198" s="19"/>
      <c r="R198" s="20"/>
      <c r="S198" s="20"/>
      <c r="T198" s="20"/>
      <c r="U198" s="20"/>
      <c r="V198" s="20"/>
      <c r="W198" s="20"/>
      <c r="X198" s="20"/>
      <c r="Y198" s="20"/>
      <c r="Z198" s="20"/>
      <c r="AA198" s="22"/>
      <c r="AB198" s="22"/>
      <c r="AF198" t="str">
        <f>IF(Super[[#This Row],[TIPO]]="A",CONCATENATE(Super[[#This Row],[TIPO]],Super[[#This Row],[CTA]]),CONCATENATE(Super[[#This Row],[TIPO]],Super[[#This Row],[OBJ]]))</f>
        <v/>
      </c>
    </row>
    <row r="199" spans="1:32">
      <c r="A199" s="15" t="s">
        <v>165</v>
      </c>
      <c r="B199" s="16"/>
      <c r="C199" s="15"/>
      <c r="D199" s="17"/>
      <c r="E199" s="18"/>
      <c r="F199" s="18"/>
      <c r="G199" s="16"/>
      <c r="H199" s="16"/>
      <c r="I199" s="18"/>
      <c r="J199" s="18"/>
      <c r="K199" s="18"/>
      <c r="L199" s="18"/>
      <c r="M199" s="18"/>
      <c r="N199" s="18"/>
      <c r="O199" s="18"/>
      <c r="P199" s="18"/>
      <c r="Q199" s="19"/>
      <c r="R199" s="20"/>
      <c r="S199" s="20"/>
      <c r="T199" s="20"/>
      <c r="U199" s="20"/>
      <c r="V199" s="20"/>
      <c r="W199" s="20"/>
      <c r="X199" s="20"/>
      <c r="Y199" s="20"/>
      <c r="Z199" s="20"/>
      <c r="AA199" s="22"/>
      <c r="AB199" s="22"/>
      <c r="AF199" t="str">
        <f>IF(Super[[#This Row],[TIPO]]="A",CONCATENATE(Super[[#This Row],[TIPO]],Super[[#This Row],[CTA]]),CONCATENATE(Super[[#This Row],[TIPO]],Super[[#This Row],[OBJ]]))</f>
        <v/>
      </c>
    </row>
    <row r="200" spans="1:32">
      <c r="A200" s="15" t="s">
        <v>165</v>
      </c>
      <c r="B200" s="16"/>
      <c r="C200" s="15"/>
      <c r="D200" s="17"/>
      <c r="E200" s="18"/>
      <c r="F200" s="18"/>
      <c r="G200" s="16"/>
      <c r="H200" s="16"/>
      <c r="I200" s="18"/>
      <c r="J200" s="18"/>
      <c r="K200" s="18"/>
      <c r="L200" s="18"/>
      <c r="M200" s="18"/>
      <c r="N200" s="18"/>
      <c r="O200" s="18"/>
      <c r="P200" s="18"/>
      <c r="Q200" s="19"/>
      <c r="R200" s="20"/>
      <c r="S200" s="20"/>
      <c r="T200" s="20"/>
      <c r="U200" s="20"/>
      <c r="V200" s="20"/>
      <c r="W200" s="20"/>
      <c r="X200" s="20"/>
      <c r="Y200" s="20"/>
      <c r="Z200" s="20"/>
      <c r="AA200" s="22"/>
      <c r="AB200" s="22"/>
      <c r="AF200" t="str">
        <f>IF(Super[[#This Row],[TIPO]]="A",CONCATENATE(Super[[#This Row],[TIPO]],Super[[#This Row],[CTA]]),CONCATENATE(Super[[#This Row],[TIPO]],Super[[#This Row],[OBJ]]))</f>
        <v/>
      </c>
    </row>
    <row r="201" spans="1:32">
      <c r="A201" s="15" t="s">
        <v>165</v>
      </c>
      <c r="B201" s="16"/>
      <c r="C201" s="15"/>
      <c r="D201" s="17"/>
      <c r="E201" s="18"/>
      <c r="F201" s="18"/>
      <c r="G201" s="16"/>
      <c r="H201" s="16"/>
      <c r="I201" s="18"/>
      <c r="J201" s="18"/>
      <c r="K201" s="18"/>
      <c r="L201" s="18"/>
      <c r="M201" s="18"/>
      <c r="N201" s="18"/>
      <c r="O201" s="18"/>
      <c r="P201" s="18"/>
      <c r="Q201" s="19"/>
      <c r="R201" s="20"/>
      <c r="S201" s="20"/>
      <c r="T201" s="20"/>
      <c r="U201" s="20"/>
      <c r="V201" s="20"/>
      <c r="W201" s="20"/>
      <c r="X201" s="20"/>
      <c r="Y201" s="20"/>
      <c r="Z201" s="20"/>
      <c r="AA201" s="22"/>
      <c r="AB201" s="22"/>
      <c r="AF201" t="str">
        <f>IF(Super[[#This Row],[TIPO]]="A",CONCATENATE(Super[[#This Row],[TIPO]],Super[[#This Row],[CTA]]),CONCATENATE(Super[[#This Row],[TIPO]],Super[[#This Row],[OBJ]]))</f>
        <v/>
      </c>
    </row>
    <row r="202" spans="1:32">
      <c r="A202" s="15" t="s">
        <v>165</v>
      </c>
      <c r="B202" s="16"/>
      <c r="C202" s="15"/>
      <c r="D202" s="17"/>
      <c r="E202" s="18"/>
      <c r="F202" s="18"/>
      <c r="G202" s="16"/>
      <c r="H202" s="16"/>
      <c r="I202" s="18"/>
      <c r="J202" s="18"/>
      <c r="K202" s="18"/>
      <c r="L202" s="18"/>
      <c r="M202" s="18"/>
      <c r="N202" s="18"/>
      <c r="O202" s="18"/>
      <c r="P202" s="18"/>
      <c r="Q202" s="19"/>
      <c r="R202" s="20"/>
      <c r="S202" s="20"/>
      <c r="T202" s="20"/>
      <c r="U202" s="20"/>
      <c r="V202" s="20"/>
      <c r="W202" s="20"/>
      <c r="X202" s="20"/>
      <c r="Y202" s="20"/>
      <c r="Z202" s="20"/>
      <c r="AA202" s="22"/>
      <c r="AB202" s="22"/>
      <c r="AF202" t="str">
        <f>IF(Super[[#This Row],[TIPO]]="A",CONCATENATE(Super[[#This Row],[TIPO]],Super[[#This Row],[CTA]]),CONCATENATE(Super[[#This Row],[TIPO]],Super[[#This Row],[OBJ]]))</f>
        <v/>
      </c>
    </row>
    <row r="203" spans="1:32">
      <c r="A203" s="15" t="s">
        <v>165</v>
      </c>
      <c r="B203" s="16"/>
      <c r="C203" s="15"/>
      <c r="D203" s="17"/>
      <c r="E203" s="18"/>
      <c r="F203" s="18"/>
      <c r="G203" s="16"/>
      <c r="H203" s="16"/>
      <c r="I203" s="18"/>
      <c r="J203" s="18"/>
      <c r="K203" s="18"/>
      <c r="L203" s="18"/>
      <c r="M203" s="18"/>
      <c r="N203" s="18"/>
      <c r="O203" s="18"/>
      <c r="P203" s="18"/>
      <c r="Q203" s="19"/>
      <c r="R203" s="20"/>
      <c r="S203" s="20"/>
      <c r="T203" s="20"/>
      <c r="U203" s="20"/>
      <c r="V203" s="20"/>
      <c r="W203" s="20"/>
      <c r="X203" s="20"/>
      <c r="Y203" s="20"/>
      <c r="Z203" s="20"/>
      <c r="AA203" s="22"/>
      <c r="AB203" s="22"/>
      <c r="AF203" t="str">
        <f>IF(Super[[#This Row],[TIPO]]="A",CONCATENATE(Super[[#This Row],[TIPO]],Super[[#This Row],[CTA]]),CONCATENATE(Super[[#This Row],[TIPO]],Super[[#This Row],[OBJ]]))</f>
        <v/>
      </c>
    </row>
    <row r="204" spans="1:32">
      <c r="A204" s="15" t="s">
        <v>165</v>
      </c>
      <c r="B204" s="16"/>
      <c r="C204" s="15"/>
      <c r="D204" s="17"/>
      <c r="E204" s="18"/>
      <c r="F204" s="18"/>
      <c r="G204" s="16"/>
      <c r="H204" s="16"/>
      <c r="I204" s="18"/>
      <c r="J204" s="18"/>
      <c r="K204" s="18"/>
      <c r="L204" s="18"/>
      <c r="M204" s="18"/>
      <c r="N204" s="18"/>
      <c r="O204" s="18"/>
      <c r="P204" s="18"/>
      <c r="Q204" s="19"/>
      <c r="R204" s="20"/>
      <c r="S204" s="20"/>
      <c r="T204" s="20"/>
      <c r="U204" s="20"/>
      <c r="V204" s="20"/>
      <c r="W204" s="20"/>
      <c r="X204" s="20"/>
      <c r="Y204" s="20"/>
      <c r="Z204" s="20"/>
      <c r="AA204" s="22"/>
      <c r="AB204" s="22"/>
      <c r="AF204" t="str">
        <f>IF(Super[[#This Row],[TIPO]]="A",CONCATENATE(Super[[#This Row],[TIPO]],Super[[#This Row],[CTA]]),CONCATENATE(Super[[#This Row],[TIPO]],Super[[#This Row],[OBJ]]))</f>
        <v/>
      </c>
    </row>
    <row r="205" spans="1:32">
      <c r="A205" s="15" t="s">
        <v>165</v>
      </c>
      <c r="B205" s="16"/>
      <c r="C205" s="15"/>
      <c r="D205" s="17"/>
      <c r="E205" s="18"/>
      <c r="F205" s="18"/>
      <c r="G205" s="16"/>
      <c r="H205" s="16"/>
      <c r="I205" s="18"/>
      <c r="J205" s="18"/>
      <c r="K205" s="18"/>
      <c r="L205" s="18"/>
      <c r="M205" s="18"/>
      <c r="N205" s="18"/>
      <c r="O205" s="18"/>
      <c r="P205" s="18"/>
      <c r="Q205" s="19"/>
      <c r="R205" s="20"/>
      <c r="S205" s="20"/>
      <c r="T205" s="20"/>
      <c r="U205" s="20"/>
      <c r="V205" s="20"/>
      <c r="W205" s="20"/>
      <c r="X205" s="20"/>
      <c r="Y205" s="20"/>
      <c r="Z205" s="20"/>
      <c r="AA205" s="22"/>
      <c r="AB205" s="22"/>
      <c r="AF205" t="str">
        <f>IF(Super[[#This Row],[TIPO]]="A",CONCATENATE(Super[[#This Row],[TIPO]],Super[[#This Row],[CTA]]),CONCATENATE(Super[[#This Row],[TIPO]],Super[[#This Row],[OBJ]]))</f>
        <v/>
      </c>
    </row>
    <row r="206" spans="1:32">
      <c r="A206" s="15" t="s">
        <v>165</v>
      </c>
      <c r="B206" s="16"/>
      <c r="C206" s="15"/>
      <c r="D206" s="17"/>
      <c r="E206" s="18"/>
      <c r="F206" s="18"/>
      <c r="G206" s="16"/>
      <c r="H206" s="16"/>
      <c r="I206" s="18"/>
      <c r="J206" s="18"/>
      <c r="K206" s="18"/>
      <c r="L206" s="18"/>
      <c r="M206" s="18"/>
      <c r="N206" s="18"/>
      <c r="O206" s="18"/>
      <c r="P206" s="18"/>
      <c r="Q206" s="19"/>
      <c r="R206" s="20"/>
      <c r="S206" s="20"/>
      <c r="T206" s="20"/>
      <c r="U206" s="20"/>
      <c r="V206" s="20"/>
      <c r="W206" s="20"/>
      <c r="X206" s="20"/>
      <c r="Y206" s="20"/>
      <c r="Z206" s="20"/>
      <c r="AA206" s="22"/>
      <c r="AB206" s="22"/>
      <c r="AF206" t="str">
        <f>IF(Super[[#This Row],[TIPO]]="A",CONCATENATE(Super[[#This Row],[TIPO]],Super[[#This Row],[CTA]]),CONCATENATE(Super[[#This Row],[TIPO]],Super[[#This Row],[OBJ]]))</f>
        <v/>
      </c>
    </row>
    <row r="207" spans="1:32">
      <c r="A207" s="15" t="s">
        <v>165</v>
      </c>
      <c r="B207" s="16"/>
      <c r="C207" s="15"/>
      <c r="D207" s="17"/>
      <c r="E207" s="18"/>
      <c r="F207" s="18"/>
      <c r="G207" s="16"/>
      <c r="H207" s="16"/>
      <c r="I207" s="18"/>
      <c r="J207" s="18"/>
      <c r="K207" s="18"/>
      <c r="L207" s="18"/>
      <c r="M207" s="18"/>
      <c r="N207" s="18"/>
      <c r="O207" s="18"/>
      <c r="P207" s="18"/>
      <c r="Q207" s="19"/>
      <c r="R207" s="20"/>
      <c r="S207" s="20"/>
      <c r="T207" s="20"/>
      <c r="U207" s="20"/>
      <c r="V207" s="20"/>
      <c r="W207" s="20"/>
      <c r="X207" s="20"/>
      <c r="Y207" s="20"/>
      <c r="Z207" s="20"/>
      <c r="AA207" s="22"/>
      <c r="AB207" s="22"/>
      <c r="AF207" t="str">
        <f>IF(Super[[#This Row],[TIPO]]="A",CONCATENATE(Super[[#This Row],[TIPO]],Super[[#This Row],[CTA]]),CONCATENATE(Super[[#This Row],[TIPO]],Super[[#This Row],[OBJ]]))</f>
        <v/>
      </c>
    </row>
    <row r="208" spans="1:32">
      <c r="A208" s="15" t="s">
        <v>165</v>
      </c>
      <c r="B208" s="16"/>
      <c r="C208" s="15"/>
      <c r="D208" s="17"/>
      <c r="E208" s="18"/>
      <c r="F208" s="18"/>
      <c r="G208" s="16"/>
      <c r="H208" s="16"/>
      <c r="I208" s="18"/>
      <c r="J208" s="18"/>
      <c r="K208" s="18"/>
      <c r="L208" s="18"/>
      <c r="M208" s="18"/>
      <c r="N208" s="18"/>
      <c r="O208" s="18"/>
      <c r="P208" s="18"/>
      <c r="Q208" s="19"/>
      <c r="R208" s="20"/>
      <c r="S208" s="20"/>
      <c r="T208" s="20"/>
      <c r="U208" s="20"/>
      <c r="V208" s="20"/>
      <c r="W208" s="20"/>
      <c r="X208" s="20"/>
      <c r="Y208" s="20"/>
      <c r="Z208" s="20"/>
      <c r="AA208" s="22"/>
      <c r="AB208" s="22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8"/>
      <c r="F209" s="18"/>
      <c r="G209" s="16"/>
      <c r="H209" s="16"/>
      <c r="I209" s="18"/>
      <c r="J209" s="18"/>
      <c r="K209" s="18"/>
      <c r="L209" s="18"/>
      <c r="M209" s="18"/>
      <c r="N209" s="18"/>
      <c r="O209" s="18"/>
      <c r="P209" s="18"/>
      <c r="Q209" s="19"/>
      <c r="R209" s="20"/>
      <c r="S209" s="20"/>
      <c r="T209" s="20"/>
      <c r="U209" s="21"/>
      <c r="V209" s="20"/>
      <c r="W209" s="20"/>
      <c r="X209" s="20"/>
      <c r="Y209" s="20"/>
      <c r="Z209" s="20"/>
      <c r="AA209" s="22"/>
      <c r="AB209" s="22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8"/>
      <c r="F210" s="18"/>
      <c r="G210" s="16"/>
      <c r="H210" s="16"/>
      <c r="I210" s="18"/>
      <c r="J210" s="18"/>
      <c r="K210" s="18"/>
      <c r="L210" s="18"/>
      <c r="M210" s="18"/>
      <c r="N210" s="18"/>
      <c r="O210" s="18"/>
      <c r="P210" s="18"/>
      <c r="Q210" s="19"/>
      <c r="R210" s="20"/>
      <c r="S210" s="20"/>
      <c r="T210" s="20"/>
      <c r="U210" s="21"/>
      <c r="V210" s="20"/>
      <c r="W210" s="20"/>
      <c r="X210" s="20"/>
      <c r="Y210" s="20"/>
      <c r="Z210" s="20"/>
      <c r="AA210" s="22"/>
      <c r="AB210" s="22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8"/>
      <c r="F211" s="18"/>
      <c r="G211" s="16"/>
      <c r="H211" s="16"/>
      <c r="I211" s="18"/>
      <c r="J211" s="18"/>
      <c r="K211" s="18"/>
      <c r="L211" s="18"/>
      <c r="M211" s="18"/>
      <c r="N211" s="18"/>
      <c r="O211" s="18"/>
      <c r="P211" s="18"/>
      <c r="Q211" s="19"/>
      <c r="R211" s="20"/>
      <c r="S211" s="20"/>
      <c r="T211" s="20"/>
      <c r="U211" s="21"/>
      <c r="V211" s="20"/>
      <c r="W211" s="20"/>
      <c r="X211" s="20"/>
      <c r="Y211" s="20"/>
      <c r="Z211" s="20"/>
      <c r="AA211" s="22"/>
      <c r="AB211" s="22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8"/>
      <c r="F212" s="18"/>
      <c r="G212" s="16"/>
      <c r="H212" s="16"/>
      <c r="I212" s="18"/>
      <c r="J212" s="18"/>
      <c r="K212" s="18"/>
      <c r="L212" s="18"/>
      <c r="M212" s="18"/>
      <c r="N212" s="18"/>
      <c r="O212" s="18"/>
      <c r="P212" s="18"/>
      <c r="Q212" s="19"/>
      <c r="R212" s="20"/>
      <c r="S212" s="20"/>
      <c r="T212" s="20"/>
      <c r="U212" s="21"/>
      <c r="V212" s="20"/>
      <c r="W212" s="20"/>
      <c r="X212" s="20"/>
      <c r="Y212" s="20"/>
      <c r="Z212" s="20"/>
      <c r="AA212" s="22"/>
      <c r="AB212" s="22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8"/>
      <c r="F213" s="18"/>
      <c r="G213" s="16"/>
      <c r="H213" s="16"/>
      <c r="I213" s="18"/>
      <c r="J213" s="18"/>
      <c r="K213" s="18"/>
      <c r="L213" s="18"/>
      <c r="M213" s="18"/>
      <c r="N213" s="18"/>
      <c r="O213" s="18"/>
      <c r="P213" s="18"/>
      <c r="Q213" s="19"/>
      <c r="R213" s="20"/>
      <c r="S213" s="20"/>
      <c r="T213" s="20"/>
      <c r="U213" s="21"/>
      <c r="V213" s="20"/>
      <c r="W213" s="20"/>
      <c r="X213" s="20"/>
      <c r="Y213" s="20"/>
      <c r="Z213" s="20"/>
      <c r="AA213" s="22"/>
      <c r="AB213" s="22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8"/>
      <c r="F214" s="18"/>
      <c r="G214" s="16"/>
      <c r="H214" s="16"/>
      <c r="I214" s="18"/>
      <c r="J214" s="18"/>
      <c r="K214" s="18"/>
      <c r="L214" s="18"/>
      <c r="M214" s="18"/>
      <c r="N214" s="18"/>
      <c r="O214" s="18"/>
      <c r="P214" s="18"/>
      <c r="Q214" s="19"/>
      <c r="R214" s="20"/>
      <c r="S214" s="20"/>
      <c r="T214" s="20"/>
      <c r="U214" s="21"/>
      <c r="V214" s="20"/>
      <c r="W214" s="20"/>
      <c r="X214" s="20"/>
      <c r="Y214" s="20"/>
      <c r="Z214" s="20"/>
      <c r="AA214" s="22"/>
      <c r="AB214" s="22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8"/>
      <c r="F215" s="18"/>
      <c r="G215" s="16"/>
      <c r="H215" s="16"/>
      <c r="I215" s="18"/>
      <c r="J215" s="18"/>
      <c r="K215" s="18"/>
      <c r="L215" s="18"/>
      <c r="M215" s="18"/>
      <c r="N215" s="18"/>
      <c r="O215" s="18"/>
      <c r="P215" s="18"/>
      <c r="Q215" s="19"/>
      <c r="R215" s="20"/>
      <c r="S215" s="20"/>
      <c r="T215" s="20"/>
      <c r="U215" s="21"/>
      <c r="V215" s="20"/>
      <c r="W215" s="20"/>
      <c r="X215" s="20"/>
      <c r="Y215" s="20"/>
      <c r="Z215" s="20"/>
      <c r="AA215" s="22"/>
      <c r="AB215" s="22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8"/>
      <c r="F216" s="18"/>
      <c r="G216" s="16"/>
      <c r="H216" s="16"/>
      <c r="I216" s="18"/>
      <c r="J216" s="18"/>
      <c r="K216" s="18"/>
      <c r="L216" s="18"/>
      <c r="M216" s="18"/>
      <c r="N216" s="18"/>
      <c r="O216" s="18"/>
      <c r="P216" s="18"/>
      <c r="Q216" s="19"/>
      <c r="R216" s="20"/>
      <c r="S216" s="20"/>
      <c r="T216" s="20"/>
      <c r="U216" s="20"/>
      <c r="V216" s="20"/>
      <c r="W216" s="20"/>
      <c r="X216" s="20"/>
      <c r="Y216" s="20"/>
      <c r="Z216" s="20"/>
      <c r="AA216" s="22"/>
      <c r="AB216" s="22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8"/>
      <c r="F217" s="18"/>
      <c r="G217" s="16"/>
      <c r="H217" s="16"/>
      <c r="I217" s="18"/>
      <c r="J217" s="18"/>
      <c r="K217" s="18"/>
      <c r="L217" s="18"/>
      <c r="M217" s="18"/>
      <c r="N217" s="18"/>
      <c r="O217" s="18"/>
      <c r="P217" s="18"/>
      <c r="Q217" s="19"/>
      <c r="R217" s="20"/>
      <c r="S217" s="20"/>
      <c r="T217" s="20"/>
      <c r="U217" s="20"/>
      <c r="V217" s="20"/>
      <c r="W217" s="20"/>
      <c r="X217" s="20"/>
      <c r="Y217" s="20"/>
      <c r="Z217" s="20"/>
      <c r="AA217" s="22"/>
      <c r="AB217" s="22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8"/>
      <c r="F218" s="18"/>
      <c r="G218" s="16"/>
      <c r="H218" s="16"/>
      <c r="I218" s="18"/>
      <c r="J218" s="18"/>
      <c r="K218" s="18"/>
      <c r="L218" s="18"/>
      <c r="M218" s="18"/>
      <c r="N218" s="18"/>
      <c r="O218" s="18"/>
      <c r="P218" s="18"/>
      <c r="Q218" s="19"/>
      <c r="R218" s="20"/>
      <c r="S218" s="20"/>
      <c r="T218" s="20"/>
      <c r="U218" s="20"/>
      <c r="V218" s="20"/>
      <c r="W218" s="20"/>
      <c r="X218" s="20"/>
      <c r="Y218" s="20"/>
      <c r="Z218" s="20"/>
      <c r="AA218" s="22"/>
      <c r="AB218" s="22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8"/>
      <c r="F219" s="18"/>
      <c r="G219" s="16"/>
      <c r="H219" s="16"/>
      <c r="I219" s="18"/>
      <c r="J219" s="18"/>
      <c r="K219" s="18"/>
      <c r="L219" s="18"/>
      <c r="M219" s="18"/>
      <c r="N219" s="18"/>
      <c r="O219" s="18"/>
      <c r="P219" s="18"/>
      <c r="Q219" s="19"/>
      <c r="R219" s="20"/>
      <c r="S219" s="20"/>
      <c r="T219" s="20"/>
      <c r="U219" s="20"/>
      <c r="V219" s="20"/>
      <c r="W219" s="20"/>
      <c r="X219" s="20"/>
      <c r="Y219" s="20"/>
      <c r="Z219" s="20"/>
      <c r="AA219" s="22"/>
      <c r="AB219" s="22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8"/>
      <c r="F220" s="18"/>
      <c r="G220" s="16"/>
      <c r="H220" s="16"/>
      <c r="I220" s="18"/>
      <c r="J220" s="18"/>
      <c r="K220" s="18"/>
      <c r="L220" s="18"/>
      <c r="M220" s="18"/>
      <c r="N220" s="18"/>
      <c r="O220" s="18"/>
      <c r="P220" s="18"/>
      <c r="Q220" s="19"/>
      <c r="R220" s="20"/>
      <c r="S220" s="20"/>
      <c r="T220" s="20"/>
      <c r="U220" s="20"/>
      <c r="V220" s="20"/>
      <c r="W220" s="20"/>
      <c r="X220" s="20"/>
      <c r="Y220" s="20"/>
      <c r="Z220" s="20"/>
      <c r="AA220" s="22"/>
      <c r="AB220" s="22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8"/>
      <c r="F221" s="18"/>
      <c r="G221" s="16"/>
      <c r="H221" s="16"/>
      <c r="I221" s="18"/>
      <c r="J221" s="18"/>
      <c r="K221" s="18"/>
      <c r="L221" s="18"/>
      <c r="M221" s="18"/>
      <c r="N221" s="18"/>
      <c r="O221" s="18"/>
      <c r="P221" s="18"/>
      <c r="Q221" s="19"/>
      <c r="R221" s="20"/>
      <c r="S221" s="20"/>
      <c r="T221" s="20"/>
      <c r="U221" s="20"/>
      <c r="V221" s="20"/>
      <c r="W221" s="20"/>
      <c r="X221" s="20"/>
      <c r="Y221" s="20"/>
      <c r="Z221" s="20"/>
      <c r="AA221" s="22"/>
      <c r="AB221" s="22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8"/>
      <c r="F222" s="18"/>
      <c r="G222" s="16"/>
      <c r="H222" s="16"/>
      <c r="I222" s="18"/>
      <c r="J222" s="18"/>
      <c r="K222" s="18"/>
      <c r="L222" s="18"/>
      <c r="M222" s="18"/>
      <c r="N222" s="18"/>
      <c r="O222" s="18"/>
      <c r="P222" s="18"/>
      <c r="Q222" s="19"/>
      <c r="R222" s="20"/>
      <c r="S222" s="20"/>
      <c r="T222" s="20"/>
      <c r="U222" s="20"/>
      <c r="V222" s="20"/>
      <c r="W222" s="20"/>
      <c r="X222" s="20"/>
      <c r="Y222" s="20"/>
      <c r="Z222" s="20"/>
      <c r="AA222" s="22"/>
      <c r="AB222" s="22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8"/>
      <c r="F223" s="18"/>
      <c r="G223" s="16"/>
      <c r="H223" s="16"/>
      <c r="I223" s="18"/>
      <c r="J223" s="18"/>
      <c r="K223" s="18"/>
      <c r="L223" s="18"/>
      <c r="M223" s="18"/>
      <c r="N223" s="18"/>
      <c r="O223" s="18"/>
      <c r="P223" s="18"/>
      <c r="Q223" s="19"/>
      <c r="R223" s="20"/>
      <c r="S223" s="20"/>
      <c r="T223" s="20"/>
      <c r="U223" s="20"/>
      <c r="V223" s="20"/>
      <c r="W223" s="20"/>
      <c r="X223" s="20"/>
      <c r="Y223" s="20"/>
      <c r="Z223" s="20"/>
      <c r="AA223" s="22"/>
      <c r="AB223" s="22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8"/>
      <c r="F224" s="18"/>
      <c r="G224" s="16"/>
      <c r="H224" s="16"/>
      <c r="I224" s="18"/>
      <c r="J224" s="18"/>
      <c r="K224" s="18"/>
      <c r="L224" s="18"/>
      <c r="M224" s="18"/>
      <c r="N224" s="18"/>
      <c r="O224" s="18"/>
      <c r="P224" s="18"/>
      <c r="Q224" s="19"/>
      <c r="R224" s="20"/>
      <c r="S224" s="20"/>
      <c r="T224" s="20"/>
      <c r="U224" s="20"/>
      <c r="V224" s="20"/>
      <c r="W224" s="20"/>
      <c r="X224" s="20"/>
      <c r="Y224" s="20"/>
      <c r="Z224" s="20"/>
      <c r="AA224" s="22"/>
      <c r="AB224" s="22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8"/>
      <c r="F225" s="18"/>
      <c r="G225" s="16"/>
      <c r="H225" s="16"/>
      <c r="I225" s="18"/>
      <c r="J225" s="18"/>
      <c r="K225" s="18"/>
      <c r="L225" s="18"/>
      <c r="M225" s="18"/>
      <c r="N225" s="18"/>
      <c r="O225" s="18"/>
      <c r="P225" s="18"/>
      <c r="Q225" s="19"/>
      <c r="R225" s="20"/>
      <c r="S225" s="20"/>
      <c r="T225" s="20"/>
      <c r="U225" s="20"/>
      <c r="V225" s="20"/>
      <c r="W225" s="20"/>
      <c r="X225" s="20"/>
      <c r="Y225" s="20"/>
      <c r="Z225" s="20"/>
      <c r="AA225" s="22"/>
      <c r="AB225" s="22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8"/>
      <c r="F226" s="18"/>
      <c r="G226" s="16"/>
      <c r="H226" s="16"/>
      <c r="I226" s="18"/>
      <c r="J226" s="18"/>
      <c r="K226" s="18"/>
      <c r="L226" s="18"/>
      <c r="M226" s="18"/>
      <c r="N226" s="18"/>
      <c r="O226" s="18"/>
      <c r="P226" s="18"/>
      <c r="Q226" s="19"/>
      <c r="R226" s="20"/>
      <c r="S226" s="20"/>
      <c r="T226" s="20"/>
      <c r="U226" s="20"/>
      <c r="V226" s="20"/>
      <c r="W226" s="20"/>
      <c r="X226" s="20"/>
      <c r="Y226" s="20"/>
      <c r="Z226" s="20"/>
      <c r="AA226" s="22"/>
      <c r="AB226" s="22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8"/>
      <c r="F227" s="18"/>
      <c r="G227" s="16"/>
      <c r="H227" s="16"/>
      <c r="I227" s="18"/>
      <c r="J227" s="18"/>
      <c r="K227" s="18"/>
      <c r="L227" s="18"/>
      <c r="M227" s="18"/>
      <c r="N227" s="18"/>
      <c r="O227" s="18"/>
      <c r="P227" s="18"/>
      <c r="Q227" s="19"/>
      <c r="R227" s="20"/>
      <c r="S227" s="20"/>
      <c r="T227" s="20"/>
      <c r="U227" s="20"/>
      <c r="V227" s="20"/>
      <c r="W227" s="20"/>
      <c r="X227" s="20"/>
      <c r="Y227" s="20"/>
      <c r="Z227" s="20"/>
      <c r="AA227" s="22"/>
      <c r="AB227" s="22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8"/>
      <c r="F228" s="18"/>
      <c r="G228" s="16"/>
      <c r="H228" s="16"/>
      <c r="I228" s="18"/>
      <c r="J228" s="18"/>
      <c r="K228" s="18"/>
      <c r="L228" s="18"/>
      <c r="M228" s="18"/>
      <c r="N228" s="18"/>
      <c r="O228" s="18"/>
      <c r="P228" s="18"/>
      <c r="Q228" s="19"/>
      <c r="R228" s="20"/>
      <c r="S228" s="20"/>
      <c r="T228" s="20"/>
      <c r="U228" s="20"/>
      <c r="V228" s="20"/>
      <c r="W228" s="20"/>
      <c r="X228" s="20"/>
      <c r="Y228" s="20"/>
      <c r="Z228" s="20"/>
      <c r="AA228" s="22"/>
      <c r="AB228" s="22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8"/>
      <c r="F229" s="18"/>
      <c r="G229" s="16"/>
      <c r="H229" s="16"/>
      <c r="I229" s="18"/>
      <c r="J229" s="18"/>
      <c r="K229" s="18"/>
      <c r="L229" s="18"/>
      <c r="M229" s="18"/>
      <c r="N229" s="18"/>
      <c r="O229" s="18"/>
      <c r="P229" s="18"/>
      <c r="Q229" s="19"/>
      <c r="R229" s="20"/>
      <c r="S229" s="20"/>
      <c r="T229" s="20"/>
      <c r="U229" s="20"/>
      <c r="V229" s="20"/>
      <c r="W229" s="20"/>
      <c r="X229" s="20"/>
      <c r="Y229" s="20"/>
      <c r="Z229" s="20"/>
      <c r="AA229" s="22"/>
      <c r="AB229" s="22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8"/>
      <c r="F230" s="18"/>
      <c r="G230" s="16"/>
      <c r="H230" s="16"/>
      <c r="I230" s="18"/>
      <c r="J230" s="18"/>
      <c r="K230" s="18"/>
      <c r="L230" s="18"/>
      <c r="M230" s="18"/>
      <c r="N230" s="18"/>
      <c r="O230" s="18"/>
      <c r="P230" s="18"/>
      <c r="Q230" s="19"/>
      <c r="R230" s="20"/>
      <c r="S230" s="20"/>
      <c r="T230" s="20"/>
      <c r="U230" s="20"/>
      <c r="V230" s="20"/>
      <c r="W230" s="20"/>
      <c r="X230" s="20"/>
      <c r="Y230" s="20"/>
      <c r="Z230" s="20"/>
      <c r="AA230" s="22"/>
      <c r="AB230" s="22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8"/>
      <c r="F231" s="18"/>
      <c r="G231" s="16"/>
      <c r="H231" s="16"/>
      <c r="I231" s="18"/>
      <c r="J231" s="18"/>
      <c r="K231" s="18"/>
      <c r="L231" s="18"/>
      <c r="M231" s="18"/>
      <c r="N231" s="18"/>
      <c r="O231" s="18"/>
      <c r="P231" s="18"/>
      <c r="Q231" s="19"/>
      <c r="R231" s="20"/>
      <c r="S231" s="20"/>
      <c r="T231" s="20"/>
      <c r="U231" s="20"/>
      <c r="V231" s="20"/>
      <c r="W231" s="20"/>
      <c r="X231" s="20"/>
      <c r="Y231" s="20"/>
      <c r="Z231" s="20"/>
      <c r="AA231" s="22"/>
      <c r="AB231" s="22"/>
      <c r="AF231" t="str">
        <f>IF(Super[[#This Row],[TIPO]]="A",CONCATENATE(Super[[#This Row],[TIPO]],Super[[#This Row],[CTA]]),CONCATENATE(Super[[#This Row],[TIPO]],Super[[#This Row],[OBJ]]))</f>
        <v/>
      </c>
    </row>
    <row r="232" spans="1:32">
      <c r="A232" s="15" t="s">
        <v>167</v>
      </c>
      <c r="B232" s="16"/>
      <c r="C232" s="15"/>
      <c r="D232" s="17"/>
      <c r="E232" s="18"/>
      <c r="F232" s="18"/>
      <c r="G232" s="16"/>
      <c r="H232" s="16"/>
      <c r="I232" s="18"/>
      <c r="J232" s="18"/>
      <c r="K232" s="18"/>
      <c r="L232" s="18"/>
      <c r="M232" s="18"/>
      <c r="N232" s="18"/>
      <c r="O232" s="18"/>
      <c r="P232" s="18"/>
      <c r="Q232" s="19"/>
      <c r="R232" s="20"/>
      <c r="S232" s="20"/>
      <c r="T232" s="20"/>
      <c r="U232" s="21"/>
      <c r="V232" s="20"/>
      <c r="W232" s="20"/>
      <c r="X232" s="20"/>
      <c r="Y232" s="20"/>
      <c r="Z232" s="20"/>
      <c r="AA232" s="22"/>
      <c r="AB232" s="22"/>
      <c r="AF232" t="str">
        <f>IF(Super[[#This Row],[TIPO]]="A",CONCATENATE(Super[[#This Row],[TIPO]],Super[[#This Row],[CTA]]),CONCATENATE(Super[[#This Row],[TIPO]],Super[[#This Row],[OBJ]]))</f>
        <v/>
      </c>
    </row>
    <row r="233" spans="1:32">
      <c r="A233" s="15" t="s">
        <v>167</v>
      </c>
      <c r="B233" s="16"/>
      <c r="C233" s="15"/>
      <c r="D233" s="17"/>
      <c r="E233" s="18"/>
      <c r="F233" s="18"/>
      <c r="G233" s="16"/>
      <c r="H233" s="16"/>
      <c r="I233" s="18"/>
      <c r="J233" s="18"/>
      <c r="K233" s="18"/>
      <c r="L233" s="18"/>
      <c r="M233" s="18"/>
      <c r="N233" s="18"/>
      <c r="O233" s="18"/>
      <c r="P233" s="18"/>
      <c r="Q233" s="19"/>
      <c r="R233" s="20"/>
      <c r="S233" s="20"/>
      <c r="T233" s="20"/>
      <c r="U233" s="21"/>
      <c r="V233" s="20"/>
      <c r="W233" s="20"/>
      <c r="X233" s="20"/>
      <c r="Y233" s="20"/>
      <c r="Z233" s="20"/>
      <c r="AA233" s="22"/>
      <c r="AB233" s="22"/>
      <c r="AF233" t="str">
        <f>IF(Super[[#This Row],[TIPO]]="A",CONCATENATE(Super[[#This Row],[TIPO]],Super[[#This Row],[CTA]]),CONCATENATE(Super[[#This Row],[TIPO]],Super[[#This Row],[OBJ]]))</f>
        <v/>
      </c>
    </row>
    <row r="234" spans="1:32">
      <c r="A234" s="15" t="s">
        <v>167</v>
      </c>
      <c r="B234" s="16"/>
      <c r="C234" s="15"/>
      <c r="D234" s="17"/>
      <c r="E234" s="18"/>
      <c r="F234" s="18"/>
      <c r="G234" s="16"/>
      <c r="H234" s="16"/>
      <c r="I234" s="18"/>
      <c r="J234" s="18"/>
      <c r="K234" s="18"/>
      <c r="L234" s="18"/>
      <c r="M234" s="18"/>
      <c r="N234" s="18"/>
      <c r="O234" s="18"/>
      <c r="P234" s="18"/>
      <c r="Q234" s="19"/>
      <c r="R234" s="20"/>
      <c r="S234" s="20"/>
      <c r="T234" s="20"/>
      <c r="U234" s="21"/>
      <c r="V234" s="20"/>
      <c r="W234" s="20"/>
      <c r="X234" s="20"/>
      <c r="Y234" s="20"/>
      <c r="Z234" s="20"/>
      <c r="AA234" s="22"/>
      <c r="AB234" s="22"/>
      <c r="AF234" t="str">
        <f>IF(Super[[#This Row],[TIPO]]="A",CONCATENATE(Super[[#This Row],[TIPO]],Super[[#This Row],[CTA]]),CONCATENATE(Super[[#This Row],[TIPO]],Super[[#This Row],[OBJ]]))</f>
        <v/>
      </c>
    </row>
    <row r="235" spans="1:32">
      <c r="A235" s="15" t="s">
        <v>167</v>
      </c>
      <c r="B235" s="16"/>
      <c r="C235" s="15"/>
      <c r="D235" s="17"/>
      <c r="E235" s="18"/>
      <c r="F235" s="18"/>
      <c r="G235" s="16"/>
      <c r="H235" s="16"/>
      <c r="I235" s="18"/>
      <c r="J235" s="18"/>
      <c r="K235" s="18"/>
      <c r="L235" s="18"/>
      <c r="M235" s="18"/>
      <c r="N235" s="18"/>
      <c r="O235" s="18"/>
      <c r="P235" s="18"/>
      <c r="Q235" s="19"/>
      <c r="R235" s="20"/>
      <c r="S235" s="20"/>
      <c r="T235" s="20"/>
      <c r="U235" s="21"/>
      <c r="V235" s="20"/>
      <c r="W235" s="20"/>
      <c r="X235" s="20"/>
      <c r="Y235" s="20"/>
      <c r="Z235" s="20"/>
      <c r="AA235" s="22"/>
      <c r="AB235" s="22"/>
      <c r="AF235" t="str">
        <f>IF(Super[[#This Row],[TIPO]]="A",CONCATENATE(Super[[#This Row],[TIPO]],Super[[#This Row],[CTA]]),CONCATENATE(Super[[#This Row],[TIPO]],Super[[#This Row],[OBJ]]))</f>
        <v/>
      </c>
    </row>
    <row r="236" spans="1:32">
      <c r="A236" s="15" t="s">
        <v>167</v>
      </c>
      <c r="B236" s="16"/>
      <c r="C236" s="15"/>
      <c r="D236" s="17"/>
      <c r="E236" s="18"/>
      <c r="F236" s="18"/>
      <c r="G236" s="16"/>
      <c r="H236" s="16"/>
      <c r="I236" s="18"/>
      <c r="J236" s="18"/>
      <c r="K236" s="18"/>
      <c r="L236" s="18"/>
      <c r="M236" s="18"/>
      <c r="N236" s="18"/>
      <c r="O236" s="18"/>
      <c r="P236" s="18"/>
      <c r="Q236" s="19"/>
      <c r="R236" s="20"/>
      <c r="S236" s="20"/>
      <c r="T236" s="20"/>
      <c r="U236" s="21"/>
      <c r="V236" s="20"/>
      <c r="W236" s="20"/>
      <c r="X236" s="20"/>
      <c r="Y236" s="20"/>
      <c r="Z236" s="20"/>
      <c r="AA236" s="22"/>
      <c r="AB236" s="22"/>
      <c r="AF236" t="str">
        <f>IF(Super[[#This Row],[TIPO]]="A",CONCATENATE(Super[[#This Row],[TIPO]],Super[[#This Row],[CTA]]),CONCATENATE(Super[[#This Row],[TIPO]],Super[[#This Row],[OBJ]]))</f>
        <v/>
      </c>
    </row>
    <row r="237" spans="1:32">
      <c r="A237" s="15" t="s">
        <v>167</v>
      </c>
      <c r="B237" s="16"/>
      <c r="C237" s="15"/>
      <c r="D237" s="17"/>
      <c r="E237" s="18"/>
      <c r="F237" s="18"/>
      <c r="G237" s="16"/>
      <c r="H237" s="16"/>
      <c r="I237" s="18"/>
      <c r="J237" s="18"/>
      <c r="K237" s="18"/>
      <c r="L237" s="18"/>
      <c r="M237" s="18"/>
      <c r="N237" s="18"/>
      <c r="O237" s="18"/>
      <c r="P237" s="18"/>
      <c r="Q237" s="19"/>
      <c r="R237" s="20"/>
      <c r="S237" s="20"/>
      <c r="T237" s="20"/>
      <c r="U237" s="21"/>
      <c r="V237" s="20"/>
      <c r="W237" s="20"/>
      <c r="X237" s="20"/>
      <c r="Y237" s="20"/>
      <c r="Z237" s="20"/>
      <c r="AA237" s="22"/>
      <c r="AB237" s="22"/>
      <c r="AF237" t="str">
        <f>IF(Super[[#This Row],[TIPO]]="A",CONCATENATE(Super[[#This Row],[TIPO]],Super[[#This Row],[CTA]]),CONCATENATE(Super[[#This Row],[TIPO]],Super[[#This Row],[OBJ]]))</f>
        <v/>
      </c>
    </row>
    <row r="238" spans="1:32">
      <c r="A238" s="15" t="s">
        <v>167</v>
      </c>
      <c r="B238" s="16"/>
      <c r="C238" s="15"/>
      <c r="D238" s="17"/>
      <c r="E238" s="18"/>
      <c r="F238" s="18"/>
      <c r="G238" s="16"/>
      <c r="H238" s="16"/>
      <c r="I238" s="18"/>
      <c r="J238" s="18"/>
      <c r="K238" s="18"/>
      <c r="L238" s="18"/>
      <c r="M238" s="18"/>
      <c r="N238" s="18"/>
      <c r="O238" s="18"/>
      <c r="P238" s="18"/>
      <c r="Q238" s="19"/>
      <c r="R238" s="20"/>
      <c r="S238" s="20"/>
      <c r="T238" s="20"/>
      <c r="U238" s="21"/>
      <c r="V238" s="20"/>
      <c r="W238" s="20"/>
      <c r="X238" s="20"/>
      <c r="Y238" s="20"/>
      <c r="Z238" s="20"/>
      <c r="AA238" s="22"/>
      <c r="AB238" s="22"/>
      <c r="AF238" t="str">
        <f>IF(Super[[#This Row],[TIPO]]="A",CONCATENATE(Super[[#This Row],[TIPO]],Super[[#This Row],[CTA]]),CONCATENATE(Super[[#This Row],[TIPO]],Super[[#This Row],[OBJ]]))</f>
        <v/>
      </c>
    </row>
    <row r="239" spans="1:32">
      <c r="A239" s="15" t="s">
        <v>167</v>
      </c>
      <c r="B239" s="16"/>
      <c r="C239" s="15"/>
      <c r="D239" s="17"/>
      <c r="E239" s="18"/>
      <c r="F239" s="18"/>
      <c r="G239" s="16"/>
      <c r="H239" s="16"/>
      <c r="I239" s="18"/>
      <c r="J239" s="18"/>
      <c r="K239" s="18"/>
      <c r="L239" s="18"/>
      <c r="M239" s="18"/>
      <c r="N239" s="18"/>
      <c r="O239" s="18"/>
      <c r="P239" s="18"/>
      <c r="Q239" s="19"/>
      <c r="R239" s="20"/>
      <c r="S239" s="20"/>
      <c r="T239" s="20"/>
      <c r="U239" s="20"/>
      <c r="V239" s="20"/>
      <c r="W239" s="20"/>
      <c r="X239" s="20"/>
      <c r="Y239" s="20"/>
      <c r="Z239" s="20"/>
      <c r="AA239" s="22"/>
      <c r="AB239" s="22"/>
      <c r="AF239" t="str">
        <f>IF(Super[[#This Row],[TIPO]]="A",CONCATENATE(Super[[#This Row],[TIPO]],Super[[#This Row],[CTA]]),CONCATENATE(Super[[#This Row],[TIPO]],Super[[#This Row],[OBJ]]))</f>
        <v/>
      </c>
    </row>
    <row r="240" spans="1:32">
      <c r="A240" s="15" t="s">
        <v>167</v>
      </c>
      <c r="B240" s="16"/>
      <c r="C240" s="15"/>
      <c r="D240" s="17"/>
      <c r="E240" s="18"/>
      <c r="F240" s="18"/>
      <c r="G240" s="16"/>
      <c r="H240" s="16"/>
      <c r="I240" s="18"/>
      <c r="J240" s="18"/>
      <c r="K240" s="18"/>
      <c r="L240" s="18"/>
      <c r="M240" s="18"/>
      <c r="N240" s="18"/>
      <c r="O240" s="18"/>
      <c r="P240" s="18"/>
      <c r="Q240" s="19"/>
      <c r="R240" s="20"/>
      <c r="S240" s="20"/>
      <c r="T240" s="20"/>
      <c r="U240" s="20"/>
      <c r="V240" s="20"/>
      <c r="W240" s="20"/>
      <c r="X240" s="20"/>
      <c r="Y240" s="20"/>
      <c r="Z240" s="20"/>
      <c r="AA240" s="22"/>
      <c r="AB240" s="22"/>
      <c r="AF240" t="str">
        <f>IF(Super[[#This Row],[TIPO]]="A",CONCATENATE(Super[[#This Row],[TIPO]],Super[[#This Row],[CTA]]),CONCATENATE(Super[[#This Row],[TIPO]],Super[[#This Row],[OBJ]]))</f>
        <v/>
      </c>
    </row>
    <row r="241" spans="1:32">
      <c r="A241" s="15" t="s">
        <v>167</v>
      </c>
      <c r="B241" s="16"/>
      <c r="C241" s="15"/>
      <c r="D241" s="17"/>
      <c r="E241" s="18"/>
      <c r="F241" s="18"/>
      <c r="G241" s="16"/>
      <c r="H241" s="16"/>
      <c r="I241" s="18"/>
      <c r="J241" s="18"/>
      <c r="K241" s="18"/>
      <c r="L241" s="18"/>
      <c r="M241" s="18"/>
      <c r="N241" s="18"/>
      <c r="O241" s="18"/>
      <c r="P241" s="18"/>
      <c r="Q241" s="19"/>
      <c r="R241" s="20"/>
      <c r="S241" s="20"/>
      <c r="T241" s="20"/>
      <c r="U241" s="20"/>
      <c r="V241" s="20"/>
      <c r="W241" s="20"/>
      <c r="X241" s="20"/>
      <c r="Y241" s="20"/>
      <c r="Z241" s="20"/>
      <c r="AA241" s="22"/>
      <c r="AB241" s="22"/>
      <c r="AF241" t="str">
        <f>IF(Super[[#This Row],[TIPO]]="A",CONCATENATE(Super[[#This Row],[TIPO]],Super[[#This Row],[CTA]]),CONCATENATE(Super[[#This Row],[TIPO]],Super[[#This Row],[OBJ]]))</f>
        <v/>
      </c>
    </row>
    <row r="242" spans="1:32">
      <c r="A242" s="15" t="s">
        <v>167</v>
      </c>
      <c r="B242" s="16"/>
      <c r="C242" s="15"/>
      <c r="D242" s="17"/>
      <c r="E242" s="18"/>
      <c r="F242" s="18"/>
      <c r="G242" s="16"/>
      <c r="H242" s="16"/>
      <c r="I242" s="18"/>
      <c r="J242" s="18"/>
      <c r="K242" s="18"/>
      <c r="L242" s="18"/>
      <c r="M242" s="18"/>
      <c r="N242" s="18"/>
      <c r="O242" s="18"/>
      <c r="P242" s="18"/>
      <c r="Q242" s="19"/>
      <c r="R242" s="20"/>
      <c r="S242" s="20"/>
      <c r="T242" s="20"/>
      <c r="U242" s="20"/>
      <c r="V242" s="20"/>
      <c r="W242" s="20"/>
      <c r="X242" s="20"/>
      <c r="Y242" s="20"/>
      <c r="Z242" s="20"/>
      <c r="AA242" s="22"/>
      <c r="AB242" s="22"/>
      <c r="AF242" t="str">
        <f>IF(Super[[#This Row],[TIPO]]="A",CONCATENATE(Super[[#This Row],[TIPO]],Super[[#This Row],[CTA]]),CONCATENATE(Super[[#This Row],[TIPO]],Super[[#This Row],[OBJ]]))</f>
        <v/>
      </c>
    </row>
    <row r="243" spans="1:32">
      <c r="A243" s="15" t="s">
        <v>167</v>
      </c>
      <c r="B243" s="16"/>
      <c r="C243" s="15"/>
      <c r="D243" s="17"/>
      <c r="E243" s="18"/>
      <c r="F243" s="18"/>
      <c r="G243" s="16"/>
      <c r="H243" s="16"/>
      <c r="I243" s="18"/>
      <c r="J243" s="18"/>
      <c r="K243" s="18"/>
      <c r="L243" s="18"/>
      <c r="M243" s="18"/>
      <c r="N243" s="18"/>
      <c r="O243" s="18"/>
      <c r="P243" s="18"/>
      <c r="Q243" s="19"/>
      <c r="R243" s="20"/>
      <c r="S243" s="20"/>
      <c r="T243" s="20"/>
      <c r="U243" s="20"/>
      <c r="V243" s="20"/>
      <c r="W243" s="20"/>
      <c r="X243" s="20"/>
      <c r="Y243" s="20"/>
      <c r="Z243" s="20"/>
      <c r="AA243" s="22"/>
      <c r="AB243" s="22"/>
      <c r="AF243" t="str">
        <f>IF(Super[[#This Row],[TIPO]]="A",CONCATENATE(Super[[#This Row],[TIPO]],Super[[#This Row],[CTA]]),CONCATENATE(Super[[#This Row],[TIPO]],Super[[#This Row],[OBJ]]))</f>
        <v/>
      </c>
    </row>
    <row r="244" spans="1:32">
      <c r="A244" s="15" t="s">
        <v>167</v>
      </c>
      <c r="B244" s="16"/>
      <c r="C244" s="15"/>
      <c r="D244" s="17"/>
      <c r="E244" s="18"/>
      <c r="F244" s="18"/>
      <c r="G244" s="16"/>
      <c r="H244" s="16"/>
      <c r="I244" s="18"/>
      <c r="J244" s="18"/>
      <c r="K244" s="18"/>
      <c r="L244" s="18"/>
      <c r="M244" s="18"/>
      <c r="N244" s="18"/>
      <c r="O244" s="18"/>
      <c r="P244" s="18"/>
      <c r="Q244" s="19"/>
      <c r="R244" s="20"/>
      <c r="S244" s="20"/>
      <c r="T244" s="20"/>
      <c r="U244" s="20"/>
      <c r="V244" s="20"/>
      <c r="W244" s="20"/>
      <c r="X244" s="20"/>
      <c r="Y244" s="20"/>
      <c r="Z244" s="20"/>
      <c r="AA244" s="22"/>
      <c r="AB244" s="22"/>
      <c r="AF244" t="str">
        <f>IF(Super[[#This Row],[TIPO]]="A",CONCATENATE(Super[[#This Row],[TIPO]],Super[[#This Row],[CTA]]),CONCATENATE(Super[[#This Row],[TIPO]],Super[[#This Row],[OBJ]]))</f>
        <v/>
      </c>
    </row>
    <row r="245" spans="1:32">
      <c r="A245" s="15" t="s">
        <v>167</v>
      </c>
      <c r="B245" s="16"/>
      <c r="C245" s="15"/>
      <c r="D245" s="17"/>
      <c r="E245" s="18"/>
      <c r="F245" s="18"/>
      <c r="G245" s="16"/>
      <c r="H245" s="16"/>
      <c r="I245" s="18"/>
      <c r="J245" s="18"/>
      <c r="K245" s="18"/>
      <c r="L245" s="18"/>
      <c r="M245" s="18"/>
      <c r="N245" s="18"/>
      <c r="O245" s="18"/>
      <c r="P245" s="18"/>
      <c r="Q245" s="19"/>
      <c r="R245" s="20"/>
      <c r="S245" s="20"/>
      <c r="T245" s="20"/>
      <c r="U245" s="20"/>
      <c r="V245" s="20"/>
      <c r="W245" s="20"/>
      <c r="X245" s="20"/>
      <c r="Y245" s="20"/>
      <c r="Z245" s="20"/>
      <c r="AA245" s="22"/>
      <c r="AB245" s="22"/>
      <c r="AF245" t="str">
        <f>IF(Super[[#This Row],[TIPO]]="A",CONCATENATE(Super[[#This Row],[TIPO]],Super[[#This Row],[CTA]]),CONCATENATE(Super[[#This Row],[TIPO]],Super[[#This Row],[OBJ]]))</f>
        <v/>
      </c>
    </row>
    <row r="246" spans="1:32">
      <c r="A246" s="15" t="s">
        <v>167</v>
      </c>
      <c r="B246" s="16"/>
      <c r="C246" s="15"/>
      <c r="D246" s="17"/>
      <c r="E246" s="18"/>
      <c r="F246" s="18"/>
      <c r="G246" s="16"/>
      <c r="H246" s="16"/>
      <c r="I246" s="18"/>
      <c r="J246" s="18"/>
      <c r="K246" s="18"/>
      <c r="L246" s="18"/>
      <c r="M246" s="18"/>
      <c r="N246" s="18"/>
      <c r="O246" s="18"/>
      <c r="P246" s="18"/>
      <c r="Q246" s="19"/>
      <c r="R246" s="20"/>
      <c r="S246" s="20"/>
      <c r="T246" s="20"/>
      <c r="U246" s="20"/>
      <c r="V246" s="20"/>
      <c r="W246" s="20"/>
      <c r="X246" s="20"/>
      <c r="Y246" s="20"/>
      <c r="Z246" s="20"/>
      <c r="AA246" s="22"/>
      <c r="AB246" s="22"/>
      <c r="AF246" t="str">
        <f>IF(Super[[#This Row],[TIPO]]="A",CONCATENATE(Super[[#This Row],[TIPO]],Super[[#This Row],[CTA]]),CONCATENATE(Super[[#This Row],[TIPO]],Super[[#This Row],[OBJ]]))</f>
        <v/>
      </c>
    </row>
    <row r="247" spans="1:32">
      <c r="A247" s="15" t="s">
        <v>167</v>
      </c>
      <c r="B247" s="16"/>
      <c r="C247" s="15"/>
      <c r="D247" s="17"/>
      <c r="E247" s="18"/>
      <c r="F247" s="18"/>
      <c r="G247" s="16"/>
      <c r="H247" s="16"/>
      <c r="I247" s="18"/>
      <c r="J247" s="18"/>
      <c r="K247" s="18"/>
      <c r="L247" s="18"/>
      <c r="M247" s="18"/>
      <c r="N247" s="18"/>
      <c r="O247" s="18"/>
      <c r="P247" s="18"/>
      <c r="Q247" s="19"/>
      <c r="R247" s="20"/>
      <c r="S247" s="20"/>
      <c r="T247" s="20"/>
      <c r="U247" s="20"/>
      <c r="V247" s="20"/>
      <c r="W247" s="20"/>
      <c r="X247" s="20"/>
      <c r="Y247" s="20"/>
      <c r="Z247" s="20"/>
      <c r="AA247" s="22"/>
      <c r="AB247" s="22"/>
      <c r="AF247" t="str">
        <f>IF(Super[[#This Row],[TIPO]]="A",CONCATENATE(Super[[#This Row],[TIPO]],Super[[#This Row],[CTA]]),CONCATENATE(Super[[#This Row],[TIPO]],Super[[#This Row],[OBJ]]))</f>
        <v/>
      </c>
    </row>
    <row r="248" spans="1:32">
      <c r="A248" s="15" t="s">
        <v>167</v>
      </c>
      <c r="B248" s="16"/>
      <c r="C248" s="15"/>
      <c r="D248" s="17"/>
      <c r="E248" s="18"/>
      <c r="F248" s="18"/>
      <c r="G248" s="16"/>
      <c r="H248" s="16"/>
      <c r="I248" s="18"/>
      <c r="J248" s="18"/>
      <c r="K248" s="18"/>
      <c r="L248" s="18"/>
      <c r="M248" s="18"/>
      <c r="N248" s="18"/>
      <c r="O248" s="18"/>
      <c r="P248" s="18"/>
      <c r="Q248" s="19"/>
      <c r="R248" s="20"/>
      <c r="S248" s="20"/>
      <c r="T248" s="20"/>
      <c r="U248" s="20"/>
      <c r="V248" s="20"/>
      <c r="W248" s="20"/>
      <c r="X248" s="20"/>
      <c r="Y248" s="20"/>
      <c r="Z248" s="20"/>
      <c r="AA248" s="22"/>
      <c r="AB248" s="22"/>
      <c r="AF248" t="str">
        <f>IF(Super[[#This Row],[TIPO]]="A",CONCATENATE(Super[[#This Row],[TIPO]],Super[[#This Row],[CTA]]),CONCATENATE(Super[[#This Row],[TIPO]],Super[[#This Row],[OBJ]]))</f>
        <v/>
      </c>
    </row>
    <row r="249" spans="1:32">
      <c r="A249" s="15" t="s">
        <v>167</v>
      </c>
      <c r="B249" s="16"/>
      <c r="C249" s="15"/>
      <c r="D249" s="17"/>
      <c r="E249" s="18"/>
      <c r="F249" s="18"/>
      <c r="G249" s="16"/>
      <c r="H249" s="16"/>
      <c r="I249" s="18"/>
      <c r="J249" s="18"/>
      <c r="K249" s="18"/>
      <c r="L249" s="18"/>
      <c r="M249" s="18"/>
      <c r="N249" s="18"/>
      <c r="O249" s="18"/>
      <c r="P249" s="18"/>
      <c r="Q249" s="19"/>
      <c r="R249" s="20"/>
      <c r="S249" s="20"/>
      <c r="T249" s="20"/>
      <c r="U249" s="20"/>
      <c r="V249" s="20"/>
      <c r="W249" s="20"/>
      <c r="X249" s="20"/>
      <c r="Y249" s="20"/>
      <c r="Z249" s="20"/>
      <c r="AA249" s="22"/>
      <c r="AB249" s="22"/>
      <c r="AF249" t="str">
        <f>IF(Super[[#This Row],[TIPO]]="A",CONCATENATE(Super[[#This Row],[TIPO]],Super[[#This Row],[CTA]]),CONCATENATE(Super[[#This Row],[TIPO]],Super[[#This Row],[OBJ]]))</f>
        <v/>
      </c>
    </row>
    <row r="250" spans="1:32">
      <c r="A250" s="15" t="s">
        <v>167</v>
      </c>
      <c r="B250" s="16"/>
      <c r="C250" s="15"/>
      <c r="D250" s="17"/>
      <c r="E250" s="18"/>
      <c r="F250" s="18"/>
      <c r="G250" s="16"/>
      <c r="H250" s="16"/>
      <c r="I250" s="18"/>
      <c r="J250" s="18"/>
      <c r="K250" s="18"/>
      <c r="L250" s="18"/>
      <c r="M250" s="18"/>
      <c r="N250" s="18"/>
      <c r="O250" s="18"/>
      <c r="P250" s="18"/>
      <c r="Q250" s="19"/>
      <c r="R250" s="20"/>
      <c r="S250" s="20"/>
      <c r="T250" s="20"/>
      <c r="U250" s="20"/>
      <c r="V250" s="20"/>
      <c r="W250" s="20"/>
      <c r="X250" s="20"/>
      <c r="Y250" s="20"/>
      <c r="Z250" s="20"/>
      <c r="AA250" s="22"/>
      <c r="AB250" s="22"/>
      <c r="AF250" t="str">
        <f>IF(Super[[#This Row],[TIPO]]="A",CONCATENATE(Super[[#This Row],[TIPO]],Super[[#This Row],[CTA]]),CONCATENATE(Super[[#This Row],[TIPO]],Super[[#This Row],[OBJ]]))</f>
        <v/>
      </c>
    </row>
    <row r="251" spans="1:32">
      <c r="A251" s="15" t="s">
        <v>167</v>
      </c>
      <c r="B251" s="16"/>
      <c r="C251" s="15"/>
      <c r="D251" s="17"/>
      <c r="E251" s="18"/>
      <c r="F251" s="18"/>
      <c r="G251" s="16"/>
      <c r="H251" s="16"/>
      <c r="I251" s="18"/>
      <c r="J251" s="18"/>
      <c r="K251" s="18"/>
      <c r="L251" s="18"/>
      <c r="M251" s="18"/>
      <c r="N251" s="18"/>
      <c r="O251" s="18"/>
      <c r="P251" s="18"/>
      <c r="Q251" s="19"/>
      <c r="R251" s="20"/>
      <c r="S251" s="20"/>
      <c r="T251" s="20"/>
      <c r="U251" s="20"/>
      <c r="V251" s="20"/>
      <c r="W251" s="20"/>
      <c r="X251" s="20"/>
      <c r="Y251" s="20"/>
      <c r="Z251" s="20"/>
      <c r="AA251" s="22"/>
      <c r="AB251" s="22"/>
      <c r="AF251" t="str">
        <f>IF(Super[[#This Row],[TIPO]]="A",CONCATENATE(Super[[#This Row],[TIPO]],Super[[#This Row],[CTA]]),CONCATENATE(Super[[#This Row],[TIPO]],Super[[#This Row],[OBJ]]))</f>
        <v/>
      </c>
    </row>
    <row r="252" spans="1:32">
      <c r="A252" s="15" t="s">
        <v>167</v>
      </c>
      <c r="B252" s="16"/>
      <c r="C252" s="15"/>
      <c r="D252" s="17"/>
      <c r="E252" s="18"/>
      <c r="F252" s="18"/>
      <c r="G252" s="16"/>
      <c r="H252" s="16"/>
      <c r="I252" s="18"/>
      <c r="J252" s="18"/>
      <c r="K252" s="18"/>
      <c r="L252" s="18"/>
      <c r="M252" s="18"/>
      <c r="N252" s="18"/>
      <c r="O252" s="18"/>
      <c r="P252" s="18"/>
      <c r="Q252" s="19"/>
      <c r="R252" s="20"/>
      <c r="S252" s="20"/>
      <c r="T252" s="20"/>
      <c r="U252" s="20"/>
      <c r="V252" s="20"/>
      <c r="W252" s="20"/>
      <c r="X252" s="20"/>
      <c r="Y252" s="20"/>
      <c r="Z252" s="20"/>
      <c r="AA252" s="22"/>
      <c r="AB252" s="22"/>
      <c r="AF252" t="str">
        <f>IF(Super[[#This Row],[TIPO]]="A",CONCATENATE(Super[[#This Row],[TIPO]],Super[[#This Row],[CTA]]),CONCATENATE(Super[[#This Row],[TIPO]],Super[[#This Row],[OBJ]]))</f>
        <v/>
      </c>
    </row>
    <row r="253" spans="1:32">
      <c r="A253" s="15" t="s">
        <v>167</v>
      </c>
      <c r="B253" s="16"/>
      <c r="C253" s="15"/>
      <c r="D253" s="17"/>
      <c r="E253" s="18"/>
      <c r="F253" s="18"/>
      <c r="G253" s="16"/>
      <c r="H253" s="16"/>
      <c r="I253" s="18"/>
      <c r="J253" s="18"/>
      <c r="K253" s="18"/>
      <c r="L253" s="18"/>
      <c r="M253" s="18"/>
      <c r="N253" s="18"/>
      <c r="O253" s="18"/>
      <c r="P253" s="18"/>
      <c r="Q253" s="19"/>
      <c r="R253" s="20"/>
      <c r="S253" s="20"/>
      <c r="T253" s="20"/>
      <c r="U253" s="20"/>
      <c r="V253" s="20"/>
      <c r="W253" s="20"/>
      <c r="X253" s="20"/>
      <c r="Y253" s="20"/>
      <c r="Z253" s="20"/>
      <c r="AA253" s="22"/>
      <c r="AB253" s="22"/>
      <c r="AF253" t="str">
        <f>IF(Super[[#This Row],[TIPO]]="A",CONCATENATE(Super[[#This Row],[TIPO]],Super[[#This Row],[CTA]]),CONCATENATE(Super[[#This Row],[TIPO]],Super[[#This Row],[OBJ]]))</f>
        <v/>
      </c>
    </row>
    <row r="254" spans="1:32">
      <c r="A254" s="15" t="s">
        <v>167</v>
      </c>
      <c r="B254" s="16"/>
      <c r="C254" s="15"/>
      <c r="D254" s="17"/>
      <c r="E254" s="18"/>
      <c r="F254" s="18"/>
      <c r="G254" s="16"/>
      <c r="H254" s="16"/>
      <c r="I254" s="18"/>
      <c r="J254" s="18"/>
      <c r="K254" s="18"/>
      <c r="L254" s="18"/>
      <c r="M254" s="18"/>
      <c r="N254" s="18"/>
      <c r="O254" s="18"/>
      <c r="P254" s="18"/>
      <c r="Q254" s="19"/>
      <c r="R254" s="20"/>
      <c r="S254" s="20"/>
      <c r="T254" s="20"/>
      <c r="U254" s="20"/>
      <c r="V254" s="20"/>
      <c r="W254" s="20"/>
      <c r="X254" s="20"/>
      <c r="Y254" s="20"/>
      <c r="Z254" s="20"/>
      <c r="AA254" s="22"/>
      <c r="AB254" s="22"/>
      <c r="AF254" t="str">
        <f>IF(Super[[#This Row],[TIPO]]="A",CONCATENATE(Super[[#This Row],[TIPO]],Super[[#This Row],[CTA]]),CONCATENATE(Super[[#This Row],[TIPO]],Super[[#This Row],[OBJ]]))</f>
        <v/>
      </c>
    </row>
    <row r="255" spans="1:32">
      <c r="A255" s="15" t="s">
        <v>168</v>
      </c>
      <c r="B255" s="16"/>
      <c r="C255" s="15"/>
      <c r="D255" s="17"/>
      <c r="E255" s="18"/>
      <c r="F255" s="18"/>
      <c r="G255" s="16"/>
      <c r="H255" s="16"/>
      <c r="I255" s="18"/>
      <c r="J255" s="18"/>
      <c r="K255" s="18"/>
      <c r="L255" s="18"/>
      <c r="M255" s="18"/>
      <c r="N255" s="18"/>
      <c r="O255" s="18"/>
      <c r="P255" s="18"/>
      <c r="Q255" s="19"/>
      <c r="R255" s="20"/>
      <c r="S255" s="20"/>
      <c r="T255" s="20"/>
      <c r="U255" s="21"/>
      <c r="V255" s="20"/>
      <c r="W255" s="20"/>
      <c r="X255" s="20"/>
      <c r="Y255" s="20"/>
      <c r="Z255" s="20"/>
      <c r="AA255" s="22"/>
      <c r="AB255" s="22"/>
      <c r="AF255" t="str">
        <f>IF(Super[[#This Row],[TIPO]]="A",CONCATENATE(Super[[#This Row],[TIPO]],Super[[#This Row],[CTA]]),CONCATENATE(Super[[#This Row],[TIPO]],Super[[#This Row],[OBJ]]))</f>
        <v/>
      </c>
    </row>
    <row r="256" spans="1:32">
      <c r="A256" s="15" t="s">
        <v>168</v>
      </c>
      <c r="B256" s="16"/>
      <c r="C256" s="15"/>
      <c r="D256" s="17"/>
      <c r="E256" s="18"/>
      <c r="F256" s="18"/>
      <c r="G256" s="16"/>
      <c r="H256" s="16"/>
      <c r="I256" s="18"/>
      <c r="J256" s="18"/>
      <c r="K256" s="18"/>
      <c r="L256" s="18"/>
      <c r="M256" s="18"/>
      <c r="N256" s="18"/>
      <c r="O256" s="18"/>
      <c r="P256" s="18"/>
      <c r="Q256" s="19"/>
      <c r="R256" s="20"/>
      <c r="S256" s="20"/>
      <c r="T256" s="20"/>
      <c r="U256" s="21"/>
      <c r="V256" s="20"/>
      <c r="W256" s="20"/>
      <c r="X256" s="20"/>
      <c r="Y256" s="20"/>
      <c r="Z256" s="20"/>
      <c r="AA256" s="22"/>
      <c r="AB256" s="22"/>
      <c r="AF256" t="str">
        <f>IF(Super[[#This Row],[TIPO]]="A",CONCATENATE(Super[[#This Row],[TIPO]],Super[[#This Row],[CTA]]),CONCATENATE(Super[[#This Row],[TIPO]],Super[[#This Row],[OBJ]]))</f>
        <v/>
      </c>
    </row>
    <row r="257" spans="1:32">
      <c r="A257" s="15" t="s">
        <v>168</v>
      </c>
      <c r="B257" s="16"/>
      <c r="C257" s="15"/>
      <c r="D257" s="17"/>
      <c r="E257" s="18"/>
      <c r="F257" s="18"/>
      <c r="G257" s="16"/>
      <c r="H257" s="16"/>
      <c r="I257" s="18"/>
      <c r="J257" s="18"/>
      <c r="K257" s="18"/>
      <c r="L257" s="18"/>
      <c r="M257" s="18"/>
      <c r="N257" s="18"/>
      <c r="O257" s="18"/>
      <c r="P257" s="18"/>
      <c r="Q257" s="19"/>
      <c r="R257" s="20"/>
      <c r="S257" s="20"/>
      <c r="T257" s="20"/>
      <c r="U257" s="21"/>
      <c r="V257" s="20"/>
      <c r="W257" s="20"/>
      <c r="X257" s="20"/>
      <c r="Y257" s="20"/>
      <c r="Z257" s="20"/>
      <c r="AA257" s="22"/>
      <c r="AB257" s="22"/>
      <c r="AF257" t="str">
        <f>IF(Super[[#This Row],[TIPO]]="A",CONCATENATE(Super[[#This Row],[TIPO]],Super[[#This Row],[CTA]]),CONCATENATE(Super[[#This Row],[TIPO]],Super[[#This Row],[OBJ]]))</f>
        <v/>
      </c>
    </row>
    <row r="258" spans="1:32">
      <c r="A258" s="15" t="s">
        <v>168</v>
      </c>
      <c r="B258" s="16"/>
      <c r="C258" s="15"/>
      <c r="D258" s="17"/>
      <c r="E258" s="18"/>
      <c r="F258" s="18"/>
      <c r="G258" s="16"/>
      <c r="H258" s="16"/>
      <c r="I258" s="18"/>
      <c r="J258" s="18"/>
      <c r="K258" s="18"/>
      <c r="L258" s="18"/>
      <c r="M258" s="18"/>
      <c r="N258" s="18"/>
      <c r="O258" s="18"/>
      <c r="P258" s="18"/>
      <c r="Q258" s="19"/>
      <c r="R258" s="20"/>
      <c r="S258" s="20"/>
      <c r="T258" s="20"/>
      <c r="U258" s="21"/>
      <c r="V258" s="20"/>
      <c r="W258" s="20"/>
      <c r="X258" s="20"/>
      <c r="Y258" s="20"/>
      <c r="Z258" s="20"/>
      <c r="AA258" s="22"/>
      <c r="AB258" s="22"/>
      <c r="AF258" t="str">
        <f>IF(Super[[#This Row],[TIPO]]="A",CONCATENATE(Super[[#This Row],[TIPO]],Super[[#This Row],[CTA]]),CONCATENATE(Super[[#This Row],[TIPO]],Super[[#This Row],[OBJ]]))</f>
        <v/>
      </c>
    </row>
    <row r="259" spans="1:32">
      <c r="A259" s="15" t="s">
        <v>168</v>
      </c>
      <c r="B259" s="16"/>
      <c r="C259" s="15"/>
      <c r="D259" s="17"/>
      <c r="E259" s="18"/>
      <c r="F259" s="18"/>
      <c r="G259" s="16"/>
      <c r="H259" s="16"/>
      <c r="I259" s="18"/>
      <c r="J259" s="18"/>
      <c r="K259" s="18"/>
      <c r="L259" s="18"/>
      <c r="M259" s="18"/>
      <c r="N259" s="18"/>
      <c r="O259" s="18"/>
      <c r="P259" s="18"/>
      <c r="Q259" s="19"/>
      <c r="R259" s="20"/>
      <c r="S259" s="20"/>
      <c r="T259" s="20"/>
      <c r="U259" s="21"/>
      <c r="V259" s="20"/>
      <c r="W259" s="20"/>
      <c r="X259" s="20"/>
      <c r="Y259" s="20"/>
      <c r="Z259" s="20"/>
      <c r="AA259" s="22"/>
      <c r="AB259" s="22"/>
      <c r="AF259" t="str">
        <f>IF(Super[[#This Row],[TIPO]]="A",CONCATENATE(Super[[#This Row],[TIPO]],Super[[#This Row],[CTA]]),CONCATENATE(Super[[#This Row],[TIPO]],Super[[#This Row],[OBJ]]))</f>
        <v/>
      </c>
    </row>
    <row r="260" spans="1:32">
      <c r="A260" s="15" t="s">
        <v>168</v>
      </c>
      <c r="B260" s="16"/>
      <c r="C260" s="15"/>
      <c r="D260" s="17"/>
      <c r="E260" s="18"/>
      <c r="F260" s="18"/>
      <c r="G260" s="16"/>
      <c r="H260" s="16"/>
      <c r="I260" s="18"/>
      <c r="J260" s="18"/>
      <c r="K260" s="18"/>
      <c r="L260" s="18"/>
      <c r="M260" s="18"/>
      <c r="N260" s="18"/>
      <c r="O260" s="18"/>
      <c r="P260" s="18"/>
      <c r="Q260" s="19"/>
      <c r="R260" s="20"/>
      <c r="S260" s="20"/>
      <c r="T260" s="20"/>
      <c r="U260" s="21"/>
      <c r="V260" s="20"/>
      <c r="W260" s="20"/>
      <c r="X260" s="20"/>
      <c r="Y260" s="20"/>
      <c r="Z260" s="20"/>
      <c r="AA260" s="22"/>
      <c r="AB260" s="22"/>
      <c r="AF260" t="str">
        <f>IF(Super[[#This Row],[TIPO]]="A",CONCATENATE(Super[[#This Row],[TIPO]],Super[[#This Row],[CTA]]),CONCATENATE(Super[[#This Row],[TIPO]],Super[[#This Row],[OBJ]]))</f>
        <v/>
      </c>
    </row>
    <row r="261" spans="1:32">
      <c r="A261" s="15" t="s">
        <v>168</v>
      </c>
      <c r="B261" s="16"/>
      <c r="C261" s="15"/>
      <c r="D261" s="17"/>
      <c r="E261" s="18"/>
      <c r="F261" s="18"/>
      <c r="G261" s="16"/>
      <c r="H261" s="16"/>
      <c r="I261" s="18"/>
      <c r="J261" s="18"/>
      <c r="K261" s="18"/>
      <c r="L261" s="18"/>
      <c r="M261" s="18"/>
      <c r="N261" s="18"/>
      <c r="O261" s="18"/>
      <c r="P261" s="18"/>
      <c r="Q261" s="19"/>
      <c r="R261" s="20"/>
      <c r="S261" s="20"/>
      <c r="T261" s="20"/>
      <c r="U261" s="21"/>
      <c r="V261" s="20"/>
      <c r="W261" s="20"/>
      <c r="X261" s="20"/>
      <c r="Y261" s="20"/>
      <c r="Z261" s="20"/>
      <c r="AA261" s="22"/>
      <c r="AB261" s="22"/>
      <c r="AF261" t="str">
        <f>IF(Super[[#This Row],[TIPO]]="A",CONCATENATE(Super[[#This Row],[TIPO]],Super[[#This Row],[CTA]]),CONCATENATE(Super[[#This Row],[TIPO]],Super[[#This Row],[OBJ]]))</f>
        <v/>
      </c>
    </row>
    <row r="262" spans="1:32">
      <c r="A262" s="15" t="s">
        <v>168</v>
      </c>
      <c r="B262" s="16"/>
      <c r="C262" s="15"/>
      <c r="D262" s="17"/>
      <c r="E262" s="18"/>
      <c r="F262" s="18"/>
      <c r="G262" s="16"/>
      <c r="H262" s="16"/>
      <c r="I262" s="18"/>
      <c r="J262" s="18"/>
      <c r="K262" s="18"/>
      <c r="L262" s="18"/>
      <c r="M262" s="18"/>
      <c r="N262" s="18"/>
      <c r="O262" s="18"/>
      <c r="P262" s="18"/>
      <c r="Q262" s="19"/>
      <c r="R262" s="20"/>
      <c r="S262" s="20"/>
      <c r="T262" s="20"/>
      <c r="U262" s="20"/>
      <c r="V262" s="20"/>
      <c r="W262" s="20"/>
      <c r="X262" s="20"/>
      <c r="Y262" s="20"/>
      <c r="Z262" s="20"/>
      <c r="AA262" s="22"/>
      <c r="AB262" s="22"/>
      <c r="AF262" t="str">
        <f>IF(Super[[#This Row],[TIPO]]="A",CONCATENATE(Super[[#This Row],[TIPO]],Super[[#This Row],[CTA]]),CONCATENATE(Super[[#This Row],[TIPO]],Super[[#This Row],[OBJ]]))</f>
        <v/>
      </c>
    </row>
    <row r="263" spans="1:32">
      <c r="A263" s="15" t="s">
        <v>168</v>
      </c>
      <c r="B263" s="16"/>
      <c r="C263" s="15"/>
      <c r="D263" s="17"/>
      <c r="E263" s="18"/>
      <c r="F263" s="18"/>
      <c r="G263" s="16"/>
      <c r="H263" s="16"/>
      <c r="I263" s="18"/>
      <c r="J263" s="18"/>
      <c r="K263" s="18"/>
      <c r="L263" s="18"/>
      <c r="M263" s="18"/>
      <c r="N263" s="18"/>
      <c r="O263" s="18"/>
      <c r="P263" s="18"/>
      <c r="Q263" s="19"/>
      <c r="R263" s="20"/>
      <c r="S263" s="20"/>
      <c r="T263" s="20"/>
      <c r="U263" s="20"/>
      <c r="V263" s="20"/>
      <c r="W263" s="20"/>
      <c r="X263" s="20"/>
      <c r="Y263" s="20"/>
      <c r="Z263" s="20"/>
      <c r="AA263" s="22"/>
      <c r="AB263" s="22"/>
      <c r="AF263" t="str">
        <f>IF(Super[[#This Row],[TIPO]]="A",CONCATENATE(Super[[#This Row],[TIPO]],Super[[#This Row],[CTA]]),CONCATENATE(Super[[#This Row],[TIPO]],Super[[#This Row],[OBJ]]))</f>
        <v/>
      </c>
    </row>
    <row r="264" spans="1:32">
      <c r="A264" s="15" t="s">
        <v>168</v>
      </c>
      <c r="B264" s="16"/>
      <c r="C264" s="15"/>
      <c r="D264" s="17"/>
      <c r="E264" s="18"/>
      <c r="F264" s="18"/>
      <c r="G264" s="16"/>
      <c r="H264" s="16"/>
      <c r="I264" s="18"/>
      <c r="J264" s="18"/>
      <c r="K264" s="18"/>
      <c r="L264" s="18"/>
      <c r="M264" s="18"/>
      <c r="N264" s="18"/>
      <c r="O264" s="18"/>
      <c r="P264" s="18"/>
      <c r="Q264" s="19"/>
      <c r="R264" s="20"/>
      <c r="S264" s="20"/>
      <c r="T264" s="20"/>
      <c r="U264" s="20"/>
      <c r="V264" s="20"/>
      <c r="W264" s="20"/>
      <c r="X264" s="20"/>
      <c r="Y264" s="20"/>
      <c r="Z264" s="20"/>
      <c r="AA264" s="22"/>
      <c r="AB264" s="22"/>
      <c r="AF264" t="str">
        <f>IF(Super[[#This Row],[TIPO]]="A",CONCATENATE(Super[[#This Row],[TIPO]],Super[[#This Row],[CTA]]),CONCATENATE(Super[[#This Row],[TIPO]],Super[[#This Row],[OBJ]]))</f>
        <v/>
      </c>
    </row>
    <row r="265" spans="1:32">
      <c r="A265" s="15" t="s">
        <v>168</v>
      </c>
      <c r="B265" s="16"/>
      <c r="C265" s="15"/>
      <c r="D265" s="17"/>
      <c r="E265" s="18"/>
      <c r="F265" s="18"/>
      <c r="G265" s="16"/>
      <c r="H265" s="16"/>
      <c r="I265" s="18"/>
      <c r="J265" s="18"/>
      <c r="K265" s="18"/>
      <c r="L265" s="18"/>
      <c r="M265" s="18"/>
      <c r="N265" s="18"/>
      <c r="O265" s="18"/>
      <c r="P265" s="18"/>
      <c r="Q265" s="19"/>
      <c r="R265" s="20"/>
      <c r="S265" s="20"/>
      <c r="T265" s="20"/>
      <c r="U265" s="20"/>
      <c r="V265" s="20"/>
      <c r="W265" s="20"/>
      <c r="X265" s="20"/>
      <c r="Y265" s="20"/>
      <c r="Z265" s="20"/>
      <c r="AA265" s="22"/>
      <c r="AB265" s="22"/>
      <c r="AF265" t="str">
        <f>IF(Super[[#This Row],[TIPO]]="A",CONCATENATE(Super[[#This Row],[TIPO]],Super[[#This Row],[CTA]]),CONCATENATE(Super[[#This Row],[TIPO]],Super[[#This Row],[OBJ]]))</f>
        <v/>
      </c>
    </row>
    <row r="266" spans="1:32">
      <c r="A266" s="15" t="s">
        <v>168</v>
      </c>
      <c r="B266" s="16"/>
      <c r="C266" s="15"/>
      <c r="D266" s="17"/>
      <c r="E266" s="18"/>
      <c r="F266" s="18"/>
      <c r="G266" s="16"/>
      <c r="H266" s="16"/>
      <c r="I266" s="18"/>
      <c r="J266" s="18"/>
      <c r="K266" s="18"/>
      <c r="L266" s="18"/>
      <c r="M266" s="18"/>
      <c r="N266" s="18"/>
      <c r="O266" s="18"/>
      <c r="P266" s="18"/>
      <c r="Q266" s="19"/>
      <c r="R266" s="20"/>
      <c r="S266" s="20"/>
      <c r="T266" s="20"/>
      <c r="U266" s="20"/>
      <c r="V266" s="20"/>
      <c r="W266" s="20"/>
      <c r="X266" s="20"/>
      <c r="Y266" s="20"/>
      <c r="Z266" s="20"/>
      <c r="AA266" s="22"/>
      <c r="AB266" s="22"/>
      <c r="AF266" t="str">
        <f>IF(Super[[#This Row],[TIPO]]="A",CONCATENATE(Super[[#This Row],[TIPO]],Super[[#This Row],[CTA]]),CONCATENATE(Super[[#This Row],[TIPO]],Super[[#This Row],[OBJ]]))</f>
        <v/>
      </c>
    </row>
    <row r="267" spans="1:32">
      <c r="A267" s="15" t="s">
        <v>168</v>
      </c>
      <c r="B267" s="16"/>
      <c r="C267" s="15"/>
      <c r="D267" s="17"/>
      <c r="E267" s="18"/>
      <c r="F267" s="18"/>
      <c r="G267" s="16"/>
      <c r="H267" s="16"/>
      <c r="I267" s="18"/>
      <c r="J267" s="18"/>
      <c r="K267" s="18"/>
      <c r="L267" s="18"/>
      <c r="M267" s="18"/>
      <c r="N267" s="18"/>
      <c r="O267" s="18"/>
      <c r="P267" s="18"/>
      <c r="Q267" s="19"/>
      <c r="R267" s="20"/>
      <c r="S267" s="20"/>
      <c r="T267" s="20"/>
      <c r="U267" s="20"/>
      <c r="V267" s="20"/>
      <c r="W267" s="20"/>
      <c r="X267" s="20"/>
      <c r="Y267" s="20"/>
      <c r="Z267" s="20"/>
      <c r="AA267" s="22"/>
      <c r="AB267" s="22"/>
      <c r="AF267" t="str">
        <f>IF(Super[[#This Row],[TIPO]]="A",CONCATENATE(Super[[#This Row],[TIPO]],Super[[#This Row],[CTA]]),CONCATENATE(Super[[#This Row],[TIPO]],Super[[#This Row],[OBJ]]))</f>
        <v/>
      </c>
    </row>
    <row r="268" spans="1:32">
      <c r="A268" s="15" t="s">
        <v>168</v>
      </c>
      <c r="B268" s="16"/>
      <c r="C268" s="15"/>
      <c r="D268" s="17"/>
      <c r="E268" s="18"/>
      <c r="F268" s="18"/>
      <c r="G268" s="16"/>
      <c r="H268" s="16"/>
      <c r="I268" s="18"/>
      <c r="J268" s="18"/>
      <c r="K268" s="18"/>
      <c r="L268" s="18"/>
      <c r="M268" s="18"/>
      <c r="N268" s="18"/>
      <c r="O268" s="18"/>
      <c r="P268" s="18"/>
      <c r="Q268" s="19"/>
      <c r="R268" s="20"/>
      <c r="S268" s="20"/>
      <c r="T268" s="20"/>
      <c r="U268" s="20"/>
      <c r="V268" s="20"/>
      <c r="W268" s="20"/>
      <c r="X268" s="20"/>
      <c r="Y268" s="20"/>
      <c r="Z268" s="20"/>
      <c r="AA268" s="22"/>
      <c r="AB268" s="22"/>
      <c r="AF268" t="str">
        <f>IF(Super[[#This Row],[TIPO]]="A",CONCATENATE(Super[[#This Row],[TIPO]],Super[[#This Row],[CTA]]),CONCATENATE(Super[[#This Row],[TIPO]],Super[[#This Row],[OBJ]]))</f>
        <v/>
      </c>
    </row>
    <row r="269" spans="1:32">
      <c r="A269" s="15" t="s">
        <v>168</v>
      </c>
      <c r="B269" s="16"/>
      <c r="C269" s="15"/>
      <c r="D269" s="17"/>
      <c r="E269" s="18"/>
      <c r="F269" s="18"/>
      <c r="G269" s="16"/>
      <c r="H269" s="16"/>
      <c r="I269" s="18"/>
      <c r="J269" s="18"/>
      <c r="K269" s="18"/>
      <c r="L269" s="18"/>
      <c r="M269" s="18"/>
      <c r="N269" s="18"/>
      <c r="O269" s="18"/>
      <c r="P269" s="18"/>
      <c r="Q269" s="19"/>
      <c r="R269" s="20"/>
      <c r="S269" s="20"/>
      <c r="T269" s="20"/>
      <c r="U269" s="20"/>
      <c r="V269" s="20"/>
      <c r="W269" s="20"/>
      <c r="X269" s="20"/>
      <c r="Y269" s="20"/>
      <c r="Z269" s="20"/>
      <c r="AA269" s="22"/>
      <c r="AB269" s="22"/>
      <c r="AF269" t="str">
        <f>IF(Super[[#This Row],[TIPO]]="A",CONCATENATE(Super[[#This Row],[TIPO]],Super[[#This Row],[CTA]]),CONCATENATE(Super[[#This Row],[TIPO]],Super[[#This Row],[OBJ]]))</f>
        <v/>
      </c>
    </row>
    <row r="270" spans="1:32">
      <c r="A270" s="15" t="s">
        <v>168</v>
      </c>
      <c r="B270" s="16"/>
      <c r="C270" s="15"/>
      <c r="D270" s="17"/>
      <c r="E270" s="18"/>
      <c r="F270" s="18"/>
      <c r="G270" s="16"/>
      <c r="H270" s="16"/>
      <c r="I270" s="18"/>
      <c r="J270" s="18"/>
      <c r="K270" s="18"/>
      <c r="L270" s="18"/>
      <c r="M270" s="18"/>
      <c r="N270" s="18"/>
      <c r="O270" s="18"/>
      <c r="P270" s="18"/>
      <c r="Q270" s="19"/>
      <c r="R270" s="20"/>
      <c r="S270" s="20"/>
      <c r="T270" s="20"/>
      <c r="U270" s="20"/>
      <c r="V270" s="20"/>
      <c r="W270" s="20"/>
      <c r="X270" s="20"/>
      <c r="Y270" s="20"/>
      <c r="Z270" s="20"/>
      <c r="AA270" s="22"/>
      <c r="AB270" s="22"/>
      <c r="AF270" t="str">
        <f>IF(Super[[#This Row],[TIPO]]="A",CONCATENATE(Super[[#This Row],[TIPO]],Super[[#This Row],[CTA]]),CONCATENATE(Super[[#This Row],[TIPO]],Super[[#This Row],[OBJ]]))</f>
        <v/>
      </c>
    </row>
    <row r="271" spans="1:32">
      <c r="A271" s="15" t="s">
        <v>168</v>
      </c>
      <c r="B271" s="16"/>
      <c r="C271" s="15"/>
      <c r="D271" s="17"/>
      <c r="E271" s="18"/>
      <c r="F271" s="18"/>
      <c r="G271" s="16"/>
      <c r="H271" s="16"/>
      <c r="I271" s="18"/>
      <c r="J271" s="18"/>
      <c r="K271" s="18"/>
      <c r="L271" s="18"/>
      <c r="M271" s="18"/>
      <c r="N271" s="18"/>
      <c r="O271" s="18"/>
      <c r="P271" s="18"/>
      <c r="Q271" s="19"/>
      <c r="R271" s="20"/>
      <c r="S271" s="20"/>
      <c r="T271" s="20"/>
      <c r="U271" s="20"/>
      <c r="V271" s="20"/>
      <c r="W271" s="20"/>
      <c r="X271" s="20"/>
      <c r="Y271" s="20"/>
      <c r="Z271" s="20"/>
      <c r="AA271" s="22"/>
      <c r="AB271" s="22"/>
      <c r="AF271" t="str">
        <f>IF(Super[[#This Row],[TIPO]]="A",CONCATENATE(Super[[#This Row],[TIPO]],Super[[#This Row],[CTA]]),CONCATENATE(Super[[#This Row],[TIPO]],Super[[#This Row],[OBJ]]))</f>
        <v/>
      </c>
    </row>
    <row r="272" spans="1:32">
      <c r="A272" s="15" t="s">
        <v>168</v>
      </c>
      <c r="B272" s="16"/>
      <c r="C272" s="15"/>
      <c r="D272" s="17"/>
      <c r="E272" s="18"/>
      <c r="F272" s="18"/>
      <c r="G272" s="16"/>
      <c r="H272" s="16"/>
      <c r="I272" s="18"/>
      <c r="J272" s="18"/>
      <c r="K272" s="18"/>
      <c r="L272" s="18"/>
      <c r="M272" s="18"/>
      <c r="N272" s="18"/>
      <c r="O272" s="18"/>
      <c r="P272" s="18"/>
      <c r="Q272" s="19"/>
      <c r="R272" s="20"/>
      <c r="S272" s="20"/>
      <c r="T272" s="20"/>
      <c r="U272" s="20"/>
      <c r="V272" s="20"/>
      <c r="W272" s="20"/>
      <c r="X272" s="20"/>
      <c r="Y272" s="20"/>
      <c r="Z272" s="20"/>
      <c r="AA272" s="22"/>
      <c r="AB272" s="22"/>
      <c r="AF272" t="str">
        <f>IF(Super[[#This Row],[TIPO]]="A",CONCATENATE(Super[[#This Row],[TIPO]],Super[[#This Row],[CTA]]),CONCATENATE(Super[[#This Row],[TIPO]],Super[[#This Row],[OBJ]]))</f>
        <v/>
      </c>
    </row>
    <row r="273" spans="1:32">
      <c r="A273" s="15" t="s">
        <v>168</v>
      </c>
      <c r="B273" s="16"/>
      <c r="C273" s="15"/>
      <c r="D273" s="17"/>
      <c r="E273" s="18"/>
      <c r="F273" s="18"/>
      <c r="G273" s="16"/>
      <c r="H273" s="16"/>
      <c r="I273" s="18"/>
      <c r="J273" s="18"/>
      <c r="K273" s="18"/>
      <c r="L273" s="18"/>
      <c r="M273" s="18"/>
      <c r="N273" s="18"/>
      <c r="O273" s="18"/>
      <c r="P273" s="18"/>
      <c r="Q273" s="19"/>
      <c r="R273" s="20"/>
      <c r="S273" s="20"/>
      <c r="T273" s="20"/>
      <c r="U273" s="20"/>
      <c r="V273" s="20"/>
      <c r="W273" s="20"/>
      <c r="X273" s="20"/>
      <c r="Y273" s="20"/>
      <c r="Z273" s="20"/>
      <c r="AA273" s="22"/>
      <c r="AB273" s="22"/>
      <c r="AF273" t="str">
        <f>IF(Super[[#This Row],[TIPO]]="A",CONCATENATE(Super[[#This Row],[TIPO]],Super[[#This Row],[CTA]]),CONCATENATE(Super[[#This Row],[TIPO]],Super[[#This Row],[OBJ]]))</f>
        <v/>
      </c>
    </row>
    <row r="274" spans="1:32">
      <c r="A274" s="15" t="s">
        <v>168</v>
      </c>
      <c r="B274" s="16"/>
      <c r="C274" s="15"/>
      <c r="D274" s="17"/>
      <c r="E274" s="18"/>
      <c r="F274" s="18"/>
      <c r="G274" s="16"/>
      <c r="H274" s="16"/>
      <c r="I274" s="18"/>
      <c r="J274" s="18"/>
      <c r="K274" s="18"/>
      <c r="L274" s="18"/>
      <c r="M274" s="18"/>
      <c r="N274" s="18"/>
      <c r="O274" s="18"/>
      <c r="P274" s="18"/>
      <c r="Q274" s="19"/>
      <c r="R274" s="20"/>
      <c r="S274" s="20"/>
      <c r="T274" s="20"/>
      <c r="U274" s="20"/>
      <c r="V274" s="20"/>
      <c r="W274" s="20"/>
      <c r="X274" s="20"/>
      <c r="Y274" s="20"/>
      <c r="Z274" s="20"/>
      <c r="AA274" s="22"/>
      <c r="AB274" s="22"/>
      <c r="AF274" t="str">
        <f>IF(Super[[#This Row],[TIPO]]="A",CONCATENATE(Super[[#This Row],[TIPO]],Super[[#This Row],[CTA]]),CONCATENATE(Super[[#This Row],[TIPO]],Super[[#This Row],[OBJ]]))</f>
        <v/>
      </c>
    </row>
    <row r="275" spans="1:32">
      <c r="A275" s="15" t="s">
        <v>168</v>
      </c>
      <c r="B275" s="16"/>
      <c r="C275" s="15"/>
      <c r="D275" s="17"/>
      <c r="E275" s="18"/>
      <c r="F275" s="18"/>
      <c r="G275" s="16"/>
      <c r="H275" s="16"/>
      <c r="I275" s="18"/>
      <c r="J275" s="18"/>
      <c r="K275" s="18"/>
      <c r="L275" s="18"/>
      <c r="M275" s="18"/>
      <c r="N275" s="18"/>
      <c r="O275" s="18"/>
      <c r="P275" s="18"/>
      <c r="Q275" s="19"/>
      <c r="R275" s="20"/>
      <c r="S275" s="20"/>
      <c r="T275" s="20"/>
      <c r="U275" s="20"/>
      <c r="V275" s="20"/>
      <c r="W275" s="20"/>
      <c r="X275" s="20"/>
      <c r="Y275" s="20"/>
      <c r="Z275" s="20"/>
      <c r="AA275" s="22"/>
      <c r="AB275" s="22"/>
      <c r="AF275" t="str">
        <f>IF(Super[[#This Row],[TIPO]]="A",CONCATENATE(Super[[#This Row],[TIPO]],Super[[#This Row],[CTA]]),CONCATENATE(Super[[#This Row],[TIPO]],Super[[#This Row],[OBJ]]))</f>
        <v/>
      </c>
    </row>
    <row r="276" spans="1:32">
      <c r="A276" s="15" t="s">
        <v>168</v>
      </c>
      <c r="B276" s="16"/>
      <c r="C276" s="15"/>
      <c r="D276" s="17"/>
      <c r="E276" s="18"/>
      <c r="F276" s="18"/>
      <c r="G276" s="16"/>
      <c r="H276" s="16"/>
      <c r="I276" s="18"/>
      <c r="J276" s="18"/>
      <c r="K276" s="18"/>
      <c r="L276" s="18"/>
      <c r="M276" s="18"/>
      <c r="N276" s="18"/>
      <c r="O276" s="18"/>
      <c r="P276" s="18"/>
      <c r="Q276" s="19"/>
      <c r="R276" s="20"/>
      <c r="S276" s="20"/>
      <c r="T276" s="20"/>
      <c r="U276" s="20"/>
      <c r="V276" s="20"/>
      <c r="W276" s="20"/>
      <c r="X276" s="20"/>
      <c r="Y276" s="20"/>
      <c r="Z276" s="20"/>
      <c r="AA276" s="22"/>
      <c r="AB276" s="22"/>
      <c r="AF276" t="str">
        <f>IF(Super[[#This Row],[TIPO]]="A",CONCATENATE(Super[[#This Row],[TIPO]],Super[[#This Row],[CTA]]),CONCATENATE(Super[[#This Row],[TIPO]],Super[[#This Row],[OBJ]]))</f>
        <v/>
      </c>
    </row>
    <row r="277" spans="1:32">
      <c r="A277" s="15" t="s">
        <v>168</v>
      </c>
      <c r="B277" s="16"/>
      <c r="C277" s="15"/>
      <c r="D277" s="17"/>
      <c r="E277" s="18"/>
      <c r="F277" s="18"/>
      <c r="G277" s="16"/>
      <c r="H277" s="16"/>
      <c r="I277" s="18"/>
      <c r="J277" s="18"/>
      <c r="K277" s="18"/>
      <c r="L277" s="18"/>
      <c r="M277" s="18"/>
      <c r="N277" s="18"/>
      <c r="O277" s="18"/>
      <c r="P277" s="18"/>
      <c r="Q277" s="19"/>
      <c r="R277" s="20"/>
      <c r="S277" s="20"/>
      <c r="T277" s="20"/>
      <c r="U277" s="20"/>
      <c r="V277" s="20"/>
      <c r="W277" s="20"/>
      <c r="X277" s="20"/>
      <c r="Y277" s="20"/>
      <c r="Z277" s="20"/>
      <c r="AA277" s="22"/>
      <c r="AB277" s="22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6" t="s">
        <v>169</v>
      </c>
      <c r="B2" s="136"/>
      <c r="C2" s="136"/>
      <c r="D2" s="136"/>
      <c r="E2" s="136"/>
      <c r="F2" s="136"/>
      <c r="G2" s="136"/>
      <c r="H2" s="136"/>
      <c r="I2" s="136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158</v>
      </c>
      <c r="B3" t="s">
        <v>150</v>
      </c>
      <c r="D3" t="s">
        <v>29</v>
      </c>
      <c r="F3" s="84" t="s">
        <v>158</v>
      </c>
      <c r="G3" t="s">
        <v>151</v>
      </c>
      <c r="I3" t="s">
        <v>188</v>
      </c>
      <c r="K3" s="84" t="s">
        <v>158</v>
      </c>
      <c r="L3" t="s">
        <v>149</v>
      </c>
      <c r="P3" t="s">
        <v>109</v>
      </c>
      <c r="Q3" t="s">
        <v>190</v>
      </c>
    </row>
    <row r="4" spans="1:18">
      <c r="A4" s="86" t="s">
        <v>145</v>
      </c>
      <c r="B4" s="85">
        <v>115296052038.25</v>
      </c>
      <c r="C4" t="s">
        <v>145</v>
      </c>
      <c r="D4" s="13">
        <f t="shared" ref="D4:D15" si="0">B4</f>
        <v>115296052038.25</v>
      </c>
      <c r="F4" s="86" t="s">
        <v>145</v>
      </c>
      <c r="G4" s="85">
        <v>106389147008.02002</v>
      </c>
      <c r="H4" t="s">
        <v>145</v>
      </c>
      <c r="I4" s="13">
        <f t="shared" ref="I4:I15" si="1">G4</f>
        <v>106389147008.02002</v>
      </c>
      <c r="J4" s="13"/>
      <c r="K4" s="86" t="s">
        <v>145</v>
      </c>
      <c r="L4" s="85">
        <v>167459097000</v>
      </c>
      <c r="M4" s="13" t="str">
        <f t="shared" ref="M4:M15" si="2">K4</f>
        <v>Enero</v>
      </c>
      <c r="N4" s="13">
        <f t="shared" ref="N4:N15" si="3">L4</f>
        <v>167459097000</v>
      </c>
      <c r="O4" s="13"/>
      <c r="P4" s="78">
        <f t="shared" ref="P4:P15" si="4">+D4/N4</f>
        <v>0.6885027693553728</v>
      </c>
      <c r="Q4" s="78">
        <f t="shared" ref="Q4:Q15" si="5">+I4/N4</f>
        <v>0.63531422845317276</v>
      </c>
      <c r="R4" s="13"/>
    </row>
    <row r="5" spans="1:18">
      <c r="A5" s="86" t="s">
        <v>146</v>
      </c>
      <c r="B5" s="85"/>
      <c r="C5" t="s">
        <v>146</v>
      </c>
      <c r="D5" s="13">
        <f t="shared" si="0"/>
        <v>0</v>
      </c>
      <c r="F5" s="86" t="s">
        <v>146</v>
      </c>
      <c r="G5" s="85"/>
      <c r="H5" t="s">
        <v>146</v>
      </c>
      <c r="I5" s="13">
        <f t="shared" si="1"/>
        <v>0</v>
      </c>
      <c r="J5" s="13"/>
      <c r="K5" s="86" t="s">
        <v>146</v>
      </c>
      <c r="L5" s="85"/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147</v>
      </c>
      <c r="B6" s="85"/>
      <c r="C6" t="s">
        <v>147</v>
      </c>
      <c r="D6" s="13">
        <f t="shared" si="0"/>
        <v>0</v>
      </c>
      <c r="F6" s="86" t="s">
        <v>147</v>
      </c>
      <c r="G6" s="85"/>
      <c r="H6" t="s">
        <v>147</v>
      </c>
      <c r="I6" s="13">
        <f t="shared" si="1"/>
        <v>0</v>
      </c>
      <c r="J6" s="13"/>
      <c r="K6" s="86" t="s">
        <v>147</v>
      </c>
      <c r="L6" s="85"/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152</v>
      </c>
      <c r="B7" s="85"/>
      <c r="C7" t="s">
        <v>152</v>
      </c>
      <c r="D7" s="13">
        <f t="shared" si="0"/>
        <v>0</v>
      </c>
      <c r="F7" s="86" t="s">
        <v>152</v>
      </c>
      <c r="G7" s="85"/>
      <c r="H7" t="s">
        <v>152</v>
      </c>
      <c r="I7" s="13">
        <f t="shared" si="1"/>
        <v>0</v>
      </c>
      <c r="J7" s="13"/>
      <c r="K7" s="86" t="s">
        <v>152</v>
      </c>
      <c r="L7" s="85"/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153</v>
      </c>
      <c r="B8" s="85"/>
      <c r="C8" t="s">
        <v>153</v>
      </c>
      <c r="D8" s="13">
        <f t="shared" si="0"/>
        <v>0</v>
      </c>
      <c r="F8" s="86" t="s">
        <v>153</v>
      </c>
      <c r="G8" s="85"/>
      <c r="H8" t="s">
        <v>153</v>
      </c>
      <c r="I8" s="13">
        <f t="shared" si="1"/>
        <v>0</v>
      </c>
      <c r="J8" s="13"/>
      <c r="K8" s="86" t="s">
        <v>153</v>
      </c>
      <c r="L8" s="85"/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162</v>
      </c>
      <c r="B9" s="85"/>
      <c r="C9" t="s">
        <v>162</v>
      </c>
      <c r="D9" s="13">
        <f t="shared" si="0"/>
        <v>0</v>
      </c>
      <c r="F9" s="86" t="s">
        <v>162</v>
      </c>
      <c r="G9" s="85"/>
      <c r="H9" t="s">
        <v>162</v>
      </c>
      <c r="I9" s="13">
        <f t="shared" si="1"/>
        <v>0</v>
      </c>
      <c r="J9" s="13"/>
      <c r="K9" s="86" t="s">
        <v>162</v>
      </c>
      <c r="L9" s="85"/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163</v>
      </c>
      <c r="B10" s="85"/>
      <c r="C10" t="s">
        <v>163</v>
      </c>
      <c r="D10" s="13">
        <f t="shared" si="0"/>
        <v>0</v>
      </c>
      <c r="F10" s="86" t="s">
        <v>163</v>
      </c>
      <c r="G10" s="85"/>
      <c r="H10" t="s">
        <v>163</v>
      </c>
      <c r="I10" s="13">
        <f t="shared" si="1"/>
        <v>0</v>
      </c>
      <c r="J10" s="13"/>
      <c r="K10" s="86" t="s">
        <v>163</v>
      </c>
      <c r="L10" s="85"/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164</v>
      </c>
      <c r="B11" s="85"/>
      <c r="C11" t="s">
        <v>164</v>
      </c>
      <c r="D11" s="13">
        <f t="shared" si="0"/>
        <v>0</v>
      </c>
      <c r="F11" s="86" t="s">
        <v>164</v>
      </c>
      <c r="G11" s="85"/>
      <c r="H11" t="s">
        <v>164</v>
      </c>
      <c r="I11" s="13">
        <f t="shared" si="1"/>
        <v>0</v>
      </c>
      <c r="J11" s="13"/>
      <c r="K11" s="86" t="s">
        <v>164</v>
      </c>
      <c r="L11" s="85"/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165</v>
      </c>
      <c r="B12" s="85"/>
      <c r="C12" t="s">
        <v>165</v>
      </c>
      <c r="D12" s="13">
        <f t="shared" si="0"/>
        <v>0</v>
      </c>
      <c r="F12" s="86" t="s">
        <v>165</v>
      </c>
      <c r="G12" s="85"/>
      <c r="H12" t="s">
        <v>165</v>
      </c>
      <c r="I12" s="13">
        <f t="shared" si="1"/>
        <v>0</v>
      </c>
      <c r="J12" s="13"/>
      <c r="K12" s="86" t="s">
        <v>165</v>
      </c>
      <c r="L12" s="85"/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166</v>
      </c>
      <c r="B13" s="85"/>
      <c r="C13" t="s">
        <v>166</v>
      </c>
      <c r="D13" s="13">
        <f t="shared" si="0"/>
        <v>0</v>
      </c>
      <c r="F13" s="86" t="s">
        <v>166</v>
      </c>
      <c r="G13" s="85"/>
      <c r="H13" t="s">
        <v>166</v>
      </c>
      <c r="I13" s="13">
        <f t="shared" si="1"/>
        <v>0</v>
      </c>
      <c r="J13" s="13"/>
      <c r="K13" s="86" t="s">
        <v>166</v>
      </c>
      <c r="L13" s="85"/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167</v>
      </c>
      <c r="B14" s="85"/>
      <c r="C14" t="s">
        <v>167</v>
      </c>
      <c r="D14" s="13">
        <f t="shared" si="0"/>
        <v>0</v>
      </c>
      <c r="F14" s="86" t="s">
        <v>167</v>
      </c>
      <c r="G14" s="85"/>
      <c r="H14" t="s">
        <v>167</v>
      </c>
      <c r="I14" s="13">
        <f t="shared" si="1"/>
        <v>0</v>
      </c>
      <c r="J14" s="13"/>
      <c r="K14" s="86" t="s">
        <v>167</v>
      </c>
      <c r="L14" s="85"/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168</v>
      </c>
      <c r="B15" s="85"/>
      <c r="C15" t="s">
        <v>168</v>
      </c>
      <c r="D15" s="13">
        <f t="shared" si="0"/>
        <v>0</v>
      </c>
      <c r="F15" s="86" t="s">
        <v>168</v>
      </c>
      <c r="G15" s="85"/>
      <c r="H15" t="s">
        <v>168</v>
      </c>
      <c r="I15" s="13">
        <f t="shared" si="1"/>
        <v>0</v>
      </c>
      <c r="J15" s="13"/>
      <c r="K15" s="86" t="s">
        <v>168</v>
      </c>
      <c r="L15" s="85"/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186</v>
      </c>
      <c r="B16" s="85"/>
      <c r="F16" s="86" t="s">
        <v>186</v>
      </c>
      <c r="G16" s="85"/>
      <c r="K16" s="86" t="s">
        <v>186</v>
      </c>
      <c r="L16" s="85"/>
      <c r="M16" s="13"/>
    </row>
    <row r="17" spans="1:18">
      <c r="A17" s="86" t="s">
        <v>148</v>
      </c>
      <c r="B17" s="87">
        <v>115296052038.25</v>
      </c>
      <c r="F17" s="86" t="s">
        <v>148</v>
      </c>
      <c r="G17" s="87">
        <v>106389147008.02002</v>
      </c>
      <c r="K17" s="86" t="s">
        <v>148</v>
      </c>
      <c r="L17" s="87">
        <v>167459097000</v>
      </c>
      <c r="M17" s="73"/>
    </row>
    <row r="21" spans="1:18">
      <c r="A21" s="136" t="s">
        <v>189</v>
      </c>
      <c r="B21" s="136"/>
      <c r="C21" s="136"/>
      <c r="D21" s="136"/>
      <c r="E21" s="136"/>
      <c r="F21" s="136"/>
      <c r="G21" s="136"/>
      <c r="H21" s="136"/>
      <c r="I21" s="136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158</v>
      </c>
      <c r="B22" t="s">
        <v>150</v>
      </c>
      <c r="F22" s="84" t="s">
        <v>158</v>
      </c>
      <c r="G22" t="s">
        <v>151</v>
      </c>
      <c r="K22" s="84" t="s">
        <v>158</v>
      </c>
      <c r="L22" t="s">
        <v>149</v>
      </c>
      <c r="P22" t="s">
        <v>109</v>
      </c>
      <c r="Q22" t="s">
        <v>190</v>
      </c>
    </row>
    <row r="23" spans="1:18">
      <c r="A23" s="86" t="s">
        <v>145</v>
      </c>
      <c r="B23" s="85">
        <v>4354862197.0100002</v>
      </c>
      <c r="C23" t="str">
        <f t="shared" ref="C23:C34" si="6">A23</f>
        <v>Enero</v>
      </c>
      <c r="D23" s="13">
        <f t="shared" ref="D23:D34" si="7">B23</f>
        <v>4354862197.0100002</v>
      </c>
      <c r="F23" s="86" t="s">
        <v>145</v>
      </c>
      <c r="G23" s="85">
        <v>2793975000.5100002</v>
      </c>
      <c r="H23" t="str">
        <f t="shared" ref="H23:H34" si="8">F23</f>
        <v>Enero</v>
      </c>
      <c r="I23" s="13">
        <f t="shared" ref="I23:I34" si="9">G23</f>
        <v>2793975000.5100002</v>
      </c>
      <c r="K23" s="86" t="s">
        <v>145</v>
      </c>
      <c r="L23" s="85">
        <v>4467344345</v>
      </c>
      <c r="M23" s="13" t="str">
        <f t="shared" ref="M23:M34" si="10">K23</f>
        <v>Enero</v>
      </c>
      <c r="N23" s="13">
        <f t="shared" ref="N23:N34" si="11">L23</f>
        <v>4467344345</v>
      </c>
      <c r="O23" s="13"/>
      <c r="P23" s="78">
        <f t="shared" ref="P23:P34" si="12">+D23/N23</f>
        <v>0.97482124965005357</v>
      </c>
      <c r="Q23" s="78">
        <f t="shared" ref="Q23:Q34" si="13">+I23/N23</f>
        <v>0.62542190275462195</v>
      </c>
    </row>
    <row r="24" spans="1:18">
      <c r="A24" s="86" t="s">
        <v>146</v>
      </c>
      <c r="B24" s="85">
        <v>12902750124.309999</v>
      </c>
      <c r="C24" t="str">
        <f t="shared" si="6"/>
        <v>Febrero</v>
      </c>
      <c r="D24" s="13">
        <f t="shared" si="7"/>
        <v>12902750124.309999</v>
      </c>
      <c r="F24" s="86" t="s">
        <v>146</v>
      </c>
      <c r="G24" s="85">
        <v>5789102446.3099995</v>
      </c>
      <c r="H24" t="str">
        <f t="shared" si="8"/>
        <v>Febrero</v>
      </c>
      <c r="I24" s="13">
        <f t="shared" si="9"/>
        <v>5789102446.3099995</v>
      </c>
      <c r="K24" s="86" t="s">
        <v>146</v>
      </c>
      <c r="L24" s="85">
        <v>27842113287</v>
      </c>
      <c r="M24" s="13" t="str">
        <f t="shared" si="10"/>
        <v>Febrero</v>
      </c>
      <c r="N24" s="13">
        <f t="shared" si="11"/>
        <v>27842113287</v>
      </c>
      <c r="O24" s="13"/>
      <c r="P24" s="78">
        <f t="shared" si="12"/>
        <v>0.46342567431239257</v>
      </c>
      <c r="Q24" s="78">
        <f t="shared" si="13"/>
        <v>0.20792611489778828</v>
      </c>
    </row>
    <row r="25" spans="1:18">
      <c r="A25" s="86" t="s">
        <v>147</v>
      </c>
      <c r="B25" s="85"/>
      <c r="C25" t="str">
        <f t="shared" si="6"/>
        <v>Marzo</v>
      </c>
      <c r="D25" s="13">
        <f t="shared" si="7"/>
        <v>0</v>
      </c>
      <c r="F25" s="86" t="s">
        <v>147</v>
      </c>
      <c r="G25" s="85"/>
      <c r="H25" t="str">
        <f t="shared" si="8"/>
        <v>Marzo</v>
      </c>
      <c r="I25" s="13">
        <f t="shared" si="9"/>
        <v>0</v>
      </c>
      <c r="K25" s="86" t="s">
        <v>147</v>
      </c>
      <c r="L25" s="85"/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152</v>
      </c>
      <c r="B26" s="85"/>
      <c r="C26" t="str">
        <f t="shared" si="6"/>
        <v>Abril</v>
      </c>
      <c r="D26" s="13">
        <f t="shared" si="7"/>
        <v>0</v>
      </c>
      <c r="F26" s="86" t="s">
        <v>152</v>
      </c>
      <c r="G26" s="85"/>
      <c r="H26" t="str">
        <f t="shared" si="8"/>
        <v>Abril</v>
      </c>
      <c r="I26" s="13">
        <f t="shared" si="9"/>
        <v>0</v>
      </c>
      <c r="K26" s="86" t="s">
        <v>152</v>
      </c>
      <c r="L26" s="85"/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153</v>
      </c>
      <c r="B27" s="85"/>
      <c r="C27" t="str">
        <f t="shared" si="6"/>
        <v>Mayo</v>
      </c>
      <c r="D27" s="13">
        <f t="shared" si="7"/>
        <v>0</v>
      </c>
      <c r="F27" s="86" t="s">
        <v>153</v>
      </c>
      <c r="G27" s="85"/>
      <c r="H27" t="str">
        <f t="shared" si="8"/>
        <v>Mayo</v>
      </c>
      <c r="I27" s="13">
        <f t="shared" si="9"/>
        <v>0</v>
      </c>
      <c r="K27" s="86" t="s">
        <v>153</v>
      </c>
      <c r="L27" s="85"/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162</v>
      </c>
      <c r="B28" s="85"/>
      <c r="C28" t="str">
        <f t="shared" si="6"/>
        <v>Junio</v>
      </c>
      <c r="D28" s="13">
        <f t="shared" si="7"/>
        <v>0</v>
      </c>
      <c r="F28" s="86" t="s">
        <v>162</v>
      </c>
      <c r="G28" s="85"/>
      <c r="H28" t="str">
        <f t="shared" si="8"/>
        <v>Junio</v>
      </c>
      <c r="I28" s="13">
        <f t="shared" si="9"/>
        <v>0</v>
      </c>
      <c r="K28" s="86" t="s">
        <v>162</v>
      </c>
      <c r="L28" s="85"/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163</v>
      </c>
      <c r="B29" s="85"/>
      <c r="C29" t="str">
        <f t="shared" si="6"/>
        <v>Julio</v>
      </c>
      <c r="D29" s="13">
        <f t="shared" si="7"/>
        <v>0</v>
      </c>
      <c r="F29" s="86" t="s">
        <v>163</v>
      </c>
      <c r="G29" s="85"/>
      <c r="H29" t="str">
        <f t="shared" si="8"/>
        <v>Julio</v>
      </c>
      <c r="I29" s="13">
        <f t="shared" si="9"/>
        <v>0</v>
      </c>
      <c r="K29" s="86" t="s">
        <v>163</v>
      </c>
      <c r="L29" s="85"/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164</v>
      </c>
      <c r="B30" s="85"/>
      <c r="C30" t="str">
        <f t="shared" si="6"/>
        <v>Agosto</v>
      </c>
      <c r="D30" s="13">
        <f t="shared" si="7"/>
        <v>0</v>
      </c>
      <c r="F30" s="86" t="s">
        <v>164</v>
      </c>
      <c r="G30" s="85"/>
      <c r="H30" t="str">
        <f t="shared" si="8"/>
        <v>Agosto</v>
      </c>
      <c r="I30" s="13">
        <f t="shared" si="9"/>
        <v>0</v>
      </c>
      <c r="K30" s="86" t="s">
        <v>164</v>
      </c>
      <c r="L30" s="85"/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165</v>
      </c>
      <c r="B31" s="85"/>
      <c r="C31" t="str">
        <f t="shared" si="6"/>
        <v>Septiembre</v>
      </c>
      <c r="D31" s="13">
        <f t="shared" si="7"/>
        <v>0</v>
      </c>
      <c r="F31" s="86" t="s">
        <v>165</v>
      </c>
      <c r="G31" s="85"/>
      <c r="H31" t="str">
        <f t="shared" si="8"/>
        <v>Septiembre</v>
      </c>
      <c r="I31" s="13">
        <f t="shared" si="9"/>
        <v>0</v>
      </c>
      <c r="K31" s="86" t="s">
        <v>165</v>
      </c>
      <c r="L31" s="85"/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166</v>
      </c>
      <c r="B32" s="85"/>
      <c r="C32" t="str">
        <f t="shared" si="6"/>
        <v>Octubre</v>
      </c>
      <c r="D32" s="13">
        <f t="shared" si="7"/>
        <v>0</v>
      </c>
      <c r="F32" s="86" t="s">
        <v>166</v>
      </c>
      <c r="G32" s="85"/>
      <c r="H32" t="str">
        <f t="shared" si="8"/>
        <v>Octubre</v>
      </c>
      <c r="I32" s="13">
        <f t="shared" si="9"/>
        <v>0</v>
      </c>
      <c r="K32" s="86" t="s">
        <v>166</v>
      </c>
      <c r="L32" s="85"/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167</v>
      </c>
      <c r="B33" s="85"/>
      <c r="C33" t="str">
        <f t="shared" si="6"/>
        <v>Noviembre</v>
      </c>
      <c r="D33" s="13">
        <f t="shared" si="7"/>
        <v>0</v>
      </c>
      <c r="F33" s="86" t="s">
        <v>167</v>
      </c>
      <c r="G33" s="85"/>
      <c r="H33" t="str">
        <f t="shared" si="8"/>
        <v>Noviembre</v>
      </c>
      <c r="I33" s="13">
        <f t="shared" si="9"/>
        <v>0</v>
      </c>
      <c r="K33" s="86" t="s">
        <v>167</v>
      </c>
      <c r="L33" s="85"/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168</v>
      </c>
      <c r="B34" s="85"/>
      <c r="C34" t="str">
        <f t="shared" si="6"/>
        <v>Diciembre</v>
      </c>
      <c r="D34" s="13">
        <f t="shared" si="7"/>
        <v>0</v>
      </c>
      <c r="F34" s="86" t="s">
        <v>168</v>
      </c>
      <c r="G34" s="85"/>
      <c r="H34" t="str">
        <f t="shared" si="8"/>
        <v>Diciembre</v>
      </c>
      <c r="I34" s="13">
        <f t="shared" si="9"/>
        <v>0</v>
      </c>
      <c r="K34" s="86" t="s">
        <v>168</v>
      </c>
      <c r="L34" s="85"/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186</v>
      </c>
      <c r="B35" s="85"/>
      <c r="F35" s="86" t="s">
        <v>186</v>
      </c>
      <c r="G35" s="85"/>
      <c r="K35" s="86" t="s">
        <v>186</v>
      </c>
      <c r="L35" s="85"/>
      <c r="M35" s="13"/>
    </row>
    <row r="36" spans="1:18">
      <c r="A36" s="86" t="s">
        <v>148</v>
      </c>
      <c r="B36" s="87">
        <v>17257612321.32</v>
      </c>
      <c r="F36" s="86" t="s">
        <v>148</v>
      </c>
      <c r="G36" s="87">
        <v>8583077446.8199997</v>
      </c>
      <c r="K36" s="86" t="s">
        <v>148</v>
      </c>
      <c r="L36" s="87">
        <v>32309457632</v>
      </c>
      <c r="M36" s="73"/>
    </row>
    <row r="39" spans="1:18">
      <c r="B39" s="137" t="s">
        <v>182</v>
      </c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</row>
    <row r="41" spans="1:18">
      <c r="B41" s="84" t="s">
        <v>144</v>
      </c>
      <c r="C41" s="83" t="s">
        <v>191</v>
      </c>
      <c r="D41" s="83" t="s">
        <v>192</v>
      </c>
      <c r="E41" s="83" t="s">
        <v>193</v>
      </c>
      <c r="G41" t="str">
        <f>D41</f>
        <v>SCOMPROMISO</v>
      </c>
      <c r="H41" t="str">
        <f>E41</f>
        <v>SOBLIGACION</v>
      </c>
    </row>
    <row r="42" spans="1:18">
      <c r="B42" s="83" t="s">
        <v>145</v>
      </c>
      <c r="C42" s="85">
        <v>171926441345</v>
      </c>
      <c r="D42" s="85">
        <v>119650914235.25999</v>
      </c>
      <c r="E42" s="85">
        <v>109183122008.53001</v>
      </c>
      <c r="F42" t="str">
        <f t="shared" ref="F42:F53" si="14">B42</f>
        <v>Enero</v>
      </c>
      <c r="G42" s="78">
        <f>+GETPIVOTDATA("SCOMPROMISO",$B$41,"Mes","Enero")/GETPIVOTDATA(" APR. VIGENTE",$B$41,"Mes","Enero")</f>
        <v>0.69594248155907468</v>
      </c>
      <c r="H42" s="78">
        <f>+GETPIVOTDATA("SOBLIGACION",$B$41,"Mes","Enero")/GETPIVOTDATA(" APR. VIGENTE",$B$41,"Mes","Enero")</f>
        <v>0.63505718581957549</v>
      </c>
    </row>
    <row r="43" spans="1:18">
      <c r="B43" s="83" t="s">
        <v>146</v>
      </c>
      <c r="C43" s="85">
        <v>27842113287</v>
      </c>
      <c r="D43" s="85">
        <v>12902750124.309999</v>
      </c>
      <c r="E43" s="85">
        <v>5789102446.3099995</v>
      </c>
      <c r="F43" t="str">
        <f t="shared" si="14"/>
        <v>Febrero</v>
      </c>
      <c r="G43" s="78">
        <f>+GETPIVOTDATA("SCOMPROMISO",$B$41,"Mes","Febrero")/GETPIVOTDATA(" APR. VIGENTE",$B$41,"Mes","Febrero")</f>
        <v>0.46342567431239257</v>
      </c>
      <c r="H43" s="78">
        <f>+GETPIVOTDATA("SOBLIGACION",$B$41,"Mes","Febrero")/GETPIVOTDATA(" APR. VIGENTE",$B$41,"Mes","Febrero")</f>
        <v>0.20792611489778828</v>
      </c>
      <c r="M43" s="75"/>
      <c r="O43" s="78"/>
    </row>
    <row r="44" spans="1:18">
      <c r="B44" s="83" t="s">
        <v>147</v>
      </c>
      <c r="C44" s="85"/>
      <c r="D44" s="85"/>
      <c r="E44" s="85"/>
      <c r="F44" t="str">
        <f t="shared" si="14"/>
        <v>Marzo</v>
      </c>
      <c r="G44" s="78" t="e">
        <f>+GETPIVOTDATA("SCOMPROMISO",$B$41,"Mes","Marzo")/GETPIVOTDATA(" APR. VIGENTE",$B$41,"Mes","Marzo")</f>
        <v>#DIV/0!</v>
      </c>
      <c r="H44" s="78" t="e">
        <f>+GETPIVOTDATA("SOBLIGACION",$B$41,"Mes","Marzo")/GETPIVOTDATA(" APR. VIGENTE",$B$41,"Mes","Marzo")</f>
        <v>#DIV/0!</v>
      </c>
    </row>
    <row r="45" spans="1:18">
      <c r="B45" s="83" t="s">
        <v>152</v>
      </c>
      <c r="C45" s="85"/>
      <c r="D45" s="85"/>
      <c r="E45" s="85"/>
      <c r="F45" t="str">
        <f t="shared" si="14"/>
        <v>Abril</v>
      </c>
      <c r="G45" s="78" t="e">
        <f>+GETPIVOTDATA("SCOMPROMISO",$B$41,"Mes","Abril")/GETPIVOTDATA(" APR. VIGENTE",$B$41,"Mes","Abril")</f>
        <v>#DIV/0!</v>
      </c>
      <c r="H45" s="78" t="e">
        <f>+GETPIVOTDATA("SOBLIGACION",$B$41,"Mes","Abril")/GETPIVOTDATA(" APR. VIGENTE",$B$41,"Mes","Abril")</f>
        <v>#DIV/0!</v>
      </c>
    </row>
    <row r="46" spans="1:18">
      <c r="B46" s="83" t="s">
        <v>153</v>
      </c>
      <c r="C46" s="85"/>
      <c r="D46" s="85"/>
      <c r="E46" s="85"/>
      <c r="F46" t="str">
        <f t="shared" si="14"/>
        <v>Mayo</v>
      </c>
      <c r="G46" s="78" t="e">
        <f>+GETPIVOTDATA("SCOMPROMISO",$B$41,"Mes","Mayo")/GETPIVOTDATA(" APR. VIGENTE",$B$41,"Mes","Mayo")</f>
        <v>#DIV/0!</v>
      </c>
      <c r="H46" s="78" t="e">
        <f>+GETPIVOTDATA("SOBLIGACION",$B$41,"Mes","Mayo")/GETPIVOTDATA(" APR. VIGENTE",$B$41,"Mes","Mayo")</f>
        <v>#DIV/0!</v>
      </c>
    </row>
    <row r="47" spans="1:18">
      <c r="B47" s="83" t="s">
        <v>162</v>
      </c>
      <c r="C47" s="85"/>
      <c r="D47" s="85"/>
      <c r="E47" s="85"/>
      <c r="F47" t="str">
        <f t="shared" si="14"/>
        <v>Junio</v>
      </c>
      <c r="G47" s="78" t="e">
        <f>+GETPIVOTDATA("SCOMPROMISO",$B$41,"Mes","Junio")/GETPIVOTDATA(" APR. VIGENTE",$B$41,"Mes","Junio")</f>
        <v>#DIV/0!</v>
      </c>
      <c r="H47" s="78" t="e">
        <f>+GETPIVOTDATA("SOBLIGACION",$B$41,"Mes","Junio")/GETPIVOTDATA(" APR. VIGENTE",$B$41,"Mes","Junio")</f>
        <v>#DIV/0!</v>
      </c>
    </row>
    <row r="48" spans="1:18">
      <c r="B48" s="83" t="s">
        <v>163</v>
      </c>
      <c r="C48" s="85"/>
      <c r="D48" s="85"/>
      <c r="E48" s="85"/>
      <c r="F48" t="str">
        <f t="shared" si="14"/>
        <v>Julio</v>
      </c>
      <c r="G48" s="78" t="e">
        <f>+GETPIVOTDATA("SCOMPROMISO",$B$41,"Mes","Julio")/GETPIVOTDATA(" APR. VIGENTE",$B$41,"Mes","Julio")</f>
        <v>#DIV/0!</v>
      </c>
      <c r="H48" s="78" t="e">
        <f>+GETPIVOTDATA("SOBLIGACION",$B$41,"Mes","Julio")/GETPIVOTDATA(" APR. VIGENTE",$B$41,"Mes","Julio")</f>
        <v>#DIV/0!</v>
      </c>
    </row>
    <row r="49" spans="2:8">
      <c r="B49" s="83" t="s">
        <v>164</v>
      </c>
      <c r="C49" s="85"/>
      <c r="D49" s="85"/>
      <c r="E49" s="85"/>
      <c r="F49" t="str">
        <f t="shared" si="14"/>
        <v>Agosto</v>
      </c>
      <c r="G49" s="78" t="e">
        <f>+GETPIVOTDATA("SCOMPROMISO",$B$41,"Mes","Agosto")/GETPIVOTDATA(" APR. VIGENTE",$B$41,"Mes","Agosto")</f>
        <v>#DIV/0!</v>
      </c>
      <c r="H49" s="78" t="e">
        <f>+GETPIVOTDATA("SOBLIGACION",$B$41,"Mes","Agosto")/GETPIVOTDATA(" APR. VIGENTE",$B$41,"Mes","Agosto")</f>
        <v>#DIV/0!</v>
      </c>
    </row>
    <row r="50" spans="2:8">
      <c r="B50" s="83" t="s">
        <v>165</v>
      </c>
      <c r="C50" s="85"/>
      <c r="D50" s="85"/>
      <c r="E50" s="85"/>
      <c r="F50" t="str">
        <f t="shared" si="14"/>
        <v>Septiembre</v>
      </c>
      <c r="G50" s="78" t="e">
        <f>+GETPIVOTDATA("SCOMPROMISO",$B$41,"Mes","Septiembre")/GETPIVOTDATA(" APR. VIGENTE",$B$41,"Mes","Septiembre")</f>
        <v>#DIV/0!</v>
      </c>
      <c r="H50" s="78" t="e">
        <f>+GETPIVOTDATA("SOBLIGACION",$B$41,"Mes","Septiembre")/GETPIVOTDATA(" APR. VIGENTE",$B$41,"Mes","Septiembre")</f>
        <v>#DIV/0!</v>
      </c>
    </row>
    <row r="51" spans="2:8">
      <c r="B51" s="83" t="s">
        <v>166</v>
      </c>
      <c r="C51" s="85"/>
      <c r="D51" s="85"/>
      <c r="E51" s="85"/>
      <c r="F51" t="str">
        <f t="shared" si="14"/>
        <v>Octubre</v>
      </c>
      <c r="G51" s="78" t="e">
        <f>+GETPIVOTDATA("SCOMPROMISO",$B$41,"Mes","Octubre")/GETPIVOTDATA(" APR. VIGENTE",$B$41,"Mes","Octubre")</f>
        <v>#DIV/0!</v>
      </c>
      <c r="H51" s="78" t="e">
        <f>+GETPIVOTDATA("SOBLIGACION",$B$41,"Mes","Octubre")/GETPIVOTDATA(" APR. VIGENTE",$B$41,"Mes","Octubre")</f>
        <v>#DIV/0!</v>
      </c>
    </row>
    <row r="52" spans="2:8">
      <c r="B52" s="83" t="s">
        <v>167</v>
      </c>
      <c r="C52" s="85"/>
      <c r="D52" s="85"/>
      <c r="E52" s="85"/>
      <c r="F52" t="str">
        <f t="shared" si="14"/>
        <v>Noviembre</v>
      </c>
      <c r="G52" s="78" t="e">
        <f>+GETPIVOTDATA("SCOMPROMISO",$B$41,"Mes","Noviembre")/GETPIVOTDATA(" APR. VIGENTE",$B$41,"Mes","Noviembre")</f>
        <v>#DIV/0!</v>
      </c>
      <c r="H52" s="78" t="e">
        <f>+GETPIVOTDATA("SOBLIGACION",$B$41,"Mes","Noviembre")/GETPIVOTDATA(" APR. VIGENTE",$B$41,"Mes","Noviembre")</f>
        <v>#DIV/0!</v>
      </c>
    </row>
    <row r="53" spans="2:8">
      <c r="B53" s="83" t="s">
        <v>168</v>
      </c>
      <c r="C53" s="85"/>
      <c r="D53" s="85"/>
      <c r="E53" s="85"/>
      <c r="F53" t="str">
        <f t="shared" si="14"/>
        <v>Diciembre</v>
      </c>
      <c r="G53" s="78" t="e">
        <f>+GETPIVOTDATA("SCOMPROMISO",$B$41,"Mes","Diciembre")/GETPIVOTDATA(" APR. VIGENTE",$B$41,"Mes","Diciembre")</f>
        <v>#DIV/0!</v>
      </c>
      <c r="H53" s="78" t="e">
        <f>+GETPIVOTDATA("SOBLIGACION",$B$41,"Mes","Diciembre")/GETPIVOTDATA(" APR. VIGENTE",$B$41,"Mes","Diciembre")</f>
        <v>#DIV/0!</v>
      </c>
    </row>
    <row r="54" spans="2:8">
      <c r="B54" s="83" t="s">
        <v>186</v>
      </c>
      <c r="C54" s="85"/>
      <c r="D54" s="85"/>
      <c r="E54" s="85"/>
    </row>
    <row r="55" spans="2:8">
      <c r="B55" s="83" t="s">
        <v>148</v>
      </c>
      <c r="C55" s="87">
        <v>199768554632</v>
      </c>
      <c r="D55" s="87">
        <v>132553664359.56999</v>
      </c>
      <c r="E55" s="87">
        <v>114972224454.84001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158</v>
      </c>
    </row>
    <row r="4" spans="1:1">
      <c r="A4" s="86" t="s">
        <v>145</v>
      </c>
    </row>
    <row r="5" spans="1:1">
      <c r="A5" s="88" t="s">
        <v>187</v>
      </c>
    </row>
    <row r="6" spans="1:1">
      <c r="A6" s="86" t="s">
        <v>146</v>
      </c>
    </row>
    <row r="7" spans="1:1">
      <c r="A7" s="88" t="s">
        <v>187</v>
      </c>
    </row>
    <row r="8" spans="1:1">
      <c r="A8" s="86" t="s">
        <v>147</v>
      </c>
    </row>
    <row r="9" spans="1:1">
      <c r="A9" s="88" t="s">
        <v>187</v>
      </c>
    </row>
    <row r="10" spans="1:1">
      <c r="A10" s="86" t="s">
        <v>152</v>
      </c>
    </row>
    <row r="11" spans="1:1">
      <c r="A11" s="88" t="s">
        <v>187</v>
      </c>
    </row>
    <row r="12" spans="1:1">
      <c r="A12" s="86" t="s">
        <v>153</v>
      </c>
    </row>
    <row r="13" spans="1:1">
      <c r="A13" s="88" t="s">
        <v>187</v>
      </c>
    </row>
    <row r="14" spans="1:1">
      <c r="A14" s="86" t="s">
        <v>162</v>
      </c>
    </row>
    <row r="15" spans="1:1">
      <c r="A15" s="88" t="s">
        <v>187</v>
      </c>
    </row>
    <row r="16" spans="1:1">
      <c r="A16" s="86" t="s">
        <v>163</v>
      </c>
    </row>
    <row r="17" spans="1:1">
      <c r="A17" s="88" t="s">
        <v>187</v>
      </c>
    </row>
    <row r="18" spans="1:1">
      <c r="A18" s="86" t="s">
        <v>164</v>
      </c>
    </row>
    <row r="19" spans="1:1">
      <c r="A19" s="88" t="s">
        <v>187</v>
      </c>
    </row>
    <row r="20" spans="1:1">
      <c r="A20" s="86" t="s">
        <v>165</v>
      </c>
    </row>
    <row r="21" spans="1:1">
      <c r="A21" s="88" t="s">
        <v>187</v>
      </c>
    </row>
    <row r="22" spans="1:1">
      <c r="A22" s="86" t="s">
        <v>166</v>
      </c>
    </row>
    <row r="23" spans="1:1">
      <c r="A23" s="88" t="s">
        <v>187</v>
      </c>
    </row>
    <row r="24" spans="1:1">
      <c r="A24" s="86" t="s">
        <v>167</v>
      </c>
    </row>
    <row r="25" spans="1:1">
      <c r="A25" s="88" t="s">
        <v>187</v>
      </c>
    </row>
    <row r="26" spans="1:1">
      <c r="A26" s="86" t="s">
        <v>168</v>
      </c>
    </row>
    <row r="27" spans="1:1">
      <c r="A27" s="88" t="s">
        <v>187</v>
      </c>
    </row>
    <row r="28" spans="1:1">
      <c r="A28" s="86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169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170</v>
      </c>
      <c r="B3" s="34" t="s">
        <v>171</v>
      </c>
      <c r="C3" s="35" t="s">
        <v>145</v>
      </c>
      <c r="D3" s="35" t="s">
        <v>146</v>
      </c>
      <c r="E3" s="35" t="s">
        <v>147</v>
      </c>
      <c r="F3" s="35" t="s">
        <v>152</v>
      </c>
      <c r="G3" s="35" t="s">
        <v>153</v>
      </c>
      <c r="H3" s="36" t="s">
        <v>162</v>
      </c>
      <c r="I3" s="35" t="s">
        <v>163</v>
      </c>
      <c r="J3" s="35" t="s">
        <v>164</v>
      </c>
      <c r="K3" s="35" t="s">
        <v>165</v>
      </c>
      <c r="L3" s="35" t="s">
        <v>166</v>
      </c>
      <c r="M3" s="35" t="s">
        <v>167</v>
      </c>
      <c r="N3" s="35" t="s">
        <v>168</v>
      </c>
      <c r="O3" s="35" t="s">
        <v>145</v>
      </c>
      <c r="P3" s="35" t="s">
        <v>146</v>
      </c>
      <c r="Q3" s="35" t="s">
        <v>147</v>
      </c>
      <c r="R3" s="35" t="s">
        <v>152</v>
      </c>
      <c r="S3" s="35" t="s">
        <v>153</v>
      </c>
      <c r="T3" s="36" t="s">
        <v>162</v>
      </c>
      <c r="U3" s="35" t="s">
        <v>163</v>
      </c>
      <c r="V3" s="35" t="s">
        <v>164</v>
      </c>
      <c r="W3" s="35" t="s">
        <v>165</v>
      </c>
      <c r="X3" s="35" t="s">
        <v>166</v>
      </c>
      <c r="Y3" s="35" t="s">
        <v>167</v>
      </c>
      <c r="Z3" s="35" t="s">
        <v>168</v>
      </c>
    </row>
    <row r="4" spans="1:26" ht="15.75">
      <c r="A4" s="37" t="s">
        <v>172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173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174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175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176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177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178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179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180</v>
      </c>
      <c r="B12" s="34" t="s">
        <v>171</v>
      </c>
      <c r="C12" s="35" t="s">
        <v>145</v>
      </c>
      <c r="D12" s="35" t="s">
        <v>146</v>
      </c>
      <c r="E12" s="35" t="s">
        <v>147</v>
      </c>
      <c r="F12" s="35" t="s">
        <v>152</v>
      </c>
      <c r="G12" s="35" t="s">
        <v>153</v>
      </c>
      <c r="H12" s="36" t="s">
        <v>162</v>
      </c>
      <c r="I12" s="35" t="s">
        <v>163</v>
      </c>
      <c r="J12" s="35" t="s">
        <v>164</v>
      </c>
      <c r="K12" s="35" t="s">
        <v>165</v>
      </c>
      <c r="L12" s="35" t="s">
        <v>166</v>
      </c>
      <c r="M12" s="35" t="s">
        <v>167</v>
      </c>
      <c r="N12" s="35" t="s">
        <v>168</v>
      </c>
      <c r="O12" s="35" t="s">
        <v>145</v>
      </c>
      <c r="P12" s="35" t="s">
        <v>146</v>
      </c>
      <c r="Q12" s="35" t="s">
        <v>147</v>
      </c>
      <c r="R12" s="35" t="s">
        <v>152</v>
      </c>
      <c r="S12" s="35" t="s">
        <v>153</v>
      </c>
      <c r="T12" s="36" t="s">
        <v>162</v>
      </c>
      <c r="U12" s="35" t="s">
        <v>163</v>
      </c>
      <c r="V12" s="35" t="s">
        <v>164</v>
      </c>
      <c r="W12" s="35" t="s">
        <v>165</v>
      </c>
      <c r="X12" s="35" t="s">
        <v>166</v>
      </c>
      <c r="Y12" s="35" t="s">
        <v>167</v>
      </c>
      <c r="Z12" s="35" t="s">
        <v>168</v>
      </c>
    </row>
    <row r="13" spans="1:26" ht="15.75">
      <c r="A13" s="37" t="s">
        <v>172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173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174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175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176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177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181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179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182</v>
      </c>
      <c r="B21" s="34" t="s">
        <v>171</v>
      </c>
      <c r="C21" s="35" t="s">
        <v>145</v>
      </c>
      <c r="D21" s="35" t="s">
        <v>146</v>
      </c>
      <c r="E21" s="35" t="s">
        <v>147</v>
      </c>
      <c r="F21" s="35" t="s">
        <v>152</v>
      </c>
      <c r="G21" s="35" t="s">
        <v>153</v>
      </c>
      <c r="H21" s="36" t="s">
        <v>162</v>
      </c>
      <c r="I21" s="35" t="s">
        <v>163</v>
      </c>
      <c r="J21" s="35" t="s">
        <v>164</v>
      </c>
      <c r="K21" s="35" t="s">
        <v>165</v>
      </c>
      <c r="L21" s="35" t="s">
        <v>166</v>
      </c>
      <c r="M21" s="35" t="s">
        <v>167</v>
      </c>
      <c r="N21" s="35" t="s">
        <v>168</v>
      </c>
      <c r="O21" s="35" t="s">
        <v>145</v>
      </c>
      <c r="P21" s="35" t="s">
        <v>146</v>
      </c>
      <c r="Q21" s="35" t="s">
        <v>147</v>
      </c>
      <c r="R21" s="35" t="s">
        <v>152</v>
      </c>
      <c r="S21" s="35" t="s">
        <v>153</v>
      </c>
      <c r="T21" s="36" t="s">
        <v>162</v>
      </c>
      <c r="U21" s="35" t="s">
        <v>163</v>
      </c>
      <c r="V21" s="35" t="s">
        <v>164</v>
      </c>
      <c r="W21" s="35" t="s">
        <v>165</v>
      </c>
      <c r="X21" s="35" t="s">
        <v>166</v>
      </c>
      <c r="Y21" s="35" t="s">
        <v>167</v>
      </c>
      <c r="Z21" s="35" t="s">
        <v>168</v>
      </c>
    </row>
    <row r="22" spans="1:26" ht="15.75">
      <c r="A22" s="37" t="s">
        <v>172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173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174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175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176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177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181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179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169</v>
      </c>
      <c r="B31" s="34" t="s">
        <v>171</v>
      </c>
      <c r="C31" s="34" t="s">
        <v>145</v>
      </c>
      <c r="D31" s="34" t="s">
        <v>146</v>
      </c>
      <c r="E31" s="34" t="s">
        <v>147</v>
      </c>
      <c r="F31" s="34" t="s">
        <v>152</v>
      </c>
      <c r="G31" s="34" t="s">
        <v>153</v>
      </c>
      <c r="H31" s="34" t="s">
        <v>162</v>
      </c>
      <c r="I31" s="34" t="s">
        <v>163</v>
      </c>
      <c r="J31" s="34" t="s">
        <v>164</v>
      </c>
      <c r="K31" s="34" t="s">
        <v>165</v>
      </c>
      <c r="L31" s="34" t="s">
        <v>166</v>
      </c>
      <c r="M31" s="34" t="s">
        <v>167</v>
      </c>
      <c r="N31" s="34" t="s">
        <v>168</v>
      </c>
      <c r="O31" s="53" t="s">
        <v>145</v>
      </c>
      <c r="P31" s="53" t="s">
        <v>146</v>
      </c>
      <c r="Q31" s="53" t="s">
        <v>147</v>
      </c>
      <c r="R31" s="53" t="s">
        <v>152</v>
      </c>
      <c r="S31" s="53" t="s">
        <v>153</v>
      </c>
      <c r="T31" s="53" t="s">
        <v>162</v>
      </c>
      <c r="U31" s="53" t="s">
        <v>163</v>
      </c>
      <c r="V31" s="53" t="s">
        <v>164</v>
      </c>
      <c r="W31" s="53" t="s">
        <v>165</v>
      </c>
      <c r="X31" s="53" t="s">
        <v>166</v>
      </c>
      <c r="Y31" s="53" t="s">
        <v>167</v>
      </c>
      <c r="Z31" s="53" t="s">
        <v>168</v>
      </c>
    </row>
    <row r="32" spans="1:26" ht="15.75">
      <c r="A32" s="37" t="s">
        <v>172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173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174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175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176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177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178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179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180</v>
      </c>
      <c r="B40" s="34" t="s">
        <v>171</v>
      </c>
      <c r="C40" s="35" t="s">
        <v>145</v>
      </c>
      <c r="D40" s="35" t="s">
        <v>146</v>
      </c>
      <c r="E40" s="35" t="s">
        <v>147</v>
      </c>
      <c r="F40" s="35" t="s">
        <v>152</v>
      </c>
      <c r="G40" s="35" t="s">
        <v>153</v>
      </c>
      <c r="H40" s="35" t="s">
        <v>162</v>
      </c>
      <c r="I40" s="35" t="s">
        <v>163</v>
      </c>
      <c r="J40" s="35" t="s">
        <v>164</v>
      </c>
      <c r="K40" s="35" t="s">
        <v>165</v>
      </c>
      <c r="L40" s="35" t="s">
        <v>166</v>
      </c>
      <c r="M40" s="35" t="s">
        <v>167</v>
      </c>
      <c r="N40" s="35" t="s">
        <v>168</v>
      </c>
      <c r="O40" s="57" t="s">
        <v>145</v>
      </c>
      <c r="P40" s="57" t="s">
        <v>146</v>
      </c>
      <c r="Q40" s="57" t="s">
        <v>147</v>
      </c>
      <c r="R40" s="57" t="s">
        <v>152</v>
      </c>
      <c r="S40" s="57" t="s">
        <v>153</v>
      </c>
      <c r="T40" s="57" t="s">
        <v>162</v>
      </c>
      <c r="U40" s="57" t="s">
        <v>163</v>
      </c>
      <c r="V40" s="57" t="s">
        <v>164</v>
      </c>
      <c r="W40" s="57" t="s">
        <v>165</v>
      </c>
      <c r="X40" s="57" t="s">
        <v>166</v>
      </c>
      <c r="Y40" s="57" t="s">
        <v>167</v>
      </c>
      <c r="Z40" s="57" t="s">
        <v>168</v>
      </c>
    </row>
    <row r="41" spans="1:26" ht="15.75">
      <c r="A41" s="37" t="s">
        <v>172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173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174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175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176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177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181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179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183</v>
      </c>
      <c r="B49" s="34" t="s">
        <v>171</v>
      </c>
      <c r="C49" s="35" t="s">
        <v>145</v>
      </c>
      <c r="D49" s="35" t="s">
        <v>146</v>
      </c>
      <c r="E49" s="35" t="s">
        <v>147</v>
      </c>
      <c r="F49" s="35" t="s">
        <v>152</v>
      </c>
      <c r="G49" s="35" t="s">
        <v>153</v>
      </c>
      <c r="H49" s="35" t="s">
        <v>162</v>
      </c>
      <c r="I49" s="35" t="s">
        <v>163</v>
      </c>
      <c r="J49" s="35" t="s">
        <v>164</v>
      </c>
      <c r="K49" s="35" t="s">
        <v>165</v>
      </c>
      <c r="L49" s="35" t="s">
        <v>166</v>
      </c>
      <c r="M49" s="35" t="s">
        <v>167</v>
      </c>
      <c r="N49" s="35" t="s">
        <v>168</v>
      </c>
      <c r="O49" s="57" t="s">
        <v>145</v>
      </c>
      <c r="P49" s="57" t="s">
        <v>146</v>
      </c>
      <c r="Q49" s="57" t="s">
        <v>147</v>
      </c>
      <c r="R49" s="57" t="s">
        <v>152</v>
      </c>
      <c r="S49" s="57" t="s">
        <v>153</v>
      </c>
      <c r="T49" s="57" t="s">
        <v>162</v>
      </c>
      <c r="U49" s="57" t="s">
        <v>163</v>
      </c>
      <c r="V49" s="57" t="s">
        <v>164</v>
      </c>
      <c r="W49" s="57" t="s">
        <v>165</v>
      </c>
      <c r="X49" s="57" t="s">
        <v>166</v>
      </c>
      <c r="Y49" s="57" t="s">
        <v>167</v>
      </c>
      <c r="Z49" s="57" t="s">
        <v>168</v>
      </c>
    </row>
    <row r="50" spans="1:26" ht="15.75">
      <c r="A50" s="37" t="s">
        <v>172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173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174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175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176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177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181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179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39" t="s">
        <v>122</v>
      </c>
      <c r="D59" s="140"/>
      <c r="E59" s="140"/>
      <c r="F59" s="140"/>
      <c r="G59" s="140"/>
      <c r="H59" s="140"/>
      <c r="I59" s="140"/>
      <c r="J59" s="140"/>
      <c r="K59" s="140"/>
      <c r="L59" s="140"/>
    </row>
    <row r="60" spans="1:26" ht="47.25">
      <c r="C60" s="59">
        <v>20.239999999999998</v>
      </c>
      <c r="D60" s="60" t="s">
        <v>184</v>
      </c>
      <c r="E60" s="61" t="s">
        <v>194</v>
      </c>
      <c r="F60" s="61" t="s">
        <v>195</v>
      </c>
      <c r="G60" s="62">
        <v>2023</v>
      </c>
      <c r="H60" s="61" t="s">
        <v>196</v>
      </c>
      <c r="I60" s="61" t="s">
        <v>197</v>
      </c>
      <c r="J60" s="77" t="s">
        <v>187</v>
      </c>
      <c r="K60" s="61" t="s">
        <v>198</v>
      </c>
      <c r="L60" s="61" t="s">
        <v>199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187</v>
      </c>
      <c r="K61" s="39">
        <f>'BASE OBL-COM'!P4</f>
        <v>0.6885027693553728</v>
      </c>
      <c r="L61" s="39">
        <f>'BASE OBL-COM'!Q4</f>
        <v>0.63531422845317276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187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187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187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187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187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187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187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187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187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187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187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39" t="s">
        <v>185</v>
      </c>
      <c r="D74" s="140"/>
      <c r="E74" s="140"/>
      <c r="F74" s="140"/>
      <c r="G74" s="140"/>
      <c r="H74" s="140"/>
      <c r="I74" s="140"/>
      <c r="J74" s="140"/>
      <c r="K74" s="140"/>
      <c r="L74" s="140"/>
    </row>
    <row r="75" spans="3:14" ht="47.25">
      <c r="C75" s="59">
        <v>20.239999999999998</v>
      </c>
      <c r="D75" s="60" t="s">
        <v>184</v>
      </c>
      <c r="E75" s="61" t="s">
        <v>194</v>
      </c>
      <c r="F75" s="61" t="s">
        <v>195</v>
      </c>
      <c r="G75" s="62">
        <v>2023</v>
      </c>
      <c r="H75" s="61" t="s">
        <v>196</v>
      </c>
      <c r="I75" s="61" t="s">
        <v>197</v>
      </c>
      <c r="J75" s="77" t="s">
        <v>187</v>
      </c>
      <c r="K75" s="61" t="s">
        <v>198</v>
      </c>
      <c r="L75" s="61" t="s">
        <v>199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187</v>
      </c>
      <c r="K76" s="82">
        <f>'BASE OBL-COM'!P23</f>
        <v>0.97482124965005357</v>
      </c>
      <c r="L76" s="82">
        <f>'BASE OBL-COM'!Q23</f>
        <v>0.62542190275462195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187</v>
      </c>
      <c r="K77" s="82">
        <f>'BASE OBL-COM'!P24</f>
        <v>0.46342567431239257</v>
      </c>
      <c r="L77" s="82">
        <f>'BASE OBL-COM'!Q24</f>
        <v>0.20792611489778828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187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187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187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187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187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187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187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187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187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187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0.53413500523226609</v>
      </c>
      <c r="F88" s="68">
        <f>+Ejecucion!D11/Ejecucion!B11</f>
        <v>0.26565216738021408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8" t="s">
        <v>182</v>
      </c>
      <c r="D90" s="138"/>
      <c r="E90" s="138"/>
      <c r="F90" s="138"/>
      <c r="G90" s="138"/>
      <c r="H90" s="138"/>
      <c r="I90" s="138"/>
    </row>
    <row r="91" spans="3:14" ht="47.25">
      <c r="C91" s="59">
        <v>20.239999999999998</v>
      </c>
      <c r="D91" s="60" t="s">
        <v>184</v>
      </c>
      <c r="E91" s="61" t="s">
        <v>194</v>
      </c>
      <c r="F91" s="61" t="s">
        <v>195</v>
      </c>
      <c r="G91" s="62">
        <v>2023</v>
      </c>
      <c r="H91" s="61" t="s">
        <v>196</v>
      </c>
      <c r="I91" s="61" t="s">
        <v>197</v>
      </c>
      <c r="J91" s="77" t="s">
        <v>187</v>
      </c>
      <c r="K91" s="61" t="s">
        <v>198</v>
      </c>
      <c r="L91" s="61" t="s">
        <v>199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187</v>
      </c>
      <c r="K92" s="82">
        <f>'BASE OBL-COM'!G42</f>
        <v>0.69594248155907468</v>
      </c>
      <c r="L92" s="82">
        <f>'BASE OBL-COM'!H42</f>
        <v>0.63505718581957549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187</v>
      </c>
      <c r="K93" s="82">
        <f>'BASE OBL-COM'!G43</f>
        <v>0.46342567431239257</v>
      </c>
      <c r="L93" s="82">
        <f>'BASE OBL-COM'!H43</f>
        <v>0.20792611489778828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187</v>
      </c>
      <c r="K94" s="82" t="e">
        <f>'BASE OBL-COM'!G44</f>
        <v>#DIV/0!</v>
      </c>
      <c r="L94" s="82" t="e">
        <f>'BASE OBL-COM'!H44</f>
        <v>#DIV/0!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187</v>
      </c>
      <c r="K95" s="82" t="e">
        <f>'BASE OBL-COM'!G45</f>
        <v>#DIV/0!</v>
      </c>
      <c r="L95" s="82" t="e">
        <f>'BASE OBL-COM'!H45</f>
        <v>#DIV/0!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187</v>
      </c>
      <c r="K96" s="82" t="e">
        <f>'BASE OBL-COM'!G46</f>
        <v>#DIV/0!</v>
      </c>
      <c r="L96" s="82" t="e">
        <f>'BASE OBL-COM'!H46</f>
        <v>#DIV/0!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187</v>
      </c>
      <c r="K97" s="82" t="e">
        <f>'BASE OBL-COM'!G47</f>
        <v>#DIV/0!</v>
      </c>
      <c r="L97" s="82" t="e">
        <f>'BASE OBL-COM'!H47</f>
        <v>#DIV/0!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187</v>
      </c>
      <c r="K98" s="82" t="e">
        <f>'BASE OBL-COM'!G48</f>
        <v>#DIV/0!</v>
      </c>
      <c r="L98" s="82" t="e">
        <f>'BASE OBL-COM'!H48</f>
        <v>#DIV/0!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187</v>
      </c>
      <c r="K99" s="82" t="e">
        <f>'BASE OBL-COM'!G49</f>
        <v>#DIV/0!</v>
      </c>
      <c r="L99" s="82" t="e">
        <f>'BASE OBL-COM'!H49</f>
        <v>#DIV/0!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187</v>
      </c>
      <c r="K100" s="82" t="e">
        <f>'BASE OBL-COM'!G50</f>
        <v>#DIV/0!</v>
      </c>
      <c r="L100" s="82" t="e">
        <f>'BASE OBL-COM'!H50</f>
        <v>#DIV/0!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187</v>
      </c>
      <c r="K101" s="82" t="e">
        <f>'BASE OBL-COM'!G51</f>
        <v>#DIV/0!</v>
      </c>
      <c r="L101" s="82" t="e">
        <f>'BASE OBL-COM'!H51</f>
        <v>#DIV/0!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187</v>
      </c>
      <c r="K102" s="82" t="e">
        <f>'BASE OBL-COM'!G52</f>
        <v>#DIV/0!</v>
      </c>
      <c r="L102" s="82" t="e">
        <f>'BASE OBL-COM'!H52</f>
        <v>#DIV/0!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187</v>
      </c>
      <c r="K103" s="82" t="e">
        <f>'BASE OBL-COM'!G53</f>
        <v>#DIV/0!</v>
      </c>
      <c r="L103" s="82" t="e">
        <f>'BASE OBL-COM'!H53</f>
        <v>#DIV/0!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2024-10-03T22:42:09Z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