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9.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0.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omments11.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comments12.xml" ContentType="application/vnd.openxmlformats-officedocument.spreadsheetml.comments+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rubenmp\OneDrive - SUPERINTENDENCIA DE SOCIEDADES\Documentos\Publicaciones\WEB\2024\Indicadores\"/>
    </mc:Choice>
  </mc:AlternateContent>
  <xr:revisionPtr revIDLastSave="0" documentId="8_{E1AFBC4D-2686-4ED8-81DA-DCD9B867456D}" xr6:coauthVersionLast="47" xr6:coauthVersionMax="47" xr10:uidLastSave="{00000000-0000-0000-0000-000000000000}"/>
  <bookViews>
    <workbookView xWindow="28680" yWindow="-120" windowWidth="29040" windowHeight="15840" tabRatio="877" firstSheet="9" activeTab="21" xr2:uid="{337CBCEA-6723-4689-9C20-DDDC2A4EEA94}"/>
  </bookViews>
  <sheets>
    <sheet name="Toma Posesion " sheetId="5" state="hidden" r:id="rId1"/>
    <sheet name="Registro Toma Poses " sheetId="7" state="hidden" r:id="rId2"/>
    <sheet name="Oport Termin Proc" sheetId="6" state="hidden" r:id="rId3"/>
    <sheet name="Regis Opor Term Pro" sheetId="8" state="hidden" r:id="rId4"/>
    <sheet name="Encuesta" sheetId="9" state="hidden" r:id="rId5"/>
    <sheet name="Reg_Encuesta" sheetId="10" state="hidden" r:id="rId6"/>
    <sheet name="Almacen" sheetId="11" r:id="rId7"/>
    <sheet name="Registro Almacén" sheetId="12" r:id="rId8"/>
    <sheet name="Mantenimiento" sheetId="13" r:id="rId9"/>
    <sheet name="Registro Mto" sheetId="14" r:id="rId10"/>
    <sheet name="Requerimiento" sheetId="15" r:id="rId11"/>
    <sheet name="Registro Requerimiento" sheetId="16" r:id="rId12"/>
    <sheet name="ICA" sheetId="20" r:id="rId13"/>
    <sheet name="ICA_Registro" sheetId="21" r:id="rId14"/>
    <sheet name="ICA (2)" sheetId="28" state="hidden" r:id="rId15"/>
    <sheet name="ICA_percapita" sheetId="29" r:id="rId16"/>
    <sheet name="ICE" sheetId="22" r:id="rId17"/>
    <sheet name="ICE_Registro" sheetId="23" r:id="rId18"/>
    <sheet name="ICE_Percapita" sheetId="32" r:id="rId19"/>
    <sheet name="RESPEL" sheetId="24" r:id="rId20"/>
    <sheet name="Registro de Datos_RESPEL" sheetId="25" r:id="rId21"/>
    <sheet name="IRA" sheetId="26" r:id="rId22"/>
    <sheet name="Registro de Datos_IRA" sheetId="27" r:id="rId23"/>
    <sheet name="NN" sheetId="17" state="hidden" r:id="rId24"/>
    <sheet name="Registro NN" sheetId="18" state="hidden" r:id="rId25"/>
  </sheets>
  <externalReferences>
    <externalReference r:id="rId26"/>
    <externalReference r:id="rId27"/>
    <externalReference r:id="rId28"/>
  </externalReferences>
  <definedNames>
    <definedName name="_xlnm._FilterDatabase" localSheetId="2" hidden="1">'Oport Termin Proc'!$R$10:$R$22</definedName>
    <definedName name="_xlnm._FilterDatabase" localSheetId="0" hidden="1">'Toma Posesion '!$R$10:$R$22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7" l="1"/>
  <c r="X10" i="27"/>
  <c r="O46" i="24"/>
  <c r="AB10" i="25"/>
  <c r="X10" i="25"/>
  <c r="M46" i="24"/>
  <c r="P46" i="24"/>
  <c r="AC10" i="25"/>
  <c r="AD10" i="25"/>
  <c r="K46" i="24"/>
  <c r="AB21" i="23"/>
  <c r="AA23" i="23"/>
  <c r="AA18" i="32"/>
  <c r="AB18" i="32"/>
  <c r="W17" i="21"/>
  <c r="U17" i="21"/>
  <c r="S17" i="21"/>
  <c r="Y20" i="29"/>
  <c r="Y21" i="29"/>
  <c r="Y25" i="32"/>
  <c r="Y23" i="32"/>
  <c r="Y22" i="32"/>
  <c r="Z22" i="32"/>
  <c r="X24" i="32"/>
  <c r="Y21" i="32"/>
  <c r="Z20" i="32"/>
  <c r="Y18" i="32"/>
  <c r="Z18" i="32"/>
  <c r="Y19" i="32"/>
  <c r="Y17" i="32"/>
  <c r="Y13" i="32"/>
  <c r="Y14" i="32"/>
  <c r="Y25" i="23"/>
  <c r="Y24" i="23"/>
  <c r="Y19" i="29"/>
  <c r="Y17" i="29"/>
  <c r="Y14" i="29"/>
  <c r="Q14" i="32"/>
  <c r="W15" i="29"/>
  <c r="M17" i="21"/>
  <c r="I12" i="29"/>
  <c r="AE24" i="32"/>
  <c r="AF24" i="32"/>
  <c r="AC24" i="32"/>
  <c r="AD24" i="32"/>
  <c r="AA24" i="32"/>
  <c r="AB24" i="32"/>
  <c r="U24" i="32"/>
  <c r="V24" i="32"/>
  <c r="AE22" i="32"/>
  <c r="AC22" i="32"/>
  <c r="AA22" i="32"/>
  <c r="AE20" i="32"/>
  <c r="AF20" i="32"/>
  <c r="AC20" i="32"/>
  <c r="AA20" i="32"/>
  <c r="AB20" i="32"/>
  <c r="W20" i="32"/>
  <c r="X20" i="32"/>
  <c r="U20" i="32"/>
  <c r="V20" i="32"/>
  <c r="U12" i="32"/>
  <c r="V12" i="32"/>
  <c r="AE18" i="32"/>
  <c r="AC18" i="32"/>
  <c r="AD18" i="32"/>
  <c r="W18" i="32"/>
  <c r="U18" i="32"/>
  <c r="AE16" i="32"/>
  <c r="AC16" i="32"/>
  <c r="AG16" i="32"/>
  <c r="AH16" i="32"/>
  <c r="AA16" i="32"/>
  <c r="AE14" i="32"/>
  <c r="AC14" i="32"/>
  <c r="AD14" i="32"/>
  <c r="AA14" i="32"/>
  <c r="AB14" i="32"/>
  <c r="AE12" i="32"/>
  <c r="AC12" i="32"/>
  <c r="AD12" i="32"/>
  <c r="AA12" i="32"/>
  <c r="W12" i="32"/>
  <c r="Y12" i="32"/>
  <c r="Z12" i="32"/>
  <c r="Q18" i="29"/>
  <c r="U18" i="29"/>
  <c r="Y18" i="29"/>
  <c r="Z18" i="29"/>
  <c r="X15" i="21"/>
  <c r="W10" i="21"/>
  <c r="X10" i="21"/>
  <c r="L47" i="20"/>
  <c r="W16" i="29"/>
  <c r="W10" i="29"/>
  <c r="X10" i="29"/>
  <c r="L46" i="28"/>
  <c r="AE22" i="29"/>
  <c r="AC22" i="29"/>
  <c r="AD22" i="29"/>
  <c r="AA22" i="29"/>
  <c r="AG22" i="29"/>
  <c r="AH22" i="29"/>
  <c r="AE20" i="29"/>
  <c r="AC20" i="29"/>
  <c r="AA20" i="29"/>
  <c r="AI20" i="29"/>
  <c r="AJ20" i="29"/>
  <c r="AE18" i="29"/>
  <c r="AE10" i="29"/>
  <c r="AF10" i="29"/>
  <c r="O46" i="28"/>
  <c r="AC18" i="29"/>
  <c r="AC10" i="29"/>
  <c r="AA18" i="29"/>
  <c r="AB18" i="29"/>
  <c r="W18" i="29"/>
  <c r="AE16" i="29"/>
  <c r="AC16" i="29"/>
  <c r="AA16" i="29"/>
  <c r="AG16" i="29"/>
  <c r="AH16" i="29"/>
  <c r="AE14" i="29"/>
  <c r="AC14" i="29"/>
  <c r="AA14" i="29"/>
  <c r="AE12" i="29"/>
  <c r="AF12" i="29"/>
  <c r="AC12" i="29"/>
  <c r="AA12" i="29"/>
  <c r="AB12" i="29"/>
  <c r="W12" i="29"/>
  <c r="U12" i="29"/>
  <c r="Y12" i="29"/>
  <c r="Z12" i="29"/>
  <c r="D12" i="32"/>
  <c r="D22" i="29"/>
  <c r="D20" i="29"/>
  <c r="D18" i="29"/>
  <c r="D16" i="29"/>
  <c r="D12" i="29"/>
  <c r="H16" i="29"/>
  <c r="AG19" i="21"/>
  <c r="AG20" i="21"/>
  <c r="AG18" i="21"/>
  <c r="AH18" i="21"/>
  <c r="AG17" i="32"/>
  <c r="Y16" i="32"/>
  <c r="Z16" i="32"/>
  <c r="AE20" i="21"/>
  <c r="AC20" i="21"/>
  <c r="AA20" i="21"/>
  <c r="AB18" i="21"/>
  <c r="W20" i="21"/>
  <c r="X18" i="21"/>
  <c r="U20" i="21"/>
  <c r="V18" i="21"/>
  <c r="S20" i="21"/>
  <c r="AI19" i="21"/>
  <c r="AI20" i="21"/>
  <c r="Y19" i="21"/>
  <c r="Y20" i="21"/>
  <c r="Z18" i="21"/>
  <c r="AI18" i="21"/>
  <c r="AJ18" i="21"/>
  <c r="AF18" i="21"/>
  <c r="AD18" i="21"/>
  <c r="Y18" i="21"/>
  <c r="T18" i="21"/>
  <c r="Q18" i="21"/>
  <c r="R18" i="21"/>
  <c r="P18" i="21"/>
  <c r="N18" i="21"/>
  <c r="L18" i="21"/>
  <c r="I18" i="21"/>
  <c r="J18" i="21"/>
  <c r="H18" i="21"/>
  <c r="F18" i="21"/>
  <c r="D18" i="21"/>
  <c r="Q25" i="32"/>
  <c r="Q24" i="32"/>
  <c r="R24" i="32"/>
  <c r="Q22" i="32"/>
  <c r="Q21" i="32"/>
  <c r="Q20" i="32"/>
  <c r="R20" i="32"/>
  <c r="Q19" i="32"/>
  <c r="R18" i="32"/>
  <c r="Q18" i="32"/>
  <c r="Q17" i="32"/>
  <c r="Q16" i="32"/>
  <c r="R16" i="32"/>
  <c r="Q13" i="32"/>
  <c r="Q12" i="32"/>
  <c r="R12" i="32"/>
  <c r="I25" i="32"/>
  <c r="I24" i="32"/>
  <c r="J24" i="32"/>
  <c r="I23" i="32"/>
  <c r="I22" i="32"/>
  <c r="J22" i="32"/>
  <c r="I21" i="32"/>
  <c r="I20" i="32"/>
  <c r="J20" i="32"/>
  <c r="I19" i="32"/>
  <c r="I18" i="32"/>
  <c r="J18" i="32"/>
  <c r="I17" i="32"/>
  <c r="I16" i="32"/>
  <c r="J16" i="32"/>
  <c r="I14" i="32"/>
  <c r="I13" i="32"/>
  <c r="J12" i="32"/>
  <c r="I12" i="32"/>
  <c r="H24" i="32"/>
  <c r="H22" i="32"/>
  <c r="H20" i="32"/>
  <c r="H18" i="32"/>
  <c r="H16" i="32"/>
  <c r="H12" i="32"/>
  <c r="F12" i="32"/>
  <c r="D24" i="32"/>
  <c r="D22" i="32"/>
  <c r="D20" i="32"/>
  <c r="D18" i="32"/>
  <c r="D16" i="32"/>
  <c r="U15" i="29"/>
  <c r="S15" i="29"/>
  <c r="S11" i="29"/>
  <c r="T10" i="29"/>
  <c r="J46" i="28"/>
  <c r="O15" i="29"/>
  <c r="O11" i="29"/>
  <c r="M15" i="29"/>
  <c r="K15" i="29"/>
  <c r="L14" i="29"/>
  <c r="G15" i="29"/>
  <c r="G11" i="29"/>
  <c r="H10" i="29"/>
  <c r="E15" i="29"/>
  <c r="C15" i="29"/>
  <c r="D14" i="29"/>
  <c r="J14" i="29"/>
  <c r="C11" i="29"/>
  <c r="U15" i="32"/>
  <c r="U11" i="32"/>
  <c r="V10" i="32"/>
  <c r="S15" i="32"/>
  <c r="O15" i="32"/>
  <c r="M15" i="32"/>
  <c r="K15" i="32"/>
  <c r="L14" i="32"/>
  <c r="G15" i="32"/>
  <c r="H14" i="32"/>
  <c r="E15" i="32"/>
  <c r="E11" i="32"/>
  <c r="F10" i="32"/>
  <c r="C15" i="32"/>
  <c r="C11" i="32"/>
  <c r="D14" i="32"/>
  <c r="O23" i="32"/>
  <c r="P22" i="32"/>
  <c r="M23" i="32"/>
  <c r="E23" i="32"/>
  <c r="AE11" i="32"/>
  <c r="AC11" i="32"/>
  <c r="AA11" i="32"/>
  <c r="W11" i="32"/>
  <c r="S11" i="32"/>
  <c r="K11" i="32"/>
  <c r="G11" i="32"/>
  <c r="C10" i="32"/>
  <c r="S10" i="32"/>
  <c r="O10" i="32"/>
  <c r="M10" i="32"/>
  <c r="K10" i="32"/>
  <c r="L10" i="32"/>
  <c r="Q10" i="32"/>
  <c r="G10" i="32"/>
  <c r="H10" i="32"/>
  <c r="E10" i="32"/>
  <c r="H20" i="29"/>
  <c r="H18" i="29"/>
  <c r="H14" i="29"/>
  <c r="H12" i="29"/>
  <c r="F12" i="29"/>
  <c r="O10" i="29"/>
  <c r="M10" i="29"/>
  <c r="N10" i="29"/>
  <c r="H46" i="28"/>
  <c r="F16" i="29"/>
  <c r="G10" i="29"/>
  <c r="E10" i="29"/>
  <c r="C10" i="29"/>
  <c r="Q12" i="29"/>
  <c r="U23" i="29"/>
  <c r="AI23" i="29"/>
  <c r="U13" i="29"/>
  <c r="AI13" i="29"/>
  <c r="S23" i="29"/>
  <c r="S13" i="29"/>
  <c r="K10" i="29"/>
  <c r="Q13" i="29"/>
  <c r="S10" i="29"/>
  <c r="I13" i="29"/>
  <c r="Q21" i="29"/>
  <c r="Q19" i="29"/>
  <c r="Q17" i="29"/>
  <c r="R16" i="29"/>
  <c r="Q16" i="29"/>
  <c r="M23" i="29"/>
  <c r="M11" i="29"/>
  <c r="O23" i="29"/>
  <c r="P22" i="29"/>
  <c r="I16" i="29"/>
  <c r="I14" i="29"/>
  <c r="I17" i="29"/>
  <c r="I20" i="29"/>
  <c r="I22" i="29"/>
  <c r="I21" i="29"/>
  <c r="I19" i="29"/>
  <c r="I15" i="29"/>
  <c r="K23" i="29"/>
  <c r="Q23" i="29"/>
  <c r="E23" i="29"/>
  <c r="E11" i="29"/>
  <c r="F10" i="29"/>
  <c r="F22" i="29"/>
  <c r="G23" i="29"/>
  <c r="H22" i="29"/>
  <c r="AE11" i="29"/>
  <c r="W11" i="29"/>
  <c r="AC11" i="29"/>
  <c r="AA11" i="29"/>
  <c r="AJ24" i="32"/>
  <c r="AJ22" i="32"/>
  <c r="AJ20" i="32"/>
  <c r="AJ18" i="32"/>
  <c r="AJ16" i="32"/>
  <c r="AJ14" i="32"/>
  <c r="AJ12" i="32"/>
  <c r="AI10" i="32"/>
  <c r="AJ10" i="32"/>
  <c r="AH24" i="32"/>
  <c r="AH22" i="32"/>
  <c r="AH20" i="32"/>
  <c r="AH18" i="32"/>
  <c r="AH14" i="32"/>
  <c r="AH12" i="32"/>
  <c r="AG10" i="32"/>
  <c r="AH10" i="32"/>
  <c r="AF18" i="32"/>
  <c r="AF16" i="32"/>
  <c r="AF14" i="32"/>
  <c r="AD22" i="32"/>
  <c r="AD20" i="32"/>
  <c r="AB22" i="32"/>
  <c r="X22" i="32"/>
  <c r="X18" i="32"/>
  <c r="X16" i="32"/>
  <c r="X14" i="32"/>
  <c r="X12" i="32"/>
  <c r="V22" i="32"/>
  <c r="V18" i="32"/>
  <c r="V16" i="32"/>
  <c r="T24" i="32"/>
  <c r="T22" i="32"/>
  <c r="T20" i="32"/>
  <c r="T18" i="32"/>
  <c r="T16" i="32"/>
  <c r="T14" i="32"/>
  <c r="T12" i="32"/>
  <c r="P24" i="32"/>
  <c r="P20" i="32"/>
  <c r="P18" i="32"/>
  <c r="P16" i="32"/>
  <c r="P14" i="32"/>
  <c r="P12" i="32"/>
  <c r="N24" i="32"/>
  <c r="N20" i="32"/>
  <c r="N18" i="32"/>
  <c r="N16" i="32"/>
  <c r="N14" i="32"/>
  <c r="N12" i="32"/>
  <c r="L24" i="32"/>
  <c r="L22" i="32"/>
  <c r="L20" i="32"/>
  <c r="L18" i="32"/>
  <c r="L16" i="32"/>
  <c r="L12" i="32"/>
  <c r="F24" i="32"/>
  <c r="F22" i="32"/>
  <c r="F20" i="32"/>
  <c r="F18" i="32"/>
  <c r="F16" i="32"/>
  <c r="C8" i="32"/>
  <c r="C6" i="32"/>
  <c r="AF22" i="29"/>
  <c r="AF18" i="29"/>
  <c r="AF16" i="29"/>
  <c r="AF14" i="29"/>
  <c r="AD16" i="29"/>
  <c r="AD14" i="29"/>
  <c r="AD12" i="29"/>
  <c r="AB14" i="29"/>
  <c r="X22" i="29"/>
  <c r="X20" i="29"/>
  <c r="X18" i="29"/>
  <c r="X14" i="29"/>
  <c r="X12" i="29"/>
  <c r="V20" i="29"/>
  <c r="V18" i="29"/>
  <c r="V16" i="29"/>
  <c r="T22" i="29"/>
  <c r="T20" i="29"/>
  <c r="T18" i="29"/>
  <c r="T16" i="29"/>
  <c r="P12" i="29"/>
  <c r="R12" i="29"/>
  <c r="P20" i="29"/>
  <c r="P18" i="29"/>
  <c r="P16" i="29"/>
  <c r="N12" i="29"/>
  <c r="N20" i="29"/>
  <c r="N18" i="29"/>
  <c r="N16" i="29"/>
  <c r="N14" i="29"/>
  <c r="L22" i="29"/>
  <c r="L20" i="29"/>
  <c r="L18" i="29"/>
  <c r="L16" i="29"/>
  <c r="L12" i="29"/>
  <c r="F20" i="29"/>
  <c r="J20" i="29"/>
  <c r="F18" i="29"/>
  <c r="AG23" i="29"/>
  <c r="Y22" i="29"/>
  <c r="Z22" i="29"/>
  <c r="Q22" i="29"/>
  <c r="R22" i="29"/>
  <c r="AI21" i="29"/>
  <c r="AG21" i="29"/>
  <c r="Z20" i="29"/>
  <c r="Q20" i="29"/>
  <c r="R20" i="29"/>
  <c r="AI19" i="29"/>
  <c r="AG19" i="29"/>
  <c r="R18" i="29"/>
  <c r="I18" i="29"/>
  <c r="AI17" i="29"/>
  <c r="AG17" i="29"/>
  <c r="AG15" i="29"/>
  <c r="AI14" i="29"/>
  <c r="AJ14" i="29"/>
  <c r="AG14" i="29"/>
  <c r="AH14" i="29"/>
  <c r="Q14" i="29"/>
  <c r="AG13" i="29"/>
  <c r="C8" i="29"/>
  <c r="C6" i="29"/>
  <c r="P47" i="28"/>
  <c r="V15" i="23"/>
  <c r="Q22" i="21"/>
  <c r="I22" i="21"/>
  <c r="AE32" i="23"/>
  <c r="AC32" i="23"/>
  <c r="AD30" i="23"/>
  <c r="AA32" i="23"/>
  <c r="AB30" i="23"/>
  <c r="W32" i="23"/>
  <c r="X30" i="23"/>
  <c r="U32" i="23"/>
  <c r="V30" i="23"/>
  <c r="O32" i="23"/>
  <c r="P30" i="23"/>
  <c r="M32" i="23"/>
  <c r="N30" i="23"/>
  <c r="K32" i="23"/>
  <c r="G32" i="23"/>
  <c r="H30" i="23"/>
  <c r="E32" i="23"/>
  <c r="F30" i="23"/>
  <c r="C32" i="23"/>
  <c r="D30" i="23"/>
  <c r="I32" i="23"/>
  <c r="J30" i="23"/>
  <c r="AG31" i="23"/>
  <c r="AG32" i="23"/>
  <c r="Q31" i="23"/>
  <c r="Q32" i="23"/>
  <c r="I31" i="23"/>
  <c r="AI30" i="23"/>
  <c r="AG30" i="23"/>
  <c r="AF30" i="23"/>
  <c r="Y30" i="23"/>
  <c r="Q30" i="23"/>
  <c r="R30" i="23"/>
  <c r="L30" i="23"/>
  <c r="I30" i="23"/>
  <c r="I27" i="21"/>
  <c r="Q27" i="21"/>
  <c r="Y27" i="21"/>
  <c r="AG27" i="21"/>
  <c r="AH27" i="21"/>
  <c r="AI27" i="21"/>
  <c r="I28" i="21"/>
  <c r="I29" i="21"/>
  <c r="J27" i="21"/>
  <c r="Q28" i="21"/>
  <c r="Q29" i="21"/>
  <c r="R27" i="21"/>
  <c r="Y28" i="21"/>
  <c r="Y29" i="21"/>
  <c r="Z27" i="21"/>
  <c r="AG28" i="21"/>
  <c r="AG29" i="21"/>
  <c r="AI28" i="21"/>
  <c r="AI29" i="21"/>
  <c r="C29" i="21"/>
  <c r="D27" i="21"/>
  <c r="E29" i="21"/>
  <c r="F27" i="21"/>
  <c r="G29" i="21"/>
  <c r="H27" i="21"/>
  <c r="K29" i="21"/>
  <c r="L27" i="21"/>
  <c r="M29" i="21"/>
  <c r="N27" i="21"/>
  <c r="O29" i="21"/>
  <c r="P27" i="21"/>
  <c r="S29" i="21"/>
  <c r="T27" i="21"/>
  <c r="U29" i="21"/>
  <c r="W29" i="21"/>
  <c r="AA29" i="21"/>
  <c r="AB27" i="21"/>
  <c r="AC29" i="21"/>
  <c r="AD27" i="21"/>
  <c r="AE29" i="21"/>
  <c r="AF27" i="21"/>
  <c r="I49" i="26"/>
  <c r="C14" i="21"/>
  <c r="D12" i="21"/>
  <c r="AG11" i="27"/>
  <c r="Y11" i="27"/>
  <c r="AI11" i="27"/>
  <c r="Q11" i="27"/>
  <c r="I11" i="27"/>
  <c r="AG10" i="27"/>
  <c r="AH10" i="27"/>
  <c r="AF10" i="27"/>
  <c r="O49" i="26"/>
  <c r="AD10" i="27"/>
  <c r="AB10" i="27"/>
  <c r="Y10" i="27"/>
  <c r="V10" i="27"/>
  <c r="T10" i="27"/>
  <c r="Q10" i="27"/>
  <c r="R10" i="27"/>
  <c r="P10" i="27"/>
  <c r="N10" i="27"/>
  <c r="L10" i="27"/>
  <c r="I10" i="27"/>
  <c r="J10" i="27"/>
  <c r="F49" i="26"/>
  <c r="F10" i="27"/>
  <c r="D10" i="27"/>
  <c r="C8" i="27"/>
  <c r="C6" i="27"/>
  <c r="P51" i="26"/>
  <c r="O51" i="26"/>
  <c r="L51" i="26"/>
  <c r="I51" i="26"/>
  <c r="F51" i="26"/>
  <c r="AE11" i="25"/>
  <c r="AC11" i="25"/>
  <c r="O11" i="25"/>
  <c r="AE10" i="25"/>
  <c r="Z10" i="25"/>
  <c r="V10" i="25"/>
  <c r="L46" i="24"/>
  <c r="T10" i="25"/>
  <c r="R10" i="25"/>
  <c r="J46" i="24"/>
  <c r="O10" i="25"/>
  <c r="P10" i="25"/>
  <c r="N10" i="25"/>
  <c r="I46" i="24"/>
  <c r="L10" i="25"/>
  <c r="H46" i="24"/>
  <c r="J10" i="25"/>
  <c r="H10" i="25"/>
  <c r="F46" i="24"/>
  <c r="F10" i="25"/>
  <c r="D10" i="25"/>
  <c r="D46" i="24"/>
  <c r="C8" i="25"/>
  <c r="C6" i="25"/>
  <c r="P48" i="24"/>
  <c r="O48" i="24"/>
  <c r="L48" i="24"/>
  <c r="I48" i="24"/>
  <c r="F48" i="24"/>
  <c r="P47" i="24"/>
  <c r="AE29" i="23"/>
  <c r="AC29" i="23"/>
  <c r="AA29" i="23"/>
  <c r="W29" i="23"/>
  <c r="X27" i="23"/>
  <c r="U29" i="23"/>
  <c r="V27" i="23"/>
  <c r="S29" i="23"/>
  <c r="T27" i="23"/>
  <c r="O29" i="23"/>
  <c r="P27" i="23"/>
  <c r="M29" i="23"/>
  <c r="N27" i="23"/>
  <c r="K29" i="23"/>
  <c r="L27" i="23"/>
  <c r="G29" i="23"/>
  <c r="E29" i="23"/>
  <c r="F27" i="23"/>
  <c r="C29" i="23"/>
  <c r="I29" i="23"/>
  <c r="AI28" i="23"/>
  <c r="AI29" i="23"/>
  <c r="AJ27" i="23"/>
  <c r="AG28" i="23"/>
  <c r="AG29" i="23"/>
  <c r="Y28" i="23"/>
  <c r="Y29" i="23"/>
  <c r="Q28" i="23"/>
  <c r="Q29" i="23"/>
  <c r="I28" i="23"/>
  <c r="AI27" i="23"/>
  <c r="AG27" i="23"/>
  <c r="AF27" i="23"/>
  <c r="AD27" i="23"/>
  <c r="AB27" i="23"/>
  <c r="Y27" i="23"/>
  <c r="Z27" i="23"/>
  <c r="Q27" i="23"/>
  <c r="R27" i="23"/>
  <c r="I27" i="23"/>
  <c r="J27" i="23"/>
  <c r="H27" i="23"/>
  <c r="AE26" i="23"/>
  <c r="AC26" i="23"/>
  <c r="AA26" i="23"/>
  <c r="W26" i="23"/>
  <c r="U26" i="23"/>
  <c r="V24" i="23"/>
  <c r="S26" i="23"/>
  <c r="T24" i="23"/>
  <c r="O26" i="23"/>
  <c r="P24" i="23"/>
  <c r="M26" i="23"/>
  <c r="K26" i="23"/>
  <c r="G26" i="23"/>
  <c r="H24" i="23"/>
  <c r="E26" i="23"/>
  <c r="I26" i="23"/>
  <c r="J24" i="23"/>
  <c r="F24" i="23"/>
  <c r="C26" i="23"/>
  <c r="AI25" i="23"/>
  <c r="AI26" i="23"/>
  <c r="AG25" i="23"/>
  <c r="AG26" i="23"/>
  <c r="Y26" i="23"/>
  <c r="Z24" i="23"/>
  <c r="Q25" i="23"/>
  <c r="Q26" i="23"/>
  <c r="I25" i="23"/>
  <c r="AI24" i="23"/>
  <c r="AJ24" i="23"/>
  <c r="AG24" i="23"/>
  <c r="AH24" i="23"/>
  <c r="AF24" i="23"/>
  <c r="AD24" i="23"/>
  <c r="AB24" i="23"/>
  <c r="X24" i="23"/>
  <c r="Q24" i="23"/>
  <c r="N24" i="23"/>
  <c r="L24" i="23"/>
  <c r="I24" i="23"/>
  <c r="AE23" i="23"/>
  <c r="AC23" i="23"/>
  <c r="AD21" i="23"/>
  <c r="AC10" i="23"/>
  <c r="AD10" i="23"/>
  <c r="N47" i="22"/>
  <c r="W23" i="23"/>
  <c r="U23" i="23"/>
  <c r="V21" i="23"/>
  <c r="U10" i="23"/>
  <c r="V10" i="23"/>
  <c r="K47" i="22"/>
  <c r="S23" i="23"/>
  <c r="T21" i="23"/>
  <c r="O23" i="23"/>
  <c r="P21" i="23"/>
  <c r="O10" i="23"/>
  <c r="P10" i="23"/>
  <c r="I47" i="22"/>
  <c r="M23" i="23"/>
  <c r="N21" i="23"/>
  <c r="K23" i="23"/>
  <c r="L21" i="23"/>
  <c r="G23" i="23"/>
  <c r="H21" i="23"/>
  <c r="E23" i="23"/>
  <c r="F21" i="23"/>
  <c r="C23" i="23"/>
  <c r="I23" i="23"/>
  <c r="J21" i="23"/>
  <c r="AI22" i="23"/>
  <c r="AI23" i="23"/>
  <c r="AG22" i="23"/>
  <c r="AG23" i="23"/>
  <c r="Y22" i="23"/>
  <c r="Y23" i="23"/>
  <c r="Z21" i="23"/>
  <c r="Q22" i="23"/>
  <c r="Q23" i="23"/>
  <c r="I22" i="23"/>
  <c r="AI21" i="23"/>
  <c r="AG21" i="23"/>
  <c r="AF21" i="23"/>
  <c r="AE10" i="23"/>
  <c r="AF10" i="23"/>
  <c r="O47" i="22"/>
  <c r="Y21" i="23"/>
  <c r="X21" i="23"/>
  <c r="Q21" i="23"/>
  <c r="I21" i="23"/>
  <c r="AE20" i="23"/>
  <c r="AF18" i="23"/>
  <c r="AC20" i="23"/>
  <c r="AD18" i="23"/>
  <c r="AA20" i="23"/>
  <c r="AB18" i="23"/>
  <c r="W20" i="23"/>
  <c r="X18" i="23"/>
  <c r="U20" i="23"/>
  <c r="V18" i="23"/>
  <c r="S20" i="23"/>
  <c r="T18" i="23"/>
  <c r="O20" i="23"/>
  <c r="P18" i="23"/>
  <c r="M20" i="23"/>
  <c r="N18" i="23"/>
  <c r="K20" i="23"/>
  <c r="L18" i="23"/>
  <c r="G20" i="23"/>
  <c r="H18" i="23"/>
  <c r="E20" i="23"/>
  <c r="F18" i="23"/>
  <c r="C20" i="23"/>
  <c r="I20" i="23"/>
  <c r="J18" i="23"/>
  <c r="AI19" i="23"/>
  <c r="AI20" i="23"/>
  <c r="AG19" i="23"/>
  <c r="AG20" i="23"/>
  <c r="AH18" i="23"/>
  <c r="Y19" i="23"/>
  <c r="Y20" i="23"/>
  <c r="Q19" i="23"/>
  <c r="Q20" i="23"/>
  <c r="I19" i="23"/>
  <c r="AI18" i="23"/>
  <c r="AG18" i="23"/>
  <c r="Y18" i="23"/>
  <c r="Q18" i="23"/>
  <c r="R18" i="23"/>
  <c r="I18" i="23"/>
  <c r="AE17" i="23"/>
  <c r="AC17" i="23"/>
  <c r="AA17" i="23"/>
  <c r="O17" i="23"/>
  <c r="P15" i="23"/>
  <c r="M17" i="23"/>
  <c r="N15" i="23"/>
  <c r="K17" i="23"/>
  <c r="L15" i="23"/>
  <c r="G17" i="23"/>
  <c r="H15" i="23"/>
  <c r="G10" i="23"/>
  <c r="H10" i="23"/>
  <c r="F47" i="22"/>
  <c r="E17" i="23"/>
  <c r="F15" i="23"/>
  <c r="C17" i="23"/>
  <c r="D15" i="23"/>
  <c r="AI16" i="23"/>
  <c r="AI17" i="23"/>
  <c r="AG16" i="23"/>
  <c r="AG17" i="23"/>
  <c r="Y16" i="23"/>
  <c r="Y17" i="23"/>
  <c r="Z15" i="23"/>
  <c r="Q16" i="23"/>
  <c r="Q17" i="23"/>
  <c r="R15" i="23"/>
  <c r="I16" i="23"/>
  <c r="AI15" i="23"/>
  <c r="AG15" i="23"/>
  <c r="AH15" i="23"/>
  <c r="AF15" i="23"/>
  <c r="AD15" i="23"/>
  <c r="AB15" i="23"/>
  <c r="Y15" i="23"/>
  <c r="X15" i="23"/>
  <c r="T15" i="23"/>
  <c r="Q15" i="23"/>
  <c r="I15" i="23"/>
  <c r="AE14" i="23"/>
  <c r="AC14" i="23"/>
  <c r="AD12" i="23"/>
  <c r="AA14" i="23"/>
  <c r="O14" i="23"/>
  <c r="P12" i="23"/>
  <c r="M14" i="23"/>
  <c r="N12" i="23"/>
  <c r="K14" i="23"/>
  <c r="L12" i="23"/>
  <c r="K10" i="23"/>
  <c r="L10" i="23"/>
  <c r="G47" i="22"/>
  <c r="G14" i="23"/>
  <c r="H12" i="23"/>
  <c r="E14" i="23"/>
  <c r="F12" i="23"/>
  <c r="C14" i="23"/>
  <c r="I14" i="23"/>
  <c r="AI13" i="23"/>
  <c r="AI14" i="23"/>
  <c r="AG13" i="23"/>
  <c r="AG14" i="23"/>
  <c r="Y13" i="23"/>
  <c r="Y14" i="23"/>
  <c r="Z12" i="23"/>
  <c r="Q13" i="23"/>
  <c r="Q14" i="23"/>
  <c r="I13" i="23"/>
  <c r="AI12" i="23"/>
  <c r="AG12" i="23"/>
  <c r="AF12" i="23"/>
  <c r="AB12" i="23"/>
  <c r="Y12" i="23"/>
  <c r="X12" i="23"/>
  <c r="V12" i="23"/>
  <c r="T12" i="23"/>
  <c r="Q12" i="23"/>
  <c r="I12" i="23"/>
  <c r="J12" i="23"/>
  <c r="B10" i="23"/>
  <c r="C8" i="23"/>
  <c r="C6" i="23"/>
  <c r="P48" i="22"/>
  <c r="O48" i="22"/>
  <c r="L48" i="22"/>
  <c r="I48" i="22"/>
  <c r="F48" i="22"/>
  <c r="AE26" i="21"/>
  <c r="AF24" i="21"/>
  <c r="AC26" i="21"/>
  <c r="AD24" i="21"/>
  <c r="AA26" i="21"/>
  <c r="AB24" i="21"/>
  <c r="W26" i="21"/>
  <c r="U26" i="21"/>
  <c r="S26" i="21"/>
  <c r="T24" i="21"/>
  <c r="O26" i="21"/>
  <c r="P24" i="21"/>
  <c r="M26" i="21"/>
  <c r="N24" i="21"/>
  <c r="K26" i="21"/>
  <c r="L24" i="21"/>
  <c r="G26" i="21"/>
  <c r="H24" i="21"/>
  <c r="E26" i="21"/>
  <c r="F24" i="21"/>
  <c r="C26" i="21"/>
  <c r="D24" i="21"/>
  <c r="AI25" i="21"/>
  <c r="AI26" i="21"/>
  <c r="AG25" i="21"/>
  <c r="AG26" i="21"/>
  <c r="Y25" i="21"/>
  <c r="Y26" i="21"/>
  <c r="Q25" i="21"/>
  <c r="Q26" i="21"/>
  <c r="I25" i="21"/>
  <c r="I26" i="21"/>
  <c r="AI24" i="21"/>
  <c r="AJ24" i="21"/>
  <c r="AG24" i="21"/>
  <c r="AH24" i="21"/>
  <c r="Y24" i="21"/>
  <c r="Z24" i="21"/>
  <c r="X24" i="21"/>
  <c r="V24" i="21"/>
  <c r="Q24" i="21"/>
  <c r="R24" i="21"/>
  <c r="I24" i="21"/>
  <c r="J24" i="21"/>
  <c r="AE23" i="21"/>
  <c r="AF21" i="21"/>
  <c r="AE10" i="21"/>
  <c r="AF10" i="21"/>
  <c r="O47" i="20"/>
  <c r="AC23" i="21"/>
  <c r="AD21" i="21"/>
  <c r="AC10" i="21"/>
  <c r="AD10" i="21"/>
  <c r="N47" i="20"/>
  <c r="AA23" i="21"/>
  <c r="AB21" i="21"/>
  <c r="AA10" i="21"/>
  <c r="W23" i="21"/>
  <c r="U23" i="21"/>
  <c r="V21" i="21"/>
  <c r="S23" i="21"/>
  <c r="T21" i="21"/>
  <c r="O23" i="21"/>
  <c r="P21" i="21"/>
  <c r="M23" i="21"/>
  <c r="N21" i="21"/>
  <c r="K23" i="21"/>
  <c r="L21" i="21"/>
  <c r="G23" i="21"/>
  <c r="H21" i="21"/>
  <c r="E23" i="21"/>
  <c r="F21" i="21"/>
  <c r="C23" i="21"/>
  <c r="AI22" i="21"/>
  <c r="AI23" i="21"/>
  <c r="AG22" i="21"/>
  <c r="AG23" i="21"/>
  <c r="Y22" i="21"/>
  <c r="Y23" i="21"/>
  <c r="Q23" i="21"/>
  <c r="R21" i="21"/>
  <c r="I23" i="21"/>
  <c r="J21" i="21"/>
  <c r="AI21" i="21"/>
  <c r="AG21" i="21"/>
  <c r="Y21" i="21"/>
  <c r="X21" i="21"/>
  <c r="Q21" i="21"/>
  <c r="I21" i="21"/>
  <c r="AE17" i="21"/>
  <c r="AF15" i="21"/>
  <c r="AC17" i="21"/>
  <c r="AD15" i="21"/>
  <c r="AA17" i="21"/>
  <c r="AB15" i="21"/>
  <c r="V15" i="21"/>
  <c r="T15" i="21"/>
  <c r="S10" i="21"/>
  <c r="O17" i="21"/>
  <c r="P15" i="21"/>
  <c r="N15" i="21"/>
  <c r="K17" i="21"/>
  <c r="G17" i="21"/>
  <c r="H15" i="21"/>
  <c r="G10" i="21"/>
  <c r="H10" i="21"/>
  <c r="F47" i="20"/>
  <c r="E17" i="21"/>
  <c r="F15" i="21"/>
  <c r="C17" i="21"/>
  <c r="D15" i="21"/>
  <c r="AI16" i="21"/>
  <c r="AI17" i="21"/>
  <c r="AJ15" i="21"/>
  <c r="AG16" i="21"/>
  <c r="AG17" i="21"/>
  <c r="Y16" i="21"/>
  <c r="Y17" i="21"/>
  <c r="Z15" i="21"/>
  <c r="Q16" i="21"/>
  <c r="Q17" i="21"/>
  <c r="R15" i="21"/>
  <c r="I16" i="21"/>
  <c r="I17" i="21"/>
  <c r="J15" i="21"/>
  <c r="AI15" i="21"/>
  <c r="AG15" i="21"/>
  <c r="AH15" i="21"/>
  <c r="Y15" i="21"/>
  <c r="Q15" i="21"/>
  <c r="I15" i="21"/>
  <c r="AF12" i="21"/>
  <c r="AD12" i="21"/>
  <c r="AB12" i="21"/>
  <c r="W14" i="21"/>
  <c r="X12" i="21"/>
  <c r="U14" i="21"/>
  <c r="V12" i="21"/>
  <c r="S14" i="21"/>
  <c r="T12" i="21"/>
  <c r="O14" i="21"/>
  <c r="P12" i="21"/>
  <c r="M14" i="21"/>
  <c r="N12" i="21"/>
  <c r="M10" i="21"/>
  <c r="N10" i="21"/>
  <c r="H47" i="20"/>
  <c r="K14" i="21"/>
  <c r="L12" i="21"/>
  <c r="K10" i="21"/>
  <c r="G14" i="21"/>
  <c r="H12" i="21"/>
  <c r="E14" i="21"/>
  <c r="F12" i="21"/>
  <c r="AI13" i="21"/>
  <c r="AI14" i="21"/>
  <c r="AG13" i="21"/>
  <c r="AG14" i="21"/>
  <c r="Y13" i="21"/>
  <c r="Y14" i="21"/>
  <c r="Q13" i="21"/>
  <c r="Q14" i="21"/>
  <c r="R12" i="21"/>
  <c r="I13" i="21"/>
  <c r="I14" i="21"/>
  <c r="J12" i="21"/>
  <c r="AI12" i="21"/>
  <c r="AG12" i="21"/>
  <c r="AH12" i="21"/>
  <c r="Y12" i="21"/>
  <c r="Z12" i="21"/>
  <c r="Q12" i="21"/>
  <c r="I12" i="21"/>
  <c r="B10" i="21"/>
  <c r="C8" i="21"/>
  <c r="C6" i="21"/>
  <c r="P48" i="20"/>
  <c r="O48" i="20"/>
  <c r="L48" i="20"/>
  <c r="I48" i="20"/>
  <c r="F48" i="20"/>
  <c r="D10" i="18"/>
  <c r="K11" i="18"/>
  <c r="L10" i="18"/>
  <c r="B11" i="18"/>
  <c r="K10" i="18"/>
  <c r="J10" i="18"/>
  <c r="H10" i="18"/>
  <c r="F10" i="18"/>
  <c r="B10" i="18"/>
  <c r="A10" i="18"/>
  <c r="C8" i="18"/>
  <c r="C6" i="18"/>
  <c r="P50" i="17"/>
  <c r="O50" i="17"/>
  <c r="L50" i="17"/>
  <c r="I50" i="17"/>
  <c r="F50" i="17"/>
  <c r="W11" i="10"/>
  <c r="W12" i="10"/>
  <c r="U12" i="10"/>
  <c r="U11" i="10"/>
  <c r="V11" i="10"/>
  <c r="S12" i="10"/>
  <c r="Y12" i="10"/>
  <c r="AI12" i="10"/>
  <c r="S11" i="10"/>
  <c r="T11" i="10"/>
  <c r="B11" i="14"/>
  <c r="B6" i="10"/>
  <c r="B11" i="10"/>
  <c r="C8" i="16"/>
  <c r="C6" i="16"/>
  <c r="C6" i="14"/>
  <c r="C8" i="14"/>
  <c r="C6" i="12"/>
  <c r="C8" i="12"/>
  <c r="A8" i="10"/>
  <c r="I11" i="10"/>
  <c r="J11" i="10"/>
  <c r="F49" i="9"/>
  <c r="I12" i="10"/>
  <c r="B11" i="16"/>
  <c r="B10" i="16"/>
  <c r="A10" i="16"/>
  <c r="K11" i="16"/>
  <c r="L10" i="16"/>
  <c r="K10" i="16"/>
  <c r="J10" i="16"/>
  <c r="O49" i="15"/>
  <c r="O49" i="17"/>
  <c r="H10" i="16"/>
  <c r="L49" i="17"/>
  <c r="F10" i="16"/>
  <c r="I49" i="17"/>
  <c r="D10" i="16"/>
  <c r="F49" i="17"/>
  <c r="P50" i="15"/>
  <c r="O50" i="15"/>
  <c r="L50" i="15"/>
  <c r="I50" i="15"/>
  <c r="F50" i="15"/>
  <c r="B10" i="14"/>
  <c r="A10" i="14"/>
  <c r="K11" i="14"/>
  <c r="L10" i="14"/>
  <c r="P49" i="13"/>
  <c r="K10" i="14"/>
  <c r="J10" i="14"/>
  <c r="O49" i="13"/>
  <c r="H10" i="14"/>
  <c r="L49" i="13"/>
  <c r="F10" i="14"/>
  <c r="I49" i="13"/>
  <c r="D10" i="14"/>
  <c r="F49" i="13"/>
  <c r="P50" i="13"/>
  <c r="O50" i="13"/>
  <c r="L50" i="13"/>
  <c r="I50" i="13"/>
  <c r="F50" i="13"/>
  <c r="J10" i="12"/>
  <c r="O49" i="11"/>
  <c r="H10" i="12"/>
  <c r="L49" i="11"/>
  <c r="F10" i="12"/>
  <c r="I49" i="11"/>
  <c r="D10" i="12"/>
  <c r="F49" i="11"/>
  <c r="B11" i="12"/>
  <c r="B10" i="12"/>
  <c r="A10" i="12"/>
  <c r="AG12" i="10"/>
  <c r="AG11" i="10"/>
  <c r="AH11" i="10"/>
  <c r="O49" i="9"/>
  <c r="Q12" i="10"/>
  <c r="Q11" i="10"/>
  <c r="R11" i="10"/>
  <c r="I49" i="9"/>
  <c r="X11" i="10"/>
  <c r="AF11" i="10"/>
  <c r="AD11" i="10"/>
  <c r="AB11" i="10"/>
  <c r="P11" i="10"/>
  <c r="N11" i="10"/>
  <c r="L11" i="10"/>
  <c r="H11" i="10"/>
  <c r="F11" i="10"/>
  <c r="D11" i="10"/>
  <c r="B12" i="10"/>
  <c r="K11" i="12"/>
  <c r="K10" i="12"/>
  <c r="L10" i="12"/>
  <c r="P50" i="11"/>
  <c r="O50" i="11"/>
  <c r="L50" i="11"/>
  <c r="I50" i="11"/>
  <c r="F50" i="11"/>
  <c r="P50" i="9"/>
  <c r="O50" i="9"/>
  <c r="L50" i="9"/>
  <c r="I50" i="9"/>
  <c r="F50" i="9"/>
  <c r="D10" i="8"/>
  <c r="D12" i="8"/>
  <c r="O49" i="6"/>
  <c r="C12" i="7"/>
  <c r="O49" i="5"/>
  <c r="D24" i="23"/>
  <c r="R21" i="23"/>
  <c r="D21" i="23"/>
  <c r="D21" i="21"/>
  <c r="S32" i="23"/>
  <c r="T30" i="23"/>
  <c r="Y31" i="23"/>
  <c r="Y32" i="23"/>
  <c r="Z30" i="23"/>
  <c r="AI31" i="23"/>
  <c r="AI32" i="23"/>
  <c r="AJ30" i="23"/>
  <c r="AJ15" i="23"/>
  <c r="T10" i="32"/>
  <c r="J18" i="29"/>
  <c r="J16" i="29"/>
  <c r="J12" i="29"/>
  <c r="I10" i="32"/>
  <c r="AB16" i="29"/>
  <c r="U10" i="32"/>
  <c r="U10" i="29"/>
  <c r="AF10" i="25"/>
  <c r="W10" i="32"/>
  <c r="X10" i="32"/>
  <c r="R24" i="23"/>
  <c r="AB12" i="32"/>
  <c r="Q15" i="32"/>
  <c r="R14" i="32"/>
  <c r="D18" i="23"/>
  <c r="N22" i="32"/>
  <c r="K11" i="29"/>
  <c r="M11" i="32"/>
  <c r="N10" i="32"/>
  <c r="Y13" i="29"/>
  <c r="Y20" i="32"/>
  <c r="AB16" i="32"/>
  <c r="I23" i="29"/>
  <c r="F14" i="32"/>
  <c r="I15" i="32"/>
  <c r="J14" i="32"/>
  <c r="V14" i="29"/>
  <c r="O11" i="32"/>
  <c r="P10" i="32"/>
  <c r="AB22" i="29"/>
  <c r="V22" i="29"/>
  <c r="T12" i="29"/>
  <c r="AF22" i="32"/>
  <c r="I10" i="29"/>
  <c r="Y24" i="32"/>
  <c r="Z24" i="32"/>
  <c r="I49" i="15"/>
  <c r="D12" i="23"/>
  <c r="C10" i="23"/>
  <c r="D10" i="23"/>
  <c r="D47" i="22"/>
  <c r="F14" i="29"/>
  <c r="L10" i="29"/>
  <c r="G46" i="28"/>
  <c r="D27" i="23"/>
  <c r="N22" i="29"/>
  <c r="Z21" i="21"/>
  <c r="AJ18" i="23"/>
  <c r="E10" i="21"/>
  <c r="F10" i="21"/>
  <c r="E47" i="20"/>
  <c r="E10" i="23"/>
  <c r="F10" i="23"/>
  <c r="E47" i="22"/>
  <c r="S10" i="23"/>
  <c r="M10" i="23"/>
  <c r="N10" i="23"/>
  <c r="H47" i="22"/>
  <c r="W10" i="23"/>
  <c r="X10" i="23"/>
  <c r="L47" i="22"/>
  <c r="U10" i="21"/>
  <c r="V10" i="21"/>
  <c r="K47" i="20"/>
  <c r="Z18" i="23"/>
  <c r="O10" i="21"/>
  <c r="P10" i="21"/>
  <c r="I47" i="20"/>
  <c r="C10" i="21"/>
  <c r="AH27" i="23"/>
  <c r="J22" i="29"/>
  <c r="P10" i="29"/>
  <c r="I46" i="28"/>
  <c r="L10" i="21"/>
  <c r="G47" i="20"/>
  <c r="Q10" i="21"/>
  <c r="R10" i="21"/>
  <c r="F46" i="28"/>
  <c r="E46" i="28"/>
  <c r="R12" i="23"/>
  <c r="Q10" i="23"/>
  <c r="R10" i="23"/>
  <c r="Q11" i="29"/>
  <c r="I11" i="32"/>
  <c r="J10" i="32"/>
  <c r="D10" i="32"/>
  <c r="AI15" i="29"/>
  <c r="U11" i="29"/>
  <c r="V10" i="29"/>
  <c r="K46" i="28"/>
  <c r="Y16" i="29"/>
  <c r="Z16" i="29"/>
  <c r="V12" i="29"/>
  <c r="AF12" i="32"/>
  <c r="I17" i="23"/>
  <c r="J15" i="23"/>
  <c r="I10" i="23"/>
  <c r="J10" i="23"/>
  <c r="Q15" i="29"/>
  <c r="R14" i="29"/>
  <c r="P14" i="29"/>
  <c r="I11" i="29"/>
  <c r="J10" i="29"/>
  <c r="AI16" i="29"/>
  <c r="AJ16" i="29"/>
  <c r="D10" i="29"/>
  <c r="D46" i="28"/>
  <c r="X16" i="29"/>
  <c r="Q23" i="32"/>
  <c r="R22" i="32"/>
  <c r="F49" i="15"/>
  <c r="Q10" i="29"/>
  <c r="R10" i="29"/>
  <c r="L49" i="15"/>
  <c r="AI18" i="29"/>
  <c r="AJ18" i="29"/>
  <c r="Y11" i="10"/>
  <c r="Z11" i="10"/>
  <c r="L49" i="9"/>
  <c r="Q11" i="32"/>
  <c r="R10" i="32"/>
  <c r="AG18" i="29"/>
  <c r="AH18" i="29"/>
  <c r="T14" i="29"/>
  <c r="V14" i="32"/>
  <c r="Y15" i="32"/>
  <c r="Z14" i="32"/>
  <c r="Y10" i="32"/>
  <c r="Z10" i="32"/>
  <c r="Y15" i="29"/>
  <c r="Z14" i="29"/>
  <c r="AI11" i="10"/>
  <c r="AJ11" i="10"/>
  <c r="D10" i="21"/>
  <c r="D47" i="20"/>
  <c r="I10" i="21"/>
  <c r="J10" i="21"/>
  <c r="Y10" i="29"/>
  <c r="Z10" i="29"/>
  <c r="T10" i="23"/>
  <c r="J47" i="22"/>
  <c r="Y10" i="23"/>
  <c r="Z10" i="23"/>
  <c r="AI11" i="29"/>
  <c r="P49" i="9"/>
  <c r="P49" i="11"/>
  <c r="AI22" i="29"/>
  <c r="AJ22" i="29"/>
  <c r="AJ27" i="21"/>
  <c r="T10" i="21"/>
  <c r="J47" i="20"/>
  <c r="Y10" i="21"/>
  <c r="Z10" i="21"/>
  <c r="AD16" i="32"/>
  <c r="AC10" i="32"/>
  <c r="AD10" i="32"/>
  <c r="AH30" i="23"/>
  <c r="P49" i="15"/>
  <c r="P49" i="17"/>
  <c r="AH12" i="23"/>
  <c r="AJ12" i="23"/>
  <c r="AA10" i="29"/>
  <c r="AB10" i="29"/>
  <c r="M46" i="28"/>
  <c r="AG12" i="29"/>
  <c r="AH12" i="29"/>
  <c r="AI12" i="29"/>
  <c r="AJ12" i="29"/>
  <c r="AJ12" i="21"/>
  <c r="AE10" i="32"/>
  <c r="AF10" i="32"/>
  <c r="AD20" i="29"/>
  <c r="AF20" i="29"/>
  <c r="AG20" i="29"/>
  <c r="AH20" i="29"/>
  <c r="AB20" i="29"/>
  <c r="AI10" i="29"/>
  <c r="AJ10" i="29"/>
  <c r="AD10" i="29"/>
  <c r="N46" i="28"/>
  <c r="AG10" i="29"/>
  <c r="AH10" i="29"/>
  <c r="P46" i="28"/>
  <c r="AJ21" i="21"/>
  <c r="AD18" i="29"/>
  <c r="AH21" i="21"/>
  <c r="AJ21" i="23"/>
  <c r="AH21" i="23"/>
  <c r="AA10" i="32"/>
  <c r="AB10" i="32"/>
  <c r="AB10" i="21"/>
  <c r="M47" i="20"/>
  <c r="P47" i="20"/>
  <c r="AI10" i="21"/>
  <c r="AJ10" i="21"/>
  <c r="AG10" i="21"/>
  <c r="AH10" i="21"/>
  <c r="AA10" i="23"/>
  <c r="AG10" i="23"/>
  <c r="AH10" i="23"/>
  <c r="AI10" i="23"/>
  <c r="AJ10" i="23"/>
  <c r="AB10" i="23"/>
  <c r="M47" i="22"/>
  <c r="P47" i="22"/>
  <c r="AI10" i="27"/>
  <c r="AJ10" i="27"/>
  <c r="Z10" i="27"/>
  <c r="L49" i="26"/>
  <c r="P4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F7F56AD4-919D-44F9-91A4-437AA7098D00}">
      <text>
        <r>
          <rPr>
            <sz val="8"/>
            <color indexed="81"/>
            <rFont val="Tahoma"/>
            <family val="2"/>
          </rPr>
          <t xml:space="preserve">SELECCIONAR EL AÑO DE LA VIGENCIA DEL INDICADOR
</t>
        </r>
      </text>
    </comment>
    <comment ref="H10" authorId="0" shapeId="0" xr:uid="{3624F34A-D9CA-4831-AB35-C6F6FC037529}">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3ECE16E8-4098-4AC6-B7A1-7AAD4EA3AB45}">
      <text>
        <r>
          <rPr>
            <b/>
            <sz val="8"/>
            <color indexed="81"/>
            <rFont val="Tahoma"/>
            <family val="2"/>
          </rPr>
          <t>CUALIDAD O CARACTERISTICA PROPIA DEL INDICADOR</t>
        </r>
        <r>
          <rPr>
            <sz val="8"/>
            <color indexed="81"/>
            <rFont val="Tahoma"/>
            <family val="2"/>
          </rPr>
          <t xml:space="preserve">
</t>
        </r>
      </text>
    </comment>
    <comment ref="C12" authorId="0" shapeId="0" xr:uid="{1A1A3E4E-1382-4EA9-8E3E-65BD0D93F7B8}">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7D806A1F-04FA-4A9E-9C25-FA3C61B3FD81}">
      <text>
        <r>
          <rPr>
            <b/>
            <sz val="8"/>
            <color indexed="81"/>
            <rFont val="Tahoma"/>
            <family val="2"/>
          </rPr>
          <t>NOMBRE CORTO DEL INDICADOR</t>
        </r>
        <r>
          <rPr>
            <sz val="8"/>
            <color indexed="81"/>
            <rFont val="Tahoma"/>
            <family val="2"/>
          </rPr>
          <t xml:space="preserve">
</t>
        </r>
      </text>
    </comment>
    <comment ref="C16" authorId="0" shapeId="0" xr:uid="{A5397C80-BFD4-493C-85CF-16AE981AA26C}">
      <text>
        <r>
          <rPr>
            <b/>
            <sz val="8"/>
            <color indexed="81"/>
            <rFont val="Tahoma"/>
            <family val="2"/>
          </rPr>
          <t xml:space="preserve">DEFINIE LA META O FINALIDAD QUE SE VA A MEDIR </t>
        </r>
        <r>
          <rPr>
            <sz val="8"/>
            <color indexed="81"/>
            <rFont val="Tahoma"/>
            <family val="2"/>
          </rPr>
          <t xml:space="preserve">
</t>
        </r>
      </text>
    </comment>
    <comment ref="C18" authorId="0" shapeId="0" xr:uid="{4C197861-A744-4995-992B-19A3E33BA47F}">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575FE0E4-FABC-42B2-807A-BB43D9C470EA}">
      <text>
        <r>
          <rPr>
            <b/>
            <sz val="8"/>
            <color indexed="81"/>
            <rFont val="Tahoma"/>
            <family val="2"/>
          </rPr>
          <t>FORMULA PARA MEDIR EL INDICADOR</t>
        </r>
        <r>
          <rPr>
            <sz val="8"/>
            <color indexed="81"/>
            <rFont val="Tahoma"/>
            <family val="2"/>
          </rPr>
          <t xml:space="preserve">
</t>
        </r>
      </text>
    </comment>
    <comment ref="C24" authorId="0" shapeId="0" xr:uid="{E17B3F17-1D80-4B14-A13C-B5BC720BFFF2}">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7727530F-478E-4B19-844B-7B3326B68EB5}">
      <text>
        <r>
          <rPr>
            <b/>
            <sz val="8"/>
            <color indexed="81"/>
            <rFont val="Tahoma"/>
            <family val="2"/>
          </rPr>
          <t>COLOCAR EL VALOR NUMERICO DE LA META</t>
        </r>
        <r>
          <rPr>
            <sz val="8"/>
            <color indexed="81"/>
            <rFont val="Tahoma"/>
            <family val="2"/>
          </rPr>
          <t xml:space="preserve">
</t>
        </r>
      </text>
    </comment>
    <comment ref="C30" authorId="0" shapeId="0" xr:uid="{5C800B12-BEC8-4931-A621-D55C09FB24F6}">
      <text>
        <r>
          <rPr>
            <b/>
            <sz val="8"/>
            <color indexed="81"/>
            <rFont val="Tahoma"/>
            <family val="2"/>
          </rPr>
          <t>DEFINIR LA UNIDAD DE MEDICION EJEMPLO PUEDE SER EN PORCENTAJE</t>
        </r>
        <r>
          <rPr>
            <sz val="8"/>
            <color indexed="81"/>
            <rFont val="Tahoma"/>
            <family val="2"/>
          </rPr>
          <t xml:space="preserve">
</t>
        </r>
      </text>
    </comment>
    <comment ref="C32" authorId="0" shapeId="0" xr:uid="{1C92EE4E-E75B-41E1-93C4-9C4DCA8D67A5}">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4FE034B6-E95B-43C1-8BD3-3462F82B9271}">
      <text>
        <r>
          <rPr>
            <sz val="8"/>
            <color indexed="81"/>
            <rFont val="Tahoma"/>
            <family val="2"/>
          </rPr>
          <t xml:space="preserve">SELECCIONAR LA FRECUENCIA EN LA CUAL DESEA REALZIAR SEGUIMIENTO
</t>
        </r>
      </text>
    </comment>
    <comment ref="C36" authorId="0" shapeId="0" xr:uid="{975130F1-A9BD-4B13-A123-861065FE0FE9}">
      <text>
        <r>
          <rPr>
            <sz val="8"/>
            <color indexed="81"/>
            <rFont val="Tahoma"/>
            <family val="2"/>
          </rPr>
          <t xml:space="preserve">SELECCIONAR EL PERIODO PARA REALIZAR EL ANALISIS DE LOS RESULTADOS DE LOS INDICADORES
</t>
        </r>
      </text>
    </comment>
    <comment ref="H40" authorId="0" shapeId="0" xr:uid="{6BCE91C3-2B26-45E9-9D47-51D51C3F50C1}">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1143129C-2C10-4AB9-8916-843072F4CAE2}">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35AAFD4C-87A0-4F44-BCB7-643DE4630F7B}">
      <text>
        <r>
          <rPr>
            <sz val="8"/>
            <color indexed="81"/>
            <rFont val="Tahoma"/>
            <family val="2"/>
          </rPr>
          <t xml:space="preserve">DEJAR EVIDENCIA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DF35871E-59B8-4DB9-AAA6-12177EA7C9B3}">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91269AC-9F4E-4B76-A266-9040D8EE30CF}">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26FAE87F-FB7E-4502-A666-DE2E37C0BC37}">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20C0EFD8-5FC5-4DD5-8074-751BBDFAF2C5}">
      <text>
        <r>
          <rPr>
            <sz val="8"/>
            <color indexed="81"/>
            <rFont val="Tahoma"/>
            <family val="2"/>
          </rPr>
          <t xml:space="preserve">SELECCIONAR EL AÑO DE LA VIGENCIA DEL INDICADOR
</t>
        </r>
      </text>
    </comment>
    <comment ref="H10" authorId="0" shapeId="0" xr:uid="{5BE19A0D-3900-4BD5-80E5-CDC063B52C83}">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D2865608-433F-47A9-AB74-073122D2E151}">
      <text>
        <r>
          <rPr>
            <b/>
            <sz val="8"/>
            <color indexed="81"/>
            <rFont val="Tahoma"/>
            <family val="2"/>
          </rPr>
          <t>CUALIDAD O CARACTERISTICA PROPIA DEL INDICADOR</t>
        </r>
        <r>
          <rPr>
            <sz val="8"/>
            <color indexed="81"/>
            <rFont val="Tahoma"/>
            <family val="2"/>
          </rPr>
          <t xml:space="preserve">
</t>
        </r>
      </text>
    </comment>
    <comment ref="C12" authorId="0" shapeId="0" xr:uid="{1B251781-1E3E-4DD5-BCE2-28F3932D0A59}">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C5DA027F-DE5F-4BF6-AF7E-50EB8F6091E4}">
      <text>
        <r>
          <rPr>
            <b/>
            <sz val="8"/>
            <color indexed="81"/>
            <rFont val="Tahoma"/>
            <family val="2"/>
          </rPr>
          <t>NOMBRE CORTO DEL INDICADOR</t>
        </r>
        <r>
          <rPr>
            <sz val="8"/>
            <color indexed="81"/>
            <rFont val="Tahoma"/>
            <family val="2"/>
          </rPr>
          <t xml:space="preserve">
</t>
        </r>
      </text>
    </comment>
    <comment ref="C16" authorId="0" shapeId="0" xr:uid="{EAD5B86E-31E2-4BE8-AEB6-C9DB42592432}">
      <text>
        <r>
          <rPr>
            <b/>
            <sz val="8"/>
            <color indexed="81"/>
            <rFont val="Tahoma"/>
            <family val="2"/>
          </rPr>
          <t xml:space="preserve">DEFINIE LA META O FINALIDAD QUE SE VA A MEDIR </t>
        </r>
        <r>
          <rPr>
            <sz val="8"/>
            <color indexed="81"/>
            <rFont val="Tahoma"/>
            <family val="2"/>
          </rPr>
          <t xml:space="preserve">
</t>
        </r>
      </text>
    </comment>
    <comment ref="C18" authorId="0" shapeId="0" xr:uid="{E0D50BE3-9BFF-4309-8EC2-5EE5918F0BC1}">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6E6ECC8B-8A4A-4A52-9176-6545061A4FEF}">
      <text>
        <r>
          <rPr>
            <b/>
            <sz val="8"/>
            <color indexed="81"/>
            <rFont val="Tahoma"/>
            <family val="2"/>
          </rPr>
          <t>FORMULA PARA MEDIR EL INDICADOR</t>
        </r>
        <r>
          <rPr>
            <sz val="8"/>
            <color indexed="81"/>
            <rFont val="Tahoma"/>
            <family val="2"/>
          </rPr>
          <t xml:space="preserve">
</t>
        </r>
      </text>
    </comment>
    <comment ref="C24" authorId="0" shapeId="0" xr:uid="{CB48B53A-B08B-47D5-8A5C-4E2030F8044C}">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C61973DB-366F-4371-8AF3-593725388259}">
      <text>
        <r>
          <rPr>
            <b/>
            <sz val="8"/>
            <color indexed="81"/>
            <rFont val="Tahoma"/>
            <family val="2"/>
          </rPr>
          <t>COLOCAR EL VALOR NUMERICO DE LA META</t>
        </r>
        <r>
          <rPr>
            <sz val="8"/>
            <color indexed="81"/>
            <rFont val="Tahoma"/>
            <family val="2"/>
          </rPr>
          <t xml:space="preserve">
</t>
        </r>
      </text>
    </comment>
    <comment ref="C30" authorId="0" shapeId="0" xr:uid="{E0B1FD04-BFB2-48EB-93C3-B5BB0E067772}">
      <text>
        <r>
          <rPr>
            <b/>
            <sz val="8"/>
            <color indexed="81"/>
            <rFont val="Tahoma"/>
            <family val="2"/>
          </rPr>
          <t>DEFINIR LA UNIDAD DE MEDICION EJEMPLO PUEDE SER EN PORCENTAJE</t>
        </r>
        <r>
          <rPr>
            <sz val="8"/>
            <color indexed="81"/>
            <rFont val="Tahoma"/>
            <family val="2"/>
          </rPr>
          <t xml:space="preserve">
</t>
        </r>
      </text>
    </comment>
    <comment ref="C32" authorId="0" shapeId="0" xr:uid="{EFC6F808-33B7-46F5-B151-37728B198725}">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642F72AB-2BDF-4A87-9C01-668667CF1BE0}">
      <text>
        <r>
          <rPr>
            <sz val="8"/>
            <color indexed="81"/>
            <rFont val="Tahoma"/>
            <family val="2"/>
          </rPr>
          <t xml:space="preserve">SELECCIONAR LA FRECUENCIA EN LA CUAL DESEA REALZIAR SEGUIMIENTO
</t>
        </r>
      </text>
    </comment>
    <comment ref="C36" authorId="0" shapeId="0" xr:uid="{C3FE67BC-9C5C-4D9F-A5E0-6CF6146AC562}">
      <text>
        <r>
          <rPr>
            <sz val="8"/>
            <color indexed="81"/>
            <rFont val="Tahoma"/>
            <family val="2"/>
          </rPr>
          <t xml:space="preserve">SELECCIONAR EL PERIODO PARA REALIZAR EL ANALISIS DE LOS RESULTADOS DE LOS INDICADORES
</t>
        </r>
      </text>
    </comment>
    <comment ref="C40" authorId="0" shapeId="0" xr:uid="{6BF4161B-5350-4D20-BAAD-6B498F6A5B52}">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C4E5B73F-258C-47BC-9740-5494E853E921}">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BFADF407-8787-4F23-9236-B6EA495962E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3919856B-BA0A-482B-8AE7-D445259AF8F3}">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5AD831E7-9733-49DE-A6E8-E0C6230FCAD4}">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15BA5B11-966D-41E7-AF14-5006585F81BD}">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23BAEC2-04A4-4326-9005-3FC0D277A0B2}">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F0F13760-8154-4710-8B49-DEA8C5C5E296}">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E1DCEC92-80D7-429A-B741-5BADC5676CF5}">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D2BFA0ED-CA3B-4D30-84A3-D68A0EC38C9E}">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B2E2D5CD-1C35-4AA0-898E-DC3B22286907}">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<sst xmlns="http://schemas.openxmlformats.org/spreadsheetml/2006/main" count="2070" uniqueCount="402">
  <si>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</si>
  <si>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</si>
  <si>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</si>
  <si>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</si>
  <si>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</si>
  <si>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</si>
  <si>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</si>
  <si>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</si>
  <si>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</si>
  <si>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</si>
  <si>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</si>
  <si>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</si>
  <si>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</si>
  <si>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</si>
  <si>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</si>
  <si>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</si>
  <si>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</si>
  <si>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</si>
  <si>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</si>
  <si>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</si>
  <si>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</si>
  <si>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</si>
  <si>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</si>
  <si>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</si>
  <si>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</si>
  <si>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</si>
  <si>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</si>
  <si>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</si>
  <si>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</si>
  <si>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</si>
  <si>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</si>
  <si>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</si>
  <si>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</si>
  <si>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</si>
  <si>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</si>
  <si>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</si>
  <si>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</si>
  <si>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</si>
  <si>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</si>
  <si>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</si>
  <si>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</si>
  <si>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</si>
  <si>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</si>
  <si>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</si>
  <si>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</si>
  <si>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</si>
  <si>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</si>
  <si>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</si>
  <si>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</si>
  <si>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</si>
  <si>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</si>
  <si>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</si>
  <si>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</si>
  <si>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</si>
  <si>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</si>
  <si>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</si>
  <si>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</si>
  <si>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</si>
  <si>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</si>
  <si>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</si>
  <si>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</si>
  <si>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</si>
  <si>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</si>
  <si>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</si>
  <si>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</si>
  <si>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</si>
  <si>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</si>
  <si>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</si>
  <si>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</si>
  <si>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</si>
  <si>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</si>
  <si>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</si>
  <si>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</si>
  <si>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</si>
  <si>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</si>
  <si>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</si>
  <si>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</si>
  <si>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</si>
  <si>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</si>
  <si>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</si>
  <si>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</si>
  <si>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</si>
  <si>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</si>
  <si>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</si>
  <si>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</si>
  <si>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</si>
  <si>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</si>
  <si>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</si>
  <si>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</si>
  <si>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</si>
  <si>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</si>
  <si>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</si>
  <si>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</si>
  <si>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</si>
  <si>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</si>
  <si>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</si>
  <si>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</si>
  <si>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</si>
  <si>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</si>
  <si>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</si>
  <si>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</si>
  <si>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</si>
  <si>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</si>
  <si>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</si>
  <si>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</si>
  <si>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</si>
  <si>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</si>
  <si>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</si>
  <si>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</si>
  <si>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</si>
  <si>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</si>
  <si>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</si>
  <si>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</si>
  <si>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</si>
  <si>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</si>
  <si>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</si>
  <si>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</si>
  <si>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</si>
  <si>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</si>
  <si>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</si>
  <si>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</si>
  <si>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</si>
  <si>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</si>
  <si>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</si>
  <si>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</si>
  <si>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</si>
  <si>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</si>
  <si>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</si>
  <si>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</si>
  <si>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</si>
  <si>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</si>
  <si>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</si>
  <si>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</si>
  <si>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</si>
  <si>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</si>
  <si>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</si>
  <si>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</si>
  <si>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</si>
  <si>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</si>
  <si>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</si>
  <si>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</si>
  <si>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</si>
  <si>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</si>
  <si>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</si>
  <si>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</si>
  <si>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</si>
  <si>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</si>
  <si>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</si>
  <si>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</si>
  <si>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</si>
  <si>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</si>
  <si>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</si>
  <si>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</si>
  <si>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</si>
  <si>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</si>
  <si>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</si>
  <si>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</si>
  <si>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</si>
  <si>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</si>
  <si>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</si>
  <si>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</si>
  <si>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</si>
  <si>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</si>
  <si>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</si>
  <si>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</si>
  <si>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</si>
  <si>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</si>
  <si>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</si>
  <si>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</si>
  <si>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</si>
  <si>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</si>
  <si>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</si>
  <si>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</si>
  <si>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</si>
  <si>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</si>
  <si>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Version: 003</t>
  </si>
  <si>
    <t>TRIMESTRE I</t>
  </si>
  <si>
    <t>TRIMESTRE II</t>
  </si>
  <si>
    <t>TRIMESTRE III</t>
  </si>
  <si>
    <t>TRIMESTRE IV</t>
  </si>
  <si>
    <t>Análisis Trimestre 1:</t>
  </si>
  <si>
    <t>Análisis Trimestre 2:</t>
  </si>
  <si>
    <t>Análisis Trimestre 3:</t>
  </si>
  <si>
    <t>Análisis Trimestre 4:</t>
  </si>
  <si>
    <t>PORCENTAJE</t>
  </si>
  <si>
    <t>Código: GC-F-006</t>
  </si>
  <si>
    <t>Versión 004</t>
  </si>
  <si>
    <t>GESTION DE APOYO JUDICIAL</t>
  </si>
  <si>
    <t>TIPO DE ACCION</t>
  </si>
  <si>
    <t>Fecha: 14 de junio de 2019</t>
  </si>
  <si>
    <t>Eficiencia</t>
  </si>
  <si>
    <t>GINF-F-002 Control de mantenimiento</t>
  </si>
  <si>
    <t>Unidad</t>
  </si>
  <si>
    <t>Coordinador Grupo Administrativo</t>
  </si>
  <si>
    <t>Requerimientos con evaluación buena, muy buena y excelente</t>
  </si>
  <si>
    <t>Total requerimientos atendidos con evaluación</t>
  </si>
  <si>
    <t>SECRETARIA GENERAL</t>
  </si>
  <si>
    <t>Grupo Administrativo</t>
  </si>
  <si>
    <t>Enero</t>
  </si>
  <si>
    <t>Febrero</t>
  </si>
  <si>
    <t>Marzo</t>
  </si>
  <si>
    <t>Abril</t>
  </si>
  <si>
    <t>Mayo</t>
  </si>
  <si>
    <t>Junio</t>
  </si>
  <si>
    <t>Julio</t>
  </si>
  <si>
    <t>Agosto</t>
  </si>
  <si>
    <t>Septiembre</t>
  </si>
  <si>
    <t>AGO</t>
  </si>
  <si>
    <t>Octubre</t>
  </si>
  <si>
    <t>Noviembre</t>
  </si>
  <si>
    <t>Diciembre</t>
  </si>
  <si>
    <t>Verificar que los elementos y bienes que ingresan a la Entidad, sean correctamente ingresados al sistema de inventarios (aplicativo)</t>
  </si>
  <si>
    <r>
      <t xml:space="preserve">Número de elementos y bienes ingresados al aplicativo : </t>
    </r>
    <r>
      <rPr>
        <sz val="10"/>
        <rFont val="Arial"/>
        <family val="2"/>
      </rPr>
      <t>Son los bienes adquiridos o que ingresaron a la entidad y fueron registrados en el aplicativo de inventarios.</t>
    </r>
    <r>
      <rPr>
        <b/>
        <sz val="10"/>
        <rFont val="Arial"/>
        <family val="2"/>
      </rPr>
      <t xml:space="preserve">
Total de elementos y bienes adquiridos que deben ingresar a los inventarios de la Entidad:  </t>
    </r>
    <r>
      <rPr>
        <sz val="10"/>
        <rFont val="Arial"/>
        <family val="2"/>
      </rPr>
      <t>Son los bienes adquiridos por la Entidad, mediante un proceso de contratación o los demás tipos de ingresos de elementos contemplados en el Manual de Manejo y Control de Bienes, que deben ingresar a los inventarios de la Entidad durante el periodo de medición.</t>
    </r>
  </si>
  <si>
    <t xml:space="preserve">Número de elementos y bienes ingresados al aplicativo </t>
  </si>
  <si>
    <t>Sistema de Inventarios</t>
  </si>
  <si>
    <t>Total de elementos y bienes adquiridos que deben ingresar a los inventarios de la Entidad</t>
  </si>
  <si>
    <t>Garantizar el mantenimiento preventivo de la infraestructura física de la entidad</t>
  </si>
  <si>
    <t>Mantenimientos Realizados 
------------------------------------------------------------------------------* 100%
Mantenimientos Programados</t>
  </si>
  <si>
    <r>
      <t xml:space="preserve">Mantenimientos Realizados: </t>
    </r>
    <r>
      <rPr>
        <sz val="10"/>
        <rFont val="Arial"/>
        <family val="2"/>
      </rPr>
      <t xml:space="preserve">Numero total de mantenimientos preventivos ejecutados de acuerdo al plan
</t>
    </r>
    <r>
      <rPr>
        <b/>
        <sz val="10"/>
        <rFont val="Arial"/>
        <family val="2"/>
      </rPr>
      <t xml:space="preserve">
Mantenimientos Programados: </t>
    </r>
    <r>
      <rPr>
        <sz val="10"/>
        <rFont val="Arial"/>
        <family val="2"/>
      </rPr>
      <t>Total de mantenimientos programados en el periodo</t>
    </r>
  </si>
  <si>
    <t>Mantenimientos Realizados</t>
  </si>
  <si>
    <t>Mantenimientos Programados</t>
  </si>
  <si>
    <t>Mantenimientos</t>
  </si>
  <si>
    <t xml:space="preserve"> No. De requerimientos cumplidos oportunamente
---------------------------------------------------------------------------------------   *   100%
No. Total de requerimientos</t>
  </si>
  <si>
    <t>No. De requerimientos cumplidos oportunamente</t>
  </si>
  <si>
    <t>Requerimientos</t>
  </si>
  <si>
    <t>No. Total de requerimientos</t>
  </si>
  <si>
    <t>Correo electrónico de mantenimiento</t>
  </si>
  <si>
    <t>Eficiencia en la atención de requerimientos de mantenimiento solicitados</t>
  </si>
  <si>
    <t>Satisfacción Usuario Interno</t>
  </si>
  <si>
    <t>Satisfacer las necesidades de los usuarios internos, de acuerdo con la atención en el servicio que se presta</t>
  </si>
  <si>
    <t>Mayor o igual a 95%</t>
  </si>
  <si>
    <t>Ingreso de elementos y bienes al sistema de inventarios</t>
  </si>
  <si>
    <t>Menor a 80%</t>
  </si>
  <si>
    <t xml:space="preserve"> </t>
  </si>
  <si>
    <t>Eficacia</t>
  </si>
  <si>
    <t>Memorandos con el formato de solicitud de ingreso al almacén</t>
  </si>
  <si>
    <t>Formato de plan de mantenimiento preventivo GINF-001</t>
  </si>
  <si>
    <t>Informes de supervisión - Formato de plan de mantenimiento preventivo GINF-001</t>
  </si>
  <si>
    <t>Registro de mantenimientos realizados</t>
  </si>
  <si>
    <t>Cumplimiento al plan de Mantenimiento Preventivo</t>
  </si>
  <si>
    <t>Entre 80% y 94,9%</t>
  </si>
  <si>
    <t>Entre 80% y 94.9%</t>
  </si>
  <si>
    <t>Menor que 80%</t>
  </si>
  <si>
    <t>Mayor que 95%</t>
  </si>
  <si>
    <t>Entre 65% y 94.9%</t>
  </si>
  <si>
    <t>Menor que 65%</t>
  </si>
  <si>
    <r>
      <rPr>
        <u/>
        <sz val="10"/>
        <rFont val="Arial"/>
        <family val="2"/>
      </rPr>
      <t>Número de requerimientos con evaluación buena, muy buena y excelente</t>
    </r>
    <r>
      <rPr>
        <sz val="10"/>
        <rFont val="Arial"/>
        <family val="2"/>
      </rPr>
      <t xml:space="preserve">  *100
Total requerimientos atendidos con evaluación</t>
    </r>
  </si>
  <si>
    <r>
      <rPr>
        <u/>
        <sz val="10"/>
        <rFont val="Arial"/>
        <family val="2"/>
      </rPr>
      <t>Número de elementos y bienes ingresados al aplicativo</t>
    </r>
    <r>
      <rPr>
        <sz val="10"/>
        <rFont val="Arial"/>
        <family val="2"/>
      </rPr>
      <t xml:space="preserve">     * 100
 Total de elementos y bienes adquiridos que se deben ingresar a los inventarios de la Entidad</t>
    </r>
  </si>
  <si>
    <t>ANÁLISIS DE INFORMACIÓN</t>
  </si>
  <si>
    <r>
      <t xml:space="preserve">No. De requerimientos cumplidos oportunamente: </t>
    </r>
    <r>
      <rPr>
        <sz val="10"/>
        <rFont val="Arial"/>
        <family val="2"/>
      </rPr>
      <t>Aquellos requerimientos que sean calificados como oportunos.</t>
    </r>
    <r>
      <rPr>
        <b/>
        <sz val="10"/>
        <rFont val="Arial"/>
        <family val="2"/>
      </rPr>
      <t xml:space="preserve">
No. Total de requerimientos: </t>
    </r>
    <r>
      <rPr>
        <sz val="10"/>
        <rFont val="Arial"/>
        <family val="2"/>
      </rPr>
      <t>Total de requerimientos presentados al Grupo Administrativo</t>
    </r>
  </si>
  <si>
    <t>Aumentar la excelencia en el servicio a través del fortalecimiento de la oferta de valor a los usuarios de manera efectiva y pronta.</t>
  </si>
  <si>
    <t>Efectividad</t>
  </si>
  <si>
    <t xml:space="preserve">2 do trimestre: Del total de 260 requerimientos en el trimestre , los 246 requerimientos se atendieron en un periodo de 1 a 3 días, que corresponde al 94.62%, tan solo se presentaron 5 casos que No se atendieron toda vez que no hay en materiales para la realizacion.  </t>
  </si>
  <si>
    <t>1er trimestre: Del total de 294 requerimientos en el trimestre , los 293 requerimientos se atendieron en un periodo de 1 a 3 días, que corresponde al 99.7%, tan solo se presento un caso que No se atendio toda vez que no hay en el stoc</t>
  </si>
  <si>
    <t>JULIO: Se obtuvo una calificacion del 93%, que correspodió a 27 calificaciones dentro del rango (20 Excelentes, 7 Muy Buenas 0 Buenas) de un total de 29 encuestas., 1 servicio regular y 1 malo, esto por la falta de materiales que genera malestar y demora en la atención.
AGOSTO: Se obtuvo una calificacion del 95%, que correspodió a 36 calificaciones dentro del rango (32 Excelentes, 4 Muy Buenas 0 Buenas) de un total de 38 encuestas., 2 servicio malo, esto por la falta de materiales que genera malestar y demora en la atención.
SEPTIEMBRE: Se obtuvo una calificacion del 100%, que correspodió a 56 calificaciones dentro del rango (44 Excelentes, 3 Muy Buenas 9 Buenas) de un total de 56 encuestas., 0 servicio regular y 0 malo.</t>
  </si>
  <si>
    <t>Se cumplió la meta en el trimestre, alcanzando una calificación por encima del 99.1%.. Del total de 114 encuestas recibidas, 113 se obtuvieron una calificación (Excelente, Muy buena y Buena) que corresponde al  99.1%, Se presentó un caso que se calificó 1 malo, pues no se cuenta con los materiales para solicionar el caso y el funcionario presenta molestia
No requiere plan de mejoramiento.</t>
  </si>
  <si>
    <t>Se cumplió la meta en el trimestre, alcanzando una calificación por encima del 96,30%.. Del total de 108 encuestas recibidas, 104 se obtuvieron una calificación (Excelente, Muy buena y Buena) que corresponde al  96,30%, Se presentó un caso que se calificó 4 casos entre regular y malo, pues no se cuenta con los materiales para solicionar el caso y el funcionario presenta molestia
No requiere plan de mejoramiento.</t>
  </si>
  <si>
    <t>Se cumplió la meta en el trimestre, alcanzando una calificación por encima del 96,75%.. Del total de 123 encuestas recibidas, 119 se obtuvieron una calificación (96 Excelente, 9 Muy buena y 14 Buena) que corresponde al  96,75%, Se presentó un caso que se calificó 3 casos regular y 1 malo, pues no se cuenta con los materiales para solicionar el caso y el funcionario presenta molestia
No requiere plan de mejoramiento.</t>
  </si>
  <si>
    <t>Jul-sep: Se atendieron 243 servicios de manera oportuna en un intervalo de 1 a 3 días.</t>
  </si>
  <si>
    <t>Se cumplio la meta al 100%, toda vez que en el periodo de Julio a Septiembre se atendieron 243 servicios en un intervalo de 1 a 3 días en su totalidad, se logró contar con algunos materiales.
No requiere plan de mejoramiento.</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</si>
  <si>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</si>
  <si>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</si>
  <si>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</si>
  <si>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</si>
  <si>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</si>
  <si>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</si>
  <si>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</si>
  <si>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r>
      <t xml:space="preserve">Requerimientos con evaluación buena, muy buena y excelente: </t>
    </r>
    <r>
      <rPr>
        <sz val="10"/>
        <rFont val="Arial"/>
        <family val="2"/>
      </rPr>
      <t xml:space="preserve">Son los requerimientos que se presentan con una calificación de buena,  muy buena y Excelente, después de prestado el servicio durante el periodo de corte.
</t>
    </r>
    <r>
      <rPr>
        <b/>
        <sz val="10"/>
        <rFont val="Arial"/>
        <family val="2"/>
      </rPr>
      <t xml:space="preserve">
Total requerimientos atendidos con evaluación: </t>
    </r>
    <r>
      <rPr>
        <sz val="10"/>
        <rFont val="Arial"/>
        <family val="2"/>
      </rPr>
      <t>Son las solicitudes recibidas para la atención de requerimientos de mantenimiento que han presentado la evaluación durante el periodo de corte.</t>
    </r>
  </si>
  <si>
    <t>Coordinador Grupo de Infraestructura</t>
  </si>
  <si>
    <t>Garantizar atención de requerimientos de mantenimiento solicitados</t>
  </si>
  <si>
    <r>
      <t xml:space="preserve">No. De requerimientos cumplidos oportunamente: </t>
    </r>
    <r>
      <rPr>
        <sz val="10"/>
        <rFont val="Arial"/>
        <family val="2"/>
      </rPr>
      <t>Aquellos requerimientos que sean calificados como oportunos.</t>
    </r>
    <r>
      <rPr>
        <b/>
        <sz val="10"/>
        <rFont val="Arial"/>
        <family val="2"/>
      </rPr>
      <t xml:space="preserve">
No. Total de requerimientos: </t>
    </r>
    <r>
      <rPr>
        <sz val="10"/>
        <rFont val="Arial"/>
        <family val="2"/>
      </rPr>
      <t>Total de requerimientos aprobados al Grupo de Infraestructura</t>
    </r>
  </si>
  <si>
    <t>Coordinador Grupo de infraestructura</t>
  </si>
  <si>
    <t>No. Total de requerimientos aprobados</t>
  </si>
  <si>
    <t>1er Trimestre: Se ingresaron al aplicativo de inventario un total de 153 bienes tanto de activos fijo como de consumo. Se registraron la totalidad de las solicitudes recibidas cumpliendo al 100% la meta del indicador. No se requiere plan de mejora</t>
  </si>
  <si>
    <t>Indicador Consumo Agua (ICA)</t>
  </si>
  <si>
    <t>Mantener un margen en el consumo de agua en las sedes de la Superintendencia de Sociedades</t>
  </si>
  <si>
    <t>(Sedes con registro de consumo permitido / Total sedes)*100</t>
  </si>
  <si>
    <r>
      <rPr>
        <b/>
        <sz val="10"/>
        <rFont val="Arial"/>
        <family val="2"/>
      </rPr>
      <t>Sedes con registro de consumo permitido:</t>
    </r>
    <r>
      <rPr>
        <sz val="10"/>
        <rFont val="Arial"/>
        <family val="2"/>
      </rPr>
      <t xml:space="preserve"> Conteo de las sedes con registro de consumo dentro del margen permitido.
</t>
    </r>
    <r>
      <rPr>
        <b/>
        <sz val="10"/>
        <rFont val="Arial"/>
        <family val="2"/>
      </rPr>
      <t>Total sedes:</t>
    </r>
    <r>
      <rPr>
        <sz val="10"/>
        <rFont val="Arial"/>
        <family val="2"/>
      </rPr>
      <t xml:space="preserve"> Total de sedes de la Superintendencia de Sociedades, que son 5. 
</t>
    </r>
    <r>
      <rPr>
        <i/>
        <sz val="10"/>
        <rFont val="Arial"/>
        <family val="2"/>
      </rPr>
      <t xml:space="preserve">Nota: Para la medición de este indicador se deben tener en cuenta los siguientes datos por sede:
</t>
    </r>
    <r>
      <rPr>
        <b/>
        <i/>
        <sz val="10"/>
        <rFont val="Arial"/>
        <family val="2"/>
      </rPr>
      <t>Consumo mensual registrado:</t>
    </r>
    <r>
      <rPr>
        <i/>
        <sz val="10"/>
        <rFont val="Arial"/>
        <family val="2"/>
      </rPr>
      <t xml:space="preserve"> Consumo en metros cúbicos (m</t>
    </r>
    <r>
      <rPr>
        <i/>
        <vertAlign val="superscript"/>
        <sz val="10"/>
        <rFont val="Arial"/>
        <family val="2"/>
      </rPr>
      <t>3</t>
    </r>
    <r>
      <rPr>
        <i/>
        <sz val="10"/>
        <rFont val="Arial"/>
        <family val="2"/>
      </rPr>
      <t>) registrado en la factura de servicios públicos.</t>
    </r>
    <r>
      <rPr>
        <b/>
        <i/>
        <sz val="10"/>
        <rFont val="Arial"/>
        <family val="2"/>
      </rPr>
      <t xml:space="preserve">
Línea base:</t>
    </r>
    <r>
      <rPr>
        <i/>
        <sz val="10"/>
        <rFont val="Arial"/>
        <family val="2"/>
      </rPr>
      <t xml:space="preserve"> Promedio del consumo en metros cúbicos (m</t>
    </r>
    <r>
      <rPr>
        <i/>
        <vertAlign val="superscript"/>
        <sz val="10"/>
        <rFont val="Arial"/>
        <family val="2"/>
      </rPr>
      <t>3</t>
    </r>
    <r>
      <rPr>
        <i/>
        <sz val="10"/>
        <rFont val="Arial"/>
        <family val="2"/>
      </rPr>
      <t xml:space="preserve">) registrado entre enero y diciembre de 2023.
</t>
    </r>
    <r>
      <rPr>
        <b/>
        <i/>
        <sz val="10"/>
        <rFont val="Arial"/>
        <family val="2"/>
      </rPr>
      <t>Consumo límite:</t>
    </r>
    <r>
      <rPr>
        <i/>
        <sz val="10"/>
        <rFont val="Arial"/>
        <family val="2"/>
      </rPr>
      <t xml:space="preserve"> Línea base * 1,095</t>
    </r>
    <r>
      <rPr>
        <sz val="10"/>
        <rFont val="Arial"/>
        <family val="2"/>
      </rPr>
      <t>.</t>
    </r>
  </si>
  <si>
    <t>&gt;= 80%</t>
  </si>
  <si>
    <t>Entre 65% y 79.9%</t>
  </si>
  <si>
    <t>Menor a 65%</t>
  </si>
  <si>
    <t>Sedes con registro de consumo permitido</t>
  </si>
  <si>
    <t>Hoja de registro de este indicador</t>
  </si>
  <si>
    <t>Coordinación Grupo Administrativo</t>
  </si>
  <si>
    <t>Consumo mensual registrado</t>
  </si>
  <si>
    <t>Factura del servicio público 2024</t>
  </si>
  <si>
    <r>
      <t>metros cúbicos (m</t>
    </r>
    <r>
      <rPr>
        <vertAlign val="superscript"/>
        <sz val="10"/>
        <rFont val="Arial"/>
        <family val="2"/>
      </rPr>
      <t>3</t>
    </r>
    <r>
      <rPr>
        <sz val="10"/>
        <rFont val="Arial"/>
        <family val="2"/>
      </rPr>
      <t>)</t>
    </r>
  </si>
  <si>
    <t>Funcionario designado</t>
  </si>
  <si>
    <t>Línea base</t>
  </si>
  <si>
    <t>Hoja de registro del indicador, entre enero y diciembre de 2023</t>
  </si>
  <si>
    <t>ENERO</t>
  </si>
  <si>
    <t>FEBRERO</t>
  </si>
  <si>
    <t>MARZO</t>
  </si>
  <si>
    <t>ABRIL</t>
  </si>
  <si>
    <t>MAYO</t>
  </si>
  <si>
    <t>JUNIO</t>
  </si>
  <si>
    <t>JULIO</t>
  </si>
  <si>
    <t>AGOSTO</t>
  </si>
  <si>
    <t>SEPTIEMBRE</t>
  </si>
  <si>
    <t>OCTUBRE</t>
  </si>
  <si>
    <t>NOVIEMBRE</t>
  </si>
  <si>
    <t>DICIEMBRE</t>
  </si>
  <si>
    <t>PROMEDIO GENERAL</t>
  </si>
  <si>
    <t>CONSOLIDADO</t>
  </si>
  <si>
    <t>NA</t>
  </si>
  <si>
    <t>Total sedes</t>
  </si>
  <si>
    <t xml:space="preserve">BARRANQUILLA </t>
  </si>
  <si>
    <t>Consumo registrado</t>
  </si>
  <si>
    <t>Línea Base</t>
  </si>
  <si>
    <t>Consumo límite</t>
  </si>
  <si>
    <t>BOGOTA</t>
  </si>
  <si>
    <t>BUCARAMANGA</t>
  </si>
  <si>
    <t>CALI</t>
  </si>
  <si>
    <t>MANIZALES</t>
  </si>
  <si>
    <t>Indicador Consumo Energético (ICE)</t>
  </si>
  <si>
    <t>Mantener un margen en el consumo energético en las sedes de la Superintendencia de Sociedades</t>
  </si>
  <si>
    <r>
      <rPr>
        <b/>
        <sz val="10"/>
        <rFont val="Arial"/>
        <family val="2"/>
      </rPr>
      <t>Sedes con registro de consumo permitido:</t>
    </r>
    <r>
      <rPr>
        <sz val="10"/>
        <rFont val="Arial"/>
        <family val="2"/>
      </rPr>
      <t xml:space="preserve"> Conteo de las sedes con registro de consumo dentro del margen permitido.
</t>
    </r>
    <r>
      <rPr>
        <b/>
        <sz val="10"/>
        <rFont val="Arial"/>
        <family val="2"/>
      </rPr>
      <t>Total sedes:</t>
    </r>
    <r>
      <rPr>
        <sz val="10"/>
        <rFont val="Arial"/>
        <family val="2"/>
      </rPr>
      <t xml:space="preserve"> Total de sedes de la Superintendencia de Sociedades, que son 5. 
</t>
    </r>
    <r>
      <rPr>
        <i/>
        <sz val="10"/>
        <rFont val="Arial"/>
        <family val="2"/>
      </rPr>
      <t xml:space="preserve">Nota: Para la medición de este indicador se deben tener en cuenta los siguientes datos por sede:
</t>
    </r>
    <r>
      <rPr>
        <b/>
        <i/>
        <sz val="10"/>
        <rFont val="Arial"/>
        <family val="2"/>
      </rPr>
      <t>Consumo mensual registrado:</t>
    </r>
    <r>
      <rPr>
        <i/>
        <sz val="10"/>
        <rFont val="Arial"/>
        <family val="2"/>
      </rPr>
      <t xml:space="preserve"> Consumo en kilovatios (kWh) registrado en la factura de servicios públicos.</t>
    </r>
    <r>
      <rPr>
        <b/>
        <i/>
        <sz val="10"/>
        <rFont val="Arial"/>
        <family val="2"/>
      </rPr>
      <t xml:space="preserve">
Línea base:</t>
    </r>
    <r>
      <rPr>
        <i/>
        <sz val="10"/>
        <rFont val="Arial"/>
        <family val="2"/>
      </rPr>
      <t xml:space="preserve"> Promedio del consumo en kilovatios (kWh) registrado entre enero y diciembre de 2023.
</t>
    </r>
    <r>
      <rPr>
        <b/>
        <i/>
        <sz val="10"/>
        <rFont val="Arial"/>
        <family val="2"/>
      </rPr>
      <t>Consumo límite:</t>
    </r>
    <r>
      <rPr>
        <i/>
        <sz val="10"/>
        <rFont val="Arial"/>
        <family val="2"/>
      </rPr>
      <t xml:space="preserve"> Línea base * 1,08</t>
    </r>
    <r>
      <rPr>
        <sz val="10"/>
        <rFont val="Arial"/>
        <family val="2"/>
      </rPr>
      <t>.</t>
    </r>
  </si>
  <si>
    <t>Kilovatios (kWh)</t>
  </si>
  <si>
    <t>CARTAGENA</t>
  </si>
  <si>
    <t>MEDELLIN</t>
  </si>
  <si>
    <t xml:space="preserve">RESPEL- Indicador de Residuos Peligrosos </t>
  </si>
  <si>
    <r>
      <rPr>
        <u/>
        <sz val="12"/>
        <rFont val="Calibri Light"/>
        <family val="2"/>
      </rPr>
      <t xml:space="preserve">Kg RESPEL mes actual </t>
    </r>
    <r>
      <rPr>
        <sz val="12"/>
        <rFont val="Calibri Light"/>
        <family val="2"/>
      </rPr>
      <t xml:space="preserve"> *100
Kg establecido RESPEL 
Decreto 1076</t>
    </r>
  </si>
  <si>
    <r>
      <t xml:space="preserve">Kg RESPEL mes actual: </t>
    </r>
    <r>
      <rPr>
        <sz val="10"/>
        <rFont val="Arial"/>
        <family val="2"/>
      </rPr>
      <t xml:space="preserve">Es el peso de los RESPEL generados mensualmente en la sede Bogotá.   </t>
    </r>
    <r>
      <rPr>
        <b/>
        <sz val="10"/>
        <rFont val="Arial"/>
        <family val="2"/>
      </rPr>
      <t xml:space="preserve">  
Kg establecido RESPEL Decreto 1076: </t>
    </r>
    <r>
      <rPr>
        <sz val="10"/>
        <rFont val="Arial"/>
        <family val="2"/>
      </rPr>
      <t>Es el peso en Kg establecido para pequeño generador de RESPEL según Decreto 1076 el cual es de 100 Kg/mes.</t>
    </r>
  </si>
  <si>
    <t>0,95 KG</t>
  </si>
  <si>
    <t>&lt;= 0,95 Kg</t>
  </si>
  <si>
    <t>Entre 0,96 KG y 1,00 Kg</t>
  </si>
  <si>
    <t>&gt; 1,00Kg</t>
  </si>
  <si>
    <t>Kg</t>
  </si>
  <si>
    <t>Kg RESPEL mes actual.</t>
  </si>
  <si>
    <t>GINF-F-032 Cuantificación de la Generación de Residuos Peligrosos  y de Manejo Especial.</t>
  </si>
  <si>
    <t>Personal designado Grupo Administrativo.</t>
  </si>
  <si>
    <t>Kg establecido RESPEL Decreto 1076 del 2015.</t>
  </si>
  <si>
    <t>Decreto 1076 de 2015.</t>
  </si>
  <si>
    <t>Semestre 1</t>
  </si>
  <si>
    <t>sep</t>
  </si>
  <si>
    <t>Semestre 2</t>
  </si>
  <si>
    <t>GRUPO ADMINISTRATIVO</t>
  </si>
  <si>
    <t>Kg establecido RESPEL Decreto 1076 de 2015</t>
  </si>
  <si>
    <t>Residuos aprovechables (IRA)</t>
  </si>
  <si>
    <t>Medir la eficiencia de la separación en la fuente de residuos no peligrosos.</t>
  </si>
  <si>
    <t>RSAPE: Kg de residuos aprovechables generados en los puntos ecológicos mes actual.
RSnP: Kg total residuos no peligrosos mes actual, corresponde al total de los residuos solidos no peligrosos de acuerdo al código de colores.
Nota:  Aplica para la sede de Bogotá.</t>
  </si>
  <si>
    <t>&gt;=20%</t>
  </si>
  <si>
    <t>Entre 20% y 15%</t>
  </si>
  <si>
    <t>&lt;=15%</t>
  </si>
  <si>
    <t xml:space="preserve">GRUPO ADMINISTRATIVO
</t>
  </si>
  <si>
    <t>Kg Residuos Aprovechables  de los puntos ecológicos 
(bolsa blanca), mes actual.</t>
  </si>
  <si>
    <t>Kg Total Residuos no peligrosos generados mes actual.</t>
  </si>
  <si>
    <t xml:space="preserve">Kg Residuos Aprovechables generado en los puntos Ecológico mes actual.  </t>
  </si>
  <si>
    <t xml:space="preserve">GINF-F023 Control de Residuos Solidos no Peligrosos </t>
  </si>
  <si>
    <t xml:space="preserve">Kg </t>
  </si>
  <si>
    <t>Kg Total Residuos no Peligrosos generados mes actual.</t>
  </si>
  <si>
    <t>Medir el cumplimiento normativo en cuanto a la Generación de RESPEL</t>
  </si>
  <si>
    <t>1er Trimeste: Se programaron y realizaron 7 mantenimientos de la infraestructutra a travès de los diferentes contratos.
2do Trimestre: Se programaron y realizaron 5 mantenimientos de la infraestructura a través de los diferentes contratos,</t>
  </si>
  <si>
    <t xml:space="preserve">1er Trimeste: Se programaron y realizaron 7 mantenimientos de la infraestructutra a travès de los diferentes contratos, cumpliendo la meta del 100% del indicador. No se requiere plan de mejora.
</t>
  </si>
  <si>
    <t>2doTrimeste: Se programaron y realizaron 5 mantenimientos de la infraestructutra a travès de los diferentes contratos, cumpliendo la meta del 100% del indicador. No se requiere plan de mejora.</t>
  </si>
  <si>
    <t xml:space="preserve">1er trimestre: Del total de 137 requerimientos en el trimestre, los 137 fueron atendidos que corresponde al 100%, cumplio la meta del indicador. No se requiere plan de mejora.
</t>
  </si>
  <si>
    <t>2do Trimestre: Del total de 216 requerimientos en el trimestre, los 216 fueron atendidos al 100%, cumplio la meta del indicador. No se requiere plan de mejora.</t>
  </si>
  <si>
    <t>1er Trimestre: Se ingresaron al aplicativo de inventario un total de 9728  bienes tanto de activos fijo como de consumo. Se registraron la totalidad de las solicitudes recibidas cumpliendo al 100% la meta del indicador. No se requiere plan de mejora</t>
  </si>
  <si>
    <t>Se reportaron 12,5 kilogramos de residuos contaminados con productos de aseo durante el primesr trimestre.</t>
  </si>
  <si>
    <t>Se reportaron 7 kilogramos de residuos contaminados con productos de aseo durante el segundo trimestre trimestre.</t>
  </si>
  <si>
    <t>5.5</t>
  </si>
  <si>
    <t>Total personal, visitantes, contratistas</t>
  </si>
  <si>
    <t xml:space="preserve">Total personal superintendencia </t>
  </si>
  <si>
    <t>Consumo m3 Factura</t>
  </si>
  <si>
    <t>(Consumo m3 Factura/Total personal, visitantes, contratistas)</t>
  </si>
  <si>
    <t>Por definir, se realiza medición para definir linea base</t>
  </si>
  <si>
    <t>Consumo kwh Factura</t>
  </si>
  <si>
    <r>
      <t>Metros cúbicos (m</t>
    </r>
    <r>
      <rPr>
        <vertAlign val="superscript"/>
        <sz val="10"/>
        <rFont val="Arial"/>
        <family val="2"/>
      </rPr>
      <t>3</t>
    </r>
    <r>
      <rPr>
        <sz val="10"/>
        <rFont val="Arial"/>
        <family val="2"/>
      </rPr>
      <t>)</t>
    </r>
  </si>
  <si>
    <t>Indicador Consumo Agua (ICA) Per cápita</t>
  </si>
  <si>
    <t>Medir el consumo de recurso hídrico per cápita de acuerdo con el plan de austeridad para la presente vigencia.</t>
  </si>
  <si>
    <t>CÓMO SE MIDE EL INDICADOR</t>
  </si>
  <si>
    <r>
      <rPr>
        <b/>
        <sz val="10"/>
        <rFont val="Arial"/>
        <family val="2"/>
      </rPr>
      <t>Total sedes:</t>
    </r>
    <r>
      <rPr>
        <sz val="10"/>
        <rFont val="Arial"/>
        <family val="2"/>
      </rPr>
      <t xml:space="preserve"> Total de sedes de la Superintendencia de Sociedades con medidor
</t>
    </r>
    <r>
      <rPr>
        <i/>
        <sz val="10"/>
        <rFont val="Arial"/>
        <family val="2"/>
      </rPr>
      <t xml:space="preserve">Nota: Para la medición de este indicador se deben tener en cuenta los siguientes datos por sede:
</t>
    </r>
    <r>
      <rPr>
        <b/>
        <i/>
        <sz val="10"/>
        <rFont val="Arial"/>
        <family val="2"/>
      </rPr>
      <t>Total personal, visitantes, contratistas:</t>
    </r>
    <r>
      <rPr>
        <i/>
        <sz val="10"/>
        <rFont val="Arial"/>
        <family val="2"/>
      </rPr>
      <t xml:space="preserve"> Cantidad de personal de planta, visitantes y/o contratistas (presencial) en la entidad
</t>
    </r>
    <r>
      <rPr>
        <b/>
        <i/>
        <sz val="10"/>
        <rFont val="Arial"/>
        <family val="2"/>
      </rPr>
      <t>Consumo registrado:</t>
    </r>
    <r>
      <rPr>
        <i/>
        <sz val="10"/>
        <rFont val="Arial"/>
        <family val="2"/>
      </rPr>
      <t xml:space="preserve"> Consumo en metros cúbicos (m</t>
    </r>
    <r>
      <rPr>
        <i/>
        <vertAlign val="superscript"/>
        <sz val="10"/>
        <rFont val="Arial"/>
        <family val="2"/>
      </rPr>
      <t>3</t>
    </r>
    <r>
      <rPr>
        <i/>
        <sz val="10"/>
        <rFont val="Arial"/>
        <family val="2"/>
      </rPr>
      <t>) registrado en la factura de servicios públicos.</t>
    </r>
  </si>
  <si>
    <t>Total Consumo kwh Facturas</t>
  </si>
  <si>
    <t>Total Consumo m3 Facturas</t>
  </si>
  <si>
    <t>Total personal, estudiantes y contratistas</t>
  </si>
  <si>
    <r>
      <t xml:space="preserve">Análisis Trimestre 3:
</t>
    </r>
    <r>
      <rPr>
        <sz val="10"/>
        <rFont val="Arial"/>
        <family val="2"/>
      </rPr>
      <t xml:space="preserve">En el tercer trimestre se registraron 39,886 elementos de consumo y deovlutivos en los activos de  la Entidad.  Se regitro la totalidad de las solicitudes recibidas  al  aplicativo SOFIA, cumpliendo con la medta de este indicador del 100%.  No se requiere plan de mejora. </t>
    </r>
  </si>
  <si>
    <t xml:space="preserve">De acuerdo con la contratacion realizada  con  la empresa  Biologicos y contaminados, la ejecucion inico en el mes de agosto de 2024 con el contrato 175 de 2024,  Durante este  trimestre no se  registraron elementos de residuios peligrosos  recogidos por la  empresa. </t>
  </si>
  <si>
    <t>sin contadores independientes</t>
  </si>
  <si>
    <t xml:space="preserve">INT. MANIZALES: Se mantuvo el consumo del agua sin superar la linea base.                                                                                                                                                                                                                                          INT. BARRANQUILLA: El consumo del agua estuvo  por debajo de la linea base ,1m3, por debajo de esta. </t>
  </si>
  <si>
    <t xml:space="preserve">INT. MANIZALES: Se mantuvo el consumo del agua sin superar la linea base.                                                                                                                              INT. BARRANQUILLA: El consumo del agua estuvo  por debajo de la linea base ,1m3, por debajo de esta. </t>
  </si>
  <si>
    <r>
      <rPr>
        <b/>
        <sz val="10"/>
        <rFont val="Arial"/>
        <family val="2"/>
      </rPr>
      <t>INT. BARRANQUILLA</t>
    </r>
    <r>
      <rPr>
        <sz val="10"/>
        <rFont val="Arial"/>
        <family val="2"/>
      </rPr>
      <t>: El consumo de energía estuvo por debajo del consumo limite, Se empezaron a realizar a sensibilizaciones para disminuir el consumo.
INT. MANIZALES: El consumo de energía no superó la línea base</t>
    </r>
  </si>
  <si>
    <r>
      <t>Bucaramanga (Tener presente que la factura del servicio de Agua, llega dos meses atrás, por ese motivo, está diligenciado hasta el mes de mayo de 2024.)                                                                                                                                                                                                                                                        I</t>
    </r>
    <r>
      <rPr>
        <b/>
        <sz val="10"/>
        <rFont val="Arial"/>
        <family val="2"/>
      </rPr>
      <t>NT. BARRANQUILLA:</t>
    </r>
    <r>
      <rPr>
        <sz val="10"/>
        <rFont val="Arial"/>
        <family val="2"/>
      </rPr>
      <t xml:space="preserve">  el consumo de energia en este periodo estuvo por  debajo de la linea base por ende por debajo del consumo limite se realizan sensibilizaciones del ahorro de estas en los grupos primarios.
INT. MANIZALES: El consumo de energía no superó la línea base</t>
    </r>
  </si>
  <si>
    <r>
      <t xml:space="preserve">Cartagena esta pendiente acometida electrica,  el funcionario  encargado de  registrar la informacion manifiesta:lo de energía,  se encuentra pendiente el tema del RETIE, que hasta el día de hoy no han resuelto, ya le escribío al  Grupo de Infraestructura, para el tema de la independización del medidor de energía. El Grupo manifiesta que se encuentra adelantando la contratación correspondiente.                                                                                                </t>
    </r>
    <r>
      <rPr>
        <b/>
        <sz val="10"/>
        <rFont val="Arial"/>
        <family val="2"/>
      </rPr>
      <t>INT. BARRANQUILLA</t>
    </r>
    <r>
      <rPr>
        <sz val="10"/>
        <rFont val="Arial"/>
        <family val="2"/>
      </rPr>
      <t>:  el consumo de energia en este periodo estuvo por  debajo de la linea base por ende por debajo del consumo limite se realizan sensibilizaciones del ahorro de estas en los grupos primarios.
INT. MANIZALES: El consumo de energía no superó la línea base</t>
    </r>
  </si>
  <si>
    <t>3er Trimeste: Se programaron y realizaron 11 mantenimientos de la infraestructutra a travès de los diferentes contratos, cumpliendo la meta del 100% del indicador. No se requiere plan de mejora.</t>
  </si>
  <si>
    <t>3er Trimestre: Del total de 103 requerimientos en el trimestre, los 103 fueron atendidos al 100%, cumplio la meta del indicador. No se requiere plan de mejora.</t>
  </si>
  <si>
    <t xml:space="preserve">
3er  Trimestre: Se programaron y realizaron 11 mantenimientos de la infraestructura a través de los diferentes contratos,
4to  Trimestre: Se programaron y realizaron 23 mantenimientos de la infraestructura a través de los diferentes contratos,</t>
  </si>
  <si>
    <t>Se programaron y realizaron 23 mantenimientos de la infraestructura a través de los diferentes contratos, cumpliendo la meta del 100 % del indicador. No se requiere plan de mejora</t>
  </si>
  <si>
    <t xml:space="preserve">1er Trimestre: Se atendieron un total de 137 requerimientos entre el 1ro enero al 31 de marzo de 2024
2do Trimestre: Se atendieron un total de 216 requerimientos entre el 1ro de Abril hasta el 30 de junio de 2024
3er Trimestre: Se atendieron un total de 103 requerimientos entre el 1ro de julio hasta el 30 de octubre de 2024
4to Trimestre: Se atendieron un total de 107 requerimientos entre el 1ro de octubre hasta el 30 de diciembre de 2024. </t>
  </si>
  <si>
    <t>4to Trimestre: Se atendieron un total de 107 requerimientos entre el 1ro de octubre hasta el 30 de diciembre de 2024. fueron atendidos el 100%, se cumplio la meta del indicador. No se requiere plan de mejora.</t>
  </si>
  <si>
    <t xml:space="preserve">Para el tercer trimestre no se regitro linea base teniendo en cuenta que c en el año aterior, se relizo la medicion sin tener en cuenta el consumo percapita.                                                                 No se  registra conusmo limite, teniendo en cuenta que este dato se calcula de acurdo con  la informacio  que registra la llinea base.                                                                                                                                                                                                       INT. BARRANQUILLA: El consumo del agua estuvo  por debajo de la linea base. 1m3.
INT. MANIZALES: Se mantuvo el consumo del agua sin superar la linea base.                  </t>
  </si>
  <si>
    <r>
      <t>Trimestre I:</t>
    </r>
    <r>
      <rPr>
        <sz val="11"/>
        <rFont val="Arial"/>
        <family val="2"/>
      </rPr>
      <t xml:space="preserve"> el consumo   de enrigia estubo por debaho del consumo limte.</t>
    </r>
    <r>
      <rPr>
        <b/>
        <sz val="11"/>
        <rFont val="Arial"/>
        <family val="2"/>
      </rPr>
      <t xml:space="preserve">                                                                        Trimestre II : e</t>
    </r>
    <r>
      <rPr>
        <sz val="11"/>
        <rFont val="Arial"/>
        <family val="2"/>
      </rPr>
      <t>l consumo de energia lo que de este periodo esta por debajo de la linea base por ende por debajo del consumo limite.</t>
    </r>
    <r>
      <rPr>
        <b/>
        <sz val="11"/>
        <rFont val="Arial"/>
        <family val="2"/>
      </rPr>
      <t xml:space="preserve">                                                                          Trimestre III : </t>
    </r>
    <r>
      <rPr>
        <sz val="11"/>
        <rFont val="Arial"/>
        <family val="2"/>
      </rPr>
      <t xml:space="preserve"> el consumo   de enrigia estubo por debaho del consumo limte. debido a las buenas practicas de ahorro.    </t>
    </r>
    <r>
      <rPr>
        <b/>
        <sz val="11"/>
        <rFont val="Arial"/>
        <family val="2"/>
      </rPr>
      <t xml:space="preserve">Trimestre IV :   </t>
    </r>
    <r>
      <rPr>
        <sz val="11"/>
        <rFont val="Arial"/>
        <family val="2"/>
      </rPr>
      <t xml:space="preserve">en lo que se puede apreciar durante los dos meses de este trimestre se  esta cumpliendo debido que esta por debajo del limite del consumo.      </t>
    </r>
  </si>
  <si>
    <r>
      <t>trimestre I:</t>
    </r>
    <r>
      <rPr>
        <sz val="9"/>
        <rFont val="Arial"/>
        <family val="2"/>
      </rPr>
      <t xml:space="preserve"> el consumo del agua estuvo por debajo de la linea base, 1m3 por debajo de esta.                                                                                                                       </t>
    </r>
    <r>
      <rPr>
        <b/>
        <sz val="9"/>
        <rFont val="Arial"/>
        <family val="2"/>
      </rPr>
      <t>TrimestreII</t>
    </r>
    <r>
      <rPr>
        <sz val="9"/>
        <rFont val="Arial"/>
        <family val="2"/>
      </rPr>
      <t xml:space="preserve">:el consumo del agua estuvo por debajo de la linea base, 1 m3 por debajo de esta.                                                                                                                        </t>
    </r>
    <r>
      <rPr>
        <b/>
        <sz val="9"/>
        <rFont val="Arial"/>
        <family val="2"/>
      </rPr>
      <t xml:space="preserve">  Trimestre III: </t>
    </r>
    <r>
      <rPr>
        <sz val="9"/>
        <rFont val="Arial"/>
        <family val="2"/>
      </rPr>
      <t xml:space="preserve"> consumo del agua estuvo por debajo de la linea base, 1 m3 por debajo de esta.          </t>
    </r>
    <r>
      <rPr>
        <b/>
        <sz val="9"/>
        <rFont val="Arial"/>
        <family val="2"/>
      </rPr>
      <t xml:space="preserve">                                                               Trimestre IV:   </t>
    </r>
    <r>
      <rPr>
        <sz val="9"/>
        <rFont val="Arial"/>
        <family val="2"/>
      </rPr>
      <t>el consumo del agua estuvo por debajo de la linea base  por seguir implementando practicas de ahorro y tambien porque por mantenimiento en la sede se trabajo en la casa , personas en vacaciones o periodos compensatorios, especialmente en el mes de diciembre.</t>
    </r>
  </si>
  <si>
    <t>TRIM I: Se mantuvo el consumo de energía sin superar la línea base
TRIM II: Se mantuvo el consumo de energía sin superar la línea base
TRIM III: Se mantuvo el consumo de energía sin superar la línea base
TRIM IV Se mantuvo el consumo de energía sin superar la línea base</t>
  </si>
  <si>
    <t xml:space="preserve">
INT. MANIZALES: El consumo de energía no superó la línea base</t>
  </si>
  <si>
    <t>TRIM I: Se mantuvo el consumo de agua sin superar la meta propuesta
TRIM II: Se mantuvo el consumo del agua sin superar la meta propuesta
TRIM III: Se mantuvo el consumo del agua sin superar la meta propuesta
TRIM IV: Se mantuvo el consumo del agua sin superar la meta propuesta</t>
  </si>
  <si>
    <t xml:space="preserve">INT. BARRANQUILLA: El consumo del agua estuvo  por debajo de la linea base.debido a las  practicas de ahorro y tambien porque por mantenimiento en la sede se trabajo en la casa , personas en vacaciones o periodos compensatorios, especialmente en el mes de diciembre.
INT. MANIZALES: Se mantuvo el consumo del agua sin superar la linea base.  </t>
  </si>
  <si>
    <t>De acuerdo con la contratacion realizada  con  la empresa  Biologicos y contaminados, la ejecucion inico en el mes de  octubre, nov y dic  2024 con el contrato 175 de 2024,  Durante el 4to trimestre imestre  se  registraron elementos de residuios peligrosos  recogidos por   la  empresa.  los  cuales corrrsponden a elelemtos como  luminarias, solidos contaminados. medicamentos y productos  farmacologicos,  desactivacion de residuos biosanitarios gel antibacterial y componentes electroniocos (Driver)</t>
  </si>
  <si>
    <t xml:space="preserve">En el tercer trimestre se registraron 59059  elementos de consumo y deovlutivos en los activos de  la Entidad.  Se regitro la totalidad de las solicitudes recibidas  al  aplicativo SOFIA, cumpliendo con la medta de este indicador del 100%.  No se requiere plan de mejoramiento.  El valor  se  encuentra en razon de los elementos que  fueron ingresados por el cierre de la vigencia fiscal 2025. </t>
  </si>
  <si>
    <t>El comportamiento del indicador para el primer trimestre evidencia el cumplimiento de la meta establecida, toda vez que logró el 48% de aprovechamiento de los residuos sólidos no peligrosos; se evidencia además que cada mes obtuvo un porcentaje de cumplimiento similar.  En este sentido, se hace necesario continuar con las actividades relacionadas con la separación en la fuente dirigida a los funcionarios, contratistas y estudiantes.</t>
  </si>
  <si>
    <t>Durante el segundo trimestre el comportamiento del indicador presenta el cumplimiento de la meta por cuento se realizó el 39% de aprovechamiento de los resduos sólidos no peligrosos.  
Se evidencia que el mes de junio presenta una baja en el aprovechamiento de los residuos sin afectar la meta del trimestre.  Dicha situación se presenta dado a que un número de funcionarios toman el periodo de vacaciones durante este mes, lo que disminuye la presencialidad en las instalaciones de la entidad aunado a teletrabajo.</t>
  </si>
  <si>
    <t>El tercer trimestre presenta cumplimiento de la meta, toda vez que el porcentaje de aprovechamiento se ubicó en un 31%.   A pesar que el comportamiento del indicarodor es favorables, se denota una disminución en el aprovechamiento de los residuos, no obstante desde el Grupo Administrativo se adelantaron actividades tendientes a la inspección de los puntos ecológicos y contenedores para los residuos de papel.</t>
  </si>
  <si>
    <t>Para el cuarto trimestres se evidencia el cumplimineto de la menta ya que el porcentaje se ubicó en un 34% el cual comparado con el trimestre pasado muestra un incremento de 3% de aprovechamiento.
La gestión de los residuos aprovechables en la entidad, se realiza a través de gestor autorizado mitigando el impacto ambiental toda vez que se  redujce las  emisiones  de efecto invernadero  y CO2, se evita la tala de árboles  y se ahorra agua.
Para la vigencia 2025 se realizará mejora del presente indicadoen cuanto a la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</si>
</sst>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0.0"/>
    <numFmt numFmtId="165" formatCode="0.0%"/>
    <numFmt numFmtId="167" formatCode="#,##0.0"/>
    <numFmt numFmtId="168" formatCode="0.000"/>
  </numFmts>
  <fonts count="68"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8"/>
      <name val="Arial"/>
      <family val="2"/>
    </font>
    <font>
      <i/>
      <sz val="10"/>
      <name val="Arial"/>
      <family val="2"/>
    </font>
    <font>
      <b/>
      <i/>
      <sz val="10"/>
      <name val="Arial"/>
      <family val="2"/>
    </font>
    <font>
      <i/>
      <vertAlign val="superscript"/>
      <sz val="10"/>
      <name val="Arial"/>
      <family val="2"/>
    </font>
    <font>
      <vertAlign val="superscript"/>
      <sz val="10"/>
      <name val="Arial"/>
      <family val="2"/>
    </font>
    <font>
      <b/>
      <u/>
      <sz val="9"/>
      <color indexed="10"/>
      <name val="Arial"/>
      <family val="2"/>
    </font>
    <font>
      <sz val="12"/>
      <name val="Calibri Light"/>
      <family val="2"/>
    </font>
    <font>
      <u/>
      <sz val="12"/>
      <name val="Calibri Light"/>
      <family val="2"/>
    </font>
    <font>
      <b/>
      <sz val="12"/>
      <name val="Calibri Light"/>
      <family val="2"/>
    </font>
    <font>
      <sz val="10"/>
      <name val="Calibri Light"/>
      <family val="2"/>
    </font>
    <font>
      <sz val="9"/>
      <name val="Calibri Light"/>
      <family val="2"/>
    </font>
    <font>
      <b/>
      <sz val="11"/>
      <name val="Calibri Light"/>
      <family val="2"/>
    </font>
    <font>
      <sz val="11"/>
      <name val="Calibri Light"/>
      <family val="2"/>
    </font>
    <font>
      <b/>
      <u/>
      <sz val="10"/>
      <color indexed="10"/>
      <name val="Arial"/>
      <family val="2"/>
    </font>
    <font>
      <b/>
      <sz val="11"/>
      <name val="Arial"/>
      <family val="2"/>
    </font>
    <font>
      <sz val="11"/>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8"/>
      <color theme="0"/>
      <name val="Calibri Light"/>
      <family val="2"/>
    </font>
    <font>
      <b/>
      <sz val="10"/>
      <color theme="0"/>
      <name val="Calibri Light"/>
      <family val="2"/>
    </font>
    <font>
      <b/>
      <sz val="14"/>
      <color theme="0"/>
      <name val="Arial"/>
      <family val="2"/>
    </font>
    <font>
      <b/>
      <sz val="11"/>
      <color theme="0"/>
      <name val="Arial"/>
      <family val="2"/>
    </font>
    <font>
      <b/>
      <sz val="11"/>
      <color theme="0"/>
      <name val="Calibri Light"/>
      <family val="2"/>
    </font>
    <font>
      <b/>
      <sz val="14"/>
      <color theme="0"/>
      <name val="Calibri Light"/>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theme="0"/>
        <bgColor indexed="64"/>
      </patternFill>
    </fill>
    <fill>
      <patternFill patternType="solid">
        <fgColor rgb="FF92D050"/>
        <bgColor indexed="64"/>
      </patternFill>
    </fill>
    <fill>
      <patternFill patternType="solid">
        <fgColor rgb="FF333399"/>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FF0000"/>
        <bgColor indexed="64"/>
      </patternFill>
    </fill>
    <fill>
      <patternFill patternType="solid">
        <fgColor rgb="FFE7FFE7"/>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79998168889431442"/>
        <bgColor indexed="64"/>
      </patternFill>
    </fill>
  </fills>
  <borders count="10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4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41" fontId="1" fillId="0" borderId="0" applyFont="0" applyFill="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9" fontId="1"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1059">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57" fillId="25" borderId="0" xfId="0" applyFont="1" applyFill="1"/>
    <xf numFmtId="0" fontId="58" fillId="25" borderId="0" xfId="0" applyFont="1" applyFill="1"/>
    <xf numFmtId="0" fontId="59" fillId="25" borderId="0" xfId="0" applyFont="1" applyFill="1"/>
    <xf numFmtId="0" fontId="59" fillId="25" borderId="0" xfId="0" applyFont="1" applyFill="1" applyBorder="1"/>
    <xf numFmtId="0" fontId="58" fillId="25" borderId="0" xfId="0" applyFont="1" applyFill="1" applyAlignment="1">
      <alignment vertical="center" wrapText="1"/>
    </xf>
    <xf numFmtId="0" fontId="58"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58" fillId="25" borderId="0" xfId="0" applyFont="1" applyFill="1" applyProtection="1">
      <protection locked="0"/>
    </xf>
    <xf numFmtId="0" fontId="60"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59" fillId="25" borderId="0" xfId="0" applyFont="1" applyFill="1" applyProtection="1">
      <protection locked="0"/>
    </xf>
    <xf numFmtId="0" fontId="59" fillId="29" borderId="0" xfId="0" applyFont="1" applyFill="1" applyBorder="1" applyProtection="1">
      <protection locked="0"/>
    </xf>
    <xf numFmtId="0" fontId="58" fillId="25" borderId="0" xfId="0" applyFont="1" applyFill="1" applyAlignment="1" applyProtection="1">
      <alignment vertical="center" wrapText="1"/>
      <protection locked="0"/>
    </xf>
    <xf numFmtId="0" fontId="58" fillId="25" borderId="0" xfId="0" applyFont="1" applyFill="1" applyAlignment="1" applyProtection="1">
      <alignment horizontal="center" vertical="center" wrapText="1"/>
      <protection locked="0"/>
    </xf>
    <xf numFmtId="0" fontId="59"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3"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3" applyFont="1" applyFill="1" applyBorder="1" applyProtection="1"/>
    <xf numFmtId="0" fontId="2" fillId="25" borderId="23" xfId="33" applyFont="1" applyFill="1" applyBorder="1" applyAlignment="1" applyProtection="1">
      <alignment horizontal="center"/>
    </xf>
    <xf numFmtId="0" fontId="2" fillId="25" borderId="24" xfId="33" applyFont="1" applyFill="1" applyBorder="1" applyAlignment="1" applyProtection="1">
      <alignment horizontal="center"/>
    </xf>
    <xf numFmtId="0" fontId="2" fillId="25" borderId="19" xfId="33" applyFont="1" applyFill="1" applyBorder="1" applyAlignment="1" applyProtection="1">
      <alignment horizontal="center"/>
    </xf>
    <xf numFmtId="0" fontId="2" fillId="25" borderId="14" xfId="33" applyFont="1" applyFill="1" applyBorder="1" applyProtection="1"/>
    <xf numFmtId="0" fontId="2" fillId="25" borderId="17" xfId="33" applyFont="1" applyFill="1" applyBorder="1" applyAlignment="1" applyProtection="1">
      <alignment horizontal="center"/>
    </xf>
    <xf numFmtId="165" fontId="2" fillId="30" borderId="17" xfId="35" applyNumberFormat="1" applyFont="1" applyFill="1" applyBorder="1" applyAlignment="1" applyProtection="1">
      <alignment horizontal="center"/>
    </xf>
    <xf numFmtId="165" fontId="2" fillId="25" borderId="17" xfId="35" applyNumberFormat="1" applyFont="1" applyFill="1" applyBorder="1" applyAlignment="1" applyProtection="1">
      <alignment horizontal="center"/>
    </xf>
    <xf numFmtId="0" fontId="3" fillId="25" borderId="25" xfId="0" applyFont="1" applyFill="1" applyBorder="1" applyAlignment="1" applyProtection="1"/>
    <xf numFmtId="9" fontId="3" fillId="25" borderId="25"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3" applyFont="1" applyFill="1" applyBorder="1" applyProtection="1"/>
    <xf numFmtId="0" fontId="0" fillId="25" borderId="0" xfId="0" applyFill="1" applyProtection="1"/>
    <xf numFmtId="0" fontId="3" fillId="24" borderId="10" xfId="33"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58" fillId="25" borderId="0" xfId="0" applyFont="1" applyFill="1" applyProtection="1"/>
    <xf numFmtId="0" fontId="60" fillId="25" borderId="0" xfId="0" applyFont="1" applyFill="1" applyProtection="1"/>
    <xf numFmtId="0" fontId="58" fillId="0" borderId="0" xfId="0" applyFont="1" applyFill="1" applyProtection="1"/>
    <xf numFmtId="0" fontId="1" fillId="25" borderId="0" xfId="0" applyFont="1" applyFill="1" applyProtection="1"/>
    <xf numFmtId="0" fontId="0" fillId="29" borderId="0" xfId="0" applyFill="1" applyBorder="1" applyAlignment="1" applyProtection="1">
      <alignment horizontal="center" vertical="center"/>
    </xf>
    <xf numFmtId="0" fontId="0" fillId="29" borderId="0" xfId="0" applyFill="1" applyBorder="1" applyAlignment="1" applyProtection="1"/>
    <xf numFmtId="0" fontId="26" fillId="29" borderId="0" xfId="0" applyFont="1" applyFill="1" applyBorder="1" applyAlignment="1" applyProtection="1">
      <alignment horizontal="center"/>
    </xf>
    <xf numFmtId="0" fontId="0" fillId="29" borderId="0" xfId="0" applyFill="1" applyBorder="1" applyAlignment="1" applyProtection="1">
      <alignment horizontal="left"/>
    </xf>
    <xf numFmtId="0" fontId="27" fillId="29" borderId="0" xfId="0" applyFont="1" applyFill="1" applyAlignment="1" applyProtection="1">
      <alignment horizontal="center" vertical="center"/>
    </xf>
    <xf numFmtId="0" fontId="0" fillId="29" borderId="0" xfId="0" applyFill="1" applyProtection="1"/>
    <xf numFmtId="0" fontId="0" fillId="29"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6" xfId="33"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57" fillId="25" borderId="0" xfId="0" applyFont="1" applyFill="1" applyProtection="1">
      <protection locked="0"/>
    </xf>
    <xf numFmtId="0" fontId="61" fillId="25" borderId="0" xfId="0" applyFont="1" applyFill="1" applyProtection="1">
      <protection locked="0"/>
    </xf>
    <xf numFmtId="0" fontId="59" fillId="25" borderId="0" xfId="0" applyFont="1" applyFill="1" applyAlignment="1" applyProtection="1">
      <alignment vertical="center" wrapText="1"/>
      <protection locked="0"/>
    </xf>
    <xf numFmtId="0" fontId="38" fillId="0" borderId="27" xfId="0" applyFont="1" applyFill="1" applyBorder="1" applyAlignment="1" applyProtection="1">
      <alignment vertical="center"/>
    </xf>
    <xf numFmtId="0" fontId="38" fillId="0" borderId="26" xfId="0" applyFont="1" applyFill="1" applyBorder="1" applyAlignment="1" applyProtection="1">
      <alignment vertical="center"/>
    </xf>
    <xf numFmtId="0" fontId="59" fillId="31" borderId="26" xfId="0" applyFont="1" applyFill="1" applyBorder="1" applyAlignment="1" applyProtection="1">
      <alignment horizontal="center" vertical="center" wrapText="1"/>
    </xf>
    <xf numFmtId="0" fontId="1" fillId="25" borderId="26" xfId="33" applyFill="1" applyBorder="1" applyAlignment="1" applyProtection="1">
      <alignment horizontal="center" vertical="center" wrapText="1"/>
      <protection locked="0"/>
    </xf>
    <xf numFmtId="0" fontId="1" fillId="25" borderId="21" xfId="33" applyFont="1" applyFill="1" applyBorder="1" applyAlignment="1">
      <alignment vertical="center" wrapText="1"/>
    </xf>
    <xf numFmtId="0" fontId="1" fillId="25" borderId="16" xfId="33" applyFont="1" applyFill="1" applyBorder="1" applyAlignment="1">
      <alignment vertical="center" wrapText="1"/>
    </xf>
    <xf numFmtId="0" fontId="1" fillId="25" borderId="28" xfId="33" applyFill="1" applyBorder="1" applyAlignment="1" applyProtection="1">
      <alignment horizontal="center" vertical="center" wrapText="1"/>
      <protection locked="0"/>
    </xf>
    <xf numFmtId="0" fontId="1" fillId="25" borderId="17" xfId="33" applyFill="1" applyBorder="1" applyAlignment="1" applyProtection="1">
      <alignment horizontal="center" vertical="center" wrapText="1"/>
      <protection locked="0"/>
    </xf>
    <xf numFmtId="0" fontId="1" fillId="25" borderId="21" xfId="33" applyFont="1" applyFill="1" applyBorder="1" applyAlignment="1">
      <alignment horizontal="center" vertical="center"/>
    </xf>
    <xf numFmtId="0" fontId="1" fillId="25" borderId="16" xfId="33" applyFont="1" applyFill="1" applyBorder="1" applyAlignment="1">
      <alignment horizontal="center" vertical="center"/>
    </xf>
    <xf numFmtId="0" fontId="1" fillId="25" borderId="21" xfId="0" applyFont="1" applyFill="1" applyBorder="1" applyAlignment="1">
      <alignment vertical="center" wrapText="1"/>
    </xf>
    <xf numFmtId="0" fontId="1" fillId="25" borderId="16" xfId="0" applyFont="1" applyFill="1" applyBorder="1" applyAlignment="1">
      <alignment horizontal="left" vertical="center" wrapText="1"/>
    </xf>
    <xf numFmtId="0" fontId="1" fillId="25" borderId="21" xfId="0" applyFont="1" applyFill="1" applyBorder="1" applyAlignment="1" applyProtection="1">
      <alignment horizontal="center" vertical="center" wrapText="1"/>
    </xf>
    <xf numFmtId="0" fontId="1" fillId="25" borderId="16" xfId="0" applyFont="1" applyFill="1" applyBorder="1" applyAlignment="1" applyProtection="1">
      <alignment horizontal="center" vertical="center" wrapText="1"/>
    </xf>
    <xf numFmtId="0" fontId="3" fillId="24" borderId="9" xfId="0" applyFont="1" applyFill="1" applyBorder="1" applyAlignment="1" applyProtection="1">
      <alignment vertical="center" wrapText="1"/>
    </xf>
    <xf numFmtId="0" fontId="1" fillId="0" borderId="26" xfId="33" applyFont="1" applyFill="1" applyBorder="1" applyAlignment="1" applyProtection="1">
      <alignment horizontal="center" vertical="center" wrapText="1"/>
      <protection locked="0"/>
    </xf>
    <xf numFmtId="0" fontId="1" fillId="0" borderId="26" xfId="33" applyFill="1" applyBorder="1" applyAlignment="1" applyProtection="1">
      <alignment horizontal="center" vertical="center" wrapText="1"/>
      <protection locked="0"/>
    </xf>
    <xf numFmtId="9" fontId="0" fillId="0" borderId="0" xfId="35" applyFont="1" applyProtection="1">
      <protection locked="0"/>
    </xf>
    <xf numFmtId="0" fontId="59" fillId="31" borderId="26" xfId="0" applyFont="1" applyFill="1" applyBorder="1" applyAlignment="1" applyProtection="1">
      <alignment horizontal="center" vertical="center" wrapText="1"/>
    </xf>
    <xf numFmtId="165" fontId="2" fillId="30" borderId="18" xfId="35" applyNumberFormat="1" applyFont="1" applyFill="1" applyBorder="1" applyAlignment="1" applyProtection="1">
      <alignment horizontal="center"/>
    </xf>
    <xf numFmtId="0" fontId="38" fillId="0" borderId="29" xfId="0" applyFont="1" applyFill="1" applyBorder="1" applyAlignment="1" applyProtection="1">
      <alignment vertical="center"/>
    </xf>
    <xf numFmtId="17" fontId="0" fillId="0" borderId="0" xfId="0" applyNumberFormat="1" applyProtection="1">
      <protection locked="0"/>
    </xf>
    <xf numFmtId="10" fontId="0" fillId="0" borderId="0" xfId="35" applyNumberFormat="1" applyFont="1" applyProtection="1">
      <protection locked="0"/>
    </xf>
    <xf numFmtId="10" fontId="0" fillId="0" borderId="0" xfId="35" applyNumberFormat="1" applyFont="1" applyFill="1" applyBorder="1" applyAlignment="1" applyProtection="1">
      <alignment horizontal="center" wrapText="1"/>
      <protection locked="0"/>
    </xf>
    <xf numFmtId="10" fontId="0" fillId="25" borderId="0" xfId="35" applyNumberFormat="1" applyFont="1" applyFill="1" applyProtection="1">
      <protection locked="0"/>
    </xf>
    <xf numFmtId="0" fontId="30" fillId="25" borderId="10" xfId="0" applyFont="1" applyFill="1" applyBorder="1" applyAlignment="1" applyProtection="1">
      <alignment horizontal="center"/>
    </xf>
    <xf numFmtId="0" fontId="35" fillId="25" borderId="10" xfId="0" applyFont="1" applyFill="1" applyBorder="1" applyAlignment="1" applyProtection="1">
      <alignment horizontal="center"/>
    </xf>
    <xf numFmtId="0" fontId="1" fillId="0" borderId="17" xfId="33"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28" xfId="33"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59" fillId="31" borderId="17" xfId="0" applyFont="1" applyFill="1" applyBorder="1" applyAlignment="1" applyProtection="1">
      <alignment horizontal="center" vertical="center" wrapText="1"/>
    </xf>
    <xf numFmtId="0" fontId="1" fillId="0" borderId="26" xfId="33" applyFont="1" applyFill="1" applyBorder="1" applyAlignment="1" applyProtection="1">
      <alignment horizontal="center" vertical="center" shrinkToFit="1"/>
      <protection locked="0"/>
    </xf>
    <xf numFmtId="0" fontId="1" fillId="25" borderId="26" xfId="33" applyFill="1" applyBorder="1" applyAlignment="1" applyProtection="1">
      <alignment horizontal="center" vertical="center" shrinkToFit="1"/>
      <protection locked="0"/>
    </xf>
    <xf numFmtId="0" fontId="1" fillId="0" borderId="26" xfId="0" applyFont="1" applyFill="1" applyBorder="1" applyAlignment="1" applyProtection="1">
      <alignment horizontal="center" vertical="center" shrinkToFit="1"/>
    </xf>
    <xf numFmtId="0" fontId="1" fillId="0" borderId="26" xfId="33" applyFill="1" applyBorder="1" applyAlignment="1" applyProtection="1">
      <alignment horizontal="center" vertical="center" shrinkToFit="1"/>
      <protection locked="0"/>
    </xf>
    <xf numFmtId="0" fontId="0" fillId="0" borderId="0" xfId="0" applyFill="1" applyAlignment="1" applyProtection="1">
      <alignment shrinkToFit="1"/>
    </xf>
    <xf numFmtId="0" fontId="58" fillId="25" borderId="0" xfId="0" applyFont="1" applyFill="1" applyAlignment="1" applyProtection="1">
      <alignment shrinkToFit="1"/>
    </xf>
    <xf numFmtId="0" fontId="0" fillId="0" borderId="0" xfId="0" applyFill="1" applyAlignment="1" applyProtection="1">
      <alignment shrinkToFit="1"/>
      <protection locked="0"/>
    </xf>
    <xf numFmtId="0" fontId="1" fillId="0" borderId="0" xfId="0" applyFont="1" applyProtection="1">
      <protection locked="0"/>
    </xf>
    <xf numFmtId="0" fontId="59" fillId="29" borderId="0" xfId="0" applyFont="1" applyFill="1" applyAlignment="1" applyProtection="1">
      <alignment horizontal="left" vertical="center"/>
      <protection locked="0"/>
    </xf>
    <xf numFmtId="0" fontId="27" fillId="29" borderId="0" xfId="0" applyFont="1" applyFill="1" applyAlignment="1" applyProtection="1">
      <alignment horizontal="center" vertical="center"/>
    </xf>
    <xf numFmtId="0" fontId="3" fillId="25" borderId="12" xfId="33" applyFont="1" applyFill="1" applyBorder="1" applyAlignment="1" applyProtection="1">
      <alignment horizontal="center"/>
    </xf>
    <xf numFmtId="0" fontId="3" fillId="25" borderId="11" xfId="33" applyFont="1" applyFill="1" applyBorder="1" applyAlignment="1" applyProtection="1">
      <alignment horizontal="center"/>
    </xf>
    <xf numFmtId="0" fontId="3" fillId="25" borderId="13" xfId="33" applyFont="1" applyFill="1" applyBorder="1" applyAlignment="1" applyProtection="1">
      <alignment horizontal="center"/>
    </xf>
    <xf numFmtId="0" fontId="1" fillId="25" borderId="0" xfId="33" applyFill="1" applyProtection="1">
      <protection locked="0"/>
    </xf>
    <xf numFmtId="0" fontId="1" fillId="25" borderId="0" xfId="33" applyFill="1" applyProtection="1"/>
    <xf numFmtId="0" fontId="58" fillId="25" borderId="0" xfId="33" applyFont="1" applyFill="1" applyProtection="1"/>
    <xf numFmtId="0" fontId="60" fillId="25" borderId="0" xfId="33" applyFont="1" applyFill="1" applyProtection="1"/>
    <xf numFmtId="0" fontId="1" fillId="25" borderId="0" xfId="33" applyFont="1" applyFill="1" applyProtection="1">
      <protection locked="0"/>
    </xf>
    <xf numFmtId="0" fontId="2" fillId="26" borderId="9" xfId="33" applyFont="1" applyFill="1" applyBorder="1" applyAlignment="1" applyProtection="1">
      <alignment horizontal="center" wrapText="1"/>
    </xf>
    <xf numFmtId="0" fontId="2" fillId="25" borderId="10" xfId="33" applyFont="1" applyFill="1" applyBorder="1" applyAlignment="1" applyProtection="1">
      <alignment horizontal="center"/>
    </xf>
    <xf numFmtId="0" fontId="1" fillId="25" borderId="0" xfId="33" applyFont="1" applyFill="1" applyProtection="1"/>
    <xf numFmtId="0" fontId="3" fillId="24" borderId="12" xfId="33" applyFont="1" applyFill="1" applyBorder="1" applyAlignment="1" applyProtection="1">
      <alignment horizontal="center"/>
    </xf>
    <xf numFmtId="0" fontId="1" fillId="32" borderId="16" xfId="33" applyFont="1" applyFill="1" applyBorder="1" applyAlignment="1" applyProtection="1">
      <alignment horizontal="center" vertical="center" wrapText="1"/>
    </xf>
    <xf numFmtId="0" fontId="3" fillId="25" borderId="0" xfId="33" applyFont="1" applyFill="1" applyBorder="1" applyAlignment="1" applyProtection="1">
      <alignment horizontal="center"/>
    </xf>
    <xf numFmtId="165" fontId="2" fillId="30" borderId="17" xfId="36" applyNumberFormat="1" applyFont="1" applyFill="1" applyBorder="1" applyAlignment="1" applyProtection="1">
      <alignment horizontal="center"/>
    </xf>
    <xf numFmtId="0" fontId="3" fillId="25" borderId="9" xfId="33" applyFont="1" applyFill="1" applyBorder="1" applyAlignment="1" applyProtection="1"/>
    <xf numFmtId="0" fontId="3" fillId="25" borderId="25" xfId="33" applyFont="1" applyFill="1" applyBorder="1" applyAlignment="1" applyProtection="1"/>
    <xf numFmtId="9" fontId="3" fillId="25" borderId="25" xfId="33" applyNumberFormat="1" applyFont="1" applyFill="1" applyBorder="1" applyAlignment="1" applyProtection="1"/>
    <xf numFmtId="0" fontId="1" fillId="0" borderId="0" xfId="33" applyFill="1" applyProtection="1">
      <protection locked="0"/>
    </xf>
    <xf numFmtId="0" fontId="58" fillId="0" borderId="0" xfId="33" applyFont="1" applyFill="1" applyProtection="1"/>
    <xf numFmtId="0" fontId="3" fillId="24" borderId="9" xfId="33" applyFont="1" applyFill="1" applyBorder="1" applyAlignment="1" applyProtection="1">
      <alignment vertical="center" wrapText="1"/>
      <protection locked="0"/>
    </xf>
    <xf numFmtId="0" fontId="1" fillId="25" borderId="0" xfId="33" applyFill="1" applyAlignment="1" applyProtection="1">
      <alignment wrapText="1"/>
      <protection locked="0"/>
    </xf>
    <xf numFmtId="0" fontId="58" fillId="25" borderId="0" xfId="33" applyFont="1" applyFill="1" applyProtection="1">
      <protection locked="0"/>
    </xf>
    <xf numFmtId="0" fontId="57" fillId="25" borderId="0" xfId="33" applyFont="1" applyFill="1" applyProtection="1">
      <protection locked="0"/>
    </xf>
    <xf numFmtId="0" fontId="59" fillId="25" borderId="0" xfId="33" applyFont="1" applyFill="1" applyProtection="1">
      <protection locked="0"/>
    </xf>
    <xf numFmtId="0" fontId="61" fillId="25" borderId="0" xfId="33" applyFont="1" applyFill="1" applyProtection="1">
      <protection locked="0"/>
    </xf>
    <xf numFmtId="0" fontId="58" fillId="25" borderId="0" xfId="33" applyFont="1" applyFill="1" applyAlignment="1" applyProtection="1">
      <alignment vertical="center" wrapText="1"/>
      <protection locked="0"/>
    </xf>
    <xf numFmtId="0" fontId="58" fillId="25" borderId="0" xfId="33" applyFont="1" applyFill="1" applyAlignment="1" applyProtection="1">
      <alignment horizontal="center" vertical="center" wrapText="1"/>
      <protection locked="0"/>
    </xf>
    <xf numFmtId="0" fontId="59" fillId="29" borderId="0" xfId="33" applyFont="1" applyFill="1" applyAlignment="1" applyProtection="1">
      <alignment horizontal="left" vertical="center"/>
      <protection locked="0"/>
    </xf>
    <xf numFmtId="0" fontId="60" fillId="25" borderId="0" xfId="33" applyFont="1" applyFill="1" applyProtection="1">
      <protection locked="0"/>
    </xf>
    <xf numFmtId="0" fontId="59" fillId="25" borderId="0" xfId="33" applyFont="1" applyFill="1" applyAlignment="1" applyProtection="1">
      <alignment horizontal="center" vertical="center" wrapText="1"/>
      <protection locked="0"/>
    </xf>
    <xf numFmtId="0" fontId="59" fillId="29" borderId="0" xfId="33" applyFont="1" applyFill="1" applyBorder="1" applyProtection="1">
      <protection locked="0"/>
    </xf>
    <xf numFmtId="0" fontId="59" fillId="25" borderId="0" xfId="33" applyFont="1" applyFill="1" applyAlignment="1" applyProtection="1">
      <alignment vertical="center" wrapText="1"/>
      <protection locked="0"/>
    </xf>
    <xf numFmtId="0" fontId="1" fillId="25" borderId="0" xfId="33" applyFont="1" applyFill="1" applyAlignment="1" applyProtection="1">
      <alignment vertical="center" wrapText="1"/>
      <protection locked="0"/>
    </xf>
    <xf numFmtId="0" fontId="25" fillId="0" borderId="0" xfId="33" applyFont="1" applyBorder="1" applyAlignment="1" applyProtection="1"/>
    <xf numFmtId="0" fontId="1" fillId="0" borderId="0" xfId="33" applyProtection="1"/>
    <xf numFmtId="0" fontId="25" fillId="0" borderId="0" xfId="33" applyFont="1" applyBorder="1" applyAlignment="1" applyProtection="1">
      <protection locked="0"/>
    </xf>
    <xf numFmtId="0" fontId="1" fillId="0" borderId="0" xfId="33" applyBorder="1" applyProtection="1">
      <protection locked="0"/>
    </xf>
    <xf numFmtId="0" fontId="1" fillId="0" borderId="0" xfId="33" applyBorder="1" applyAlignment="1" applyProtection="1">
      <protection locked="0"/>
    </xf>
    <xf numFmtId="0" fontId="1" fillId="0" borderId="0" xfId="33" applyProtection="1">
      <protection locked="0"/>
    </xf>
    <xf numFmtId="0" fontId="25" fillId="0" borderId="0" xfId="33" applyFont="1" applyFill="1" applyBorder="1" applyAlignment="1" applyProtection="1"/>
    <xf numFmtId="0" fontId="1" fillId="0" borderId="0" xfId="33" applyFill="1" applyProtection="1"/>
    <xf numFmtId="0" fontId="25" fillId="0" borderId="0" xfId="33" applyFont="1" applyFill="1" applyBorder="1" applyAlignment="1" applyProtection="1">
      <protection locked="0"/>
    </xf>
    <xf numFmtId="0" fontId="1" fillId="0" borderId="0" xfId="33" applyFill="1" applyBorder="1" applyProtection="1">
      <protection locked="0"/>
    </xf>
    <xf numFmtId="0" fontId="1" fillId="0" borderId="0" xfId="33" applyFill="1" applyBorder="1" applyAlignment="1" applyProtection="1">
      <protection locked="0"/>
    </xf>
    <xf numFmtId="0" fontId="26" fillId="0" borderId="0" xfId="33" applyFont="1" applyFill="1" applyBorder="1" applyAlignment="1" applyProtection="1"/>
    <xf numFmtId="0" fontId="26" fillId="0" borderId="0" xfId="33" applyFont="1" applyFill="1" applyBorder="1" applyAlignment="1" applyProtection="1">
      <protection locked="0"/>
    </xf>
    <xf numFmtId="0" fontId="1" fillId="29" borderId="0" xfId="33" applyFill="1" applyBorder="1" applyAlignment="1" applyProtection="1">
      <alignment horizontal="center" vertical="center"/>
    </xf>
    <xf numFmtId="0" fontId="1" fillId="29" borderId="0" xfId="33" applyFill="1" applyBorder="1" applyAlignment="1" applyProtection="1"/>
    <xf numFmtId="0" fontId="26" fillId="29" borderId="0" xfId="33" applyFont="1" applyFill="1" applyBorder="1" applyAlignment="1" applyProtection="1">
      <alignment horizontal="center"/>
    </xf>
    <xf numFmtId="0" fontId="1" fillId="29" borderId="0" xfId="33" applyFill="1" applyBorder="1" applyAlignment="1" applyProtection="1">
      <alignment horizontal="left"/>
    </xf>
    <xf numFmtId="0" fontId="27" fillId="29" borderId="0" xfId="33" applyFont="1" applyFill="1" applyAlignment="1" applyProtection="1">
      <alignment horizontal="center" vertical="center"/>
    </xf>
    <xf numFmtId="0" fontId="1" fillId="29" borderId="0" xfId="33" applyFill="1" applyProtection="1"/>
    <xf numFmtId="0" fontId="1" fillId="29" borderId="0" xfId="33" applyFill="1" applyAlignment="1" applyProtection="1">
      <alignment horizontal="center" vertical="center"/>
    </xf>
    <xf numFmtId="0" fontId="1" fillId="33" borderId="26" xfId="33" applyFont="1" applyFill="1" applyBorder="1" applyAlignment="1" applyProtection="1">
      <alignment horizontal="center" vertical="center" wrapText="1"/>
    </xf>
    <xf numFmtId="3" fontId="1" fillId="33" borderId="26" xfId="33" applyNumberFormat="1" applyFont="1" applyFill="1" applyBorder="1" applyAlignment="1" applyProtection="1">
      <alignment horizontal="center" vertical="center" wrapText="1"/>
    </xf>
    <xf numFmtId="0" fontId="1" fillId="0" borderId="26" xfId="33" applyFont="1" applyBorder="1" applyAlignment="1" applyProtection="1">
      <alignment horizontal="center" vertical="center" wrapText="1"/>
    </xf>
    <xf numFmtId="3" fontId="1" fillId="0" borderId="26" xfId="33" applyNumberFormat="1" applyFont="1" applyBorder="1" applyAlignment="1" applyProtection="1">
      <alignment horizontal="center" vertical="center" wrapText="1"/>
    </xf>
    <xf numFmtId="167" fontId="1" fillId="0" borderId="26" xfId="33" applyNumberFormat="1" applyFont="1" applyBorder="1" applyAlignment="1" applyProtection="1">
      <alignment horizontal="center" vertical="center" wrapText="1"/>
    </xf>
    <xf numFmtId="167" fontId="1" fillId="0" borderId="26" xfId="33" applyNumberFormat="1" applyFont="1" applyBorder="1" applyAlignment="1" applyProtection="1">
      <alignment horizontal="center" vertical="center" wrapText="1"/>
      <protection locked="0"/>
    </xf>
    <xf numFmtId="167" fontId="1" fillId="0" borderId="26" xfId="33" applyNumberFormat="1" applyFont="1" applyFill="1" applyBorder="1" applyAlignment="1" applyProtection="1">
      <alignment horizontal="center" vertical="center" wrapText="1"/>
    </xf>
    <xf numFmtId="3" fontId="1" fillId="0" borderId="26" xfId="33" applyNumberFormat="1" applyFont="1" applyFill="1" applyBorder="1" applyAlignment="1" applyProtection="1">
      <alignment horizontal="center" vertical="center" wrapText="1"/>
    </xf>
    <xf numFmtId="0" fontId="1" fillId="0" borderId="0" xfId="33" applyAlignment="1" applyProtection="1">
      <alignment horizontal="center" vertical="center"/>
      <protection locked="0"/>
    </xf>
    <xf numFmtId="0" fontId="1" fillId="25" borderId="16" xfId="33" applyFont="1" applyFill="1" applyBorder="1" applyAlignment="1">
      <alignment horizontal="left" vertical="center" wrapText="1"/>
    </xf>
    <xf numFmtId="0" fontId="2" fillId="0" borderId="0" xfId="33" applyFont="1" applyFill="1" applyAlignment="1" applyProtection="1">
      <alignment horizontal="center"/>
      <protection locked="0"/>
    </xf>
    <xf numFmtId="0" fontId="2" fillId="0" borderId="0" xfId="33" applyFont="1" applyFill="1" applyAlignment="1" applyProtection="1">
      <alignment horizontal="center" vertical="center"/>
      <protection locked="0"/>
    </xf>
    <xf numFmtId="0" fontId="30" fillId="25" borderId="10" xfId="33" applyFont="1" applyFill="1" applyBorder="1" applyAlignment="1" applyProtection="1">
      <alignment horizontal="center"/>
    </xf>
    <xf numFmtId="0" fontId="1" fillId="25" borderId="14" xfId="33" applyFont="1" applyFill="1" applyBorder="1" applyAlignment="1">
      <alignment horizontal="left" vertical="center" wrapText="1"/>
    </xf>
    <xf numFmtId="0" fontId="2" fillId="25" borderId="30" xfId="33" applyFont="1" applyFill="1" applyBorder="1" applyProtection="1"/>
    <xf numFmtId="2" fontId="2" fillId="25" borderId="26" xfId="31" applyNumberFormat="1" applyFont="1" applyFill="1" applyBorder="1" applyAlignment="1" applyProtection="1">
      <alignment horizontal="center" vertical="center"/>
    </xf>
    <xf numFmtId="0" fontId="59" fillId="31" borderId="31" xfId="33" applyFont="1" applyFill="1" applyBorder="1" applyAlignment="1" applyProtection="1">
      <alignment horizontal="center" vertical="center" wrapText="1"/>
    </xf>
    <xf numFmtId="0" fontId="59" fillId="31" borderId="20" xfId="33" applyFont="1" applyFill="1" applyBorder="1" applyAlignment="1" applyProtection="1">
      <alignment horizontal="center" vertical="center" wrapText="1"/>
    </xf>
    <xf numFmtId="0" fontId="59" fillId="31" borderId="32" xfId="33" applyFont="1" applyFill="1" applyBorder="1" applyAlignment="1" applyProtection="1">
      <alignment horizontal="center" vertical="center" wrapText="1"/>
    </xf>
    <xf numFmtId="0" fontId="47" fillId="0" borderId="33" xfId="33" applyFont="1" applyFill="1" applyBorder="1" applyAlignment="1" applyProtection="1">
      <alignment horizontal="center" vertical="center" wrapText="1"/>
    </xf>
    <xf numFmtId="2" fontId="47" fillId="0" borderId="21" xfId="33" applyNumberFormat="1" applyFont="1" applyFill="1" applyBorder="1" applyAlignment="1" applyProtection="1">
      <alignment horizontal="center" vertical="center" wrapText="1"/>
      <protection locked="0"/>
    </xf>
    <xf numFmtId="2" fontId="47" fillId="0" borderId="28" xfId="33" applyNumberFormat="1" applyFont="1" applyFill="1" applyBorder="1" applyAlignment="1" applyProtection="1">
      <alignment horizontal="center" vertical="center" wrapText="1"/>
      <protection locked="0"/>
    </xf>
    <xf numFmtId="2" fontId="49" fillId="0" borderId="28" xfId="33" applyNumberFormat="1" applyFont="1" applyFill="1" applyBorder="1" applyAlignment="1" applyProtection="1">
      <alignment horizontal="center" vertical="center" wrapText="1"/>
      <protection locked="0"/>
    </xf>
    <xf numFmtId="2" fontId="47" fillId="0" borderId="28" xfId="33" applyNumberFormat="1" applyFont="1" applyFill="1" applyBorder="1" applyAlignment="1" applyProtection="1">
      <alignment horizontal="center" vertical="center" wrapText="1"/>
    </xf>
    <xf numFmtId="0" fontId="47" fillId="0" borderId="22" xfId="33" applyFont="1" applyFill="1" applyBorder="1" applyAlignment="1" applyProtection="1">
      <alignment horizontal="center" vertical="center" wrapText="1"/>
    </xf>
    <xf numFmtId="2" fontId="47" fillId="0" borderId="14" xfId="33" applyNumberFormat="1" applyFont="1" applyFill="1" applyBorder="1" applyAlignment="1" applyProtection="1">
      <alignment horizontal="center" vertical="center" wrapText="1"/>
      <protection locked="0"/>
    </xf>
    <xf numFmtId="2" fontId="47" fillId="0" borderId="17" xfId="33" applyNumberFormat="1" applyFont="1" applyFill="1" applyBorder="1" applyAlignment="1" applyProtection="1">
      <alignment horizontal="center" vertical="center" wrapText="1"/>
      <protection locked="0"/>
    </xf>
    <xf numFmtId="2" fontId="49" fillId="0" borderId="17" xfId="33" applyNumberFormat="1" applyFont="1" applyFill="1" applyBorder="1" applyAlignment="1" applyProtection="1">
      <alignment horizontal="center" vertical="center" wrapText="1"/>
      <protection locked="0"/>
    </xf>
    <xf numFmtId="2" fontId="47" fillId="0" borderId="17" xfId="33" applyNumberFormat="1" applyFont="1" applyFill="1" applyBorder="1" applyAlignment="1" applyProtection="1">
      <alignment horizontal="center" vertical="center" wrapText="1"/>
    </xf>
    <xf numFmtId="0" fontId="2" fillId="25" borderId="16" xfId="33" applyFont="1" applyFill="1" applyBorder="1" applyAlignment="1" applyProtection="1">
      <alignment horizontal="center"/>
    </xf>
    <xf numFmtId="0" fontId="3" fillId="25" borderId="14" xfId="33" applyFont="1" applyFill="1" applyBorder="1" applyAlignment="1" applyProtection="1">
      <alignment horizontal="center"/>
    </xf>
    <xf numFmtId="0" fontId="2" fillId="25" borderId="34" xfId="33" applyFont="1" applyFill="1" applyBorder="1" applyAlignment="1" applyProtection="1">
      <alignment horizontal="center"/>
    </xf>
    <xf numFmtId="9" fontId="51" fillId="34" borderId="17" xfId="36" applyNumberFormat="1" applyFont="1" applyFill="1" applyBorder="1" applyAlignment="1" applyProtection="1">
      <alignment horizontal="center" vertical="center" wrapText="1"/>
    </xf>
    <xf numFmtId="1" fontId="52" fillId="25" borderId="17" xfId="33" applyNumberFormat="1" applyFont="1" applyFill="1" applyBorder="1" applyAlignment="1" applyProtection="1">
      <alignment horizontal="center" vertical="center"/>
    </xf>
    <xf numFmtId="0" fontId="62" fillId="31" borderId="30" xfId="33" applyFont="1" applyFill="1" applyBorder="1" applyAlignment="1" applyProtection="1">
      <alignment horizontal="center" vertical="center" wrapText="1"/>
    </xf>
    <xf numFmtId="0" fontId="62" fillId="31" borderId="34" xfId="33" applyFont="1" applyFill="1" applyBorder="1" applyAlignment="1" applyProtection="1">
      <alignment horizontal="center" vertical="center" wrapText="1"/>
    </xf>
    <xf numFmtId="0" fontId="63" fillId="31" borderId="35" xfId="33" applyFont="1" applyFill="1" applyBorder="1" applyAlignment="1" applyProtection="1">
      <alignment horizontal="center" vertical="center" wrapText="1"/>
    </xf>
    <xf numFmtId="0" fontId="63" fillId="31" borderId="36" xfId="33" applyFont="1" applyFill="1" applyBorder="1" applyAlignment="1" applyProtection="1">
      <alignment horizontal="center" vertical="center" wrapText="1"/>
    </xf>
    <xf numFmtId="0" fontId="53" fillId="0" borderId="24" xfId="33" applyFont="1" applyFill="1" applyBorder="1" applyAlignment="1" applyProtection="1">
      <alignment horizontal="center" vertical="center" wrapText="1"/>
    </xf>
    <xf numFmtId="0" fontId="53" fillId="0" borderId="15" xfId="33" applyFont="1" applyFill="1" applyBorder="1" applyAlignment="1" applyProtection="1">
      <alignment horizontal="center" vertical="center" wrapText="1"/>
      <protection locked="0"/>
    </xf>
    <xf numFmtId="0" fontId="53" fillId="0" borderId="23" xfId="33" applyFont="1" applyFill="1" applyBorder="1" applyAlignment="1" applyProtection="1">
      <alignment horizontal="center" vertical="center" wrapText="1"/>
      <protection locked="0"/>
    </xf>
    <xf numFmtId="0" fontId="52" fillId="33" borderId="23" xfId="33" applyFont="1" applyFill="1" applyBorder="1" applyAlignment="1" applyProtection="1">
      <alignment horizontal="center" vertical="center" wrapText="1"/>
      <protection locked="0"/>
    </xf>
    <xf numFmtId="0" fontId="53" fillId="0" borderId="37" xfId="33" applyFont="1" applyFill="1" applyBorder="1" applyAlignment="1" applyProtection="1">
      <alignment horizontal="center" vertical="center" wrapText="1"/>
    </xf>
    <xf numFmtId="0" fontId="53" fillId="0" borderId="22" xfId="33" applyFont="1" applyFill="1" applyBorder="1" applyAlignment="1" applyProtection="1">
      <alignment horizontal="center" vertical="center" wrapText="1"/>
    </xf>
    <xf numFmtId="0" fontId="53" fillId="0" borderId="14" xfId="33" applyFont="1" applyFill="1" applyBorder="1" applyAlignment="1" applyProtection="1">
      <alignment horizontal="center" vertical="center" wrapText="1"/>
      <protection locked="0"/>
    </xf>
    <xf numFmtId="0" fontId="53" fillId="0" borderId="17" xfId="33" applyFont="1" applyFill="1" applyBorder="1" applyAlignment="1" applyProtection="1">
      <alignment horizontal="center" vertical="center" wrapText="1"/>
      <protection locked="0"/>
    </xf>
    <xf numFmtId="0" fontId="52" fillId="33" borderId="17" xfId="33" applyFont="1" applyFill="1" applyBorder="1" applyAlignment="1" applyProtection="1">
      <alignment horizontal="center" vertical="center" wrapText="1"/>
      <protection locked="0"/>
    </xf>
    <xf numFmtId="0" fontId="53" fillId="0" borderId="38" xfId="33" applyFont="1" applyFill="1" applyBorder="1" applyAlignment="1" applyProtection="1">
      <alignment horizontal="center" vertical="center" wrapText="1"/>
    </xf>
    <xf numFmtId="0" fontId="1" fillId="25" borderId="21" xfId="0" applyFont="1" applyFill="1" applyBorder="1" applyAlignment="1" applyProtection="1">
      <alignment vertical="center" wrapText="1"/>
    </xf>
    <xf numFmtId="0" fontId="1" fillId="25" borderId="14" xfId="0" applyFont="1" applyFill="1" applyBorder="1" applyAlignment="1" applyProtection="1">
      <alignment vertical="center" wrapText="1"/>
    </xf>
    <xf numFmtId="9" fontId="2" fillId="25" borderId="34" xfId="33" applyNumberFormat="1" applyFont="1" applyFill="1" applyBorder="1" applyAlignment="1" applyProtection="1">
      <alignment horizontal="center"/>
    </xf>
    <xf numFmtId="9" fontId="2" fillId="25" borderId="17" xfId="33" applyNumberFormat="1" applyFont="1" applyFill="1" applyBorder="1" applyAlignment="1" applyProtection="1">
      <alignment horizontal="center"/>
    </xf>
    <xf numFmtId="0" fontId="1" fillId="35" borderId="26" xfId="33" applyFont="1" applyFill="1" applyBorder="1" applyAlignment="1" applyProtection="1">
      <alignment horizontal="center" vertical="center" wrapText="1"/>
    </xf>
    <xf numFmtId="3" fontId="1" fillId="35" borderId="26" xfId="33" applyNumberFormat="1" applyFont="1" applyFill="1" applyBorder="1" applyAlignment="1" applyProtection="1">
      <alignment horizontal="center" vertical="center" wrapText="1"/>
    </xf>
    <xf numFmtId="167" fontId="1" fillId="35" borderId="26" xfId="33" applyNumberFormat="1" applyFont="1" applyFill="1" applyBorder="1" applyAlignment="1" applyProtection="1">
      <alignment horizontal="center" vertical="center" wrapText="1"/>
    </xf>
    <xf numFmtId="0" fontId="59" fillId="26" borderId="9" xfId="33" applyFont="1" applyFill="1" applyBorder="1" applyAlignment="1" applyProtection="1">
      <alignment horizontal="center" wrapText="1"/>
    </xf>
    <xf numFmtId="0" fontId="59" fillId="25" borderId="10" xfId="33" applyFont="1" applyFill="1" applyBorder="1" applyAlignment="1" applyProtection="1">
      <alignment horizontal="center"/>
    </xf>
    <xf numFmtId="0" fontId="1" fillId="0" borderId="26" xfId="33" applyFill="1" applyBorder="1" applyProtection="1">
      <protection locked="0"/>
    </xf>
    <xf numFmtId="3" fontId="1" fillId="0" borderId="14" xfId="33" applyNumberFormat="1" applyFont="1" applyBorder="1" applyAlignment="1" applyProtection="1">
      <alignment horizontal="center" vertical="center" wrapText="1"/>
    </xf>
    <xf numFmtId="0" fontId="1" fillId="33" borderId="39" xfId="33" applyFont="1" applyFill="1" applyBorder="1" applyAlignment="1" applyProtection="1">
      <alignment horizontal="center" vertical="center" wrapText="1"/>
    </xf>
    <xf numFmtId="3" fontId="1" fillId="33" borderId="15" xfId="33" applyNumberFormat="1" applyFont="1" applyFill="1" applyBorder="1" applyAlignment="1" applyProtection="1">
      <alignment horizontal="center" vertical="center" wrapText="1"/>
    </xf>
    <xf numFmtId="167" fontId="1" fillId="0" borderId="15" xfId="33" applyNumberFormat="1" applyFont="1" applyBorder="1" applyAlignment="1" applyProtection="1">
      <alignment horizontal="center" vertical="center" wrapText="1"/>
    </xf>
    <xf numFmtId="3" fontId="1" fillId="33" borderId="37" xfId="33" applyNumberFormat="1" applyFont="1" applyFill="1" applyBorder="1" applyAlignment="1" applyProtection="1">
      <alignment horizontal="center" vertical="center" wrapText="1"/>
    </xf>
    <xf numFmtId="3" fontId="1" fillId="33" borderId="23" xfId="33" applyNumberFormat="1" applyFont="1" applyFill="1" applyBorder="1" applyAlignment="1" applyProtection="1">
      <alignment horizontal="center" vertical="center" wrapText="1"/>
    </xf>
    <xf numFmtId="0" fontId="1" fillId="33" borderId="40" xfId="33" applyFont="1" applyFill="1" applyBorder="1" applyAlignment="1" applyProtection="1">
      <alignment horizontal="center" vertical="center" wrapText="1"/>
    </xf>
    <xf numFmtId="3" fontId="1" fillId="33" borderId="14" xfId="33" applyNumberFormat="1" applyFont="1" applyFill="1" applyBorder="1" applyAlignment="1" applyProtection="1">
      <alignment horizontal="center" vertical="center" wrapText="1"/>
    </xf>
    <xf numFmtId="3" fontId="1" fillId="33" borderId="41" xfId="33" applyNumberFormat="1" applyFont="1" applyFill="1" applyBorder="1" applyAlignment="1" applyProtection="1">
      <alignment horizontal="center" vertical="center" wrapText="1"/>
    </xf>
    <xf numFmtId="3" fontId="1" fillId="33" borderId="17" xfId="33" applyNumberFormat="1" applyFont="1" applyFill="1" applyBorder="1" applyAlignment="1" applyProtection="1">
      <alignment horizontal="center" vertical="center" wrapText="1"/>
    </xf>
    <xf numFmtId="0" fontId="1" fillId="0" borderId="39" xfId="33" applyFont="1" applyBorder="1" applyAlignment="1" applyProtection="1">
      <alignment horizontal="center" vertical="center" wrapText="1"/>
    </xf>
    <xf numFmtId="3" fontId="1" fillId="0" borderId="15" xfId="33" applyNumberFormat="1" applyFont="1" applyBorder="1" applyAlignment="1" applyProtection="1">
      <alignment horizontal="center" vertical="center" wrapText="1"/>
    </xf>
    <xf numFmtId="167" fontId="1" fillId="0" borderId="37" xfId="33" applyNumberFormat="1" applyFont="1" applyBorder="1" applyAlignment="1" applyProtection="1">
      <alignment horizontal="center" vertical="center" wrapText="1"/>
      <protection locked="0"/>
    </xf>
    <xf numFmtId="0" fontId="1" fillId="0" borderId="40" xfId="33" applyFont="1" applyBorder="1" applyAlignment="1" applyProtection="1">
      <alignment horizontal="center" vertical="center" wrapText="1"/>
    </xf>
    <xf numFmtId="3" fontId="1" fillId="0" borderId="41" xfId="33" applyNumberFormat="1" applyFont="1" applyBorder="1" applyAlignment="1" applyProtection="1">
      <alignment horizontal="center" vertical="center" wrapText="1"/>
    </xf>
    <xf numFmtId="167" fontId="1" fillId="0" borderId="17" xfId="33" applyNumberFormat="1" applyFont="1" applyBorder="1" applyAlignment="1" applyProtection="1">
      <alignment horizontal="center" vertical="center" wrapText="1"/>
      <protection locked="0"/>
    </xf>
    <xf numFmtId="3" fontId="1" fillId="36" borderId="14" xfId="33" applyNumberFormat="1" applyFont="1" applyFill="1" applyBorder="1" applyAlignment="1" applyProtection="1">
      <alignment horizontal="center" vertical="center" wrapText="1"/>
    </xf>
    <xf numFmtId="3" fontId="1" fillId="0" borderId="17" xfId="33" applyNumberFormat="1" applyFont="1" applyBorder="1" applyAlignment="1" applyProtection="1">
      <alignment horizontal="center" vertical="center" wrapText="1"/>
    </xf>
    <xf numFmtId="167" fontId="1" fillId="0" borderId="15" xfId="33" applyNumberFormat="1" applyFont="1" applyBorder="1" applyAlignment="1" applyProtection="1">
      <alignment horizontal="center" vertical="center" wrapText="1"/>
      <protection locked="0"/>
    </xf>
    <xf numFmtId="167" fontId="1" fillId="37" borderId="15" xfId="33" applyNumberFormat="1" applyFont="1" applyFill="1" applyBorder="1" applyAlignment="1" applyProtection="1">
      <alignment horizontal="center" vertical="center" wrapText="1"/>
    </xf>
    <xf numFmtId="167" fontId="1" fillId="38" borderId="15" xfId="33" applyNumberFormat="1" applyFont="1" applyFill="1" applyBorder="1" applyAlignment="1" applyProtection="1">
      <alignment horizontal="center" vertical="center" wrapText="1"/>
    </xf>
    <xf numFmtId="167" fontId="1" fillId="38" borderId="14" xfId="33" applyNumberFormat="1" applyFont="1" applyFill="1" applyBorder="1" applyAlignment="1" applyProtection="1">
      <alignment horizontal="center" vertical="center" wrapText="1"/>
    </xf>
    <xf numFmtId="3" fontId="1" fillId="38" borderId="15" xfId="33" applyNumberFormat="1" applyFont="1" applyFill="1" applyBorder="1" applyAlignment="1" applyProtection="1">
      <alignment horizontal="center" vertical="center" wrapText="1"/>
    </xf>
    <xf numFmtId="3" fontId="1" fillId="38" borderId="14" xfId="33" applyNumberFormat="1" applyFont="1" applyFill="1" applyBorder="1" applyAlignment="1" applyProtection="1">
      <alignment horizontal="center" vertical="center" wrapText="1"/>
    </xf>
    <xf numFmtId="3" fontId="1" fillId="38" borderId="23" xfId="33" applyNumberFormat="1" applyFont="1" applyFill="1" applyBorder="1" applyAlignment="1" applyProtection="1">
      <alignment horizontal="center" vertical="center" wrapText="1"/>
    </xf>
    <xf numFmtId="3" fontId="1" fillId="38" borderId="17" xfId="33" applyNumberFormat="1" applyFont="1" applyFill="1" applyBorder="1" applyAlignment="1" applyProtection="1">
      <alignment horizontal="center" vertical="center" wrapText="1"/>
    </xf>
    <xf numFmtId="167" fontId="1" fillId="38" borderId="23" xfId="33" applyNumberFormat="1" applyFont="1" applyFill="1" applyBorder="1" applyAlignment="1" applyProtection="1">
      <alignment horizontal="center" vertical="center" wrapText="1"/>
    </xf>
    <xf numFmtId="167" fontId="1" fillId="38" borderId="17" xfId="33" applyNumberFormat="1" applyFont="1" applyFill="1" applyBorder="1" applyAlignment="1" applyProtection="1">
      <alignment horizontal="center" vertical="center" wrapText="1"/>
    </xf>
    <xf numFmtId="0" fontId="1" fillId="0" borderId="0" xfId="33" applyFill="1" applyBorder="1" applyProtection="1"/>
    <xf numFmtId="0" fontId="58" fillId="0" borderId="0" xfId="33" applyFont="1" applyFill="1" applyBorder="1" applyProtection="1"/>
    <xf numFmtId="0" fontId="26" fillId="0" borderId="0" xfId="33" applyFont="1" applyFill="1" applyBorder="1" applyAlignment="1" applyProtection="1">
      <alignment horizontal="center"/>
    </xf>
    <xf numFmtId="0" fontId="60" fillId="0" borderId="0" xfId="33" applyFont="1" applyFill="1" applyBorder="1" applyProtection="1"/>
    <xf numFmtId="0" fontId="1" fillId="0" borderId="0" xfId="33" applyFill="1" applyBorder="1" applyAlignment="1" applyProtection="1">
      <alignment horizontal="center" vertical="center"/>
    </xf>
    <xf numFmtId="0" fontId="1" fillId="0" borderId="0" xfId="33" applyFill="1" applyBorder="1" applyAlignment="1" applyProtection="1"/>
    <xf numFmtId="0" fontId="1" fillId="0" borderId="0" xfId="33" applyFill="1" applyBorder="1" applyAlignment="1" applyProtection="1">
      <alignment horizontal="left"/>
    </xf>
    <xf numFmtId="0" fontId="27" fillId="0" borderId="0" xfId="33" applyFont="1" applyFill="1" applyAlignment="1" applyProtection="1">
      <alignment horizontal="center" vertical="center"/>
    </xf>
    <xf numFmtId="0" fontId="1" fillId="0" borderId="0" xfId="33" applyFill="1" applyAlignment="1" applyProtection="1">
      <alignment horizontal="center" vertical="center"/>
    </xf>
    <xf numFmtId="0" fontId="60" fillId="0" borderId="0" xfId="33" applyFont="1" applyFill="1" applyProtection="1"/>
    <xf numFmtId="0" fontId="1" fillId="0" borderId="19" xfId="33" applyFont="1" applyBorder="1" applyAlignment="1" applyProtection="1">
      <alignment horizontal="center" vertical="center" wrapText="1"/>
    </xf>
    <xf numFmtId="0" fontId="1" fillId="0" borderId="18" xfId="33" applyFont="1" applyBorder="1" applyAlignment="1" applyProtection="1">
      <alignment horizontal="center" vertical="center" wrapText="1"/>
    </xf>
    <xf numFmtId="3" fontId="1" fillId="0" borderId="15" xfId="33" applyNumberFormat="1" applyFont="1" applyFill="1" applyBorder="1" applyAlignment="1" applyProtection="1">
      <alignment horizontal="center" vertical="center" wrapText="1"/>
    </xf>
    <xf numFmtId="3" fontId="1" fillId="0" borderId="14" xfId="33" applyNumberFormat="1" applyFont="1" applyFill="1" applyBorder="1" applyAlignment="1" applyProtection="1">
      <alignment horizontal="center" vertical="center" wrapText="1"/>
    </xf>
    <xf numFmtId="3" fontId="1" fillId="37" borderId="15" xfId="33" applyNumberFormat="1" applyFont="1" applyFill="1" applyBorder="1" applyAlignment="1" applyProtection="1">
      <alignment horizontal="center" vertical="center" wrapText="1"/>
    </xf>
    <xf numFmtId="3" fontId="1" fillId="37" borderId="14" xfId="33" applyNumberFormat="1" applyFont="1" applyFill="1" applyBorder="1" applyAlignment="1" applyProtection="1">
      <alignment horizontal="center" vertical="center" wrapText="1"/>
    </xf>
    <xf numFmtId="3" fontId="1" fillId="39" borderId="15" xfId="33" applyNumberFormat="1" applyFont="1" applyFill="1" applyBorder="1" applyAlignment="1" applyProtection="1">
      <alignment horizontal="center" vertical="center" wrapText="1"/>
    </xf>
    <xf numFmtId="3" fontId="1" fillId="39" borderId="14" xfId="33" applyNumberFormat="1" applyFont="1" applyFill="1" applyBorder="1" applyAlignment="1" applyProtection="1">
      <alignment horizontal="center" vertical="center" wrapText="1"/>
    </xf>
    <xf numFmtId="3" fontId="1" fillId="39" borderId="37" xfId="33" applyNumberFormat="1" applyFont="1" applyFill="1" applyBorder="1" applyAlignment="1" applyProtection="1">
      <alignment horizontal="center" vertical="center" wrapText="1"/>
    </xf>
    <xf numFmtId="167" fontId="1" fillId="37" borderId="15" xfId="33" applyNumberFormat="1" applyFont="1" applyFill="1" applyBorder="1" applyAlignment="1" applyProtection="1">
      <alignment horizontal="center" vertical="center" wrapText="1"/>
      <protection locked="0"/>
    </xf>
    <xf numFmtId="167" fontId="1" fillId="37" borderId="37" xfId="33" applyNumberFormat="1" applyFont="1" applyFill="1" applyBorder="1" applyAlignment="1" applyProtection="1">
      <alignment horizontal="center" vertical="center" wrapText="1"/>
      <protection locked="0"/>
    </xf>
    <xf numFmtId="2" fontId="2" fillId="30" borderId="17" xfId="36" applyNumberFormat="1" applyFont="1" applyFill="1" applyBorder="1" applyAlignment="1" applyProtection="1">
      <alignment horizontal="center"/>
    </xf>
    <xf numFmtId="167" fontId="1" fillId="40" borderId="26" xfId="33" applyNumberFormat="1" applyFont="1" applyFill="1" applyBorder="1" applyAlignment="1" applyProtection="1">
      <alignment horizontal="center" vertical="center" wrapText="1"/>
      <protection locked="0"/>
    </xf>
    <xf numFmtId="167" fontId="1" fillId="0" borderId="26" xfId="33" applyNumberFormat="1" applyFont="1" applyFill="1" applyBorder="1" applyAlignment="1" applyProtection="1">
      <alignment horizontal="center" vertical="center" wrapText="1"/>
      <protection locked="0"/>
    </xf>
    <xf numFmtId="3" fontId="1" fillId="40" borderId="26" xfId="33" applyNumberFormat="1" applyFont="1" applyFill="1" applyBorder="1" applyAlignment="1" applyProtection="1">
      <alignment horizontal="center" vertical="center" wrapText="1"/>
    </xf>
    <xf numFmtId="167" fontId="1" fillId="36" borderId="41" xfId="33" applyNumberFormat="1" applyFont="1" applyFill="1" applyBorder="1" applyAlignment="1" applyProtection="1">
      <alignment horizontal="center" vertical="center" wrapText="1"/>
      <protection locked="0"/>
    </xf>
    <xf numFmtId="167" fontId="1" fillId="0" borderId="15" xfId="33" applyNumberFormat="1" applyFont="1" applyFill="1" applyBorder="1" applyAlignment="1" applyProtection="1">
      <alignment horizontal="center" vertical="center" wrapText="1"/>
      <protection locked="0"/>
    </xf>
    <xf numFmtId="167" fontId="1" fillId="36" borderId="37" xfId="33" applyNumberFormat="1" applyFont="1" applyFill="1" applyBorder="1" applyAlignment="1" applyProtection="1">
      <alignment horizontal="center" vertical="center" wrapText="1"/>
      <protection locked="0"/>
    </xf>
    <xf numFmtId="0" fontId="1" fillId="37" borderId="26" xfId="33" applyFont="1" applyFill="1" applyBorder="1" applyAlignment="1" applyProtection="1">
      <alignment horizontal="center" vertical="center" wrapText="1"/>
    </xf>
    <xf numFmtId="3" fontId="1" fillId="37" borderId="26" xfId="33" applyNumberFormat="1" applyFont="1" applyFill="1" applyBorder="1" applyAlignment="1" applyProtection="1">
      <alignment horizontal="center" vertical="center" wrapText="1"/>
    </xf>
    <xf numFmtId="167" fontId="1" fillId="37" borderId="26" xfId="33" applyNumberFormat="1" applyFont="1" applyFill="1" applyBorder="1" applyAlignment="1" applyProtection="1">
      <alignment horizontal="center" vertical="center" wrapText="1"/>
    </xf>
    <xf numFmtId="3" fontId="1" fillId="36" borderId="15" xfId="33" applyNumberFormat="1" applyFont="1" applyFill="1" applyBorder="1" applyAlignment="1" applyProtection="1">
      <alignment horizontal="center" vertical="center" wrapText="1"/>
    </xf>
    <xf numFmtId="0" fontId="1" fillId="37" borderId="19" xfId="33" applyFont="1" applyFill="1" applyBorder="1" applyAlignment="1" applyProtection="1">
      <alignment horizontal="center" vertical="center" wrapText="1"/>
    </xf>
    <xf numFmtId="3" fontId="1" fillId="37" borderId="37" xfId="33" applyNumberFormat="1" applyFont="1" applyFill="1" applyBorder="1" applyAlignment="1" applyProtection="1">
      <alignment horizontal="center" vertical="center" wrapText="1"/>
    </xf>
    <xf numFmtId="0" fontId="1" fillId="37" borderId="18" xfId="33" applyFont="1" applyFill="1" applyBorder="1" applyAlignment="1" applyProtection="1">
      <alignment horizontal="center" vertical="center" wrapText="1"/>
    </xf>
    <xf numFmtId="167" fontId="1" fillId="0" borderId="37" xfId="33" applyNumberFormat="1" applyFont="1" applyFill="1" applyBorder="1" applyAlignment="1" applyProtection="1">
      <alignment horizontal="center" vertical="center" wrapText="1"/>
      <protection locked="0"/>
    </xf>
    <xf numFmtId="0" fontId="1" fillId="37" borderId="39" xfId="33" applyFont="1" applyFill="1" applyBorder="1" applyAlignment="1" applyProtection="1">
      <alignment horizontal="center" vertical="center" wrapText="1"/>
    </xf>
    <xf numFmtId="167" fontId="1" fillId="37" borderId="23" xfId="33" applyNumberFormat="1" applyFont="1" applyFill="1" applyBorder="1" applyAlignment="1" applyProtection="1">
      <alignment horizontal="center" vertical="center" wrapText="1"/>
    </xf>
    <xf numFmtId="0" fontId="1" fillId="37" borderId="40" xfId="33" applyFont="1" applyFill="1" applyBorder="1" applyAlignment="1" applyProtection="1">
      <alignment horizontal="center" vertical="center" wrapText="1"/>
    </xf>
    <xf numFmtId="167" fontId="1" fillId="37" borderId="14" xfId="33" applyNumberFormat="1" applyFont="1" applyFill="1" applyBorder="1" applyAlignment="1" applyProtection="1">
      <alignment horizontal="center" vertical="center" wrapText="1"/>
    </xf>
    <xf numFmtId="3" fontId="1" fillId="37" borderId="41" xfId="33" applyNumberFormat="1" applyFont="1" applyFill="1" applyBorder="1" applyAlignment="1" applyProtection="1">
      <alignment horizontal="center" vertical="center" wrapText="1"/>
    </xf>
    <xf numFmtId="167" fontId="1" fillId="37" borderId="17" xfId="33" applyNumberFormat="1" applyFont="1" applyFill="1" applyBorder="1" applyAlignment="1" applyProtection="1">
      <alignment horizontal="center" vertical="center" wrapText="1"/>
    </xf>
    <xf numFmtId="3" fontId="1" fillId="37" borderId="17" xfId="33" applyNumberFormat="1" applyFont="1" applyFill="1" applyBorder="1" applyAlignment="1" applyProtection="1">
      <alignment horizontal="center" vertical="center" wrapText="1"/>
    </xf>
    <xf numFmtId="0" fontId="2" fillId="0" borderId="25"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3" fillId="25" borderId="22" xfId="0" applyFont="1" applyFill="1" applyBorder="1" applyAlignment="1">
      <alignment horizontal="center"/>
    </xf>
    <xf numFmtId="0" fontId="3" fillId="25" borderId="40" xfId="0" applyFont="1" applyFill="1" applyBorder="1" applyAlignment="1">
      <alignment horizontal="center"/>
    </xf>
    <xf numFmtId="0" fontId="3" fillId="25" borderId="41" xfId="0" applyFont="1" applyFill="1" applyBorder="1" applyAlignment="1">
      <alignment horizontal="center"/>
    </xf>
    <xf numFmtId="0" fontId="3" fillId="25" borderId="63" xfId="0" applyFont="1" applyFill="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42" xfId="0" applyFont="1" applyFill="1" applyBorder="1" applyAlignment="1">
      <alignment horizontal="center"/>
    </xf>
    <xf numFmtId="0" fontId="3" fillId="24" borderId="64" xfId="0" applyFont="1" applyFill="1" applyBorder="1" applyAlignment="1">
      <alignment horizontal="left" vertical="center" wrapText="1"/>
    </xf>
    <xf numFmtId="0" fontId="3" fillId="24" borderId="65"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Border="1" applyAlignment="1">
      <alignment horizontal="center"/>
    </xf>
    <xf numFmtId="0" fontId="3" fillId="25" borderId="51"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50"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51" xfId="0" applyFont="1" applyFill="1" applyBorder="1" applyAlignment="1">
      <alignment horizontal="center" vertical="center"/>
    </xf>
    <xf numFmtId="0" fontId="31" fillId="25" borderId="47" xfId="0" applyFont="1" applyFill="1" applyBorder="1" applyAlignment="1">
      <alignment horizontal="center" vertical="center"/>
    </xf>
    <xf numFmtId="0" fontId="31" fillId="25" borderId="48" xfId="0" applyFont="1" applyFill="1" applyBorder="1" applyAlignment="1">
      <alignment horizontal="center" vertical="center"/>
    </xf>
    <xf numFmtId="0" fontId="31" fillId="25" borderId="49"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42" xfId="0" applyFont="1" applyFill="1" applyBorder="1" applyAlignment="1">
      <alignment vertical="top" wrapText="1"/>
    </xf>
    <xf numFmtId="0" fontId="2" fillId="25" borderId="9" xfId="0" applyFont="1" applyFill="1" applyBorder="1" applyAlignment="1">
      <alignment horizontal="center"/>
    </xf>
    <xf numFmtId="0" fontId="2" fillId="25" borderId="25" xfId="0" applyFont="1" applyFill="1" applyBorder="1" applyAlignment="1">
      <alignment horizontal="center"/>
    </xf>
    <xf numFmtId="0" fontId="2" fillId="25" borderId="42" xfId="0" applyFont="1" applyFill="1" applyBorder="1" applyAlignment="1">
      <alignment horizontal="center"/>
    </xf>
    <xf numFmtId="0" fontId="2" fillId="25" borderId="60" xfId="0" applyFont="1" applyFill="1" applyBorder="1" applyAlignment="1">
      <alignment horizontal="center"/>
    </xf>
    <xf numFmtId="0" fontId="2" fillId="25" borderId="61" xfId="0" applyFont="1" applyFill="1" applyBorder="1" applyAlignment="1">
      <alignment horizontal="center"/>
    </xf>
    <xf numFmtId="0" fontId="2" fillId="25" borderId="27" xfId="0" applyFont="1" applyFill="1" applyBorder="1" applyAlignment="1">
      <alignment horizontal="center"/>
    </xf>
    <xf numFmtId="0" fontId="2" fillId="25" borderId="62" xfId="0" applyFont="1" applyFill="1" applyBorder="1" applyAlignment="1">
      <alignment horizontal="center"/>
    </xf>
    <xf numFmtId="0" fontId="2" fillId="25" borderId="33" xfId="0" applyFont="1" applyFill="1" applyBorder="1" applyAlignment="1">
      <alignment horizontal="center"/>
    </xf>
    <xf numFmtId="0" fontId="2" fillId="25" borderId="57" xfId="0" applyFont="1" applyFill="1" applyBorder="1" applyAlignment="1">
      <alignment horizontal="center"/>
    </xf>
    <xf numFmtId="0" fontId="2" fillId="25" borderId="58" xfId="0" applyFont="1" applyFill="1" applyBorder="1" applyAlignment="1">
      <alignment horizontal="center"/>
    </xf>
    <xf numFmtId="0" fontId="2" fillId="25" borderId="59"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4" borderId="54" xfId="0" applyFont="1" applyFill="1" applyBorder="1" applyAlignment="1">
      <alignment horizontal="center"/>
    </xf>
    <xf numFmtId="0" fontId="3" fillId="24" borderId="55" xfId="0" applyFont="1" applyFill="1" applyBorder="1" applyAlignment="1">
      <alignment horizontal="center"/>
    </xf>
    <xf numFmtId="0" fontId="3" fillId="24" borderId="31" xfId="0" applyFont="1" applyFill="1" applyBorder="1" applyAlignment="1">
      <alignment horizontal="center"/>
    </xf>
    <xf numFmtId="0" fontId="3" fillId="24" borderId="20" xfId="0" applyFont="1" applyFill="1" applyBorder="1" applyAlignment="1">
      <alignment horizontal="center"/>
    </xf>
    <xf numFmtId="0" fontId="3" fillId="24" borderId="32" xfId="0" applyFont="1" applyFill="1" applyBorder="1" applyAlignment="1">
      <alignment horizontal="center"/>
    </xf>
    <xf numFmtId="0" fontId="3" fillId="24" borderId="56" xfId="0" applyFont="1" applyFill="1" applyBorder="1" applyAlignment="1">
      <alignment horizont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42" xfId="0" applyFont="1" applyFill="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xf>
    <xf numFmtId="0" fontId="1" fillId="25" borderId="42" xfId="0" applyFont="1" applyFill="1" applyBorder="1" applyAlignment="1">
      <alignment horizontal="left" vertic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42" xfId="0" applyFont="1" applyFill="1" applyBorder="1" applyAlignment="1">
      <alignment horizontal="center" wrapText="1"/>
    </xf>
    <xf numFmtId="0" fontId="3" fillId="0" borderId="50" xfId="0" applyFont="1" applyFill="1" applyBorder="1" applyAlignment="1">
      <alignment horizontal="center"/>
    </xf>
    <xf numFmtId="0" fontId="3" fillId="0" borderId="0" xfId="0" applyFont="1" applyFill="1" applyBorder="1" applyAlignment="1">
      <alignment horizontal="center"/>
    </xf>
    <xf numFmtId="0" fontId="3" fillId="0" borderId="51" xfId="0" applyFont="1" applyFill="1" applyBorder="1" applyAlignment="1">
      <alignment horizontal="center"/>
    </xf>
    <xf numFmtId="0" fontId="1" fillId="25" borderId="9" xfId="0" applyFont="1" applyFill="1" applyBorder="1" applyAlignment="1">
      <alignment horizontal="center" wrapText="1"/>
    </xf>
    <xf numFmtId="0" fontId="1" fillId="25" borderId="25" xfId="0" applyFont="1" applyFill="1" applyBorder="1" applyAlignment="1">
      <alignment horizontal="center" wrapText="1"/>
    </xf>
    <xf numFmtId="0" fontId="1" fillId="25" borderId="42" xfId="0" applyFont="1" applyFill="1" applyBorder="1" applyAlignment="1">
      <alignment horizontal="center" wrapText="1"/>
    </xf>
    <xf numFmtId="0" fontId="2" fillId="28" borderId="25" xfId="0" applyFont="1" applyFill="1" applyBorder="1" applyAlignment="1">
      <alignment horizontal="center" wrapText="1"/>
    </xf>
    <xf numFmtId="0" fontId="2" fillId="27" borderId="9" xfId="0" applyFont="1" applyFill="1" applyBorder="1" applyAlignment="1">
      <alignment horizontal="center" vertical="center" wrapText="1"/>
    </xf>
    <xf numFmtId="0" fontId="2" fillId="27" borderId="42" xfId="0" applyFont="1" applyFill="1" applyBorder="1" applyAlignment="1">
      <alignment horizontal="center" vertical="center" wrapText="1"/>
    </xf>
    <xf numFmtId="0" fontId="3" fillId="0" borderId="12"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1" fillId="25" borderId="9" xfId="0" applyFont="1" applyFill="1" applyBorder="1" applyAlignment="1">
      <alignment horizontal="center"/>
    </xf>
    <xf numFmtId="0" fontId="1" fillId="25" borderId="25" xfId="0" applyFont="1" applyFill="1" applyBorder="1" applyAlignment="1">
      <alignment horizontal="center"/>
    </xf>
    <xf numFmtId="0" fontId="1" fillId="25" borderId="42" xfId="0" applyFont="1" applyFill="1" applyBorder="1" applyAlignment="1">
      <alignment horizontal="center"/>
    </xf>
    <xf numFmtId="0" fontId="1" fillId="25" borderId="50" xfId="0" applyFont="1" applyFill="1" applyBorder="1" applyAlignment="1">
      <alignment horizontal="center"/>
    </xf>
    <xf numFmtId="0" fontId="1" fillId="25" borderId="0" xfId="0" applyFont="1" applyFill="1" applyBorder="1" applyAlignment="1">
      <alignment horizontal="center"/>
    </xf>
    <xf numFmtId="0" fontId="1" fillId="25" borderId="51" xfId="0" applyFont="1" applyFill="1" applyBorder="1" applyAlignment="1">
      <alignment horizontal="center"/>
    </xf>
    <xf numFmtId="0" fontId="1" fillId="25" borderId="25" xfId="0" applyFont="1" applyFill="1" applyBorder="1" applyAlignment="1">
      <alignment horizontal="left" vertical="center" wrapText="1"/>
    </xf>
    <xf numFmtId="0" fontId="1" fillId="25" borderId="42"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42" xfId="0" applyFont="1" applyFill="1" applyBorder="1" applyAlignment="1">
      <alignment horizontal="justify" vertical="justify" wrapText="1"/>
    </xf>
    <xf numFmtId="0" fontId="3" fillId="0" borderId="9" xfId="0" applyFont="1" applyFill="1" applyBorder="1" applyAlignment="1">
      <alignment horizontal="center"/>
    </xf>
    <xf numFmtId="0" fontId="3" fillId="0" borderId="25" xfId="0" applyFont="1" applyFill="1" applyBorder="1" applyAlignment="1">
      <alignment horizontal="center"/>
    </xf>
    <xf numFmtId="0" fontId="3" fillId="0" borderId="42"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47" xfId="0" applyFont="1" applyFill="1" applyBorder="1" applyAlignment="1">
      <alignment horizontal="center" vertical="center" wrapText="1"/>
    </xf>
    <xf numFmtId="0" fontId="9" fillId="24" borderId="48" xfId="0" applyFont="1" applyFill="1" applyBorder="1" applyAlignment="1">
      <alignment horizontal="center" vertical="center" wrapText="1"/>
    </xf>
    <xf numFmtId="0" fontId="9" fillId="24" borderId="49"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2" fillId="0" borderId="25" xfId="0" applyFont="1" applyFill="1" applyBorder="1" applyAlignment="1">
      <alignment horizontal="center" vertical="distributed"/>
    </xf>
    <xf numFmtId="0" fontId="2" fillId="0" borderId="42" xfId="0" applyFont="1" applyFill="1" applyBorder="1" applyAlignment="1">
      <alignment horizontal="center" vertical="distributed"/>
    </xf>
    <xf numFmtId="0" fontId="5" fillId="0"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45"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37"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46" xfId="0" applyFont="1" applyFill="1" applyBorder="1" applyAlignment="1" applyProtection="1">
      <alignment horizontal="center" vertical="center"/>
    </xf>
    <xf numFmtId="0" fontId="7" fillId="0" borderId="27" xfId="0" applyFont="1" applyFill="1" applyBorder="1" applyAlignment="1" applyProtection="1">
      <alignment vertical="center"/>
    </xf>
    <xf numFmtId="0" fontId="7" fillId="0" borderId="26" xfId="0" applyFont="1" applyFill="1" applyBorder="1" applyAlignment="1" applyProtection="1">
      <alignment vertical="center"/>
    </xf>
    <xf numFmtId="0" fontId="7" fillId="0" borderId="46"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41"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0" fillId="0" borderId="76" xfId="0" applyBorder="1" applyAlignment="1" applyProtection="1">
      <alignment horizontal="center" vertical="center" wrapText="1"/>
    </xf>
    <xf numFmtId="0" fontId="0" fillId="0" borderId="77" xfId="0" applyBorder="1" applyAlignment="1" applyProtection="1">
      <alignment horizontal="center" vertical="center" wrapText="1"/>
    </xf>
    <xf numFmtId="9" fontId="0" fillId="0" borderId="53" xfId="0" applyNumberFormat="1" applyBorder="1" applyAlignment="1" applyProtection="1">
      <alignment horizontal="center" vertical="center" wrapText="1"/>
      <protection locked="0"/>
    </xf>
    <xf numFmtId="9" fontId="0" fillId="0" borderId="78" xfId="0" applyNumberFormat="1" applyBorder="1" applyAlignment="1" applyProtection="1">
      <alignment horizontal="center" vertical="center" wrapText="1"/>
      <protection locked="0"/>
    </xf>
    <xf numFmtId="0" fontId="1" fillId="0" borderId="54"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79" xfId="0" applyBorder="1" applyAlignment="1" applyProtection="1">
      <alignment horizontal="justify" vertical="center"/>
      <protection locked="0"/>
    </xf>
    <xf numFmtId="0" fontId="0" fillId="0" borderId="80" xfId="0" applyBorder="1" applyAlignment="1" applyProtection="1">
      <alignment horizontal="justify" vertical="center"/>
      <protection locked="0"/>
    </xf>
    <xf numFmtId="0" fontId="0" fillId="0" borderId="48" xfId="0" applyBorder="1" applyAlignment="1" applyProtection="1">
      <alignment horizontal="justify" vertical="center"/>
      <protection locked="0"/>
    </xf>
    <xf numFmtId="0" fontId="0" fillId="0" borderId="81" xfId="0" applyBorder="1" applyAlignment="1" applyProtection="1">
      <alignment horizontal="justify" vertical="center"/>
      <protection locked="0"/>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25" fillId="0" borderId="85" xfId="0" applyFont="1" applyBorder="1" applyAlignment="1">
      <alignment horizontal="center"/>
    </xf>
    <xf numFmtId="0" fontId="0" fillId="0" borderId="86" xfId="0" applyBorder="1" applyAlignment="1">
      <alignment horizontal="left"/>
    </xf>
    <xf numFmtId="0" fontId="0" fillId="0" borderId="87" xfId="0" applyBorder="1" applyAlignment="1">
      <alignment horizontal="left"/>
    </xf>
    <xf numFmtId="0" fontId="0" fillId="0" borderId="88" xfId="0" applyBorder="1" applyAlignment="1">
      <alignment horizontal="left"/>
    </xf>
    <xf numFmtId="0" fontId="25" fillId="0" borderId="89" xfId="0" applyFont="1" applyBorder="1" applyAlignment="1">
      <alignment horizontal="center"/>
    </xf>
    <xf numFmtId="0" fontId="0" fillId="0" borderId="90" xfId="0" applyBorder="1" applyAlignment="1">
      <alignment horizontal="left"/>
    </xf>
    <xf numFmtId="0" fontId="0" fillId="0" borderId="61" xfId="0" applyBorder="1" applyAlignment="1">
      <alignment horizontal="left"/>
    </xf>
    <xf numFmtId="0" fontId="0" fillId="0" borderId="91" xfId="0" applyBorder="1" applyAlignment="1">
      <alignment horizontal="left"/>
    </xf>
    <xf numFmtId="0" fontId="26" fillId="0" borderId="66" xfId="0" applyFont="1" applyBorder="1" applyAlignment="1">
      <alignment horizontal="center"/>
    </xf>
    <xf numFmtId="0" fontId="0" fillId="0" borderId="67" xfId="0" applyBorder="1" applyAlignment="1">
      <alignment horizontal="left"/>
    </xf>
    <xf numFmtId="0" fontId="0" fillId="0" borderId="68" xfId="0" applyBorder="1" applyAlignment="1">
      <alignment horizontal="left"/>
    </xf>
    <xf numFmtId="0" fontId="0" fillId="0" borderId="69" xfId="0" applyBorder="1" applyAlignment="1">
      <alignment horizontal="left"/>
    </xf>
    <xf numFmtId="0" fontId="27" fillId="0" borderId="0" xfId="0" applyFont="1" applyAlignment="1">
      <alignment horizontal="center"/>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73" xfId="0" applyFont="1" applyBorder="1" applyAlignment="1">
      <alignment horizontal="center" wrapText="1"/>
    </xf>
    <xf numFmtId="0" fontId="2" fillId="0" borderId="74" xfId="0" applyFont="1" applyBorder="1" applyAlignment="1">
      <alignment horizontal="center" wrapText="1"/>
    </xf>
    <xf numFmtId="0" fontId="2" fillId="0" borderId="10" xfId="0" applyFont="1" applyBorder="1" applyAlignment="1">
      <alignment horizontal="center"/>
    </xf>
    <xf numFmtId="0" fontId="2" fillId="0" borderId="75"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5" xfId="0" applyFont="1" applyFill="1" applyBorder="1" applyAlignment="1">
      <alignment horizontal="center" vertical="center"/>
    </xf>
    <xf numFmtId="0" fontId="1" fillId="25" borderId="42" xfId="0" applyFont="1" applyFill="1" applyBorder="1" applyAlignment="1">
      <alignment horizontal="center" vertical="center"/>
    </xf>
    <xf numFmtId="0" fontId="1" fillId="25" borderId="9" xfId="0" applyFont="1" applyFill="1" applyBorder="1" applyAlignment="1">
      <alignment horizontal="center" vertical="center"/>
    </xf>
    <xf numFmtId="0" fontId="36" fillId="0" borderId="43" xfId="0" applyFont="1" applyFill="1" applyBorder="1" applyAlignment="1" applyProtection="1">
      <alignment horizontal="center" vertical="center"/>
    </xf>
    <xf numFmtId="0" fontId="36" fillId="0" borderId="44" xfId="0" applyFont="1" applyFill="1" applyBorder="1" applyAlignment="1" applyProtection="1">
      <alignment horizontal="center" vertical="center"/>
    </xf>
    <xf numFmtId="0" fontId="36" fillId="0" borderId="45"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37"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6" xfId="0" applyFont="1" applyFill="1" applyBorder="1" applyAlignment="1" applyProtection="1">
      <alignment horizontal="center" vertical="center"/>
    </xf>
    <xf numFmtId="0" fontId="37" fillId="0" borderId="46" xfId="0" applyFont="1" applyFill="1" applyBorder="1" applyAlignment="1" applyProtection="1">
      <alignment horizontal="center" vertical="center"/>
    </xf>
    <xf numFmtId="0" fontId="38" fillId="0" borderId="27" xfId="0" applyFont="1" applyFill="1" applyBorder="1" applyAlignment="1" applyProtection="1">
      <alignment vertical="center"/>
    </xf>
    <xf numFmtId="0" fontId="38" fillId="0" borderId="26" xfId="0" applyFont="1" applyFill="1" applyBorder="1" applyAlignment="1" applyProtection="1">
      <alignment vertical="center"/>
    </xf>
    <xf numFmtId="0" fontId="38" fillId="0" borderId="46"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47" xfId="0" applyFont="1" applyFill="1" applyBorder="1" applyAlignment="1" applyProtection="1">
      <alignment horizontal="center" vertical="center" wrapText="1"/>
    </xf>
    <xf numFmtId="0" fontId="9" fillId="24" borderId="48" xfId="0" applyFont="1" applyFill="1" applyBorder="1" applyAlignment="1" applyProtection="1">
      <alignment horizontal="center" vertical="center" wrapText="1"/>
    </xf>
    <xf numFmtId="0" fontId="9" fillId="24" borderId="49"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3" applyFont="1" applyFill="1" applyBorder="1" applyAlignment="1" applyProtection="1">
      <alignment horizontal="center" vertical="distributed"/>
    </xf>
    <xf numFmtId="0" fontId="3" fillId="24" borderId="25" xfId="33"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42" xfId="0" applyFont="1" applyFill="1" applyBorder="1" applyAlignment="1" applyProtection="1">
      <alignment horizontal="center" vertical="center"/>
    </xf>
    <xf numFmtId="0" fontId="2" fillId="0" borderId="9" xfId="33" applyFont="1" applyFill="1" applyBorder="1" applyAlignment="1" applyProtection="1">
      <alignment horizontal="center" vertical="distributed"/>
      <protection locked="0"/>
    </xf>
    <xf numFmtId="0" fontId="2" fillId="0" borderId="25" xfId="33" applyFont="1" applyFill="1" applyBorder="1" applyAlignment="1" applyProtection="1">
      <alignment horizontal="center" vertical="distributed"/>
      <protection locked="0"/>
    </xf>
    <xf numFmtId="0" fontId="2" fillId="0" borderId="42" xfId="33" applyFont="1" applyFill="1" applyBorder="1" applyAlignment="1" applyProtection="1">
      <alignment horizontal="center" vertical="distributed"/>
      <protection locked="0"/>
    </xf>
    <xf numFmtId="0" fontId="1" fillId="25" borderId="50" xfId="33" applyFont="1" applyFill="1" applyBorder="1" applyAlignment="1" applyProtection="1">
      <alignment horizontal="center"/>
    </xf>
    <xf numFmtId="0" fontId="1" fillId="25" borderId="0" xfId="33" applyFont="1" applyFill="1" applyBorder="1" applyAlignment="1" applyProtection="1">
      <alignment horizontal="center"/>
    </xf>
    <xf numFmtId="0" fontId="1" fillId="25" borderId="51" xfId="33" applyFont="1" applyFill="1" applyBorder="1" applyAlignment="1" applyProtection="1">
      <alignment horizontal="center"/>
    </xf>
    <xf numFmtId="0" fontId="2" fillId="25" borderId="25" xfId="33" applyFont="1" applyFill="1" applyBorder="1" applyAlignment="1" applyProtection="1">
      <alignment horizontal="center"/>
      <protection locked="0"/>
    </xf>
    <xf numFmtId="0" fontId="2" fillId="25" borderId="42" xfId="33" applyFont="1" applyFill="1" applyBorder="1" applyAlignment="1" applyProtection="1">
      <alignment horizontal="center"/>
      <protection locked="0"/>
    </xf>
    <xf numFmtId="0" fontId="3" fillId="25" borderId="12" xfId="33" applyFont="1" applyFill="1" applyBorder="1" applyAlignment="1" applyProtection="1">
      <alignment horizontal="center"/>
    </xf>
    <xf numFmtId="0" fontId="3" fillId="25" borderId="11" xfId="33" applyFont="1" applyFill="1" applyBorder="1" applyAlignment="1" applyProtection="1">
      <alignment horizontal="center"/>
    </xf>
    <xf numFmtId="0" fontId="3" fillId="25" borderId="13" xfId="33" applyFont="1" applyFill="1" applyBorder="1" applyAlignment="1" applyProtection="1">
      <alignment horizontal="center"/>
    </xf>
    <xf numFmtId="0" fontId="1" fillId="0" borderId="9" xfId="33" applyFont="1" applyFill="1" applyBorder="1" applyAlignment="1" applyProtection="1">
      <alignment horizontal="center" vertical="center"/>
    </xf>
    <xf numFmtId="0" fontId="1" fillId="0" borderId="25" xfId="33" applyFont="1" applyFill="1" applyBorder="1" applyAlignment="1" applyProtection="1">
      <alignment horizontal="center" vertical="center"/>
    </xf>
    <xf numFmtId="0" fontId="1" fillId="0" borderId="42" xfId="33" applyFont="1" applyFill="1" applyBorder="1" applyAlignment="1" applyProtection="1">
      <alignment horizontal="center" vertical="center"/>
    </xf>
    <xf numFmtId="0" fontId="3" fillId="25" borderId="9" xfId="33" applyFont="1" applyFill="1" applyBorder="1" applyAlignment="1" applyProtection="1">
      <alignment horizontal="center"/>
    </xf>
    <xf numFmtId="0" fontId="3" fillId="25" borderId="25" xfId="33" applyFont="1" applyFill="1" applyBorder="1" applyAlignment="1" applyProtection="1">
      <alignment horizontal="center"/>
    </xf>
    <xf numFmtId="0" fontId="3" fillId="25" borderId="42" xfId="33" applyFont="1" applyFill="1" applyBorder="1" applyAlignment="1" applyProtection="1">
      <alignment horizontal="center"/>
    </xf>
    <xf numFmtId="0" fontId="2" fillId="0" borderId="9"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5" xfId="0" applyFont="1" applyFill="1" applyBorder="1" applyAlignment="1" applyProtection="1">
      <alignment horizontal="center"/>
    </xf>
    <xf numFmtId="0" fontId="3" fillId="24" borderId="42"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5" xfId="0" applyFont="1" applyFill="1" applyBorder="1" applyAlignment="1" applyProtection="1">
      <alignment horizontal="center"/>
    </xf>
    <xf numFmtId="0" fontId="3" fillId="0" borderId="42" xfId="0" applyFont="1" applyFill="1" applyBorder="1" applyAlignment="1" applyProtection="1">
      <alignment horizontal="center"/>
    </xf>
    <xf numFmtId="0" fontId="1" fillId="25" borderId="9" xfId="33" applyFont="1" applyFill="1" applyBorder="1" applyAlignment="1" applyProtection="1">
      <alignment horizontal="center" vertical="center" wrapText="1"/>
    </xf>
    <xf numFmtId="0" fontId="1" fillId="25" borderId="25" xfId="33" applyFont="1" applyFill="1" applyBorder="1" applyAlignment="1" applyProtection="1">
      <alignment horizontal="center" vertical="center"/>
    </xf>
    <xf numFmtId="0" fontId="1" fillId="25" borderId="42" xfId="33" applyFont="1" applyFill="1" applyBorder="1" applyAlignment="1" applyProtection="1">
      <alignment horizontal="center" vertical="center"/>
    </xf>
    <xf numFmtId="0" fontId="2" fillId="0" borderId="9" xfId="33" applyFont="1" applyFill="1" applyBorder="1" applyAlignment="1" applyProtection="1">
      <alignment horizontal="justify" vertical="center" wrapText="1"/>
    </xf>
    <xf numFmtId="0" fontId="1" fillId="0" borderId="25" xfId="33" applyFont="1" applyFill="1" applyBorder="1" applyAlignment="1" applyProtection="1">
      <alignment horizontal="justify" vertical="center"/>
    </xf>
    <xf numFmtId="0" fontId="1" fillId="0" borderId="42" xfId="33"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5" xfId="0" applyFont="1" applyFill="1" applyBorder="1" applyAlignment="1" applyProtection="1">
      <alignment horizontal="center"/>
    </xf>
    <xf numFmtId="0" fontId="3" fillId="25" borderId="42"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5" xfId="0" applyFont="1" applyFill="1" applyBorder="1" applyAlignment="1" applyProtection="1">
      <alignment horizontal="center" wrapText="1"/>
    </xf>
    <xf numFmtId="0" fontId="2" fillId="25" borderId="42" xfId="0" applyFont="1" applyFill="1" applyBorder="1" applyAlignment="1" applyProtection="1">
      <alignment horizontal="center" wrapText="1"/>
    </xf>
    <xf numFmtId="0" fontId="3" fillId="0" borderId="50"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51"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8" borderId="25" xfId="0" applyFont="1" applyFill="1" applyBorder="1" applyAlignment="1" applyProtection="1">
      <alignment horizontal="center" wrapText="1"/>
    </xf>
    <xf numFmtId="0" fontId="2" fillId="27" borderId="9" xfId="0" applyFont="1" applyFill="1" applyBorder="1" applyAlignment="1" applyProtection="1">
      <alignment horizontal="center" vertical="center" wrapText="1"/>
    </xf>
    <xf numFmtId="0" fontId="2" fillId="27" borderId="42" xfId="0" applyFont="1" applyFill="1" applyBorder="1" applyAlignment="1" applyProtection="1">
      <alignment horizontal="center" vertical="center" wrapText="1"/>
    </xf>
    <xf numFmtId="0" fontId="3" fillId="0" borderId="12" xfId="33" applyFont="1" applyFill="1" applyBorder="1" applyAlignment="1" applyProtection="1">
      <alignment horizontal="center"/>
    </xf>
    <xf numFmtId="0" fontId="3" fillId="0" borderId="11" xfId="33" applyFont="1" applyFill="1" applyBorder="1" applyAlignment="1" applyProtection="1">
      <alignment horizontal="center"/>
    </xf>
    <xf numFmtId="0" fontId="3" fillId="0" borderId="13" xfId="33" applyFont="1" applyFill="1" applyBorder="1" applyAlignment="1" applyProtection="1">
      <alignment horizontal="center"/>
    </xf>
    <xf numFmtId="0" fontId="2" fillId="25" borderId="9" xfId="33" applyFont="1" applyFill="1" applyBorder="1" applyAlignment="1" applyProtection="1">
      <alignment horizontal="center"/>
    </xf>
    <xf numFmtId="0" fontId="2" fillId="25" borderId="25" xfId="33" applyFont="1" applyFill="1" applyBorder="1" applyAlignment="1" applyProtection="1">
      <alignment horizontal="center"/>
    </xf>
    <xf numFmtId="0" fontId="2" fillId="25" borderId="42" xfId="33" applyFont="1" applyFill="1" applyBorder="1" applyAlignment="1" applyProtection="1">
      <alignment horizontal="center"/>
    </xf>
    <xf numFmtId="0" fontId="2" fillId="25" borderId="9" xfId="33" applyFont="1" applyFill="1" applyBorder="1" applyAlignment="1" applyProtection="1">
      <alignment horizontal="center" wrapText="1"/>
    </xf>
    <xf numFmtId="0" fontId="2" fillId="25" borderId="25" xfId="33" applyFont="1" applyFill="1" applyBorder="1" applyAlignment="1" applyProtection="1">
      <alignment horizontal="center" wrapText="1"/>
    </xf>
    <xf numFmtId="0" fontId="2" fillId="25" borderId="42" xfId="33" applyFont="1" applyFill="1" applyBorder="1" applyAlignment="1" applyProtection="1">
      <alignment horizontal="center" wrapText="1"/>
    </xf>
    <xf numFmtId="0" fontId="3" fillId="24" borderId="52" xfId="0" applyFont="1" applyFill="1" applyBorder="1" applyAlignment="1" applyProtection="1">
      <alignment horizontal="center"/>
    </xf>
    <xf numFmtId="0" fontId="3" fillId="24" borderId="53" xfId="0" applyFont="1" applyFill="1" applyBorder="1" applyAlignment="1" applyProtection="1">
      <alignment horizontal="center"/>
    </xf>
    <xf numFmtId="0" fontId="3" fillId="24" borderId="54" xfId="0" applyFont="1" applyFill="1" applyBorder="1" applyAlignment="1" applyProtection="1">
      <alignment horizontal="center"/>
    </xf>
    <xf numFmtId="0" fontId="3" fillId="24" borderId="55" xfId="0" applyFont="1" applyFill="1" applyBorder="1" applyAlignment="1" applyProtection="1">
      <alignment horizontal="center"/>
    </xf>
    <xf numFmtId="0" fontId="1" fillId="25" borderId="33" xfId="0" applyFont="1" applyFill="1" applyBorder="1" applyAlignment="1" applyProtection="1">
      <alignment horizontal="center" vertical="center"/>
    </xf>
    <xf numFmtId="0" fontId="1" fillId="25" borderId="57" xfId="0" applyFont="1" applyFill="1" applyBorder="1" applyAlignment="1" applyProtection="1">
      <alignment horizontal="center" vertical="center"/>
    </xf>
    <xf numFmtId="0" fontId="1" fillId="25" borderId="58" xfId="0" applyFont="1" applyFill="1" applyBorder="1" applyAlignment="1" applyProtection="1">
      <alignment horizontal="center" vertical="center"/>
    </xf>
    <xf numFmtId="0" fontId="1" fillId="25" borderId="26" xfId="0" applyFont="1" applyFill="1" applyBorder="1" applyAlignment="1" applyProtection="1">
      <alignment horizontal="center" vertical="center"/>
    </xf>
    <xf numFmtId="0" fontId="1" fillId="25" borderId="26" xfId="0" applyFont="1" applyFill="1" applyBorder="1" applyAlignment="1" applyProtection="1">
      <alignment horizontal="center" vertical="center" wrapText="1"/>
    </xf>
    <xf numFmtId="0" fontId="1" fillId="25" borderId="46" xfId="0" applyFont="1" applyFill="1" applyBorder="1" applyAlignment="1" applyProtection="1">
      <alignment horizontal="center" vertical="center" wrapText="1"/>
    </xf>
    <xf numFmtId="0" fontId="2" fillId="25" borderId="26" xfId="0" applyFont="1" applyFill="1" applyBorder="1" applyAlignment="1" applyProtection="1">
      <alignment horizontal="center"/>
    </xf>
    <xf numFmtId="0" fontId="2" fillId="25" borderId="46" xfId="0" applyFont="1" applyFill="1" applyBorder="1" applyAlignment="1" applyProtection="1">
      <alignment horizontal="center"/>
    </xf>
    <xf numFmtId="0" fontId="2" fillId="29" borderId="12" xfId="33" applyFont="1" applyFill="1" applyBorder="1" applyAlignment="1" applyProtection="1">
      <alignment horizontal="left" vertical="top" wrapText="1"/>
    </xf>
    <xf numFmtId="0" fontId="2" fillId="29" borderId="11" xfId="33" applyFont="1" applyFill="1" applyBorder="1" applyAlignment="1" applyProtection="1">
      <alignment horizontal="left" vertical="top" wrapText="1"/>
    </xf>
    <xf numFmtId="0" fontId="2" fillId="29" borderId="13" xfId="33" applyFont="1" applyFill="1" applyBorder="1" applyAlignment="1" applyProtection="1">
      <alignment horizontal="left" vertical="top" wrapText="1"/>
    </xf>
    <xf numFmtId="0" fontId="3" fillId="24" borderId="64" xfId="0" applyFont="1" applyFill="1" applyBorder="1" applyAlignment="1" applyProtection="1">
      <alignment horizontal="left" vertical="center" wrapText="1"/>
    </xf>
    <xf numFmtId="0" fontId="3" fillId="24" borderId="95" xfId="0" applyFont="1" applyFill="1" applyBorder="1" applyAlignment="1" applyProtection="1">
      <alignment horizontal="left" vertical="center" wrapText="1"/>
    </xf>
    <xf numFmtId="0" fontId="3" fillId="24" borderId="65" xfId="0" applyFont="1" applyFill="1" applyBorder="1" applyAlignment="1" applyProtection="1">
      <alignment horizontal="left" vertical="center" wrapText="1"/>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50"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51" xfId="0" applyFont="1" applyFill="1" applyBorder="1" applyAlignment="1" applyProtection="1">
      <alignment horizontal="center" vertical="center"/>
    </xf>
    <xf numFmtId="0" fontId="31" fillId="25" borderId="47" xfId="0" applyFont="1" applyFill="1" applyBorder="1" applyAlignment="1" applyProtection="1">
      <alignment horizontal="center" vertical="center"/>
    </xf>
    <xf numFmtId="0" fontId="31" fillId="25" borderId="48" xfId="0" applyFont="1" applyFill="1" applyBorder="1" applyAlignment="1" applyProtection="1">
      <alignment horizontal="center" vertical="center"/>
    </xf>
    <xf numFmtId="0" fontId="31" fillId="25" borderId="49" xfId="0" applyFont="1" applyFill="1" applyBorder="1" applyAlignment="1" applyProtection="1">
      <alignment horizontal="center" vertical="center"/>
    </xf>
    <xf numFmtId="0" fontId="1" fillId="0" borderId="0" xfId="0" applyFont="1" applyFill="1" applyAlignment="1" applyProtection="1">
      <alignment horizontal="center"/>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64" xfId="33" applyFont="1" applyFill="1" applyBorder="1" applyAlignment="1" applyProtection="1">
      <alignment horizontal="left" vertical="center" wrapText="1"/>
    </xf>
    <xf numFmtId="0" fontId="3" fillId="24" borderId="65" xfId="33" applyFont="1" applyFill="1" applyBorder="1" applyAlignment="1" applyProtection="1">
      <alignment horizontal="left" vertical="center" wrapText="1"/>
    </xf>
    <xf numFmtId="0" fontId="2" fillId="25" borderId="9" xfId="33" applyFont="1" applyFill="1" applyBorder="1" applyAlignment="1" applyProtection="1">
      <alignment horizontal="center" vertical="center"/>
    </xf>
    <xf numFmtId="0" fontId="2" fillId="25" borderId="25" xfId="33" applyFont="1" applyFill="1" applyBorder="1" applyAlignment="1" applyProtection="1">
      <alignment horizontal="center" vertical="center"/>
    </xf>
    <xf numFmtId="0" fontId="2" fillId="25" borderId="42" xfId="33" applyFont="1" applyFill="1" applyBorder="1" applyAlignment="1" applyProtection="1">
      <alignment horizontal="center" vertical="center"/>
    </xf>
    <xf numFmtId="0" fontId="2" fillId="0" borderId="25" xfId="33" applyFont="1" applyFill="1" applyBorder="1" applyAlignment="1" applyProtection="1">
      <alignment horizontal="center" vertical="center" wrapText="1"/>
    </xf>
    <xf numFmtId="0" fontId="2" fillId="0" borderId="42" xfId="33" applyFont="1" applyFill="1" applyBorder="1" applyAlignment="1" applyProtection="1">
      <alignment horizontal="center" vertical="center" wrapText="1"/>
    </xf>
    <xf numFmtId="0" fontId="1" fillId="0" borderId="50" xfId="33" applyFont="1" applyFill="1" applyBorder="1" applyAlignment="1" applyProtection="1">
      <alignment horizontal="justify" vertical="top" wrapText="1"/>
      <protection locked="0"/>
    </xf>
    <xf numFmtId="0" fontId="2" fillId="0" borderId="0" xfId="33" applyFont="1" applyFill="1" applyBorder="1" applyAlignment="1" applyProtection="1">
      <alignment horizontal="justify" vertical="top" wrapText="1"/>
      <protection locked="0"/>
    </xf>
    <xf numFmtId="0" fontId="2" fillId="0" borderId="51" xfId="33" applyFont="1" applyFill="1" applyBorder="1" applyAlignment="1" applyProtection="1">
      <alignment horizontal="justify" vertical="top" wrapText="1"/>
      <protection locked="0"/>
    </xf>
    <xf numFmtId="0" fontId="2" fillId="29" borderId="92" xfId="33" applyFont="1" applyFill="1" applyBorder="1" applyAlignment="1" applyProtection="1">
      <alignment horizontal="left" vertical="top" wrapText="1"/>
    </xf>
    <xf numFmtId="0" fontId="2" fillId="29" borderId="93" xfId="33" applyFont="1" applyFill="1" applyBorder="1" applyAlignment="1" applyProtection="1">
      <alignment horizontal="left" vertical="top" wrapText="1"/>
    </xf>
    <xf numFmtId="0" fontId="2" fillId="29" borderId="94" xfId="33" applyFont="1" applyFill="1" applyBorder="1" applyAlignment="1" applyProtection="1">
      <alignment horizontal="left" vertical="top" wrapText="1"/>
    </xf>
    <xf numFmtId="0" fontId="1" fillId="0" borderId="50" xfId="33" applyFont="1" applyFill="1" applyBorder="1" applyAlignment="1" applyProtection="1">
      <alignment horizontal="justify" vertical="center" wrapText="1"/>
      <protection locked="0"/>
    </xf>
    <xf numFmtId="0" fontId="2" fillId="0" borderId="0" xfId="33" applyFont="1" applyFill="1" applyBorder="1" applyAlignment="1" applyProtection="1">
      <alignment horizontal="justify" vertical="center" wrapText="1"/>
      <protection locked="0"/>
    </xf>
    <xf numFmtId="0" fontId="2" fillId="0" borderId="51" xfId="33" applyFont="1" applyFill="1" applyBorder="1" applyAlignment="1" applyProtection="1">
      <alignment horizontal="justify" vertical="center" wrapText="1"/>
      <protection locked="0"/>
    </xf>
    <xf numFmtId="0" fontId="59" fillId="31" borderId="26" xfId="0" applyFont="1" applyFill="1" applyBorder="1" applyAlignment="1" applyProtection="1">
      <alignment horizontal="center" vertical="center" wrapText="1"/>
    </xf>
    <xf numFmtId="0" fontId="41" fillId="0" borderId="26" xfId="0" applyFont="1" applyFill="1" applyBorder="1" applyAlignment="1" applyProtection="1">
      <alignment horizontal="left" vertical="top" wrapText="1"/>
      <protection locked="0"/>
    </xf>
    <xf numFmtId="0" fontId="65" fillId="31" borderId="26" xfId="0" applyFont="1" applyFill="1" applyBorder="1" applyAlignment="1" applyProtection="1">
      <alignment horizontal="center" vertical="center" wrapText="1"/>
    </xf>
    <xf numFmtId="9" fontId="1" fillId="0" borderId="26" xfId="35" applyFont="1" applyFill="1" applyBorder="1" applyAlignment="1" applyProtection="1">
      <alignment horizontal="center" vertical="center" wrapText="1"/>
    </xf>
    <xf numFmtId="9" fontId="1" fillId="25" borderId="26" xfId="35" applyFont="1" applyFill="1" applyBorder="1" applyAlignment="1" applyProtection="1">
      <alignment horizontal="center" vertical="center" wrapText="1"/>
    </xf>
    <xf numFmtId="0" fontId="25" fillId="0" borderId="60" xfId="0" applyFont="1" applyBorder="1" applyAlignment="1" applyProtection="1">
      <alignment horizontal="center" vertical="center"/>
    </xf>
    <xf numFmtId="0" fontId="25" fillId="0" borderId="61" xfId="0" applyFont="1" applyBorder="1" applyAlignment="1" applyProtection="1">
      <alignment horizontal="center" vertical="center"/>
    </xf>
    <xf numFmtId="0" fontId="25" fillId="0" borderId="27" xfId="0" applyFont="1" applyBorder="1" applyAlignment="1" applyProtection="1">
      <alignment horizontal="center" vertical="center"/>
    </xf>
    <xf numFmtId="0" fontId="1" fillId="0" borderId="26" xfId="0" applyFont="1" applyBorder="1" applyAlignment="1" applyProtection="1">
      <alignment horizontal="left" vertical="center"/>
    </xf>
    <xf numFmtId="0" fontId="0" fillId="0" borderId="26" xfId="0" applyBorder="1" applyAlignment="1" applyProtection="1">
      <alignment horizontal="left" vertical="center"/>
    </xf>
    <xf numFmtId="0" fontId="27" fillId="29" borderId="0" xfId="0" applyFont="1" applyFill="1" applyAlignment="1" applyProtection="1">
      <alignment horizontal="center" vertical="center"/>
    </xf>
    <xf numFmtId="0" fontId="64" fillId="31" borderId="26" xfId="0" applyFont="1" applyFill="1" applyBorder="1" applyAlignment="1" applyProtection="1">
      <alignment horizontal="center" vertical="center" wrapText="1"/>
    </xf>
    <xf numFmtId="0" fontId="0" fillId="0" borderId="26" xfId="0" applyBorder="1" applyAlignment="1" applyProtection="1">
      <alignment horizontal="center" vertical="center"/>
    </xf>
    <xf numFmtId="0" fontId="1" fillId="0" borderId="26" xfId="0" applyFont="1" applyFill="1" applyBorder="1" applyAlignment="1" applyProtection="1">
      <alignment horizontal="center" vertical="center" wrapText="1"/>
    </xf>
    <xf numFmtId="10" fontId="2" fillId="0" borderId="26" xfId="0" applyNumberFormat="1" applyFont="1" applyFill="1" applyBorder="1" applyAlignment="1" applyProtection="1">
      <alignment horizontal="center" vertical="center" wrapText="1"/>
    </xf>
    <xf numFmtId="165" fontId="2" fillId="0" borderId="26" xfId="35" applyNumberFormat="1" applyFont="1" applyFill="1" applyBorder="1" applyAlignment="1" applyProtection="1">
      <alignment horizontal="center" vertical="center"/>
    </xf>
    <xf numFmtId="0" fontId="1" fillId="0" borderId="47" xfId="33" applyFont="1" applyFill="1" applyBorder="1" applyAlignment="1" applyProtection="1">
      <alignment horizontal="justify" vertical="center" wrapText="1"/>
      <protection locked="0"/>
    </xf>
    <xf numFmtId="0" fontId="2" fillId="0" borderId="48" xfId="33" applyFont="1" applyFill="1" applyBorder="1" applyAlignment="1" applyProtection="1">
      <alignment horizontal="justify" vertical="center" wrapText="1"/>
      <protection locked="0"/>
    </xf>
    <xf numFmtId="0" fontId="2" fillId="0" borderId="49" xfId="33" applyFont="1" applyFill="1" applyBorder="1" applyAlignment="1" applyProtection="1">
      <alignment horizontal="justify" vertical="center" wrapText="1"/>
      <protection locked="0"/>
    </xf>
    <xf numFmtId="0" fontId="2" fillId="0" borderId="25" xfId="33" applyFont="1" applyFill="1" applyBorder="1" applyAlignment="1" applyProtection="1">
      <alignment horizontal="center" vertical="center" wrapText="1"/>
      <protection locked="0"/>
    </xf>
    <xf numFmtId="0" fontId="2" fillId="0" borderId="42" xfId="33" applyFont="1" applyFill="1" applyBorder="1" applyAlignment="1" applyProtection="1">
      <alignment horizontal="center" vertical="center" wrapText="1"/>
      <protection locked="0"/>
    </xf>
    <xf numFmtId="0" fontId="1" fillId="0" borderId="0" xfId="0" applyFont="1" applyFill="1" applyAlignment="1" applyProtection="1">
      <alignment horizontal="center"/>
      <protection locked="0"/>
    </xf>
    <xf numFmtId="0" fontId="3" fillId="24" borderId="64" xfId="0" applyFont="1" applyFill="1" applyBorder="1" applyAlignment="1" applyProtection="1">
      <alignment horizontal="left" vertical="center" wrapText="1"/>
      <protection locked="0"/>
    </xf>
    <xf numFmtId="0" fontId="3" fillId="24" borderId="95" xfId="0" applyFont="1" applyFill="1" applyBorder="1" applyAlignment="1" applyProtection="1">
      <alignment horizontal="left" vertical="center" wrapText="1"/>
      <protection locked="0"/>
    </xf>
    <xf numFmtId="0" fontId="3" fillId="24" borderId="65" xfId="0" applyFont="1" applyFill="1" applyBorder="1" applyAlignment="1" applyProtection="1">
      <alignment horizontal="left" vertical="center" wrapText="1"/>
      <protection locked="0"/>
    </xf>
    <xf numFmtId="0" fontId="2" fillId="29" borderId="12" xfId="33" applyFont="1" applyFill="1" applyBorder="1" applyAlignment="1" applyProtection="1">
      <alignment horizontal="left" vertical="top" wrapText="1"/>
      <protection locked="0"/>
    </xf>
    <xf numFmtId="0" fontId="2" fillId="29" borderId="11" xfId="33" applyFont="1" applyFill="1" applyBorder="1" applyAlignment="1" applyProtection="1">
      <alignment horizontal="left" vertical="top" wrapText="1"/>
      <protection locked="0"/>
    </xf>
    <xf numFmtId="0" fontId="2" fillId="29" borderId="13" xfId="33" applyFont="1" applyFill="1" applyBorder="1" applyAlignment="1" applyProtection="1">
      <alignment horizontal="left" vertical="top" wrapText="1"/>
      <protection locked="0"/>
    </xf>
    <xf numFmtId="0" fontId="2" fillId="29" borderId="92" xfId="33" applyFont="1" applyFill="1" applyBorder="1" applyAlignment="1" applyProtection="1">
      <alignment horizontal="left" vertical="top" wrapText="1"/>
      <protection locked="0"/>
    </xf>
    <xf numFmtId="0" fontId="2" fillId="29" borderId="93" xfId="33" applyFont="1" applyFill="1" applyBorder="1" applyAlignment="1" applyProtection="1">
      <alignment horizontal="left" vertical="top" wrapText="1"/>
      <protection locked="0"/>
    </xf>
    <xf numFmtId="0" fontId="2" fillId="29" borderId="94" xfId="33" applyFont="1" applyFill="1" applyBorder="1" applyAlignment="1" applyProtection="1">
      <alignment horizontal="left" vertical="top" wrapText="1"/>
      <protection locked="0"/>
    </xf>
    <xf numFmtId="0" fontId="1" fillId="25" borderId="24" xfId="0" applyFont="1" applyFill="1" applyBorder="1" applyAlignment="1">
      <alignment horizontal="center" vertical="center" wrapText="1"/>
    </xf>
    <xf numFmtId="0" fontId="1" fillId="25" borderId="39" xfId="0" applyFont="1" applyFill="1" applyBorder="1" applyAlignment="1">
      <alignment horizontal="center" vertical="center" wrapText="1"/>
    </xf>
    <xf numFmtId="0" fontId="1" fillId="25" borderId="37" xfId="0" applyFont="1" applyFill="1" applyBorder="1" applyAlignment="1">
      <alignment horizontal="center" vertical="center" wrapText="1"/>
    </xf>
    <xf numFmtId="0" fontId="1" fillId="25" borderId="24" xfId="0" applyFont="1" applyFill="1" applyBorder="1" applyAlignment="1">
      <alignment horizontal="center" vertical="center"/>
    </xf>
    <xf numFmtId="0" fontId="1" fillId="25" borderId="39" xfId="0" applyFont="1" applyFill="1" applyBorder="1" applyAlignment="1">
      <alignment horizontal="center" vertical="center"/>
    </xf>
    <xf numFmtId="0" fontId="1" fillId="25" borderId="37" xfId="0" applyFont="1" applyFill="1" applyBorder="1" applyAlignment="1">
      <alignment horizontal="center" vertical="center"/>
    </xf>
    <xf numFmtId="0" fontId="1" fillId="25" borderId="96" xfId="0" applyFont="1" applyFill="1" applyBorder="1" applyAlignment="1">
      <alignment horizontal="center" vertical="center" wrapText="1"/>
    </xf>
    <xf numFmtId="0" fontId="1" fillId="25" borderId="60" xfId="0" applyFont="1" applyFill="1" applyBorder="1" applyAlignment="1">
      <alignment horizontal="center" vertical="center" wrapText="1"/>
    </xf>
    <xf numFmtId="0" fontId="1" fillId="25" borderId="61" xfId="0" applyFont="1" applyFill="1" applyBorder="1" applyAlignment="1">
      <alignment horizontal="center" vertical="center" wrapText="1"/>
    </xf>
    <xf numFmtId="0" fontId="1" fillId="25" borderId="27" xfId="0" applyFont="1" applyFill="1" applyBorder="1" applyAlignment="1">
      <alignment horizontal="center" vertical="center" wrapText="1"/>
    </xf>
    <xf numFmtId="0" fontId="1" fillId="25" borderId="60" xfId="0" applyFont="1" applyFill="1" applyBorder="1" applyAlignment="1">
      <alignment horizontal="center" vertical="center"/>
    </xf>
    <xf numFmtId="0" fontId="1" fillId="25" borderId="61" xfId="0" applyFont="1" applyFill="1" applyBorder="1" applyAlignment="1">
      <alignment horizontal="center" vertical="center"/>
    </xf>
    <xf numFmtId="0" fontId="1" fillId="25" borderId="27" xfId="0" applyFont="1" applyFill="1" applyBorder="1" applyAlignment="1">
      <alignment horizontal="center" vertical="center"/>
    </xf>
    <xf numFmtId="0" fontId="1" fillId="25" borderId="62" xfId="0" applyFont="1" applyFill="1" applyBorder="1" applyAlignment="1">
      <alignment horizontal="center" vertical="center" wrapText="1"/>
    </xf>
    <xf numFmtId="10" fontId="2" fillId="29" borderId="26" xfId="0" applyNumberFormat="1" applyFont="1" applyFill="1" applyBorder="1" applyAlignment="1" applyProtection="1">
      <alignment horizontal="center" vertical="center" wrapText="1"/>
    </xf>
    <xf numFmtId="0" fontId="1" fillId="0" borderId="97" xfId="0" applyFont="1" applyFill="1" applyBorder="1" applyAlignment="1" applyProtection="1">
      <alignment horizontal="left" vertical="top" wrapText="1"/>
      <protection locked="0"/>
    </xf>
    <xf numFmtId="0" fontId="1" fillId="0" borderId="93" xfId="0" applyFont="1" applyFill="1" applyBorder="1" applyAlignment="1" applyProtection="1">
      <alignment horizontal="left" vertical="top" wrapText="1"/>
      <protection locked="0"/>
    </xf>
    <xf numFmtId="0" fontId="1" fillId="0" borderId="98" xfId="0" applyFont="1" applyFill="1" applyBorder="1" applyAlignment="1" applyProtection="1">
      <alignment horizontal="left" vertical="top" wrapText="1"/>
      <protection locked="0"/>
    </xf>
    <xf numFmtId="0" fontId="1" fillId="0" borderId="33" xfId="0" applyFont="1" applyFill="1" applyBorder="1" applyAlignment="1" applyProtection="1">
      <alignment horizontal="left" vertical="top" wrapText="1"/>
      <protection locked="0"/>
    </xf>
    <xf numFmtId="0" fontId="1" fillId="0" borderId="57" xfId="0" applyFont="1" applyFill="1" applyBorder="1" applyAlignment="1" applyProtection="1">
      <alignment horizontal="left" vertical="top" wrapText="1"/>
      <protection locked="0"/>
    </xf>
    <xf numFmtId="0" fontId="1" fillId="0" borderId="58" xfId="0" applyFont="1" applyFill="1" applyBorder="1" applyAlignment="1" applyProtection="1">
      <alignment horizontal="left" vertical="top" wrapText="1"/>
      <protection locked="0"/>
    </xf>
    <xf numFmtId="0" fontId="27" fillId="29" borderId="0" xfId="0" applyFont="1" applyFill="1" applyAlignment="1" applyProtection="1">
      <alignment horizontal="center"/>
    </xf>
    <xf numFmtId="0" fontId="1" fillId="0" borderId="50" xfId="33" applyFont="1" applyFill="1" applyBorder="1" applyAlignment="1" applyProtection="1">
      <alignment horizontal="left" vertical="top" wrapText="1"/>
      <protection locked="0"/>
    </xf>
    <xf numFmtId="0" fontId="2" fillId="0" borderId="0" xfId="33" applyFont="1" applyFill="1" applyBorder="1" applyAlignment="1" applyProtection="1">
      <alignment horizontal="left" vertical="top" wrapText="1"/>
      <protection locked="0"/>
    </xf>
    <xf numFmtId="0" fontId="2" fillId="0" borderId="51" xfId="33" applyFont="1" applyFill="1" applyBorder="1" applyAlignment="1" applyProtection="1">
      <alignment horizontal="left" vertical="top" wrapText="1"/>
      <protection locked="0"/>
    </xf>
    <xf numFmtId="0" fontId="1" fillId="25" borderId="33" xfId="33" applyFont="1" applyFill="1" applyBorder="1" applyAlignment="1">
      <alignment horizontal="center" vertical="center"/>
    </xf>
    <xf numFmtId="0" fontId="1" fillId="25" borderId="57" xfId="33" applyFont="1" applyFill="1" applyBorder="1" applyAlignment="1">
      <alignment horizontal="center" vertical="center"/>
    </xf>
    <xf numFmtId="0" fontId="1" fillId="25" borderId="59" xfId="33" applyFont="1" applyFill="1" applyBorder="1" applyAlignment="1">
      <alignment horizontal="center" vertical="center"/>
    </xf>
    <xf numFmtId="0" fontId="1" fillId="25" borderId="33" xfId="0" applyFont="1" applyFill="1" applyBorder="1" applyAlignment="1">
      <alignment horizontal="center" vertical="center"/>
    </xf>
    <xf numFmtId="0" fontId="1" fillId="25" borderId="57" xfId="0" applyFont="1" applyFill="1" applyBorder="1" applyAlignment="1">
      <alignment horizontal="center" vertical="center"/>
    </xf>
    <xf numFmtId="0" fontId="1" fillId="25" borderId="58" xfId="0" applyFont="1" applyFill="1" applyBorder="1" applyAlignment="1">
      <alignment horizontal="center" vertical="center"/>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26" xfId="0" applyFont="1" applyFill="1" applyBorder="1" applyAlignment="1" applyProtection="1">
      <alignment horizontal="justify" vertical="center" wrapText="1"/>
      <protection locked="0"/>
    </xf>
    <xf numFmtId="0" fontId="40" fillId="0" borderId="26" xfId="0" applyFont="1" applyFill="1" applyBorder="1" applyAlignment="1" applyProtection="1">
      <alignment horizontal="left" vertical="top" wrapText="1"/>
      <protection locked="0"/>
    </xf>
    <xf numFmtId="0" fontId="38" fillId="0" borderId="60" xfId="0" applyFont="1" applyFill="1" applyBorder="1" applyAlignment="1" applyProtection="1">
      <alignment horizontal="left" vertical="center"/>
    </xf>
    <xf numFmtId="0" fontId="38" fillId="0" borderId="27" xfId="0" applyFont="1" applyFill="1" applyBorder="1" applyAlignment="1" applyProtection="1">
      <alignment horizontal="left" vertical="center"/>
    </xf>
    <xf numFmtId="0" fontId="65" fillId="31" borderId="99" xfId="0" applyFont="1" applyFill="1" applyBorder="1" applyAlignment="1" applyProtection="1">
      <alignment horizontal="center" vertical="center" wrapText="1"/>
    </xf>
    <xf numFmtId="0" fontId="65" fillId="31" borderId="34" xfId="0" applyFont="1" applyFill="1" applyBorder="1" applyAlignment="1" applyProtection="1">
      <alignment horizontal="center" vertical="center" wrapText="1"/>
    </xf>
    <xf numFmtId="0" fontId="2" fillId="25" borderId="9" xfId="33" applyFont="1" applyFill="1" applyBorder="1" applyAlignment="1" applyProtection="1">
      <alignment horizontal="center" vertical="center"/>
      <protection locked="0"/>
    </xf>
    <xf numFmtId="0" fontId="2" fillId="25" borderId="25" xfId="33" applyFont="1" applyFill="1" applyBorder="1" applyAlignment="1" applyProtection="1">
      <alignment horizontal="center" vertical="center"/>
      <protection locked="0"/>
    </xf>
    <xf numFmtId="0" fontId="2" fillId="25" borderId="42" xfId="33" applyFont="1" applyFill="1" applyBorder="1" applyAlignment="1" applyProtection="1">
      <alignment horizontal="center" vertical="center"/>
      <protection locked="0"/>
    </xf>
    <xf numFmtId="0" fontId="1" fillId="25" borderId="33" xfId="0" applyFont="1" applyFill="1" applyBorder="1" applyAlignment="1">
      <alignment horizontal="center" vertical="center" wrapText="1"/>
    </xf>
    <xf numFmtId="0" fontId="1" fillId="25" borderId="57" xfId="0" applyFont="1" applyFill="1" applyBorder="1" applyAlignment="1">
      <alignment horizontal="center" vertical="center" wrapText="1"/>
    </xf>
    <xf numFmtId="0" fontId="1" fillId="25" borderId="59" xfId="0" applyFont="1" applyFill="1" applyBorder="1" applyAlignment="1">
      <alignment horizontal="center" vertical="center" wrapText="1"/>
    </xf>
    <xf numFmtId="10" fontId="2" fillId="29" borderId="34" xfId="0" applyNumberFormat="1" applyFont="1" applyFill="1" applyBorder="1" applyAlignment="1" applyProtection="1">
      <alignment horizontal="center" vertical="center" wrapText="1"/>
    </xf>
    <xf numFmtId="10" fontId="2" fillId="29" borderId="78" xfId="0" applyNumberFormat="1" applyFont="1" applyFill="1" applyBorder="1" applyAlignment="1" applyProtection="1">
      <alignment horizontal="center" vertical="center" wrapText="1"/>
    </xf>
    <xf numFmtId="0" fontId="65" fillId="31" borderId="23" xfId="0" applyFont="1" applyFill="1" applyBorder="1" applyAlignment="1" applyProtection="1">
      <alignment horizontal="center" vertical="center" wrapText="1"/>
    </xf>
    <xf numFmtId="0" fontId="65" fillId="31" borderId="17" xfId="0" applyFont="1" applyFill="1" applyBorder="1" applyAlignment="1" applyProtection="1">
      <alignment horizontal="center" vertical="center" wrapText="1"/>
    </xf>
    <xf numFmtId="10" fontId="2" fillId="29" borderId="28" xfId="0" applyNumberFormat="1" applyFont="1" applyFill="1" applyBorder="1" applyAlignment="1" applyProtection="1">
      <alignment horizontal="center" vertical="center" wrapText="1"/>
    </xf>
    <xf numFmtId="10" fontId="2" fillId="29" borderId="17" xfId="0" applyNumberFormat="1" applyFont="1" applyFill="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65" fillId="31" borderId="52" xfId="0" applyFont="1" applyFill="1" applyBorder="1" applyAlignment="1" applyProtection="1">
      <alignment horizontal="center" vertical="center" wrapText="1"/>
    </xf>
    <xf numFmtId="0" fontId="65" fillId="31" borderId="101" xfId="0" applyFont="1" applyFill="1" applyBorder="1" applyAlignment="1" applyProtection="1">
      <alignment horizontal="center" vertical="center" wrapText="1"/>
    </xf>
    <xf numFmtId="0" fontId="65" fillId="31" borderId="19" xfId="0" applyFont="1" applyFill="1" applyBorder="1" applyAlignment="1" applyProtection="1">
      <alignment horizontal="center" vertical="center" wrapText="1"/>
    </xf>
    <xf numFmtId="0" fontId="65" fillId="31" borderId="18" xfId="0" applyFont="1" applyFill="1" applyBorder="1" applyAlignment="1" applyProtection="1">
      <alignment horizontal="center" vertical="center" wrapText="1"/>
    </xf>
    <xf numFmtId="0" fontId="1" fillId="0" borderId="28" xfId="0" applyFont="1" applyFill="1" applyBorder="1" applyAlignment="1" applyProtection="1">
      <alignment horizontal="justify" vertical="top" wrapText="1"/>
      <protection locked="0"/>
    </xf>
    <xf numFmtId="0" fontId="1" fillId="0" borderId="100" xfId="0" applyFont="1" applyFill="1" applyBorder="1" applyAlignment="1" applyProtection="1">
      <alignment horizontal="justify" vertical="top" wrapText="1"/>
      <protection locked="0"/>
    </xf>
    <xf numFmtId="0" fontId="1" fillId="0" borderId="17" xfId="0" applyFont="1" applyFill="1" applyBorder="1" applyAlignment="1" applyProtection="1">
      <alignment horizontal="justify" vertical="top" wrapText="1"/>
      <protection locked="0"/>
    </xf>
    <xf numFmtId="0" fontId="1" fillId="0" borderId="18" xfId="0" applyFont="1" applyFill="1" applyBorder="1" applyAlignment="1" applyProtection="1">
      <alignment horizontal="justify" vertical="top" wrapText="1"/>
      <protection locked="0"/>
    </xf>
    <xf numFmtId="0" fontId="36" fillId="0" borderId="43" xfId="33" applyFont="1" applyFill="1" applyBorder="1" applyAlignment="1" applyProtection="1">
      <alignment horizontal="center" vertical="center"/>
    </xf>
    <xf numFmtId="0" fontId="36" fillId="0" borderId="44" xfId="33" applyFont="1" applyFill="1" applyBorder="1" applyAlignment="1" applyProtection="1">
      <alignment horizontal="center" vertical="center"/>
    </xf>
    <xf numFmtId="0" fontId="36" fillId="0" borderId="45" xfId="33" applyFont="1" applyFill="1" applyBorder="1" applyAlignment="1" applyProtection="1">
      <alignment horizontal="center" vertical="center"/>
    </xf>
    <xf numFmtId="0" fontId="37" fillId="0" borderId="15" xfId="33" applyFont="1" applyFill="1" applyBorder="1" applyAlignment="1" applyProtection="1">
      <alignment horizontal="center" vertical="center"/>
    </xf>
    <xf numFmtId="0" fontId="37" fillId="0" borderId="23" xfId="33" applyFont="1" applyFill="1" applyBorder="1" applyAlignment="1" applyProtection="1">
      <alignment horizontal="center" vertical="center"/>
    </xf>
    <xf numFmtId="0" fontId="37" fillId="0" borderId="19" xfId="33" applyFont="1" applyFill="1" applyBorder="1" applyAlignment="1" applyProtection="1">
      <alignment horizontal="center" vertical="center"/>
    </xf>
    <xf numFmtId="0" fontId="38" fillId="0" borderId="37" xfId="33" applyFont="1" applyFill="1" applyBorder="1" applyAlignment="1" applyProtection="1">
      <alignment vertical="center"/>
    </xf>
    <xf numFmtId="0" fontId="38" fillId="0" borderId="23" xfId="33" applyFont="1" applyFill="1" applyBorder="1" applyAlignment="1" applyProtection="1">
      <alignment vertical="center"/>
    </xf>
    <xf numFmtId="0" fontId="38" fillId="0" borderId="19" xfId="33" applyFont="1" applyFill="1" applyBorder="1" applyAlignment="1" applyProtection="1">
      <alignment vertical="center"/>
    </xf>
    <xf numFmtId="0" fontId="37" fillId="0" borderId="16" xfId="33" applyFont="1" applyFill="1" applyBorder="1" applyAlignment="1" applyProtection="1">
      <alignment horizontal="center" vertical="center"/>
    </xf>
    <xf numFmtId="0" fontId="37" fillId="0" borderId="26" xfId="33" applyFont="1" applyFill="1" applyBorder="1" applyAlignment="1" applyProtection="1">
      <alignment horizontal="center" vertical="center"/>
    </xf>
    <xf numFmtId="0" fontId="37" fillId="0" borderId="46" xfId="33" applyFont="1" applyFill="1" applyBorder="1" applyAlignment="1" applyProtection="1">
      <alignment horizontal="center" vertical="center"/>
    </xf>
    <xf numFmtId="0" fontId="38" fillId="0" borderId="27" xfId="33" applyFont="1" applyFill="1" applyBorder="1" applyAlignment="1" applyProtection="1">
      <alignment vertical="center"/>
    </xf>
    <xf numFmtId="0" fontId="38" fillId="0" borderId="26" xfId="33" applyFont="1" applyFill="1" applyBorder="1" applyAlignment="1" applyProtection="1">
      <alignment vertical="center"/>
    </xf>
    <xf numFmtId="0" fontId="38" fillId="0" borderId="46" xfId="33" applyFont="1" applyFill="1" applyBorder="1" applyAlignment="1" applyProtection="1">
      <alignment vertical="center"/>
    </xf>
    <xf numFmtId="0" fontId="37" fillId="0" borderId="14" xfId="33" applyFont="1" applyFill="1" applyBorder="1" applyAlignment="1" applyProtection="1">
      <alignment horizontal="center" vertical="center"/>
    </xf>
    <xf numFmtId="0" fontId="37" fillId="0" borderId="17" xfId="33" applyFont="1" applyFill="1" applyBorder="1" applyAlignment="1" applyProtection="1">
      <alignment horizontal="center" vertical="center"/>
    </xf>
    <xf numFmtId="0" fontId="37" fillId="0" borderId="18" xfId="33" applyFont="1" applyFill="1" applyBorder="1" applyAlignment="1" applyProtection="1">
      <alignment horizontal="center" vertical="center"/>
    </xf>
    <xf numFmtId="0" fontId="38" fillId="0" borderId="41" xfId="33" applyFont="1" applyFill="1" applyBorder="1" applyAlignment="1" applyProtection="1">
      <alignment vertical="center"/>
    </xf>
    <xf numFmtId="0" fontId="38" fillId="0" borderId="17" xfId="33" applyFont="1" applyFill="1" applyBorder="1" applyAlignment="1" applyProtection="1">
      <alignment vertical="center"/>
    </xf>
    <xf numFmtId="0" fontId="38" fillId="0" borderId="18" xfId="33" applyFont="1" applyFill="1" applyBorder="1" applyAlignment="1" applyProtection="1">
      <alignment vertical="center"/>
    </xf>
    <xf numFmtId="0" fontId="9" fillId="24" borderId="12" xfId="33" applyFont="1" applyFill="1" applyBorder="1" applyAlignment="1" applyProtection="1">
      <alignment horizontal="center" vertical="center" wrapText="1"/>
    </xf>
    <xf numFmtId="0" fontId="9" fillId="24" borderId="11" xfId="33" applyFont="1" applyFill="1" applyBorder="1" applyAlignment="1" applyProtection="1">
      <alignment horizontal="center" vertical="center" wrapText="1"/>
    </xf>
    <xf numFmtId="0" fontId="9" fillId="24" borderId="13" xfId="33" applyFont="1" applyFill="1" applyBorder="1" applyAlignment="1" applyProtection="1">
      <alignment horizontal="center" vertical="center" wrapText="1"/>
    </xf>
    <xf numFmtId="0" fontId="9" fillId="24" borderId="47" xfId="33" applyFont="1" applyFill="1" applyBorder="1" applyAlignment="1" applyProtection="1">
      <alignment horizontal="center" vertical="center" wrapText="1"/>
    </xf>
    <xf numFmtId="0" fontId="9" fillId="24" borderId="48" xfId="33" applyFont="1" applyFill="1" applyBorder="1" applyAlignment="1" applyProtection="1">
      <alignment horizontal="center" vertical="center" wrapText="1"/>
    </xf>
    <xf numFmtId="0" fontId="9" fillId="24" borderId="49" xfId="33" applyFont="1" applyFill="1" applyBorder="1" applyAlignment="1" applyProtection="1">
      <alignment horizontal="center" vertical="center" wrapText="1"/>
    </xf>
    <xf numFmtId="0" fontId="3" fillId="25" borderId="0" xfId="33" applyFont="1" applyFill="1" applyAlignment="1" applyProtection="1">
      <alignment horizontal="center" vertical="center" wrapText="1"/>
    </xf>
    <xf numFmtId="0" fontId="2" fillId="0" borderId="9" xfId="33" applyFont="1" applyFill="1" applyBorder="1" applyAlignment="1" applyProtection="1">
      <alignment horizontal="center" vertical="center" wrapText="1"/>
    </xf>
    <xf numFmtId="0" fontId="3" fillId="24" borderId="9" xfId="33" applyFont="1" applyFill="1" applyBorder="1" applyAlignment="1" applyProtection="1">
      <alignment horizontal="center"/>
    </xf>
    <xf numFmtId="0" fontId="3" fillId="24" borderId="25" xfId="33" applyFont="1" applyFill="1" applyBorder="1" applyAlignment="1" applyProtection="1">
      <alignment horizontal="center"/>
    </xf>
    <xf numFmtId="0" fontId="3" fillId="24" borderId="42" xfId="33" applyFont="1" applyFill="1" applyBorder="1" applyAlignment="1" applyProtection="1">
      <alignment horizontal="center"/>
    </xf>
    <xf numFmtId="0" fontId="3" fillId="0" borderId="9" xfId="33" applyFont="1" applyFill="1" applyBorder="1" applyAlignment="1" applyProtection="1">
      <alignment horizontal="center"/>
    </xf>
    <xf numFmtId="0" fontId="3" fillId="0" borderId="25" xfId="33" applyFont="1" applyFill="1" applyBorder="1" applyAlignment="1" applyProtection="1">
      <alignment horizontal="center"/>
    </xf>
    <xf numFmtId="0" fontId="3" fillId="0" borderId="42" xfId="33" applyFont="1" applyFill="1" applyBorder="1" applyAlignment="1" applyProtection="1">
      <alignment horizontal="center"/>
    </xf>
    <xf numFmtId="0" fontId="1" fillId="0" borderId="9" xfId="33" applyFont="1" applyFill="1" applyBorder="1" applyAlignment="1" applyProtection="1">
      <alignment horizontal="justify" vertical="center" wrapText="1"/>
    </xf>
    <xf numFmtId="9" fontId="2" fillId="25" borderId="9" xfId="33" applyNumberFormat="1" applyFont="1" applyFill="1" applyBorder="1" applyAlignment="1" applyProtection="1">
      <alignment horizontal="center" wrapText="1"/>
    </xf>
    <xf numFmtId="0" fontId="3" fillId="0" borderId="50" xfId="33" applyFont="1" applyFill="1" applyBorder="1" applyAlignment="1" applyProtection="1">
      <alignment horizontal="center"/>
    </xf>
    <xf numFmtId="0" fontId="3" fillId="0" borderId="0" xfId="33" applyFont="1" applyFill="1" applyBorder="1" applyAlignment="1" applyProtection="1">
      <alignment horizontal="center"/>
    </xf>
    <xf numFmtId="0" fontId="3" fillId="0" borderId="51" xfId="33" applyFont="1" applyFill="1" applyBorder="1" applyAlignment="1" applyProtection="1">
      <alignment horizontal="center"/>
    </xf>
    <xf numFmtId="0" fontId="2" fillId="28" borderId="25" xfId="33" applyFont="1" applyFill="1" applyBorder="1" applyAlignment="1" applyProtection="1">
      <alignment horizontal="center" wrapText="1"/>
    </xf>
    <xf numFmtId="0" fontId="2" fillId="27" borderId="9" xfId="33" applyFont="1" applyFill="1" applyBorder="1" applyAlignment="1" applyProtection="1">
      <alignment horizontal="center" vertical="center" wrapText="1"/>
    </xf>
    <xf numFmtId="0" fontId="2" fillId="27" borderId="42" xfId="33" applyFont="1" applyFill="1" applyBorder="1" applyAlignment="1" applyProtection="1">
      <alignment horizontal="center" vertical="center" wrapText="1"/>
    </xf>
    <xf numFmtId="0" fontId="3" fillId="24" borderId="52" xfId="33" applyFont="1" applyFill="1" applyBorder="1" applyAlignment="1" applyProtection="1">
      <alignment horizontal="center"/>
    </xf>
    <xf numFmtId="0" fontId="3" fillId="24" borderId="53" xfId="33" applyFont="1" applyFill="1" applyBorder="1" applyAlignment="1" applyProtection="1">
      <alignment horizontal="center"/>
    </xf>
    <xf numFmtId="0" fontId="3" fillId="24" borderId="54" xfId="33" applyFont="1" applyFill="1" applyBorder="1" applyAlignment="1" applyProtection="1">
      <alignment horizontal="center"/>
    </xf>
    <xf numFmtId="0" fontId="3" fillId="24" borderId="55" xfId="33" applyFont="1" applyFill="1" applyBorder="1" applyAlignment="1" applyProtection="1">
      <alignment horizontal="center"/>
    </xf>
    <xf numFmtId="0" fontId="1" fillId="32" borderId="26" xfId="33" applyFont="1" applyFill="1" applyBorder="1" applyAlignment="1" applyProtection="1">
      <alignment horizontal="center" vertical="center" wrapText="1"/>
    </xf>
    <xf numFmtId="0" fontId="1" fillId="32" borderId="26" xfId="33" applyFont="1" applyFill="1" applyBorder="1" applyAlignment="1" applyProtection="1">
      <alignment horizontal="center" vertical="center"/>
    </xf>
    <xf numFmtId="0" fontId="1" fillId="32" borderId="46" xfId="33" applyFont="1" applyFill="1" applyBorder="1" applyAlignment="1" applyProtection="1">
      <alignment horizontal="center" vertical="center" wrapText="1"/>
    </xf>
    <xf numFmtId="0" fontId="1" fillId="0" borderId="50" xfId="33" applyFont="1" applyFill="1" applyBorder="1" applyAlignment="1" applyProtection="1">
      <alignment horizontal="left" vertical="center" wrapText="1"/>
      <protection locked="0"/>
    </xf>
    <xf numFmtId="0" fontId="2" fillId="0" borderId="0" xfId="33" applyFont="1" applyFill="1" applyBorder="1" applyAlignment="1" applyProtection="1">
      <alignment horizontal="left" vertical="center" wrapText="1"/>
      <protection locked="0"/>
    </xf>
    <xf numFmtId="0" fontId="2" fillId="0" borderId="51" xfId="33" applyFont="1" applyFill="1" applyBorder="1" applyAlignment="1" applyProtection="1">
      <alignment horizontal="left" vertical="center" wrapText="1"/>
      <protection locked="0"/>
    </xf>
    <xf numFmtId="0" fontId="1" fillId="0" borderId="47" xfId="33" applyFont="1" applyFill="1" applyBorder="1" applyAlignment="1" applyProtection="1">
      <alignment horizontal="justify" vertical="top" wrapText="1"/>
      <protection locked="0"/>
    </xf>
    <xf numFmtId="0" fontId="2" fillId="0" borderId="48" xfId="33" applyFont="1" applyFill="1" applyBorder="1" applyAlignment="1" applyProtection="1">
      <alignment horizontal="justify" vertical="top" wrapText="1"/>
      <protection locked="0"/>
    </xf>
    <xf numFmtId="0" fontId="2" fillId="0" borderId="49" xfId="33" applyFont="1" applyFill="1" applyBorder="1" applyAlignment="1" applyProtection="1">
      <alignment horizontal="justify" vertical="top" wrapText="1"/>
      <protection locked="0"/>
    </xf>
    <xf numFmtId="0" fontId="31" fillId="25" borderId="12" xfId="33" applyFont="1" applyFill="1" applyBorder="1" applyAlignment="1" applyProtection="1">
      <alignment horizontal="center" vertical="center"/>
    </xf>
    <xf numFmtId="0" fontId="31" fillId="25" borderId="11" xfId="33" applyFont="1" applyFill="1" applyBorder="1" applyAlignment="1" applyProtection="1">
      <alignment horizontal="center" vertical="center"/>
    </xf>
    <xf numFmtId="0" fontId="31" fillId="25" borderId="13" xfId="33" applyFont="1" applyFill="1" applyBorder="1" applyAlignment="1" applyProtection="1">
      <alignment horizontal="center" vertical="center"/>
    </xf>
    <xf numFmtId="0" fontId="31" fillId="25" borderId="50" xfId="33" applyFont="1" applyFill="1" applyBorder="1" applyAlignment="1" applyProtection="1">
      <alignment horizontal="center" vertical="center"/>
    </xf>
    <xf numFmtId="0" fontId="31" fillId="25" borderId="0" xfId="33" applyFont="1" applyFill="1" applyBorder="1" applyAlignment="1" applyProtection="1">
      <alignment horizontal="center" vertical="center"/>
    </xf>
    <xf numFmtId="0" fontId="31" fillId="25" borderId="51" xfId="33" applyFont="1" applyFill="1" applyBorder="1" applyAlignment="1" applyProtection="1">
      <alignment horizontal="center" vertical="center"/>
    </xf>
    <xf numFmtId="0" fontId="31" fillId="25" borderId="47" xfId="33" applyFont="1" applyFill="1" applyBorder="1" applyAlignment="1" applyProtection="1">
      <alignment horizontal="center" vertical="center"/>
    </xf>
    <xf numFmtId="0" fontId="31" fillId="25" borderId="48" xfId="33" applyFont="1" applyFill="1" applyBorder="1" applyAlignment="1" applyProtection="1">
      <alignment horizontal="center" vertical="center"/>
    </xf>
    <xf numFmtId="0" fontId="31" fillId="25" borderId="49" xfId="33" applyFont="1" applyFill="1" applyBorder="1" applyAlignment="1" applyProtection="1">
      <alignment horizontal="center" vertical="center"/>
    </xf>
    <xf numFmtId="0" fontId="1" fillId="0" borderId="0" xfId="33" applyFont="1" applyFill="1" applyAlignment="1" applyProtection="1">
      <alignment horizontal="center"/>
      <protection locked="0"/>
    </xf>
    <xf numFmtId="0" fontId="3" fillId="24" borderId="64" xfId="33" applyFont="1" applyFill="1" applyBorder="1" applyAlignment="1" applyProtection="1">
      <alignment horizontal="left" vertical="center" wrapText="1"/>
      <protection locked="0"/>
    </xf>
    <xf numFmtId="0" fontId="3" fillId="24" borderId="95" xfId="33" applyFont="1" applyFill="1" applyBorder="1" applyAlignment="1" applyProtection="1">
      <alignment horizontal="left" vertical="center" wrapText="1"/>
      <protection locked="0"/>
    </xf>
    <xf numFmtId="0" fontId="3" fillId="24" borderId="65" xfId="33" applyFont="1" applyFill="1" applyBorder="1" applyAlignment="1" applyProtection="1">
      <alignment horizontal="left" vertical="center" wrapText="1"/>
      <protection locked="0"/>
    </xf>
    <xf numFmtId="0" fontId="1" fillId="0" borderId="26" xfId="33" applyFont="1" applyFill="1" applyBorder="1" applyAlignment="1" applyProtection="1">
      <alignment horizontal="left" vertical="center" wrapText="1"/>
    </xf>
    <xf numFmtId="0" fontId="30" fillId="0" borderId="26" xfId="33" applyFont="1" applyFill="1" applyBorder="1" applyAlignment="1" applyProtection="1">
      <alignment horizontal="left" vertical="center" wrapText="1"/>
    </xf>
    <xf numFmtId="1" fontId="2" fillId="33" borderId="99" xfId="33" applyNumberFormat="1" applyFont="1" applyFill="1" applyBorder="1" applyAlignment="1" applyProtection="1">
      <alignment horizontal="center" vertical="center" wrapText="1"/>
    </xf>
    <xf numFmtId="1" fontId="2" fillId="33" borderId="34" xfId="33" applyNumberFormat="1" applyFont="1" applyFill="1" applyBorder="1" applyAlignment="1" applyProtection="1">
      <alignment horizontal="center" vertical="center" wrapText="1"/>
    </xf>
    <xf numFmtId="1" fontId="2" fillId="33" borderId="28" xfId="33" applyNumberFormat="1" applyFont="1" applyFill="1" applyBorder="1" applyAlignment="1" applyProtection="1">
      <alignment horizontal="center" vertical="center" wrapText="1"/>
    </xf>
    <xf numFmtId="1" fontId="2" fillId="33" borderId="26" xfId="33" applyNumberFormat="1" applyFont="1" applyFill="1" applyBorder="1" applyAlignment="1" applyProtection="1">
      <alignment horizontal="center" vertical="center" wrapText="1"/>
    </xf>
    <xf numFmtId="0" fontId="2" fillId="0" borderId="99" xfId="33" applyFont="1" applyBorder="1" applyAlignment="1" applyProtection="1">
      <alignment horizontal="center" vertical="center" wrapText="1"/>
    </xf>
    <xf numFmtId="0" fontId="2" fillId="0" borderId="34" xfId="33" applyFont="1" applyBorder="1" applyAlignment="1" applyProtection="1">
      <alignment horizontal="center" vertical="center" wrapText="1"/>
    </xf>
    <xf numFmtId="0" fontId="2" fillId="0" borderId="28" xfId="33" applyFont="1" applyBorder="1" applyAlignment="1" applyProtection="1">
      <alignment horizontal="center" vertical="center" wrapText="1"/>
    </xf>
    <xf numFmtId="0" fontId="30" fillId="0" borderId="97" xfId="33" applyFont="1" applyFill="1" applyBorder="1" applyAlignment="1" applyProtection="1">
      <alignment horizontal="center" vertical="center" wrapText="1"/>
    </xf>
    <xf numFmtId="0" fontId="30" fillId="0" borderId="98" xfId="33" applyFont="1" applyFill="1" applyBorder="1" applyAlignment="1" applyProtection="1">
      <alignment horizontal="center" vertical="center" wrapText="1"/>
    </xf>
    <xf numFmtId="0" fontId="30" fillId="0" borderId="33" xfId="33" applyFont="1" applyFill="1" applyBorder="1" applyAlignment="1" applyProtection="1">
      <alignment horizontal="center" vertical="center" wrapText="1"/>
    </xf>
    <xf numFmtId="0" fontId="30" fillId="0" borderId="58" xfId="33" applyFont="1" applyFill="1" applyBorder="1" applyAlignment="1" applyProtection="1">
      <alignment horizontal="center" vertical="center" wrapText="1"/>
    </xf>
    <xf numFmtId="0" fontId="40" fillId="0" borderId="97" xfId="33" applyFont="1" applyFill="1" applyBorder="1" applyAlignment="1" applyProtection="1">
      <alignment horizontal="center" vertical="center" wrapText="1"/>
    </xf>
    <xf numFmtId="0" fontId="40" fillId="0" borderId="98" xfId="33" applyFont="1" applyFill="1" applyBorder="1" applyAlignment="1" applyProtection="1">
      <alignment horizontal="center" vertical="center" wrapText="1"/>
    </xf>
    <xf numFmtId="0" fontId="40" fillId="0" borderId="33" xfId="33" applyFont="1" applyFill="1" applyBorder="1" applyAlignment="1" applyProtection="1">
      <alignment horizontal="center" vertical="center" wrapText="1"/>
    </xf>
    <xf numFmtId="0" fontId="40" fillId="0" borderId="58" xfId="33" applyFont="1" applyFill="1" applyBorder="1" applyAlignment="1" applyProtection="1">
      <alignment horizontal="center" vertical="center" wrapText="1"/>
    </xf>
    <xf numFmtId="0" fontId="1" fillId="0" borderId="26" xfId="33" applyBorder="1" applyAlignment="1" applyProtection="1">
      <alignment horizontal="center" vertical="center"/>
    </xf>
    <xf numFmtId="0" fontId="25" fillId="0" borderId="60" xfId="33" applyFont="1" applyBorder="1" applyAlignment="1" applyProtection="1">
      <alignment horizontal="center" vertical="center"/>
    </xf>
    <xf numFmtId="0" fontId="25" fillId="0" borderId="61" xfId="33" applyFont="1" applyBorder="1" applyAlignment="1" applyProtection="1">
      <alignment horizontal="center" vertical="center"/>
    </xf>
    <xf numFmtId="0" fontId="25" fillId="0" borderId="27" xfId="33" applyFont="1" applyBorder="1" applyAlignment="1" applyProtection="1">
      <alignment horizontal="center" vertical="center"/>
    </xf>
    <xf numFmtId="0" fontId="1" fillId="0" borderId="26" xfId="33" applyFont="1" applyBorder="1" applyAlignment="1" applyProtection="1">
      <alignment horizontal="left" vertical="center"/>
    </xf>
    <xf numFmtId="0" fontId="1" fillId="0" borderId="26" xfId="33" applyBorder="1" applyAlignment="1" applyProtection="1">
      <alignment horizontal="left" vertical="center"/>
    </xf>
    <xf numFmtId="0" fontId="27" fillId="29" borderId="0" xfId="33" applyFont="1" applyFill="1" applyAlignment="1" applyProtection="1">
      <alignment horizontal="center"/>
    </xf>
    <xf numFmtId="0" fontId="65" fillId="31" borderId="15" xfId="33" applyFont="1" applyFill="1" applyBorder="1" applyAlignment="1" applyProtection="1">
      <alignment horizontal="center" vertical="center" wrapText="1"/>
    </xf>
    <xf numFmtId="0" fontId="65" fillId="31" borderId="102" xfId="33" applyFont="1" applyFill="1" applyBorder="1" applyAlignment="1" applyProtection="1">
      <alignment horizontal="center" vertical="center" wrapText="1"/>
    </xf>
    <xf numFmtId="0" fontId="65" fillId="31" borderId="23" xfId="33" applyFont="1" applyFill="1" applyBorder="1" applyAlignment="1" applyProtection="1">
      <alignment horizontal="center" vertical="center" wrapText="1"/>
    </xf>
    <xf numFmtId="0" fontId="65" fillId="31" borderId="99" xfId="33" applyFont="1" applyFill="1" applyBorder="1" applyAlignment="1" applyProtection="1">
      <alignment horizontal="center" vertical="center" wrapText="1"/>
    </xf>
    <xf numFmtId="0" fontId="64" fillId="31" borderId="29" xfId="33" applyFont="1" applyFill="1" applyBorder="1" applyAlignment="1" applyProtection="1">
      <alignment horizontal="center" vertical="center" wrapText="1"/>
    </xf>
    <xf numFmtId="0" fontId="64" fillId="31" borderId="0" xfId="33" applyFont="1" applyFill="1" applyBorder="1" applyAlignment="1" applyProtection="1">
      <alignment horizontal="center" vertical="center" wrapText="1"/>
    </xf>
    <xf numFmtId="0" fontId="59" fillId="31" borderId="99" xfId="33" applyFont="1" applyFill="1" applyBorder="1" applyAlignment="1" applyProtection="1">
      <alignment horizontal="center" vertical="center" wrapText="1"/>
    </xf>
    <xf numFmtId="0" fontId="59" fillId="31" borderId="60" xfId="33" applyFont="1" applyFill="1" applyBorder="1" applyAlignment="1" applyProtection="1">
      <alignment horizontal="center" vertical="center" wrapText="1"/>
    </xf>
    <xf numFmtId="0" fontId="59" fillId="31" borderId="27" xfId="33" applyFont="1" applyFill="1" applyBorder="1" applyAlignment="1" applyProtection="1">
      <alignment horizontal="center" vertical="center" wrapText="1"/>
    </xf>
    <xf numFmtId="0" fontId="59" fillId="31" borderId="29" xfId="33" applyFont="1" applyFill="1" applyBorder="1" applyAlignment="1" applyProtection="1">
      <alignment horizontal="center" vertical="center" wrapText="1"/>
    </xf>
    <xf numFmtId="0" fontId="59" fillId="31" borderId="0" xfId="33" applyFont="1" applyFill="1" applyBorder="1" applyAlignment="1" applyProtection="1">
      <alignment horizontal="center" vertical="center" wrapText="1"/>
    </xf>
    <xf numFmtId="0" fontId="2" fillId="33" borderId="26" xfId="33" applyFont="1" applyFill="1" applyBorder="1" applyAlignment="1" applyProtection="1">
      <alignment horizontal="center" vertical="center" wrapText="1"/>
    </xf>
    <xf numFmtId="165" fontId="2" fillId="33" borderId="26" xfId="33" applyNumberFormat="1" applyFont="1" applyFill="1" applyBorder="1" applyAlignment="1" applyProtection="1">
      <alignment horizontal="center" vertical="center" wrapText="1"/>
    </xf>
    <xf numFmtId="9" fontId="59" fillId="25" borderId="9" xfId="33" applyNumberFormat="1" applyFont="1" applyFill="1" applyBorder="1" applyAlignment="1" applyProtection="1">
      <alignment horizontal="center" wrapText="1"/>
    </xf>
    <xf numFmtId="0" fontId="59" fillId="25" borderId="25" xfId="33" applyFont="1" applyFill="1" applyBorder="1" applyAlignment="1" applyProtection="1">
      <alignment horizontal="center" wrapText="1"/>
    </xf>
    <xf numFmtId="0" fontId="59" fillId="25" borderId="42" xfId="33" applyFont="1" applyFill="1" applyBorder="1" applyAlignment="1" applyProtection="1">
      <alignment horizontal="center" wrapText="1"/>
    </xf>
    <xf numFmtId="0" fontId="59" fillId="28" borderId="25" xfId="33" applyFont="1" applyFill="1" applyBorder="1" applyAlignment="1" applyProtection="1">
      <alignment horizontal="center" wrapText="1"/>
    </xf>
    <xf numFmtId="0" fontId="59" fillId="25" borderId="9" xfId="33" applyFont="1" applyFill="1" applyBorder="1" applyAlignment="1" applyProtection="1">
      <alignment horizontal="center" wrapText="1"/>
    </xf>
    <xf numFmtId="0" fontId="59" fillId="27" borderId="9" xfId="33" applyFont="1" applyFill="1" applyBorder="1" applyAlignment="1" applyProtection="1">
      <alignment horizontal="center" vertical="center" wrapText="1"/>
    </xf>
    <xf numFmtId="0" fontId="59" fillId="27" borderId="42" xfId="33" applyFont="1" applyFill="1" applyBorder="1" applyAlignment="1" applyProtection="1">
      <alignment horizontal="center" vertical="center" wrapText="1"/>
    </xf>
    <xf numFmtId="1" fontId="2" fillId="37" borderId="19" xfId="33" applyNumberFormat="1" applyFont="1" applyFill="1" applyBorder="1" applyAlignment="1" applyProtection="1">
      <alignment horizontal="center" vertical="center" wrapText="1"/>
    </xf>
    <xf numFmtId="1" fontId="2" fillId="37" borderId="18" xfId="33" applyNumberFormat="1" applyFont="1" applyFill="1" applyBorder="1" applyAlignment="1" applyProtection="1">
      <alignment horizontal="center" vertical="center" wrapText="1"/>
    </xf>
    <xf numFmtId="1" fontId="2" fillId="37" borderId="23" xfId="33" applyNumberFormat="1" applyFont="1" applyFill="1" applyBorder="1" applyAlignment="1" applyProtection="1">
      <alignment horizontal="center" vertical="center" wrapText="1"/>
    </xf>
    <xf numFmtId="1" fontId="2" fillId="37" borderId="17" xfId="33" applyNumberFormat="1" applyFont="1" applyFill="1" applyBorder="1" applyAlignment="1" applyProtection="1">
      <alignment horizontal="center" vertical="center" wrapText="1"/>
    </xf>
    <xf numFmtId="0" fontId="1" fillId="37" borderId="23" xfId="33" applyFont="1" applyFill="1" applyBorder="1" applyAlignment="1" applyProtection="1">
      <alignment horizontal="left" vertical="center" wrapText="1"/>
    </xf>
    <xf numFmtId="0" fontId="30" fillId="37" borderId="19" xfId="33" applyFont="1" applyFill="1" applyBorder="1" applyAlignment="1" applyProtection="1">
      <alignment horizontal="left" vertical="center" wrapText="1"/>
    </xf>
    <xf numFmtId="0" fontId="30" fillId="37" borderId="17" xfId="33" applyFont="1" applyFill="1" applyBorder="1" applyAlignment="1" applyProtection="1">
      <alignment horizontal="left" vertical="center" wrapText="1"/>
    </xf>
    <xf numFmtId="0" fontId="30" fillId="37" borderId="18" xfId="33" applyFont="1" applyFill="1" applyBorder="1" applyAlignment="1" applyProtection="1">
      <alignment horizontal="left" vertical="center" wrapText="1"/>
    </xf>
    <xf numFmtId="0" fontId="2" fillId="37" borderId="23" xfId="33" applyNumberFormat="1" applyFont="1" applyFill="1" applyBorder="1" applyAlignment="1" applyProtection="1">
      <alignment horizontal="center" vertical="center" wrapText="1"/>
    </xf>
    <xf numFmtId="0" fontId="2" fillId="37" borderId="17" xfId="33" applyNumberFormat="1" applyFont="1" applyFill="1" applyBorder="1" applyAlignment="1" applyProtection="1">
      <alignment horizontal="center" vertical="center" wrapText="1"/>
    </xf>
    <xf numFmtId="2" fontId="2" fillId="37" borderId="23" xfId="33" applyNumberFormat="1" applyFont="1" applyFill="1" applyBorder="1" applyAlignment="1" applyProtection="1">
      <alignment horizontal="center" vertical="center" wrapText="1"/>
    </xf>
    <xf numFmtId="2" fontId="2" fillId="37" borderId="17" xfId="33" applyNumberFormat="1" applyFont="1" applyFill="1" applyBorder="1" applyAlignment="1" applyProtection="1">
      <alignment horizontal="center" vertical="center" wrapText="1"/>
    </xf>
    <xf numFmtId="0" fontId="1" fillId="0" borderId="23" xfId="33" applyFont="1" applyFill="1" applyBorder="1" applyAlignment="1" applyProtection="1">
      <alignment horizontal="left" vertical="center" wrapText="1"/>
    </xf>
    <xf numFmtId="0" fontId="30" fillId="0" borderId="19" xfId="33" applyFont="1" applyFill="1" applyBorder="1" applyAlignment="1" applyProtection="1">
      <alignment horizontal="left" vertical="center" wrapText="1"/>
    </xf>
    <xf numFmtId="0" fontId="30" fillId="0" borderId="17" xfId="33" applyFont="1" applyFill="1" applyBorder="1" applyAlignment="1" applyProtection="1">
      <alignment horizontal="left" vertical="center" wrapText="1"/>
    </xf>
    <xf numFmtId="0" fontId="30" fillId="0" borderId="18" xfId="33" applyFont="1" applyFill="1" applyBorder="1" applyAlignment="1" applyProtection="1">
      <alignment horizontal="left" vertical="center" wrapText="1"/>
    </xf>
    <xf numFmtId="0" fontId="2" fillId="37" borderId="64" xfId="33" applyFont="1" applyFill="1" applyBorder="1" applyAlignment="1" applyProtection="1">
      <alignment horizontal="center" vertical="center" wrapText="1"/>
    </xf>
    <xf numFmtId="0" fontId="2" fillId="37" borderId="65" xfId="33" applyFont="1" applyFill="1" applyBorder="1" applyAlignment="1" applyProtection="1">
      <alignment horizontal="center" vertical="center" wrapText="1"/>
    </xf>
    <xf numFmtId="2" fontId="2" fillId="37" borderId="19" xfId="33" applyNumberFormat="1" applyFont="1" applyFill="1" applyBorder="1" applyAlignment="1" applyProtection="1">
      <alignment horizontal="center" vertical="center" wrapText="1"/>
    </xf>
    <xf numFmtId="2" fontId="2" fillId="37" borderId="18" xfId="33" applyNumberFormat="1" applyFont="1" applyFill="1" applyBorder="1" applyAlignment="1" applyProtection="1">
      <alignment horizontal="center" vertical="center" wrapText="1"/>
    </xf>
    <xf numFmtId="0" fontId="2" fillId="38" borderId="23" xfId="33" applyNumberFormat="1" applyFont="1" applyFill="1" applyBorder="1" applyAlignment="1" applyProtection="1">
      <alignment horizontal="center" vertical="center" wrapText="1"/>
    </xf>
    <xf numFmtId="0" fontId="2" fillId="38" borderId="17" xfId="33" applyNumberFormat="1" applyFont="1" applyFill="1" applyBorder="1" applyAlignment="1" applyProtection="1">
      <alignment horizontal="center" vertical="center" wrapText="1"/>
    </xf>
    <xf numFmtId="1" fontId="2" fillId="33" borderId="23" xfId="33" applyNumberFormat="1" applyFont="1" applyFill="1" applyBorder="1" applyAlignment="1" applyProtection="1">
      <alignment horizontal="center" vertical="center" wrapText="1"/>
    </xf>
    <xf numFmtId="1" fontId="2" fillId="33" borderId="17" xfId="33" applyNumberFormat="1" applyFont="1" applyFill="1" applyBorder="1" applyAlignment="1" applyProtection="1">
      <alignment horizontal="center" vertical="center" wrapText="1"/>
    </xf>
    <xf numFmtId="2" fontId="2" fillId="38" borderId="23" xfId="33" applyNumberFormat="1" applyFont="1" applyFill="1" applyBorder="1" applyAlignment="1" applyProtection="1">
      <alignment horizontal="center" vertical="center" wrapText="1"/>
    </xf>
    <xf numFmtId="2" fontId="2" fillId="38" borderId="17" xfId="33" applyNumberFormat="1" applyFont="1" applyFill="1" applyBorder="1" applyAlignment="1" applyProtection="1">
      <alignment horizontal="center" vertical="center" wrapText="1"/>
    </xf>
    <xf numFmtId="1" fontId="2" fillId="33" borderId="55" xfId="33" applyNumberFormat="1" applyFont="1" applyFill="1" applyBorder="1" applyAlignment="1" applyProtection="1">
      <alignment horizontal="center" vertical="center" wrapText="1"/>
    </xf>
    <xf numFmtId="1" fontId="2" fillId="33" borderId="105" xfId="33" applyNumberFormat="1" applyFont="1" applyFill="1" applyBorder="1" applyAlignment="1" applyProtection="1">
      <alignment horizontal="center" vertical="center" wrapText="1"/>
    </xf>
    <xf numFmtId="2" fontId="2" fillId="38" borderId="55" xfId="33" applyNumberFormat="1" applyFont="1" applyFill="1" applyBorder="1" applyAlignment="1" applyProtection="1">
      <alignment horizontal="center" vertical="center" wrapText="1"/>
    </xf>
    <xf numFmtId="2" fontId="2" fillId="38" borderId="105" xfId="33" applyNumberFormat="1" applyFont="1" applyFill="1" applyBorder="1" applyAlignment="1" applyProtection="1">
      <alignment horizontal="center" vertical="center" wrapText="1"/>
    </xf>
    <xf numFmtId="0" fontId="2" fillId="41" borderId="64" xfId="33" applyFont="1" applyFill="1" applyBorder="1" applyAlignment="1" applyProtection="1">
      <alignment horizontal="center" vertical="center" wrapText="1"/>
    </xf>
    <xf numFmtId="0" fontId="2" fillId="41" borderId="65" xfId="33" applyFont="1" applyFill="1" applyBorder="1" applyAlignment="1" applyProtection="1">
      <alignment horizontal="center" vertical="center" wrapText="1"/>
    </xf>
    <xf numFmtId="2" fontId="2" fillId="38" borderId="19" xfId="33" applyNumberFormat="1" applyFont="1" applyFill="1" applyBorder="1" applyAlignment="1" applyProtection="1">
      <alignment horizontal="center" vertical="center" wrapText="1"/>
    </xf>
    <xf numFmtId="2" fontId="2" fillId="38" borderId="18" xfId="33" applyNumberFormat="1" applyFont="1" applyFill="1" applyBorder="1" applyAlignment="1" applyProtection="1">
      <alignment horizontal="center" vertical="center" wrapText="1"/>
    </xf>
    <xf numFmtId="0" fontId="2" fillId="38" borderId="53" xfId="33" applyNumberFormat="1" applyFont="1" applyFill="1" applyBorder="1" applyAlignment="1" applyProtection="1">
      <alignment horizontal="center" vertical="center" wrapText="1"/>
    </xf>
    <xf numFmtId="0" fontId="2" fillId="38" borderId="78" xfId="33" applyNumberFormat="1" applyFont="1" applyFill="1" applyBorder="1" applyAlignment="1" applyProtection="1">
      <alignment horizontal="center" vertical="center" wrapText="1"/>
    </xf>
    <xf numFmtId="1" fontId="2" fillId="33" borderId="53" xfId="33" applyNumberFormat="1" applyFont="1" applyFill="1" applyBorder="1" applyAlignment="1" applyProtection="1">
      <alignment horizontal="center" vertical="center" wrapText="1"/>
    </xf>
    <xf numFmtId="1" fontId="2" fillId="33" borderId="78" xfId="33" applyNumberFormat="1" applyFont="1" applyFill="1" applyBorder="1" applyAlignment="1" applyProtection="1">
      <alignment horizontal="center" vertical="center" wrapText="1"/>
    </xf>
    <xf numFmtId="0" fontId="30" fillId="0" borderId="54" xfId="33" applyFont="1" applyFill="1" applyBorder="1" applyAlignment="1" applyProtection="1">
      <alignment horizontal="center" vertical="center" wrapText="1"/>
    </xf>
    <xf numFmtId="0" fontId="30" fillId="0" borderId="13" xfId="33" applyFont="1" applyFill="1" applyBorder="1" applyAlignment="1" applyProtection="1">
      <alignment horizontal="center" vertical="center" wrapText="1"/>
    </xf>
    <xf numFmtId="0" fontId="30" fillId="0" borderId="80" xfId="33" applyFont="1" applyFill="1" applyBorder="1" applyAlignment="1" applyProtection="1">
      <alignment horizontal="center" vertical="center" wrapText="1"/>
    </xf>
    <xf numFmtId="0" fontId="30" fillId="0" borderId="49" xfId="33" applyFont="1" applyFill="1" applyBorder="1" applyAlignment="1" applyProtection="1">
      <alignment horizontal="center" vertical="center" wrapText="1"/>
    </xf>
    <xf numFmtId="168" fontId="2" fillId="38" borderId="53" xfId="33" applyNumberFormat="1" applyFont="1" applyFill="1" applyBorder="1" applyAlignment="1" applyProtection="1">
      <alignment horizontal="center" vertical="center" wrapText="1"/>
    </xf>
    <xf numFmtId="168" fontId="2" fillId="38" borderId="78" xfId="33" applyNumberFormat="1" applyFont="1" applyFill="1" applyBorder="1" applyAlignment="1" applyProtection="1">
      <alignment horizontal="center" vertical="center" wrapText="1"/>
    </xf>
    <xf numFmtId="168" fontId="2" fillId="38" borderId="55" xfId="33" applyNumberFormat="1" applyFont="1" applyFill="1" applyBorder="1" applyAlignment="1" applyProtection="1">
      <alignment horizontal="center" vertical="center" wrapText="1"/>
    </xf>
    <xf numFmtId="168" fontId="2" fillId="38" borderId="105" xfId="33" applyNumberFormat="1" applyFont="1" applyFill="1" applyBorder="1" applyAlignment="1" applyProtection="1">
      <alignment horizontal="center" vertical="center" wrapText="1"/>
    </xf>
    <xf numFmtId="2" fontId="2" fillId="38" borderId="53" xfId="33" applyNumberFormat="1" applyFont="1" applyFill="1" applyBorder="1" applyAlignment="1" applyProtection="1">
      <alignment horizontal="center" vertical="center" wrapText="1"/>
    </xf>
    <xf numFmtId="2" fontId="2" fillId="38" borderId="78" xfId="33" applyNumberFormat="1" applyFont="1" applyFill="1" applyBorder="1" applyAlignment="1" applyProtection="1">
      <alignment horizontal="center" vertical="center" wrapText="1"/>
    </xf>
    <xf numFmtId="2" fontId="2" fillId="33" borderId="19" xfId="33" applyNumberFormat="1" applyFont="1" applyFill="1" applyBorder="1" applyAlignment="1" applyProtection="1">
      <alignment horizontal="center" vertical="center" wrapText="1"/>
    </xf>
    <xf numFmtId="2" fontId="2" fillId="33" borderId="18" xfId="33" applyNumberFormat="1" applyFont="1" applyFill="1" applyBorder="1" applyAlignment="1" applyProtection="1">
      <alignment horizontal="center" vertical="center" wrapText="1"/>
    </xf>
    <xf numFmtId="0" fontId="2" fillId="41" borderId="103" xfId="33" applyFont="1" applyFill="1" applyBorder="1" applyAlignment="1" applyProtection="1">
      <alignment horizontal="center" vertical="center" wrapText="1"/>
    </xf>
    <xf numFmtId="0" fontId="2" fillId="41" borderId="104" xfId="33" applyFont="1" applyFill="1" applyBorder="1" applyAlignment="1" applyProtection="1">
      <alignment horizontal="center" vertical="center" wrapText="1"/>
    </xf>
    <xf numFmtId="0" fontId="59" fillId="38" borderId="99" xfId="33" applyFont="1" applyFill="1" applyBorder="1" applyAlignment="1" applyProtection="1">
      <alignment horizontal="center" vertical="center" wrapText="1"/>
    </xf>
    <xf numFmtId="0" fontId="59" fillId="31" borderId="52" xfId="33" applyFont="1" applyFill="1" applyBorder="1" applyAlignment="1" applyProtection="1">
      <alignment horizontal="center" vertical="center" wrapText="1"/>
    </xf>
    <xf numFmtId="0" fontId="59" fillId="31" borderId="55" xfId="33" applyFont="1" applyFill="1" applyBorder="1" applyAlignment="1" applyProtection="1">
      <alignment horizontal="center" vertical="center" wrapText="1"/>
    </xf>
    <xf numFmtId="0" fontId="59" fillId="38" borderId="52" xfId="33" applyFont="1" applyFill="1" applyBorder="1" applyAlignment="1" applyProtection="1">
      <alignment horizontal="center" vertical="center" wrapText="1"/>
    </xf>
    <xf numFmtId="0" fontId="59" fillId="38" borderId="55" xfId="33" applyFont="1" applyFill="1" applyBorder="1" applyAlignment="1" applyProtection="1">
      <alignment horizontal="center" vertical="center" wrapText="1"/>
    </xf>
    <xf numFmtId="0" fontId="59" fillId="31" borderId="98" xfId="33" applyFont="1" applyFill="1" applyBorder="1" applyAlignment="1" applyProtection="1">
      <alignment horizontal="center" vertical="center" wrapText="1"/>
    </xf>
    <xf numFmtId="0" fontId="1" fillId="0" borderId="60" xfId="33" applyBorder="1" applyAlignment="1" applyProtection="1">
      <alignment horizontal="left" vertical="center"/>
    </xf>
    <xf numFmtId="0" fontId="27" fillId="0" borderId="0" xfId="33" applyFont="1" applyFill="1" applyAlignment="1" applyProtection="1">
      <alignment horizontal="center"/>
    </xf>
    <xf numFmtId="0" fontId="65" fillId="31" borderId="97" xfId="33" applyFont="1" applyFill="1" applyBorder="1" applyAlignment="1" applyProtection="1">
      <alignment horizontal="center" vertical="center" wrapText="1"/>
    </xf>
    <xf numFmtId="0" fontId="59" fillId="38" borderId="12" xfId="33" applyFont="1" applyFill="1" applyBorder="1" applyAlignment="1" applyProtection="1">
      <alignment horizontal="center" vertical="center" wrapText="1"/>
    </xf>
    <xf numFmtId="0" fontId="59" fillId="38" borderId="13" xfId="33" applyFont="1" applyFill="1" applyBorder="1" applyAlignment="1" applyProtection="1">
      <alignment horizontal="center" vertical="center" wrapText="1"/>
    </xf>
    <xf numFmtId="0" fontId="38" fillId="0" borderId="60" xfId="33" applyFont="1" applyFill="1" applyBorder="1" applyAlignment="1" applyProtection="1">
      <alignment vertical="center"/>
    </xf>
    <xf numFmtId="0" fontId="1" fillId="25" borderId="58" xfId="33" applyFont="1" applyFill="1" applyBorder="1" applyAlignment="1">
      <alignment horizontal="center" vertical="center"/>
    </xf>
    <xf numFmtId="0" fontId="1" fillId="25" borderId="33" xfId="33" applyFont="1" applyFill="1" applyBorder="1" applyAlignment="1">
      <alignment horizontal="center" vertical="center" wrapText="1"/>
    </xf>
    <xf numFmtId="0" fontId="1" fillId="25" borderId="57" xfId="33" applyFont="1" applyFill="1" applyBorder="1" applyAlignment="1">
      <alignment horizontal="center" vertical="center" wrapText="1"/>
    </xf>
    <xf numFmtId="0" fontId="1" fillId="25" borderId="59" xfId="33" applyFont="1" applyFill="1" applyBorder="1" applyAlignment="1">
      <alignment horizontal="center" vertical="center" wrapText="1"/>
    </xf>
    <xf numFmtId="0" fontId="1" fillId="25" borderId="60" xfId="33" applyFont="1" applyFill="1" applyBorder="1" applyAlignment="1">
      <alignment horizontal="center" vertical="center" wrapText="1"/>
    </xf>
    <xf numFmtId="0" fontId="1" fillId="25" borderId="61" xfId="33" applyFont="1" applyFill="1" applyBorder="1" applyAlignment="1">
      <alignment horizontal="center" vertical="center" wrapText="1"/>
    </xf>
    <xf numFmtId="0" fontId="1" fillId="25" borderId="62" xfId="33" applyFont="1" applyFill="1" applyBorder="1" applyAlignment="1">
      <alignment horizontal="center" vertical="center" wrapText="1"/>
    </xf>
    <xf numFmtId="0" fontId="1" fillId="25" borderId="60" xfId="33" applyFont="1" applyFill="1" applyBorder="1" applyAlignment="1">
      <alignment horizontal="center" vertical="center"/>
    </xf>
    <xf numFmtId="0" fontId="1" fillId="25" borderId="61" xfId="33" applyFont="1" applyFill="1" applyBorder="1" applyAlignment="1">
      <alignment horizontal="center" vertical="center"/>
    </xf>
    <xf numFmtId="0" fontId="1" fillId="25" borderId="27" xfId="33" applyFont="1" applyFill="1" applyBorder="1" applyAlignment="1">
      <alignment horizontal="center" vertical="center"/>
    </xf>
    <xf numFmtId="0" fontId="1" fillId="25" borderId="27" xfId="33" applyFont="1" applyFill="1" applyBorder="1" applyAlignment="1">
      <alignment horizontal="center" vertical="center" wrapText="1"/>
    </xf>
    <xf numFmtId="0" fontId="1" fillId="0" borderId="97" xfId="33" applyFont="1" applyFill="1" applyBorder="1" applyAlignment="1" applyProtection="1">
      <alignment horizontal="left" vertical="top" wrapText="1"/>
      <protection locked="0"/>
    </xf>
    <xf numFmtId="0" fontId="54" fillId="0" borderId="98" xfId="33" applyFont="1" applyFill="1" applyBorder="1" applyAlignment="1" applyProtection="1">
      <alignment horizontal="left" vertical="top" wrapText="1"/>
      <protection locked="0"/>
    </xf>
    <xf numFmtId="0" fontId="54" fillId="0" borderId="29" xfId="33" applyFont="1" applyFill="1" applyBorder="1" applyAlignment="1" applyProtection="1">
      <alignment horizontal="left" vertical="top" wrapText="1"/>
      <protection locked="0"/>
    </xf>
    <xf numFmtId="0" fontId="54" fillId="0" borderId="35" xfId="33" applyFont="1" applyFill="1" applyBorder="1" applyAlignment="1" applyProtection="1">
      <alignment horizontal="left" vertical="top" wrapText="1"/>
      <protection locked="0"/>
    </xf>
    <xf numFmtId="0" fontId="54" fillId="0" borderId="33" xfId="33" applyFont="1" applyFill="1" applyBorder="1" applyAlignment="1" applyProtection="1">
      <alignment horizontal="left" vertical="top" wrapText="1"/>
      <protection locked="0"/>
    </xf>
    <xf numFmtId="0" fontId="54" fillId="0" borderId="58" xfId="33" applyFont="1" applyFill="1" applyBorder="1" applyAlignment="1" applyProtection="1">
      <alignment horizontal="left" vertical="top" wrapText="1"/>
      <protection locked="0"/>
    </xf>
    <xf numFmtId="1" fontId="2" fillId="0" borderId="26" xfId="33" applyNumberFormat="1" applyFont="1" applyFill="1" applyBorder="1" applyAlignment="1" applyProtection="1">
      <alignment horizontal="center" vertical="center" wrapText="1"/>
    </xf>
    <xf numFmtId="0" fontId="46" fillId="0" borderId="99" xfId="33" applyFont="1" applyFill="1" applyBorder="1" applyAlignment="1" applyProtection="1">
      <alignment horizontal="left" vertical="top" wrapText="1"/>
      <protection locked="0"/>
    </xf>
    <xf numFmtId="0" fontId="46" fillId="0" borderId="34" xfId="33" applyFont="1" applyFill="1" applyBorder="1" applyAlignment="1" applyProtection="1">
      <alignment horizontal="left" vertical="top" wrapText="1"/>
      <protection locked="0"/>
    </xf>
    <xf numFmtId="0" fontId="46" fillId="0" borderId="28" xfId="33" applyFont="1" applyFill="1" applyBorder="1" applyAlignment="1" applyProtection="1">
      <alignment horizontal="left" vertical="top" wrapText="1"/>
      <protection locked="0"/>
    </xf>
    <xf numFmtId="0" fontId="2" fillId="37" borderId="99" xfId="33" applyFont="1" applyFill="1" applyBorder="1" applyAlignment="1" applyProtection="1">
      <alignment horizontal="center" vertical="center" wrapText="1"/>
    </xf>
    <xf numFmtId="0" fontId="2" fillId="37" borderId="34" xfId="33" applyFont="1" applyFill="1" applyBorder="1" applyAlignment="1" applyProtection="1">
      <alignment horizontal="center" vertical="center" wrapText="1"/>
    </xf>
    <xf numFmtId="0" fontId="2" fillId="37" borderId="28" xfId="33" applyFont="1" applyFill="1" applyBorder="1" applyAlignment="1" applyProtection="1">
      <alignment horizontal="center" vertical="center" wrapText="1"/>
    </xf>
    <xf numFmtId="1" fontId="2" fillId="37" borderId="26" xfId="33" applyNumberFormat="1" applyFont="1" applyFill="1" applyBorder="1" applyAlignment="1" applyProtection="1">
      <alignment horizontal="center" vertical="center" wrapText="1"/>
    </xf>
    <xf numFmtId="1" fontId="2" fillId="35" borderId="26" xfId="33" applyNumberFormat="1" applyFont="1" applyFill="1" applyBorder="1" applyAlignment="1" applyProtection="1">
      <alignment horizontal="center" vertical="center" wrapText="1"/>
    </xf>
    <xf numFmtId="0" fontId="2" fillId="35" borderId="99" xfId="33" applyFont="1" applyFill="1" applyBorder="1" applyAlignment="1" applyProtection="1">
      <alignment horizontal="center" vertical="center" wrapText="1"/>
    </xf>
    <xf numFmtId="0" fontId="2" fillId="35" borderId="34" xfId="33" applyFont="1" applyFill="1" applyBorder="1" applyAlignment="1" applyProtection="1">
      <alignment horizontal="center" vertical="center" wrapText="1"/>
    </xf>
    <xf numFmtId="0" fontId="2" fillId="35" borderId="28" xfId="33" applyFont="1" applyFill="1" applyBorder="1" applyAlignment="1" applyProtection="1">
      <alignment horizontal="center" vertical="center" wrapText="1"/>
    </xf>
    <xf numFmtId="0" fontId="55" fillId="0" borderId="97" xfId="33" applyFont="1" applyFill="1" applyBorder="1" applyAlignment="1" applyProtection="1">
      <alignment horizontal="center" vertical="top" wrapText="1"/>
      <protection locked="0"/>
    </xf>
    <xf numFmtId="0" fontId="46" fillId="0" borderId="98" xfId="33" applyFont="1" applyFill="1" applyBorder="1" applyAlignment="1" applyProtection="1">
      <alignment horizontal="center" vertical="top" wrapText="1"/>
      <protection locked="0"/>
    </xf>
    <xf numFmtId="0" fontId="46" fillId="0" borderId="29" xfId="33" applyFont="1" applyFill="1" applyBorder="1" applyAlignment="1" applyProtection="1">
      <alignment horizontal="center" vertical="top" wrapText="1"/>
      <protection locked="0"/>
    </xf>
    <xf numFmtId="0" fontId="46" fillId="0" borderId="35" xfId="33" applyFont="1" applyFill="1" applyBorder="1" applyAlignment="1" applyProtection="1">
      <alignment horizontal="center" vertical="top" wrapText="1"/>
      <protection locked="0"/>
    </xf>
    <xf numFmtId="0" fontId="46" fillId="0" borderId="33" xfId="33" applyFont="1" applyFill="1" applyBorder="1" applyAlignment="1" applyProtection="1">
      <alignment horizontal="center" vertical="top" wrapText="1"/>
      <protection locked="0"/>
    </xf>
    <xf numFmtId="0" fontId="46" fillId="0" borderId="58" xfId="33" applyFont="1" applyFill="1" applyBorder="1" applyAlignment="1" applyProtection="1">
      <alignment horizontal="center" vertical="top" wrapText="1"/>
      <protection locked="0"/>
    </xf>
    <xf numFmtId="0" fontId="46" fillId="35" borderId="99" xfId="33" applyFont="1" applyFill="1" applyBorder="1" applyAlignment="1" applyProtection="1">
      <alignment horizontal="left" vertical="top" wrapText="1"/>
      <protection locked="0"/>
    </xf>
    <xf numFmtId="0" fontId="46" fillId="35" borderId="34" xfId="33" applyFont="1" applyFill="1" applyBorder="1" applyAlignment="1" applyProtection="1">
      <alignment horizontal="left" vertical="top" wrapText="1"/>
      <protection locked="0"/>
    </xf>
    <xf numFmtId="0" fontId="46" fillId="35" borderId="28" xfId="33" applyFont="1" applyFill="1" applyBorder="1" applyAlignment="1" applyProtection="1">
      <alignment horizontal="left" vertical="top" wrapText="1"/>
      <protection locked="0"/>
    </xf>
    <xf numFmtId="0" fontId="65" fillId="31" borderId="19" xfId="33" applyFont="1" applyFill="1" applyBorder="1" applyAlignment="1" applyProtection="1">
      <alignment horizontal="center" vertical="center" wrapText="1"/>
    </xf>
    <xf numFmtId="0" fontId="65" fillId="31" borderId="106" xfId="33" applyFont="1" applyFill="1" applyBorder="1" applyAlignment="1" applyProtection="1">
      <alignment horizontal="center" vertical="center" wrapText="1"/>
    </xf>
    <xf numFmtId="0" fontId="59" fillId="39" borderId="98" xfId="33" applyFont="1" applyFill="1" applyBorder="1" applyAlignment="1" applyProtection="1">
      <alignment horizontal="center" vertical="center" wrapText="1"/>
    </xf>
    <xf numFmtId="0" fontId="59" fillId="39" borderId="97" xfId="33" applyFont="1" applyFill="1" applyBorder="1" applyAlignment="1" applyProtection="1">
      <alignment horizontal="center" vertical="center" wrapText="1"/>
    </xf>
    <xf numFmtId="0" fontId="59" fillId="39" borderId="52" xfId="33" applyFont="1" applyFill="1" applyBorder="1" applyAlignment="1" applyProtection="1">
      <alignment horizontal="center" vertical="center" wrapText="1"/>
    </xf>
    <xf numFmtId="0" fontId="59" fillId="39" borderId="55" xfId="33" applyFont="1" applyFill="1" applyBorder="1" applyAlignment="1" applyProtection="1">
      <alignment horizontal="center" vertical="center" wrapText="1"/>
    </xf>
    <xf numFmtId="0" fontId="2" fillId="41" borderId="15" xfId="33" applyFont="1" applyFill="1" applyBorder="1" applyAlignment="1" applyProtection="1">
      <alignment horizontal="center" vertical="center" wrapText="1"/>
    </xf>
    <xf numFmtId="0" fontId="2" fillId="41" borderId="14" xfId="33" applyFont="1" applyFill="1" applyBorder="1" applyAlignment="1" applyProtection="1">
      <alignment horizontal="center" vertical="center" wrapText="1"/>
    </xf>
    <xf numFmtId="2" fontId="2" fillId="33" borderId="55" xfId="35" applyNumberFormat="1" applyFont="1" applyFill="1" applyBorder="1" applyAlignment="1" applyProtection="1">
      <alignment horizontal="center" vertical="center" wrapText="1"/>
    </xf>
    <xf numFmtId="2" fontId="2" fillId="33" borderId="105" xfId="35" applyNumberFormat="1" applyFont="1" applyFill="1" applyBorder="1" applyAlignment="1" applyProtection="1">
      <alignment horizontal="center" vertical="center" wrapText="1"/>
    </xf>
    <xf numFmtId="2" fontId="2" fillId="39" borderId="54" xfId="35" applyNumberFormat="1" applyFont="1" applyFill="1" applyBorder="1" applyAlignment="1" applyProtection="1">
      <alignment horizontal="center" vertical="center" wrapText="1"/>
    </xf>
    <xf numFmtId="2" fontId="2" fillId="39" borderId="80" xfId="35" applyNumberFormat="1" applyFont="1" applyFill="1" applyBorder="1" applyAlignment="1" applyProtection="1">
      <alignment horizontal="center" vertical="center" wrapText="1"/>
    </xf>
    <xf numFmtId="0" fontId="30" fillId="0" borderId="11" xfId="33" applyFont="1" applyFill="1" applyBorder="1" applyAlignment="1" applyProtection="1">
      <alignment horizontal="center" vertical="center" wrapText="1"/>
    </xf>
    <xf numFmtId="0" fontId="30" fillId="0" borderId="48" xfId="33" applyFont="1" applyFill="1" applyBorder="1" applyAlignment="1" applyProtection="1">
      <alignment horizontal="center" vertical="center" wrapText="1"/>
    </xf>
    <xf numFmtId="0" fontId="2" fillId="41" borderId="52" xfId="33" applyFont="1" applyFill="1" applyBorder="1" applyAlignment="1" applyProtection="1">
      <alignment horizontal="center" vertical="center" wrapText="1"/>
    </xf>
    <xf numFmtId="0" fontId="2" fillId="41" borderId="101" xfId="33" applyFont="1" applyFill="1" applyBorder="1" applyAlignment="1" applyProtection="1">
      <alignment horizontal="center" vertical="center" wrapText="1"/>
    </xf>
    <xf numFmtId="0" fontId="55" fillId="0" borderId="11" xfId="33" applyFont="1" applyFill="1" applyBorder="1" applyAlignment="1" applyProtection="1">
      <alignment horizontal="center" vertical="top" wrapText="1"/>
      <protection locked="0"/>
    </xf>
    <xf numFmtId="0" fontId="46" fillId="0" borderId="13" xfId="33" applyFont="1" applyFill="1" applyBorder="1" applyAlignment="1" applyProtection="1">
      <alignment horizontal="center" vertical="top" wrapText="1"/>
      <protection locked="0"/>
    </xf>
    <xf numFmtId="0" fontId="46" fillId="0" borderId="48" xfId="33" applyFont="1" applyFill="1" applyBorder="1" applyAlignment="1" applyProtection="1">
      <alignment horizontal="center" vertical="top" wrapText="1"/>
      <protection locked="0"/>
    </xf>
    <xf numFmtId="0" fontId="46" fillId="0" borderId="49" xfId="33" applyFont="1" applyFill="1" applyBorder="1" applyAlignment="1" applyProtection="1">
      <alignment horizontal="center" vertical="top" wrapText="1"/>
      <protection locked="0"/>
    </xf>
    <xf numFmtId="0" fontId="1" fillId="0" borderId="11" xfId="33" applyFont="1" applyFill="1" applyBorder="1" applyAlignment="1" applyProtection="1">
      <alignment horizontal="left" vertical="top" wrapText="1"/>
      <protection locked="0"/>
    </xf>
    <xf numFmtId="0" fontId="54" fillId="0" borderId="13" xfId="33" applyFont="1" applyFill="1" applyBorder="1" applyAlignment="1" applyProtection="1">
      <alignment horizontal="left" vertical="top" wrapText="1"/>
      <protection locked="0"/>
    </xf>
    <xf numFmtId="0" fontId="54" fillId="0" borderId="48" xfId="33" applyFont="1" applyFill="1" applyBorder="1" applyAlignment="1" applyProtection="1">
      <alignment horizontal="left" vertical="top" wrapText="1"/>
      <protection locked="0"/>
    </xf>
    <xf numFmtId="0" fontId="54" fillId="0" borderId="49" xfId="33" applyFont="1" applyFill="1" applyBorder="1" applyAlignment="1" applyProtection="1">
      <alignment horizontal="left" vertical="top" wrapText="1"/>
      <protection locked="0"/>
    </xf>
    <xf numFmtId="0" fontId="2" fillId="37" borderId="52" xfId="33" applyFont="1" applyFill="1" applyBorder="1" applyAlignment="1" applyProtection="1">
      <alignment horizontal="center" vertical="center" wrapText="1"/>
    </xf>
    <xf numFmtId="0" fontId="2" fillId="37" borderId="101" xfId="33" applyFont="1" applyFill="1" applyBorder="1" applyAlignment="1" applyProtection="1">
      <alignment horizontal="center" vertical="center" wrapText="1"/>
    </xf>
    <xf numFmtId="2" fontId="2" fillId="37" borderId="55" xfId="35" applyNumberFormat="1" applyFont="1" applyFill="1" applyBorder="1" applyAlignment="1" applyProtection="1">
      <alignment horizontal="center" vertical="center" wrapText="1"/>
    </xf>
    <xf numFmtId="2" fontId="2" fillId="37" borderId="105" xfId="35" applyNumberFormat="1" applyFont="1" applyFill="1" applyBorder="1" applyAlignment="1" applyProtection="1">
      <alignment horizontal="center" vertical="center" wrapText="1"/>
    </xf>
    <xf numFmtId="2" fontId="2" fillId="37" borderId="54" xfId="35" applyNumberFormat="1" applyFont="1" applyFill="1" applyBorder="1" applyAlignment="1" applyProtection="1">
      <alignment horizontal="center" vertical="center" wrapText="1"/>
    </xf>
    <xf numFmtId="2" fontId="2" fillId="37" borderId="80" xfId="35" applyNumberFormat="1" applyFont="1" applyFill="1" applyBorder="1" applyAlignment="1" applyProtection="1">
      <alignment horizontal="center" vertical="center" wrapText="1"/>
    </xf>
    <xf numFmtId="1" fontId="2" fillId="37" borderId="55" xfId="33" applyNumberFormat="1" applyFont="1" applyFill="1" applyBorder="1" applyAlignment="1" applyProtection="1">
      <alignment horizontal="center" vertical="center" wrapText="1"/>
    </xf>
    <xf numFmtId="1" fontId="2" fillId="37" borderId="105" xfId="33" applyNumberFormat="1" applyFont="1" applyFill="1" applyBorder="1" applyAlignment="1" applyProtection="1">
      <alignment horizontal="center" vertical="center" wrapText="1"/>
    </xf>
    <xf numFmtId="0" fontId="46" fillId="0" borderId="11" xfId="33" applyFont="1" applyFill="1" applyBorder="1" applyAlignment="1" applyProtection="1">
      <alignment horizontal="center" vertical="top" wrapText="1"/>
      <protection locked="0"/>
    </xf>
    <xf numFmtId="0" fontId="46" fillId="37" borderId="11" xfId="33" applyFont="1" applyFill="1" applyBorder="1" applyAlignment="1" applyProtection="1">
      <alignment horizontal="center" vertical="top" wrapText="1"/>
      <protection locked="0"/>
    </xf>
    <xf numFmtId="0" fontId="46" fillId="37" borderId="13" xfId="33" applyFont="1" applyFill="1" applyBorder="1" applyAlignment="1" applyProtection="1">
      <alignment horizontal="center" vertical="top" wrapText="1"/>
      <protection locked="0"/>
    </xf>
    <xf numFmtId="0" fontId="46" fillId="37" borderId="48" xfId="33" applyFont="1" applyFill="1" applyBorder="1" applyAlignment="1" applyProtection="1">
      <alignment horizontal="center" vertical="top" wrapText="1"/>
      <protection locked="0"/>
    </xf>
    <xf numFmtId="0" fontId="46" fillId="37" borderId="49" xfId="33" applyFont="1" applyFill="1" applyBorder="1" applyAlignment="1" applyProtection="1">
      <alignment horizontal="center" vertical="top" wrapText="1"/>
      <protection locked="0"/>
    </xf>
    <xf numFmtId="0" fontId="46" fillId="0" borderId="37" xfId="33" applyFont="1" applyFill="1" applyBorder="1" applyAlignment="1" applyProtection="1">
      <alignment horizontal="center" vertical="top" wrapText="1"/>
      <protection locked="0"/>
    </xf>
    <xf numFmtId="0" fontId="46" fillId="0" borderId="19" xfId="33" applyFont="1" applyFill="1" applyBorder="1" applyAlignment="1" applyProtection="1">
      <alignment horizontal="center" vertical="top" wrapText="1"/>
      <protection locked="0"/>
    </xf>
    <xf numFmtId="0" fontId="46" fillId="0" borderId="41" xfId="33" applyFont="1" applyFill="1" applyBorder="1" applyAlignment="1" applyProtection="1">
      <alignment horizontal="center" vertical="top" wrapText="1"/>
      <protection locked="0"/>
    </xf>
    <xf numFmtId="0" fontId="46" fillId="0" borderId="18" xfId="33" applyFont="1" applyFill="1" applyBorder="1" applyAlignment="1" applyProtection="1">
      <alignment horizontal="center" vertical="top" wrapText="1"/>
      <protection locked="0"/>
    </xf>
    <xf numFmtId="1" fontId="2" fillId="0" borderId="19" xfId="33" applyNumberFormat="1" applyFont="1" applyFill="1" applyBorder="1" applyAlignment="1" applyProtection="1">
      <alignment horizontal="center" vertical="center" wrapText="1"/>
    </xf>
    <xf numFmtId="1" fontId="2" fillId="0" borderId="18" xfId="33" applyNumberFormat="1"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wrapText="1"/>
    </xf>
    <xf numFmtId="0" fontId="1" fillId="0" borderId="42" xfId="0" applyFont="1" applyFill="1" applyBorder="1" applyAlignment="1" applyProtection="1">
      <alignment horizontal="center" vertical="center" wrapText="1"/>
    </xf>
    <xf numFmtId="0" fontId="2" fillId="0" borderId="9" xfId="33" applyFont="1" applyFill="1" applyBorder="1" applyAlignment="1" applyProtection="1">
      <alignment horizontal="center" vertical="center" wrapText="1"/>
      <protection locked="0"/>
    </xf>
    <xf numFmtId="0" fontId="47" fillId="25" borderId="25" xfId="33" applyFont="1" applyFill="1" applyBorder="1" applyAlignment="1" applyProtection="1">
      <alignment horizontal="center" vertical="center" wrapText="1"/>
      <protection locked="0"/>
    </xf>
    <xf numFmtId="0" fontId="49" fillId="25" borderId="25" xfId="33" applyFont="1" applyFill="1" applyBorder="1" applyAlignment="1" applyProtection="1">
      <alignment horizontal="center" vertical="center"/>
      <protection locked="0"/>
    </xf>
    <xf numFmtId="0" fontId="49" fillId="25" borderId="42" xfId="33" applyFont="1" applyFill="1" applyBorder="1" applyAlignment="1" applyProtection="1">
      <alignment horizontal="center" vertical="center"/>
      <protection locked="0"/>
    </xf>
    <xf numFmtId="9" fontId="2" fillId="25" borderId="25" xfId="33" applyNumberFormat="1" applyFont="1" applyFill="1" applyBorder="1" applyAlignment="1" applyProtection="1">
      <alignment horizontal="center" wrapText="1"/>
    </xf>
    <xf numFmtId="9" fontId="2" fillId="25" borderId="42" xfId="33" applyNumberFormat="1" applyFont="1" applyFill="1" applyBorder="1" applyAlignment="1" applyProtection="1">
      <alignment horizontal="center" wrapText="1"/>
    </xf>
    <xf numFmtId="0" fontId="1" fillId="25" borderId="58" xfId="33" applyFont="1" applyFill="1" applyBorder="1" applyAlignment="1">
      <alignment horizontal="center" vertical="center" wrapText="1"/>
    </xf>
    <xf numFmtId="0" fontId="1" fillId="25" borderId="22" xfId="33" applyFont="1" applyFill="1" applyBorder="1" applyAlignment="1">
      <alignment horizontal="center" vertical="center"/>
    </xf>
    <xf numFmtId="0" fontId="1" fillId="25" borderId="40" xfId="33" applyFont="1" applyFill="1" applyBorder="1" applyAlignment="1">
      <alignment horizontal="center" vertical="center"/>
    </xf>
    <xf numFmtId="0" fontId="1" fillId="25" borderId="41" xfId="33" applyFont="1" applyFill="1" applyBorder="1" applyAlignment="1">
      <alignment horizontal="center" vertical="center"/>
    </xf>
    <xf numFmtId="0" fontId="1" fillId="25" borderId="80" xfId="33" applyFont="1" applyFill="1" applyBorder="1" applyAlignment="1">
      <alignment horizontal="center" vertical="center"/>
    </xf>
    <xf numFmtId="0" fontId="1" fillId="25" borderId="48" xfId="33" applyFont="1" applyFill="1" applyBorder="1" applyAlignment="1">
      <alignment horizontal="center" vertical="center"/>
    </xf>
    <xf numFmtId="0" fontId="1" fillId="25" borderId="38" xfId="33" applyFont="1" applyFill="1" applyBorder="1" applyAlignment="1">
      <alignment horizontal="center" vertical="center"/>
    </xf>
    <xf numFmtId="0" fontId="1" fillId="25" borderId="80" xfId="33" applyFont="1" applyFill="1" applyBorder="1" applyAlignment="1">
      <alignment horizontal="center" vertical="center" wrapText="1"/>
    </xf>
    <xf numFmtId="0" fontId="1" fillId="25" borderId="48" xfId="33" applyFont="1" applyFill="1" applyBorder="1" applyAlignment="1">
      <alignment horizontal="center" vertical="center" wrapText="1"/>
    </xf>
    <xf numFmtId="0" fontId="1" fillId="25" borderId="49" xfId="33" applyFont="1" applyFill="1" applyBorder="1" applyAlignment="1">
      <alignment horizontal="center" vertical="center" wrapText="1"/>
    </xf>
    <xf numFmtId="0" fontId="3" fillId="24" borderId="95" xfId="33" applyFont="1" applyFill="1" applyBorder="1" applyAlignment="1" applyProtection="1">
      <alignment horizontal="left" vertical="center" wrapText="1"/>
    </xf>
    <xf numFmtId="0" fontId="65" fillId="31" borderId="14" xfId="33" applyFont="1" applyFill="1" applyBorder="1" applyAlignment="1" applyProtection="1">
      <alignment horizontal="center" vertical="center" wrapText="1"/>
    </xf>
    <xf numFmtId="0" fontId="65" fillId="31" borderId="24" xfId="33" applyFont="1" applyFill="1" applyBorder="1" applyAlignment="1" applyProtection="1">
      <alignment horizontal="center" vertical="center" wrapText="1"/>
    </xf>
    <xf numFmtId="0" fontId="65" fillId="31" borderId="22" xfId="33" applyFont="1" applyFill="1" applyBorder="1" applyAlignment="1" applyProtection="1">
      <alignment horizontal="center" vertical="center" wrapText="1"/>
    </xf>
    <xf numFmtId="0" fontId="66" fillId="31" borderId="52" xfId="33" applyFont="1" applyFill="1" applyBorder="1" applyAlignment="1" applyProtection="1">
      <alignment horizontal="center" vertical="center" wrapText="1"/>
    </xf>
    <xf numFmtId="0" fontId="66" fillId="31" borderId="53" xfId="33" applyFont="1" applyFill="1" applyBorder="1" applyAlignment="1" applyProtection="1">
      <alignment horizontal="center" vertical="center" wrapText="1"/>
    </xf>
    <xf numFmtId="0" fontId="66" fillId="31" borderId="55" xfId="33" applyFont="1" applyFill="1" applyBorder="1" applyAlignment="1" applyProtection="1">
      <alignment horizontal="center" vertical="center" wrapText="1"/>
    </xf>
    <xf numFmtId="0" fontId="65" fillId="31" borderId="37" xfId="33" applyFont="1" applyFill="1" applyBorder="1" applyAlignment="1" applyProtection="1">
      <alignment horizontal="center" vertical="center" wrapText="1"/>
    </xf>
    <xf numFmtId="0" fontId="65" fillId="31" borderId="41" xfId="33" applyFont="1" applyFill="1" applyBorder="1" applyAlignment="1" applyProtection="1">
      <alignment horizontal="center" vertical="center" wrapText="1"/>
    </xf>
    <xf numFmtId="0" fontId="65" fillId="31" borderId="17" xfId="33" applyFont="1" applyFill="1" applyBorder="1" applyAlignment="1" applyProtection="1">
      <alignment horizontal="center" vertical="center" wrapText="1"/>
    </xf>
    <xf numFmtId="0" fontId="65" fillId="31" borderId="18" xfId="33" applyFont="1" applyFill="1" applyBorder="1" applyAlignment="1" applyProtection="1">
      <alignment horizontal="center" vertical="center" wrapText="1"/>
    </xf>
    <xf numFmtId="0" fontId="49" fillId="0" borderId="21" xfId="33" applyFont="1" applyFill="1" applyBorder="1" applyAlignment="1" applyProtection="1">
      <alignment vertical="center" wrapText="1"/>
    </xf>
    <xf numFmtId="0" fontId="49" fillId="0" borderId="14" xfId="33" applyFont="1" applyFill="1" applyBorder="1" applyAlignment="1" applyProtection="1">
      <alignment vertical="center" wrapText="1"/>
    </xf>
    <xf numFmtId="2" fontId="49" fillId="25" borderId="53" xfId="31" applyNumberFormat="1" applyFont="1" applyFill="1" applyBorder="1" applyAlignment="1" applyProtection="1">
      <alignment horizontal="center" vertical="center"/>
    </xf>
    <xf numFmtId="2" fontId="49" fillId="25" borderId="78" xfId="31" applyNumberFormat="1" applyFont="1" applyFill="1" applyBorder="1" applyAlignment="1" applyProtection="1">
      <alignment horizontal="center" vertical="center"/>
    </xf>
    <xf numFmtId="2" fontId="49" fillId="25" borderId="28" xfId="31" applyNumberFormat="1" applyFont="1" applyFill="1" applyBorder="1" applyAlignment="1" applyProtection="1">
      <alignment horizontal="center" vertical="center"/>
    </xf>
    <xf numFmtId="2" fontId="49" fillId="25" borderId="17" xfId="31" applyNumberFormat="1" applyFont="1" applyFill="1" applyBorder="1" applyAlignment="1" applyProtection="1">
      <alignment horizontal="center" vertical="center"/>
    </xf>
    <xf numFmtId="2" fontId="49" fillId="25" borderId="100" xfId="31" applyNumberFormat="1" applyFont="1" applyFill="1" applyBorder="1" applyAlignment="1" applyProtection="1">
      <alignment horizontal="center" vertical="center"/>
    </xf>
    <xf numFmtId="2" fontId="49" fillId="25" borderId="18" xfId="31" applyNumberFormat="1" applyFont="1" applyFill="1" applyBorder="1" applyAlignment="1" applyProtection="1">
      <alignment horizontal="center" vertical="center"/>
    </xf>
    <xf numFmtId="0" fontId="47" fillId="0" borderId="58" xfId="33" applyFont="1" applyFill="1" applyBorder="1" applyAlignment="1" applyProtection="1">
      <alignment horizontal="justify" vertical="center" wrapText="1"/>
      <protection locked="0"/>
    </xf>
    <xf numFmtId="0" fontId="47" fillId="0" borderId="28" xfId="33" applyFont="1" applyFill="1" applyBorder="1" applyAlignment="1" applyProtection="1">
      <alignment horizontal="justify" vertical="center" wrapText="1"/>
      <protection locked="0"/>
    </xf>
    <xf numFmtId="0" fontId="47" fillId="0" borderId="100" xfId="33" applyFont="1" applyFill="1" applyBorder="1" applyAlignment="1" applyProtection="1">
      <alignment horizontal="justify" vertical="center" wrapText="1"/>
      <protection locked="0"/>
    </xf>
    <xf numFmtId="0" fontId="47" fillId="0" borderId="41" xfId="33" applyFont="1" applyFill="1" applyBorder="1" applyAlignment="1" applyProtection="1">
      <alignment horizontal="justify" vertical="center" wrapText="1"/>
      <protection locked="0"/>
    </xf>
    <xf numFmtId="0" fontId="47" fillId="0" borderId="17" xfId="33" applyFont="1" applyFill="1" applyBorder="1" applyAlignment="1" applyProtection="1">
      <alignment horizontal="justify" vertical="center" wrapText="1"/>
      <protection locked="0"/>
    </xf>
    <xf numFmtId="0" fontId="47" fillId="0" borderId="18" xfId="33" applyFont="1" applyFill="1" applyBorder="1" applyAlignment="1" applyProtection="1">
      <alignment horizontal="justify" vertical="center" wrapText="1"/>
      <protection locked="0"/>
    </xf>
    <xf numFmtId="0" fontId="50" fillId="25" borderId="9" xfId="33" applyFont="1" applyFill="1" applyBorder="1" applyAlignment="1" applyProtection="1">
      <alignment horizontal="center" vertical="center" wrapText="1"/>
      <protection locked="0"/>
    </xf>
    <xf numFmtId="0" fontId="50" fillId="25" borderId="25" xfId="33" applyFont="1" applyFill="1" applyBorder="1" applyAlignment="1" applyProtection="1">
      <alignment horizontal="center" vertical="center" wrapText="1"/>
      <protection locked="0"/>
    </xf>
    <xf numFmtId="0" fontId="50" fillId="25" borderId="42" xfId="33" applyFont="1" applyFill="1" applyBorder="1" applyAlignment="1" applyProtection="1">
      <alignment horizontal="center" vertical="center" wrapText="1"/>
      <protection locked="0"/>
    </xf>
    <xf numFmtId="0" fontId="1" fillId="25" borderId="99" xfId="33" applyFont="1" applyFill="1" applyBorder="1" applyAlignment="1" applyProtection="1">
      <alignment horizontal="center"/>
    </xf>
    <xf numFmtId="0" fontId="2" fillId="25" borderId="26" xfId="33" applyFont="1" applyFill="1" applyBorder="1" applyAlignment="1" applyProtection="1">
      <alignment horizontal="center"/>
    </xf>
    <xf numFmtId="0" fontId="2" fillId="25" borderId="46" xfId="33" applyFont="1" applyFill="1" applyBorder="1" applyAlignment="1" applyProtection="1">
      <alignment horizontal="center"/>
    </xf>
    <xf numFmtId="0" fontId="3" fillId="25" borderId="17" xfId="33" applyFont="1" applyFill="1" applyBorder="1" applyAlignment="1" applyProtection="1">
      <alignment horizontal="center"/>
    </xf>
    <xf numFmtId="0" fontId="3" fillId="25" borderId="18" xfId="33" applyFont="1" applyFill="1" applyBorder="1" applyAlignment="1" applyProtection="1">
      <alignment horizontal="center"/>
    </xf>
    <xf numFmtId="0" fontId="66" fillId="31" borderId="99" xfId="33" applyFont="1" applyFill="1" applyBorder="1" applyAlignment="1" applyProtection="1">
      <alignment horizontal="center" vertical="center" wrapText="1"/>
    </xf>
    <xf numFmtId="0" fontId="66" fillId="31" borderId="34" xfId="33" applyFont="1" applyFill="1" applyBorder="1" applyAlignment="1" applyProtection="1">
      <alignment horizontal="center" vertical="center" wrapText="1"/>
    </xf>
    <xf numFmtId="0" fontId="66" fillId="31" borderId="60" xfId="33" applyFont="1" applyFill="1" applyBorder="1" applyAlignment="1" applyProtection="1">
      <alignment horizontal="center" vertical="center" wrapText="1"/>
    </xf>
    <xf numFmtId="0" fontId="66" fillId="31" borderId="97" xfId="33" applyFont="1" applyFill="1" applyBorder="1" applyAlignment="1" applyProtection="1">
      <alignment horizontal="center" vertical="center" wrapText="1"/>
    </xf>
    <xf numFmtId="0" fontId="67" fillId="31" borderId="9" xfId="33" applyFont="1" applyFill="1" applyBorder="1" applyAlignment="1" applyProtection="1">
      <alignment horizontal="center" vertical="center" wrapText="1"/>
    </xf>
    <xf numFmtId="0" fontId="67" fillId="31" borderId="25" xfId="33" applyFont="1" applyFill="1" applyBorder="1" applyAlignment="1" applyProtection="1">
      <alignment horizontal="center" vertical="center" wrapText="1"/>
    </xf>
    <xf numFmtId="0" fontId="67" fillId="31" borderId="42" xfId="33" applyFont="1" applyFill="1" applyBorder="1" applyAlignment="1" applyProtection="1">
      <alignment horizontal="center" vertical="center" wrapText="1"/>
    </xf>
    <xf numFmtId="0" fontId="66" fillId="31" borderId="27" xfId="33" applyFont="1" applyFill="1" applyBorder="1" applyAlignment="1" applyProtection="1">
      <alignment horizontal="center" vertical="center" wrapText="1"/>
    </xf>
    <xf numFmtId="0" fontId="66" fillId="31" borderId="26" xfId="33" applyFont="1" applyFill="1" applyBorder="1" applyAlignment="1" applyProtection="1">
      <alignment horizontal="center" vertical="center" wrapText="1"/>
    </xf>
    <xf numFmtId="0" fontId="66" fillId="31" borderId="98" xfId="33" applyFont="1" applyFill="1" applyBorder="1" applyAlignment="1" applyProtection="1">
      <alignment horizontal="center" vertical="center" wrapText="1"/>
    </xf>
    <xf numFmtId="0" fontId="62" fillId="31" borderId="80" xfId="33" applyFont="1" applyFill="1" applyBorder="1" applyAlignment="1" applyProtection="1">
      <alignment horizontal="center" vertical="center" wrapText="1"/>
    </xf>
    <xf numFmtId="0" fontId="62" fillId="31" borderId="49" xfId="33" applyFont="1" applyFill="1" applyBorder="1" applyAlignment="1" applyProtection="1">
      <alignment horizontal="center" vertical="center" wrapText="1"/>
    </xf>
    <xf numFmtId="0" fontId="52" fillId="0" borderId="15" xfId="33" applyFont="1" applyFill="1" applyBorder="1" applyAlignment="1" applyProtection="1">
      <alignment horizontal="center" vertical="center" wrapText="1"/>
    </xf>
    <xf numFmtId="0" fontId="52" fillId="0" borderId="14" xfId="33" applyFont="1" applyFill="1" applyBorder="1" applyAlignment="1" applyProtection="1">
      <alignment horizontal="center" vertical="center" wrapText="1"/>
    </xf>
    <xf numFmtId="9" fontId="51" fillId="34" borderId="23" xfId="36" applyNumberFormat="1" applyFont="1" applyFill="1" applyBorder="1" applyAlignment="1" applyProtection="1">
      <alignment horizontal="center" vertical="center" wrapText="1"/>
    </xf>
    <xf numFmtId="9" fontId="51" fillId="34" borderId="17" xfId="36" applyNumberFormat="1" applyFont="1" applyFill="1" applyBorder="1" applyAlignment="1" applyProtection="1">
      <alignment horizontal="center" vertical="center" wrapText="1"/>
    </xf>
    <xf numFmtId="0" fontId="53" fillId="0" borderId="93" xfId="33" applyFont="1" applyFill="1" applyBorder="1" applyAlignment="1" applyProtection="1">
      <alignment horizontal="justify" vertical="center" wrapText="1"/>
      <protection locked="0"/>
    </xf>
    <xf numFmtId="0" fontId="53" fillId="0" borderId="94" xfId="33" applyFont="1" applyFill="1" applyBorder="1" applyAlignment="1" applyProtection="1">
      <alignment horizontal="justify" vertical="center" wrapText="1"/>
      <protection locked="0"/>
    </xf>
    <xf numFmtId="0" fontId="53" fillId="0" borderId="57" xfId="33" applyFont="1" applyFill="1" applyBorder="1" applyAlignment="1" applyProtection="1">
      <alignment horizontal="justify" vertical="center" wrapText="1"/>
      <protection locked="0"/>
    </xf>
    <xf numFmtId="0" fontId="53" fillId="0" borderId="59" xfId="33" applyFont="1" applyFill="1" applyBorder="1" applyAlignment="1" applyProtection="1">
      <alignment horizontal="justify" vertical="center" wrapText="1"/>
      <protection locked="0"/>
    </xf>
    <xf numFmtId="9" fontId="51" fillId="34" borderId="19" xfId="36" applyNumberFormat="1" applyFont="1" applyFill="1" applyBorder="1" applyAlignment="1" applyProtection="1">
      <alignment horizontal="center" vertical="center" wrapText="1"/>
    </xf>
    <xf numFmtId="9" fontId="51" fillId="34" borderId="18" xfId="36" applyNumberFormat="1" applyFont="1" applyFill="1" applyBorder="1" applyAlignment="1" applyProtection="1">
      <alignment horizontal="center"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0] 2" xfId="31" xr:uid="{F4184006-2ADC-4FC0-B9D7-833CAB6A6F5A}"/>
    <cellStyle name="Neutral" xfId="32" builtinId="28" customBuiltin="1"/>
    <cellStyle name="Normal" xfId="0" builtinId="0"/>
    <cellStyle name="Normal 2" xfId="33" xr:uid="{04DE5C48-C810-45D8-96C1-E4B00E42F3C6}"/>
    <cellStyle name="Notas" xfId="34" builtinId="10" customBuiltin="1"/>
    <cellStyle name="Porcentaje" xfId="35" builtinId="5"/>
    <cellStyle name="Porcentaje 2" xfId="36" xr:uid="{E58D5B4B-1796-4576-9087-74CE4AA54E8E}"/>
    <cellStyle name="Salida" xfId="37" builtinId="21" customBuiltin="1"/>
    <cellStyle name="Texto de advertencia" xfId="38" builtinId="11" customBuiltin="1"/>
    <cellStyle name="Texto explicativo" xfId="39" builtinId="53" customBuiltin="1"/>
    <cellStyle name="Título" xfId="40" builtinId="15" customBuiltin="1"/>
    <cellStyle name="Título 2" xfId="41" builtinId="17" customBuiltin="1"/>
    <cellStyle name="Título 3" xfId="42" builtinId="18" customBuiltin="1"/>
    <cellStyle name="Total" xfId="43" builtinId="25" customBuiltin="1"/>
  </cellStyles>
  <dxfs count="289">
    <dxf>
      <fill>
        <patternFill>
          <bgColor rgb="FFFFFF00"/>
        </patternFill>
      </fill>
    </dxf>
    <dxf>
      <fill>
        <patternFill>
          <bgColor rgb="FF00FF00"/>
        </patternFill>
      </fill>
    </dxf>
    <dxf>
      <fill>
        <patternFill>
          <bgColor rgb="FFFF0000"/>
        </patternFill>
      </fill>
    </dxf>
    <dxf>
      <fill>
        <patternFill>
          <bgColor theme="0" tint="-0.14996795556505021"/>
        </patternFill>
      </fill>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rgb="FFFF0000"/>
      </font>
    </dxf>
    <dxf>
      <font>
        <color rgb="FFFF0000"/>
      </font>
    </dxf>
    <dxf>
      <font>
        <color rgb="FFFF0000"/>
      </font>
    </dxf>
    <dxf>
      <font>
        <color rgb="FFFF0000"/>
      </font>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00FF00"/>
        </patternFill>
      </fill>
    </dxf>
    <dxf>
      <fill>
        <patternFill>
          <bgColor rgb="FFFF0000"/>
        </patternFill>
      </fill>
    </dxf>
    <dxf>
      <fill>
        <patternFill>
          <bgColor theme="0" tint="-4.9989318521683403E-2"/>
        </patternFill>
      </fill>
    </dxf>
    <dxf>
      <fill>
        <patternFill>
          <bgColor rgb="FF00FF00"/>
        </patternFill>
      </fill>
    </dxf>
    <dxf>
      <fill>
        <patternFill>
          <bgColor rgb="FFFF0000"/>
        </patternFill>
      </fill>
    </dxf>
    <dxf>
      <fill>
        <patternFill>
          <bgColor theme="0" tint="-4.9989318521683403E-2"/>
        </patternFill>
      </fill>
    </dxf>
    <dxf>
      <fill>
        <patternFill>
          <bgColor rgb="FF00FF00"/>
        </patternFill>
      </fill>
    </dxf>
    <dxf>
      <fill>
        <patternFill>
          <bgColor rgb="FFFF0000"/>
        </patternFill>
      </fill>
    </dxf>
    <dxf>
      <fill>
        <patternFill>
          <bgColor theme="0" tint="-4.9989318521683403E-2"/>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ont>
        <color rgb="FFFF0000"/>
      </font>
    </dxf>
    <dxf>
      <font>
        <color rgb="FFFF0000"/>
      </font>
    </dxf>
    <dxf>
      <font>
        <color rgb="FFFF0000"/>
      </font>
    </dxf>
    <dxf>
      <font>
        <color rgb="FFFF0000"/>
      </font>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38"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676275</xdr:colOff>
      <xdr:row>1</xdr:row>
      <xdr:rowOff>114300</xdr:rowOff>
    </xdr:from>
    <xdr:to>
      <xdr:col>1</xdr:col>
      <xdr:colOff>1771650</xdr:colOff>
      <xdr:row>4</xdr:row>
      <xdr:rowOff>161925</xdr:rowOff>
    </xdr:to>
    <xdr:pic>
      <xdr:nvPicPr>
        <xdr:cNvPr id="17918" name="2 Imagen">
          <a:extLst>
            <a:ext uri="{FF2B5EF4-FFF2-40B4-BE49-F238E27FC236}">
              <a16:creationId xmlns:a16="http://schemas.microsoft.com/office/drawing/2014/main" id="{06E3E5B4-014A-770F-45A8-C6AF2BD44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285750"/>
          <a:ext cx="1095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152400</xdr:rowOff>
    </xdr:from>
    <xdr:to>
      <xdr:col>2</xdr:col>
      <xdr:colOff>0</xdr:colOff>
      <xdr:row>1</xdr:row>
      <xdr:rowOff>228600</xdr:rowOff>
    </xdr:to>
    <xdr:grpSp>
      <xdr:nvGrpSpPr>
        <xdr:cNvPr id="5384343" name="Group 1">
          <a:extLst>
            <a:ext uri="{FF2B5EF4-FFF2-40B4-BE49-F238E27FC236}">
              <a16:creationId xmlns:a16="http://schemas.microsoft.com/office/drawing/2014/main" id="{DCDF2904-8687-D628-7D14-26824D58AA82}"/>
            </a:ext>
          </a:extLst>
        </xdr:cNvPr>
        <xdr:cNvGrpSpPr>
          <a:grpSpLocks/>
        </xdr:cNvGrpSpPr>
      </xdr:nvGrpSpPr>
      <xdr:grpSpPr bwMode="auto">
        <a:xfrm>
          <a:off x="3701143" y="152400"/>
          <a:ext cx="0" cy="457200"/>
          <a:chOff x="5362575" y="104775"/>
          <a:chExt cx="0" cy="314325"/>
        </a:xfrm>
      </xdr:grpSpPr>
      <xdr:sp macro="" textlink="">
        <xdr:nvSpPr>
          <xdr:cNvPr id="5384387" name="Rectangle 2">
            <a:extLst>
              <a:ext uri="{FF2B5EF4-FFF2-40B4-BE49-F238E27FC236}">
                <a16:creationId xmlns:a16="http://schemas.microsoft.com/office/drawing/2014/main" id="{DE55B3B0-CD4C-6DC5-474F-AA005932067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AC6DD492-F656-7D09-E213-E2D886A70DF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44" name="Group 15">
          <a:extLst>
            <a:ext uri="{FF2B5EF4-FFF2-40B4-BE49-F238E27FC236}">
              <a16:creationId xmlns:a16="http://schemas.microsoft.com/office/drawing/2014/main" id="{5F033689-F757-D9B0-BB3B-ABEE0424E167}"/>
            </a:ext>
          </a:extLst>
        </xdr:cNvPr>
        <xdr:cNvGrpSpPr>
          <a:grpSpLocks/>
        </xdr:cNvGrpSpPr>
      </xdr:nvGrpSpPr>
      <xdr:grpSpPr bwMode="auto">
        <a:xfrm>
          <a:off x="3701143" y="152400"/>
          <a:ext cx="0" cy="457200"/>
          <a:chOff x="5362575" y="104775"/>
          <a:chExt cx="0" cy="314325"/>
        </a:xfrm>
      </xdr:grpSpPr>
      <xdr:sp macro="" textlink="">
        <xdr:nvSpPr>
          <xdr:cNvPr id="5384385" name="Rectangle 16">
            <a:extLst>
              <a:ext uri="{FF2B5EF4-FFF2-40B4-BE49-F238E27FC236}">
                <a16:creationId xmlns:a16="http://schemas.microsoft.com/office/drawing/2014/main" id="{C378C41A-BFFD-6A0C-E39F-85B4B579CF4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826BE22A-8159-EF04-CA67-2C9C4F0C5C7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45" name="Group 1">
          <a:extLst>
            <a:ext uri="{FF2B5EF4-FFF2-40B4-BE49-F238E27FC236}">
              <a16:creationId xmlns:a16="http://schemas.microsoft.com/office/drawing/2014/main" id="{682C1B0C-7499-1AA9-A3F6-5A8888B49B99}"/>
            </a:ext>
          </a:extLst>
        </xdr:cNvPr>
        <xdr:cNvGrpSpPr>
          <a:grpSpLocks/>
        </xdr:cNvGrpSpPr>
      </xdr:nvGrpSpPr>
      <xdr:grpSpPr bwMode="auto">
        <a:xfrm>
          <a:off x="3701143" y="152400"/>
          <a:ext cx="0" cy="457200"/>
          <a:chOff x="5362575" y="104775"/>
          <a:chExt cx="0" cy="314325"/>
        </a:xfrm>
      </xdr:grpSpPr>
      <xdr:sp macro="" textlink="">
        <xdr:nvSpPr>
          <xdr:cNvPr id="5384383" name="Rectangle 2">
            <a:extLst>
              <a:ext uri="{FF2B5EF4-FFF2-40B4-BE49-F238E27FC236}">
                <a16:creationId xmlns:a16="http://schemas.microsoft.com/office/drawing/2014/main" id="{39788CDD-2076-0EAA-0128-53B233B64F2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437AD4CF-FCEC-6699-E4AE-26743847975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46" name="Group 15">
          <a:extLst>
            <a:ext uri="{FF2B5EF4-FFF2-40B4-BE49-F238E27FC236}">
              <a16:creationId xmlns:a16="http://schemas.microsoft.com/office/drawing/2014/main" id="{E384EB8D-78BB-E739-74DB-DD2D8F315C0C}"/>
            </a:ext>
          </a:extLst>
        </xdr:cNvPr>
        <xdr:cNvGrpSpPr>
          <a:grpSpLocks/>
        </xdr:cNvGrpSpPr>
      </xdr:nvGrpSpPr>
      <xdr:grpSpPr bwMode="auto">
        <a:xfrm>
          <a:off x="3701143" y="152400"/>
          <a:ext cx="0" cy="457200"/>
          <a:chOff x="5362575" y="104775"/>
          <a:chExt cx="0" cy="314325"/>
        </a:xfrm>
      </xdr:grpSpPr>
      <xdr:sp macro="" textlink="">
        <xdr:nvSpPr>
          <xdr:cNvPr id="5384381" name="Rectangle 16">
            <a:extLst>
              <a:ext uri="{FF2B5EF4-FFF2-40B4-BE49-F238E27FC236}">
                <a16:creationId xmlns:a16="http://schemas.microsoft.com/office/drawing/2014/main" id="{47C78E42-55F0-68CE-FBAB-442BF3A1E5C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B695E289-BD59-27FB-E9F2-714D1BE8529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47" name="Group 1">
          <a:extLst>
            <a:ext uri="{FF2B5EF4-FFF2-40B4-BE49-F238E27FC236}">
              <a16:creationId xmlns:a16="http://schemas.microsoft.com/office/drawing/2014/main" id="{33493A2D-75B5-2FAB-DDA4-20426C013969}"/>
            </a:ext>
          </a:extLst>
        </xdr:cNvPr>
        <xdr:cNvGrpSpPr>
          <a:grpSpLocks/>
        </xdr:cNvGrpSpPr>
      </xdr:nvGrpSpPr>
      <xdr:grpSpPr bwMode="auto">
        <a:xfrm>
          <a:off x="3701143" y="152400"/>
          <a:ext cx="0" cy="457200"/>
          <a:chOff x="7950200" y="104775"/>
          <a:chExt cx="0" cy="314325"/>
        </a:xfrm>
      </xdr:grpSpPr>
      <xdr:sp macro="" textlink="">
        <xdr:nvSpPr>
          <xdr:cNvPr id="5384379" name="Rectangle 2">
            <a:extLst>
              <a:ext uri="{FF2B5EF4-FFF2-40B4-BE49-F238E27FC236}">
                <a16:creationId xmlns:a16="http://schemas.microsoft.com/office/drawing/2014/main" id="{425FF2C2-D4DB-16AC-BFC2-92D2DEAAD61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822B1BFB-5504-6F72-7E00-997F0A3EB9C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48" name="Group 1">
          <a:extLst>
            <a:ext uri="{FF2B5EF4-FFF2-40B4-BE49-F238E27FC236}">
              <a16:creationId xmlns:a16="http://schemas.microsoft.com/office/drawing/2014/main" id="{9194974A-CAFD-C768-9146-E74E6F349E7B}"/>
            </a:ext>
          </a:extLst>
        </xdr:cNvPr>
        <xdr:cNvGrpSpPr>
          <a:grpSpLocks/>
        </xdr:cNvGrpSpPr>
      </xdr:nvGrpSpPr>
      <xdr:grpSpPr bwMode="auto">
        <a:xfrm>
          <a:off x="3701143" y="152400"/>
          <a:ext cx="0" cy="457200"/>
          <a:chOff x="5362575" y="104775"/>
          <a:chExt cx="0" cy="314325"/>
        </a:xfrm>
      </xdr:grpSpPr>
      <xdr:sp macro="" textlink="">
        <xdr:nvSpPr>
          <xdr:cNvPr id="5384377" name="Rectangle 2">
            <a:extLst>
              <a:ext uri="{FF2B5EF4-FFF2-40B4-BE49-F238E27FC236}">
                <a16:creationId xmlns:a16="http://schemas.microsoft.com/office/drawing/2014/main" id="{4D8E4DDA-D13B-54D5-6BA5-DE9B3A3672D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489A173-856D-1704-7216-7109827960C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49" name="Group 15">
          <a:extLst>
            <a:ext uri="{FF2B5EF4-FFF2-40B4-BE49-F238E27FC236}">
              <a16:creationId xmlns:a16="http://schemas.microsoft.com/office/drawing/2014/main" id="{236F9F7D-B929-C4B1-1885-CAFA22436714}"/>
            </a:ext>
          </a:extLst>
        </xdr:cNvPr>
        <xdr:cNvGrpSpPr>
          <a:grpSpLocks/>
        </xdr:cNvGrpSpPr>
      </xdr:nvGrpSpPr>
      <xdr:grpSpPr bwMode="auto">
        <a:xfrm>
          <a:off x="3701143" y="152400"/>
          <a:ext cx="0" cy="457200"/>
          <a:chOff x="5362575" y="104775"/>
          <a:chExt cx="0" cy="314325"/>
        </a:xfrm>
      </xdr:grpSpPr>
      <xdr:sp macro="" textlink="">
        <xdr:nvSpPr>
          <xdr:cNvPr id="5384375" name="Rectangle 16">
            <a:extLst>
              <a:ext uri="{FF2B5EF4-FFF2-40B4-BE49-F238E27FC236}">
                <a16:creationId xmlns:a16="http://schemas.microsoft.com/office/drawing/2014/main" id="{2293F17B-5AB0-64E9-06A1-F56F877E56E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52318C9E-10B2-3938-1756-CEFD2A589F0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50" name="Group 1">
          <a:extLst>
            <a:ext uri="{FF2B5EF4-FFF2-40B4-BE49-F238E27FC236}">
              <a16:creationId xmlns:a16="http://schemas.microsoft.com/office/drawing/2014/main" id="{D8355D3F-E2B2-0704-0C58-5C5FF8D1806F}"/>
            </a:ext>
          </a:extLst>
        </xdr:cNvPr>
        <xdr:cNvGrpSpPr>
          <a:grpSpLocks/>
        </xdr:cNvGrpSpPr>
      </xdr:nvGrpSpPr>
      <xdr:grpSpPr bwMode="auto">
        <a:xfrm>
          <a:off x="3701143" y="152400"/>
          <a:ext cx="0" cy="457200"/>
          <a:chOff x="5362575" y="104775"/>
          <a:chExt cx="0" cy="314325"/>
        </a:xfrm>
      </xdr:grpSpPr>
      <xdr:sp macro="" textlink="">
        <xdr:nvSpPr>
          <xdr:cNvPr id="5384373" name="Rectangle 2">
            <a:extLst>
              <a:ext uri="{FF2B5EF4-FFF2-40B4-BE49-F238E27FC236}">
                <a16:creationId xmlns:a16="http://schemas.microsoft.com/office/drawing/2014/main" id="{D32F1973-BECA-B349-86BC-4700A8A5591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1EE60854-2E43-3711-2D12-51451A68395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51" name="Group 15">
          <a:extLst>
            <a:ext uri="{FF2B5EF4-FFF2-40B4-BE49-F238E27FC236}">
              <a16:creationId xmlns:a16="http://schemas.microsoft.com/office/drawing/2014/main" id="{D66ABED1-4BE3-703E-084D-D06EE54B844D}"/>
            </a:ext>
          </a:extLst>
        </xdr:cNvPr>
        <xdr:cNvGrpSpPr>
          <a:grpSpLocks/>
        </xdr:cNvGrpSpPr>
      </xdr:nvGrpSpPr>
      <xdr:grpSpPr bwMode="auto">
        <a:xfrm>
          <a:off x="3701143" y="152400"/>
          <a:ext cx="0" cy="457200"/>
          <a:chOff x="5362575" y="104775"/>
          <a:chExt cx="0" cy="314325"/>
        </a:xfrm>
      </xdr:grpSpPr>
      <xdr:sp macro="" textlink="">
        <xdr:nvSpPr>
          <xdr:cNvPr id="5384371" name="Rectangle 16">
            <a:extLst>
              <a:ext uri="{FF2B5EF4-FFF2-40B4-BE49-F238E27FC236}">
                <a16:creationId xmlns:a16="http://schemas.microsoft.com/office/drawing/2014/main" id="{06F383E4-FE02-BA59-B6A8-18A5C0E6526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9F32D6A1-577F-76AC-EDFD-D7BA973DAB7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52" name="Group 1">
          <a:extLst>
            <a:ext uri="{FF2B5EF4-FFF2-40B4-BE49-F238E27FC236}">
              <a16:creationId xmlns:a16="http://schemas.microsoft.com/office/drawing/2014/main" id="{19D10FD5-9EFF-8352-DF5E-66AD77560CAD}"/>
            </a:ext>
          </a:extLst>
        </xdr:cNvPr>
        <xdr:cNvGrpSpPr>
          <a:grpSpLocks/>
        </xdr:cNvGrpSpPr>
      </xdr:nvGrpSpPr>
      <xdr:grpSpPr bwMode="auto">
        <a:xfrm>
          <a:off x="3701143" y="152400"/>
          <a:ext cx="0" cy="457200"/>
          <a:chOff x="7950200" y="104775"/>
          <a:chExt cx="0" cy="314325"/>
        </a:xfrm>
      </xdr:grpSpPr>
      <xdr:sp macro="" textlink="">
        <xdr:nvSpPr>
          <xdr:cNvPr id="5384369" name="Rectangle 2">
            <a:extLst>
              <a:ext uri="{FF2B5EF4-FFF2-40B4-BE49-F238E27FC236}">
                <a16:creationId xmlns:a16="http://schemas.microsoft.com/office/drawing/2014/main" id="{99FBC4CA-F0A5-BAC5-E2B3-EF3C9B8BBC4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DC0D9B52-1FCE-B35A-953F-43C72CEEE45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53" name="Group 1">
          <a:extLst>
            <a:ext uri="{FF2B5EF4-FFF2-40B4-BE49-F238E27FC236}">
              <a16:creationId xmlns:a16="http://schemas.microsoft.com/office/drawing/2014/main" id="{371FB283-BEB9-92A5-29CF-C9BBFA824F81}"/>
            </a:ext>
          </a:extLst>
        </xdr:cNvPr>
        <xdr:cNvGrpSpPr>
          <a:grpSpLocks/>
        </xdr:cNvGrpSpPr>
      </xdr:nvGrpSpPr>
      <xdr:grpSpPr bwMode="auto">
        <a:xfrm>
          <a:off x="3701143" y="152400"/>
          <a:ext cx="0" cy="457200"/>
          <a:chOff x="5362575" y="104775"/>
          <a:chExt cx="0" cy="314325"/>
        </a:xfrm>
      </xdr:grpSpPr>
      <xdr:sp macro="" textlink="">
        <xdr:nvSpPr>
          <xdr:cNvPr id="5384367" name="Rectangle 2">
            <a:extLst>
              <a:ext uri="{FF2B5EF4-FFF2-40B4-BE49-F238E27FC236}">
                <a16:creationId xmlns:a16="http://schemas.microsoft.com/office/drawing/2014/main" id="{15BB3A6B-CE48-DB3E-EC5D-0C02647CA2C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C30585BB-EDBD-6837-E748-BBDE14FA18E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54" name="Group 15">
          <a:extLst>
            <a:ext uri="{FF2B5EF4-FFF2-40B4-BE49-F238E27FC236}">
              <a16:creationId xmlns:a16="http://schemas.microsoft.com/office/drawing/2014/main" id="{C313E437-01E3-94D4-D7DB-C766077F4E7B}"/>
            </a:ext>
          </a:extLst>
        </xdr:cNvPr>
        <xdr:cNvGrpSpPr>
          <a:grpSpLocks/>
        </xdr:cNvGrpSpPr>
      </xdr:nvGrpSpPr>
      <xdr:grpSpPr bwMode="auto">
        <a:xfrm>
          <a:off x="3701143" y="152400"/>
          <a:ext cx="0" cy="457200"/>
          <a:chOff x="5362575" y="104775"/>
          <a:chExt cx="0" cy="314325"/>
        </a:xfrm>
      </xdr:grpSpPr>
      <xdr:sp macro="" textlink="">
        <xdr:nvSpPr>
          <xdr:cNvPr id="5384365" name="Rectangle 16">
            <a:extLst>
              <a:ext uri="{FF2B5EF4-FFF2-40B4-BE49-F238E27FC236}">
                <a16:creationId xmlns:a16="http://schemas.microsoft.com/office/drawing/2014/main" id="{3A948AD6-57ED-38AE-A358-4411E39FEA4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7B745586-CD3C-9857-C72E-CBF96411EDA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55" name="Group 1">
          <a:extLst>
            <a:ext uri="{FF2B5EF4-FFF2-40B4-BE49-F238E27FC236}">
              <a16:creationId xmlns:a16="http://schemas.microsoft.com/office/drawing/2014/main" id="{1BB68D06-146D-23DD-36B9-5BC740540336}"/>
            </a:ext>
          </a:extLst>
        </xdr:cNvPr>
        <xdr:cNvGrpSpPr>
          <a:grpSpLocks/>
        </xdr:cNvGrpSpPr>
      </xdr:nvGrpSpPr>
      <xdr:grpSpPr bwMode="auto">
        <a:xfrm>
          <a:off x="3701143" y="152400"/>
          <a:ext cx="0" cy="457200"/>
          <a:chOff x="5362575" y="104775"/>
          <a:chExt cx="0" cy="314325"/>
        </a:xfrm>
      </xdr:grpSpPr>
      <xdr:sp macro="" textlink="">
        <xdr:nvSpPr>
          <xdr:cNvPr id="5384363" name="Rectangle 2">
            <a:extLst>
              <a:ext uri="{FF2B5EF4-FFF2-40B4-BE49-F238E27FC236}">
                <a16:creationId xmlns:a16="http://schemas.microsoft.com/office/drawing/2014/main" id="{096FA117-6AC1-B55F-25CB-9295FC96077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E267CE64-B7EF-8D1C-3AD8-430F0088C9E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56" name="Group 15">
          <a:extLst>
            <a:ext uri="{FF2B5EF4-FFF2-40B4-BE49-F238E27FC236}">
              <a16:creationId xmlns:a16="http://schemas.microsoft.com/office/drawing/2014/main" id="{80213D57-A4CE-8F3F-2650-66FE37670A00}"/>
            </a:ext>
          </a:extLst>
        </xdr:cNvPr>
        <xdr:cNvGrpSpPr>
          <a:grpSpLocks/>
        </xdr:cNvGrpSpPr>
      </xdr:nvGrpSpPr>
      <xdr:grpSpPr bwMode="auto">
        <a:xfrm>
          <a:off x="3701143" y="152400"/>
          <a:ext cx="0" cy="457200"/>
          <a:chOff x="5362575" y="104775"/>
          <a:chExt cx="0" cy="314325"/>
        </a:xfrm>
      </xdr:grpSpPr>
      <xdr:sp macro="" textlink="">
        <xdr:nvSpPr>
          <xdr:cNvPr id="5384361" name="Rectangle 16">
            <a:extLst>
              <a:ext uri="{FF2B5EF4-FFF2-40B4-BE49-F238E27FC236}">
                <a16:creationId xmlns:a16="http://schemas.microsoft.com/office/drawing/2014/main" id="{FACA91B7-F9AD-CD5E-67FA-CF11A255474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9E8790B6-1EE0-E617-A57A-A7114B146FC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4357" name="Group 1">
          <a:extLst>
            <a:ext uri="{FF2B5EF4-FFF2-40B4-BE49-F238E27FC236}">
              <a16:creationId xmlns:a16="http://schemas.microsoft.com/office/drawing/2014/main" id="{33C3A561-0DF6-D923-4379-C10922A4936B}"/>
            </a:ext>
          </a:extLst>
        </xdr:cNvPr>
        <xdr:cNvGrpSpPr>
          <a:grpSpLocks/>
        </xdr:cNvGrpSpPr>
      </xdr:nvGrpSpPr>
      <xdr:grpSpPr bwMode="auto">
        <a:xfrm>
          <a:off x="3701143" y="152400"/>
          <a:ext cx="0" cy="457200"/>
          <a:chOff x="7950200" y="104775"/>
          <a:chExt cx="0" cy="314325"/>
        </a:xfrm>
      </xdr:grpSpPr>
      <xdr:sp macro="" textlink="">
        <xdr:nvSpPr>
          <xdr:cNvPr id="5384359" name="Rectangle 2">
            <a:extLst>
              <a:ext uri="{FF2B5EF4-FFF2-40B4-BE49-F238E27FC236}">
                <a16:creationId xmlns:a16="http://schemas.microsoft.com/office/drawing/2014/main" id="{C1E199D3-06A0-5E40-9A6D-BA2848E1E50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16400AB6-8992-3DB8-50AF-216A7EB8515B}"/>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504825</xdr:colOff>
      <xdr:row>0</xdr:row>
      <xdr:rowOff>104775</xdr:rowOff>
    </xdr:from>
    <xdr:to>
      <xdr:col>0</xdr:col>
      <xdr:colOff>2447925</xdr:colOff>
      <xdr:row>3</xdr:row>
      <xdr:rowOff>419100</xdr:rowOff>
    </xdr:to>
    <xdr:pic>
      <xdr:nvPicPr>
        <xdr:cNvPr id="5384358" name="Imagen 1">
          <a:extLst>
            <a:ext uri="{FF2B5EF4-FFF2-40B4-BE49-F238E27FC236}">
              <a16:creationId xmlns:a16="http://schemas.microsoft.com/office/drawing/2014/main" id="{8C55FECF-6DFC-5C84-F9AB-2067FAE2A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04775"/>
          <a:ext cx="14001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876300</xdr:colOff>
      <xdr:row>1</xdr:row>
      <xdr:rowOff>57150</xdr:rowOff>
    </xdr:from>
    <xdr:to>
      <xdr:col>1</xdr:col>
      <xdr:colOff>1924050</xdr:colOff>
      <xdr:row>4</xdr:row>
      <xdr:rowOff>247650</xdr:rowOff>
    </xdr:to>
    <xdr:pic>
      <xdr:nvPicPr>
        <xdr:cNvPr id="420805" name="Imagen 1">
          <a:extLst>
            <a:ext uri="{FF2B5EF4-FFF2-40B4-BE49-F238E27FC236}">
              <a16:creationId xmlns:a16="http://schemas.microsoft.com/office/drawing/2014/main" id="{D7EAB2C1-0B90-9683-40B0-0087A61F1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3350"/>
          <a:ext cx="10477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152400</xdr:rowOff>
    </xdr:from>
    <xdr:to>
      <xdr:col>2</xdr:col>
      <xdr:colOff>0</xdr:colOff>
      <xdr:row>1</xdr:row>
      <xdr:rowOff>228600</xdr:rowOff>
    </xdr:to>
    <xdr:grpSp>
      <xdr:nvGrpSpPr>
        <xdr:cNvPr id="5385367" name="Group 1">
          <a:extLst>
            <a:ext uri="{FF2B5EF4-FFF2-40B4-BE49-F238E27FC236}">
              <a16:creationId xmlns:a16="http://schemas.microsoft.com/office/drawing/2014/main" id="{2373B318-21C5-0BB7-8E01-1AFC1D6A02D6}"/>
            </a:ext>
          </a:extLst>
        </xdr:cNvPr>
        <xdr:cNvGrpSpPr>
          <a:grpSpLocks/>
        </xdr:cNvGrpSpPr>
      </xdr:nvGrpSpPr>
      <xdr:grpSpPr bwMode="auto">
        <a:xfrm>
          <a:off x="3701143" y="152400"/>
          <a:ext cx="0" cy="457200"/>
          <a:chOff x="5362575" y="104775"/>
          <a:chExt cx="0" cy="314325"/>
        </a:xfrm>
      </xdr:grpSpPr>
      <xdr:sp macro="" textlink="">
        <xdr:nvSpPr>
          <xdr:cNvPr id="5385411" name="Rectangle 2">
            <a:extLst>
              <a:ext uri="{FF2B5EF4-FFF2-40B4-BE49-F238E27FC236}">
                <a16:creationId xmlns:a16="http://schemas.microsoft.com/office/drawing/2014/main" id="{B7CE7C59-2B60-B0E0-304A-7CD76479BF8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71F3B4F0-29CD-42EC-B73C-7E8C20AFC0B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68" name="Group 15">
          <a:extLst>
            <a:ext uri="{FF2B5EF4-FFF2-40B4-BE49-F238E27FC236}">
              <a16:creationId xmlns:a16="http://schemas.microsoft.com/office/drawing/2014/main" id="{F5C17DAB-8AD1-5E75-2B91-0060B9144965}"/>
            </a:ext>
          </a:extLst>
        </xdr:cNvPr>
        <xdr:cNvGrpSpPr>
          <a:grpSpLocks/>
        </xdr:cNvGrpSpPr>
      </xdr:nvGrpSpPr>
      <xdr:grpSpPr bwMode="auto">
        <a:xfrm>
          <a:off x="3701143" y="152400"/>
          <a:ext cx="0" cy="457200"/>
          <a:chOff x="5362575" y="104775"/>
          <a:chExt cx="0" cy="314325"/>
        </a:xfrm>
      </xdr:grpSpPr>
      <xdr:sp macro="" textlink="">
        <xdr:nvSpPr>
          <xdr:cNvPr id="5385409" name="Rectangle 16">
            <a:extLst>
              <a:ext uri="{FF2B5EF4-FFF2-40B4-BE49-F238E27FC236}">
                <a16:creationId xmlns:a16="http://schemas.microsoft.com/office/drawing/2014/main" id="{DA0590FA-5506-38F3-F610-A451D4F639A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BA33E602-28F6-BEBC-ACA8-7A44C4AFE05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69" name="Group 1">
          <a:extLst>
            <a:ext uri="{FF2B5EF4-FFF2-40B4-BE49-F238E27FC236}">
              <a16:creationId xmlns:a16="http://schemas.microsoft.com/office/drawing/2014/main" id="{C6B6E3E1-7151-CC6E-E7D0-1716FD47E50A}"/>
            </a:ext>
          </a:extLst>
        </xdr:cNvPr>
        <xdr:cNvGrpSpPr>
          <a:grpSpLocks/>
        </xdr:cNvGrpSpPr>
      </xdr:nvGrpSpPr>
      <xdr:grpSpPr bwMode="auto">
        <a:xfrm>
          <a:off x="3701143" y="152400"/>
          <a:ext cx="0" cy="457200"/>
          <a:chOff x="5362575" y="104775"/>
          <a:chExt cx="0" cy="314325"/>
        </a:xfrm>
      </xdr:grpSpPr>
      <xdr:sp macro="" textlink="">
        <xdr:nvSpPr>
          <xdr:cNvPr id="5385407" name="Rectangle 2">
            <a:extLst>
              <a:ext uri="{FF2B5EF4-FFF2-40B4-BE49-F238E27FC236}">
                <a16:creationId xmlns:a16="http://schemas.microsoft.com/office/drawing/2014/main" id="{267AF5F5-8BF5-D1D0-B083-0B2A4227C3A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2F4DEA68-8A53-E3A4-4AB1-27AE3CCE6A7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70" name="Group 15">
          <a:extLst>
            <a:ext uri="{FF2B5EF4-FFF2-40B4-BE49-F238E27FC236}">
              <a16:creationId xmlns:a16="http://schemas.microsoft.com/office/drawing/2014/main" id="{39876AA1-E325-4CBA-6906-1757100E2A16}"/>
            </a:ext>
          </a:extLst>
        </xdr:cNvPr>
        <xdr:cNvGrpSpPr>
          <a:grpSpLocks/>
        </xdr:cNvGrpSpPr>
      </xdr:nvGrpSpPr>
      <xdr:grpSpPr bwMode="auto">
        <a:xfrm>
          <a:off x="3701143" y="152400"/>
          <a:ext cx="0" cy="457200"/>
          <a:chOff x="5362575" y="104775"/>
          <a:chExt cx="0" cy="314325"/>
        </a:xfrm>
      </xdr:grpSpPr>
      <xdr:sp macro="" textlink="">
        <xdr:nvSpPr>
          <xdr:cNvPr id="5385405" name="Rectangle 16">
            <a:extLst>
              <a:ext uri="{FF2B5EF4-FFF2-40B4-BE49-F238E27FC236}">
                <a16:creationId xmlns:a16="http://schemas.microsoft.com/office/drawing/2014/main" id="{EB95E870-2314-A7E2-7DED-FB5C02F7E92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6A8137A5-5C9C-56A5-25B7-532664D1944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71" name="Group 1">
          <a:extLst>
            <a:ext uri="{FF2B5EF4-FFF2-40B4-BE49-F238E27FC236}">
              <a16:creationId xmlns:a16="http://schemas.microsoft.com/office/drawing/2014/main" id="{676365D7-D3B5-1C1F-E45F-3A324FF560F9}"/>
            </a:ext>
          </a:extLst>
        </xdr:cNvPr>
        <xdr:cNvGrpSpPr>
          <a:grpSpLocks/>
        </xdr:cNvGrpSpPr>
      </xdr:nvGrpSpPr>
      <xdr:grpSpPr bwMode="auto">
        <a:xfrm>
          <a:off x="3701143" y="152400"/>
          <a:ext cx="0" cy="457200"/>
          <a:chOff x="7950200" y="104775"/>
          <a:chExt cx="0" cy="314325"/>
        </a:xfrm>
      </xdr:grpSpPr>
      <xdr:sp macro="" textlink="">
        <xdr:nvSpPr>
          <xdr:cNvPr id="5385403" name="Rectangle 2">
            <a:extLst>
              <a:ext uri="{FF2B5EF4-FFF2-40B4-BE49-F238E27FC236}">
                <a16:creationId xmlns:a16="http://schemas.microsoft.com/office/drawing/2014/main" id="{B9F7986A-23EF-DD30-9375-983C5126066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847FEFEE-F53D-8180-A265-7EC18CD36971}"/>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72" name="Group 1">
          <a:extLst>
            <a:ext uri="{FF2B5EF4-FFF2-40B4-BE49-F238E27FC236}">
              <a16:creationId xmlns:a16="http://schemas.microsoft.com/office/drawing/2014/main" id="{3D368977-42C6-F35C-0A37-D9B87BB5FCC8}"/>
            </a:ext>
          </a:extLst>
        </xdr:cNvPr>
        <xdr:cNvGrpSpPr>
          <a:grpSpLocks/>
        </xdr:cNvGrpSpPr>
      </xdr:nvGrpSpPr>
      <xdr:grpSpPr bwMode="auto">
        <a:xfrm>
          <a:off x="3701143" y="152400"/>
          <a:ext cx="0" cy="457200"/>
          <a:chOff x="5362575" y="104775"/>
          <a:chExt cx="0" cy="314325"/>
        </a:xfrm>
      </xdr:grpSpPr>
      <xdr:sp macro="" textlink="">
        <xdr:nvSpPr>
          <xdr:cNvPr id="5385401" name="Rectangle 2">
            <a:extLst>
              <a:ext uri="{FF2B5EF4-FFF2-40B4-BE49-F238E27FC236}">
                <a16:creationId xmlns:a16="http://schemas.microsoft.com/office/drawing/2014/main" id="{84832DF5-3AA7-5C2C-6D44-922F515AC17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BFAFD5B-3906-983B-42F9-79055AC2BE5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73" name="Group 15">
          <a:extLst>
            <a:ext uri="{FF2B5EF4-FFF2-40B4-BE49-F238E27FC236}">
              <a16:creationId xmlns:a16="http://schemas.microsoft.com/office/drawing/2014/main" id="{17774E61-BA1F-9FEA-E922-F17C158A2969}"/>
            </a:ext>
          </a:extLst>
        </xdr:cNvPr>
        <xdr:cNvGrpSpPr>
          <a:grpSpLocks/>
        </xdr:cNvGrpSpPr>
      </xdr:nvGrpSpPr>
      <xdr:grpSpPr bwMode="auto">
        <a:xfrm>
          <a:off x="3701143" y="152400"/>
          <a:ext cx="0" cy="457200"/>
          <a:chOff x="5362575" y="104775"/>
          <a:chExt cx="0" cy="314325"/>
        </a:xfrm>
      </xdr:grpSpPr>
      <xdr:sp macro="" textlink="">
        <xdr:nvSpPr>
          <xdr:cNvPr id="5385399" name="Rectangle 16">
            <a:extLst>
              <a:ext uri="{FF2B5EF4-FFF2-40B4-BE49-F238E27FC236}">
                <a16:creationId xmlns:a16="http://schemas.microsoft.com/office/drawing/2014/main" id="{70F5629F-4C54-81A4-5BAE-710EAC0A55A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8C5FBD35-3CEA-A93D-C024-D14EBDA9AB9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74" name="Group 1">
          <a:extLst>
            <a:ext uri="{FF2B5EF4-FFF2-40B4-BE49-F238E27FC236}">
              <a16:creationId xmlns:a16="http://schemas.microsoft.com/office/drawing/2014/main" id="{002B714A-E20E-548D-005D-A34578864B07}"/>
            </a:ext>
          </a:extLst>
        </xdr:cNvPr>
        <xdr:cNvGrpSpPr>
          <a:grpSpLocks/>
        </xdr:cNvGrpSpPr>
      </xdr:nvGrpSpPr>
      <xdr:grpSpPr bwMode="auto">
        <a:xfrm>
          <a:off x="3701143" y="152400"/>
          <a:ext cx="0" cy="457200"/>
          <a:chOff x="5362575" y="104775"/>
          <a:chExt cx="0" cy="314325"/>
        </a:xfrm>
      </xdr:grpSpPr>
      <xdr:sp macro="" textlink="">
        <xdr:nvSpPr>
          <xdr:cNvPr id="5385397" name="Rectangle 2">
            <a:extLst>
              <a:ext uri="{FF2B5EF4-FFF2-40B4-BE49-F238E27FC236}">
                <a16:creationId xmlns:a16="http://schemas.microsoft.com/office/drawing/2014/main" id="{10559762-5ABF-9E68-1548-4BA47A5F0B6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97046A61-8107-0A52-3B4D-99E0DE5DE87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75" name="Group 15">
          <a:extLst>
            <a:ext uri="{FF2B5EF4-FFF2-40B4-BE49-F238E27FC236}">
              <a16:creationId xmlns:a16="http://schemas.microsoft.com/office/drawing/2014/main" id="{E37E4B6C-FE66-B84B-BA8D-F1D356DCD919}"/>
            </a:ext>
          </a:extLst>
        </xdr:cNvPr>
        <xdr:cNvGrpSpPr>
          <a:grpSpLocks/>
        </xdr:cNvGrpSpPr>
      </xdr:nvGrpSpPr>
      <xdr:grpSpPr bwMode="auto">
        <a:xfrm>
          <a:off x="3701143" y="152400"/>
          <a:ext cx="0" cy="457200"/>
          <a:chOff x="5362575" y="104775"/>
          <a:chExt cx="0" cy="314325"/>
        </a:xfrm>
      </xdr:grpSpPr>
      <xdr:sp macro="" textlink="">
        <xdr:nvSpPr>
          <xdr:cNvPr id="5385395" name="Rectangle 16">
            <a:extLst>
              <a:ext uri="{FF2B5EF4-FFF2-40B4-BE49-F238E27FC236}">
                <a16:creationId xmlns:a16="http://schemas.microsoft.com/office/drawing/2014/main" id="{0BD919E3-D551-E921-8387-2506DCC90D7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A95FC401-AA66-19EB-0D30-1AF05F6EE8B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76" name="Group 1">
          <a:extLst>
            <a:ext uri="{FF2B5EF4-FFF2-40B4-BE49-F238E27FC236}">
              <a16:creationId xmlns:a16="http://schemas.microsoft.com/office/drawing/2014/main" id="{9A74F1D4-A414-B65B-1281-880E15CF4D61}"/>
            </a:ext>
          </a:extLst>
        </xdr:cNvPr>
        <xdr:cNvGrpSpPr>
          <a:grpSpLocks/>
        </xdr:cNvGrpSpPr>
      </xdr:nvGrpSpPr>
      <xdr:grpSpPr bwMode="auto">
        <a:xfrm>
          <a:off x="3701143" y="152400"/>
          <a:ext cx="0" cy="457200"/>
          <a:chOff x="7950200" y="104775"/>
          <a:chExt cx="0" cy="314325"/>
        </a:xfrm>
      </xdr:grpSpPr>
      <xdr:sp macro="" textlink="">
        <xdr:nvSpPr>
          <xdr:cNvPr id="5385393" name="Rectangle 2">
            <a:extLst>
              <a:ext uri="{FF2B5EF4-FFF2-40B4-BE49-F238E27FC236}">
                <a16:creationId xmlns:a16="http://schemas.microsoft.com/office/drawing/2014/main" id="{16B14976-7B45-D1C2-D3B0-917520B4DE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980A34C7-DBB0-C97C-D7B4-B61ABCE64DCD}"/>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77" name="Group 1">
          <a:extLst>
            <a:ext uri="{FF2B5EF4-FFF2-40B4-BE49-F238E27FC236}">
              <a16:creationId xmlns:a16="http://schemas.microsoft.com/office/drawing/2014/main" id="{E0130994-60DF-1856-CC38-5CD196F92BB9}"/>
            </a:ext>
          </a:extLst>
        </xdr:cNvPr>
        <xdr:cNvGrpSpPr>
          <a:grpSpLocks/>
        </xdr:cNvGrpSpPr>
      </xdr:nvGrpSpPr>
      <xdr:grpSpPr bwMode="auto">
        <a:xfrm>
          <a:off x="3701143" y="152400"/>
          <a:ext cx="0" cy="457200"/>
          <a:chOff x="5362575" y="104775"/>
          <a:chExt cx="0" cy="314325"/>
        </a:xfrm>
      </xdr:grpSpPr>
      <xdr:sp macro="" textlink="">
        <xdr:nvSpPr>
          <xdr:cNvPr id="5385391" name="Rectangle 2">
            <a:extLst>
              <a:ext uri="{FF2B5EF4-FFF2-40B4-BE49-F238E27FC236}">
                <a16:creationId xmlns:a16="http://schemas.microsoft.com/office/drawing/2014/main" id="{9E530320-49C8-234A-6754-F1509776FD2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61708FDB-5A74-7DB7-9919-A861485BFD5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78" name="Group 15">
          <a:extLst>
            <a:ext uri="{FF2B5EF4-FFF2-40B4-BE49-F238E27FC236}">
              <a16:creationId xmlns:a16="http://schemas.microsoft.com/office/drawing/2014/main" id="{66880BBF-AD90-C9E5-56EF-CB04C96B97F5}"/>
            </a:ext>
          </a:extLst>
        </xdr:cNvPr>
        <xdr:cNvGrpSpPr>
          <a:grpSpLocks/>
        </xdr:cNvGrpSpPr>
      </xdr:nvGrpSpPr>
      <xdr:grpSpPr bwMode="auto">
        <a:xfrm>
          <a:off x="3701143" y="152400"/>
          <a:ext cx="0" cy="457200"/>
          <a:chOff x="5362575" y="104775"/>
          <a:chExt cx="0" cy="314325"/>
        </a:xfrm>
      </xdr:grpSpPr>
      <xdr:sp macro="" textlink="">
        <xdr:nvSpPr>
          <xdr:cNvPr id="5385389" name="Rectangle 16">
            <a:extLst>
              <a:ext uri="{FF2B5EF4-FFF2-40B4-BE49-F238E27FC236}">
                <a16:creationId xmlns:a16="http://schemas.microsoft.com/office/drawing/2014/main" id="{EFA80216-7E02-CB25-BE3A-42E4DF0AAC7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EEB41F0-A496-EFAD-402B-E0191F51949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79" name="Group 1">
          <a:extLst>
            <a:ext uri="{FF2B5EF4-FFF2-40B4-BE49-F238E27FC236}">
              <a16:creationId xmlns:a16="http://schemas.microsoft.com/office/drawing/2014/main" id="{FBE9529F-89BE-5313-B1C2-716D6BB9A04F}"/>
            </a:ext>
          </a:extLst>
        </xdr:cNvPr>
        <xdr:cNvGrpSpPr>
          <a:grpSpLocks/>
        </xdr:cNvGrpSpPr>
      </xdr:nvGrpSpPr>
      <xdr:grpSpPr bwMode="auto">
        <a:xfrm>
          <a:off x="3701143" y="152400"/>
          <a:ext cx="0" cy="457200"/>
          <a:chOff x="5362575" y="104775"/>
          <a:chExt cx="0" cy="314325"/>
        </a:xfrm>
      </xdr:grpSpPr>
      <xdr:sp macro="" textlink="">
        <xdr:nvSpPr>
          <xdr:cNvPr id="5385387" name="Rectangle 2">
            <a:extLst>
              <a:ext uri="{FF2B5EF4-FFF2-40B4-BE49-F238E27FC236}">
                <a16:creationId xmlns:a16="http://schemas.microsoft.com/office/drawing/2014/main" id="{159922DA-EF3F-2A3A-18F1-A85B3FDFE60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64D5B6E-1F26-FBF0-6B8E-990FB22AEB1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80" name="Group 15">
          <a:extLst>
            <a:ext uri="{FF2B5EF4-FFF2-40B4-BE49-F238E27FC236}">
              <a16:creationId xmlns:a16="http://schemas.microsoft.com/office/drawing/2014/main" id="{17F1425F-5B3B-553A-B3ED-7FECEC85B071}"/>
            </a:ext>
          </a:extLst>
        </xdr:cNvPr>
        <xdr:cNvGrpSpPr>
          <a:grpSpLocks/>
        </xdr:cNvGrpSpPr>
      </xdr:nvGrpSpPr>
      <xdr:grpSpPr bwMode="auto">
        <a:xfrm>
          <a:off x="3701143" y="152400"/>
          <a:ext cx="0" cy="457200"/>
          <a:chOff x="5362575" y="104775"/>
          <a:chExt cx="0" cy="314325"/>
        </a:xfrm>
      </xdr:grpSpPr>
      <xdr:sp macro="" textlink="">
        <xdr:nvSpPr>
          <xdr:cNvPr id="5385385" name="Rectangle 16">
            <a:extLst>
              <a:ext uri="{FF2B5EF4-FFF2-40B4-BE49-F238E27FC236}">
                <a16:creationId xmlns:a16="http://schemas.microsoft.com/office/drawing/2014/main" id="{7ED25FE9-4C56-549F-0438-56ACF133B2C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3F398629-98AD-839B-223D-66C5277DA00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5381" name="Group 1">
          <a:extLst>
            <a:ext uri="{FF2B5EF4-FFF2-40B4-BE49-F238E27FC236}">
              <a16:creationId xmlns:a16="http://schemas.microsoft.com/office/drawing/2014/main" id="{0DA5EC02-3B90-88EF-739D-D81E1AACD3E4}"/>
            </a:ext>
          </a:extLst>
        </xdr:cNvPr>
        <xdr:cNvGrpSpPr>
          <a:grpSpLocks/>
        </xdr:cNvGrpSpPr>
      </xdr:nvGrpSpPr>
      <xdr:grpSpPr bwMode="auto">
        <a:xfrm>
          <a:off x="3701143" y="152400"/>
          <a:ext cx="0" cy="457200"/>
          <a:chOff x="7950200" y="104775"/>
          <a:chExt cx="0" cy="314325"/>
        </a:xfrm>
      </xdr:grpSpPr>
      <xdr:sp macro="" textlink="">
        <xdr:nvSpPr>
          <xdr:cNvPr id="5385383" name="Rectangle 2">
            <a:extLst>
              <a:ext uri="{FF2B5EF4-FFF2-40B4-BE49-F238E27FC236}">
                <a16:creationId xmlns:a16="http://schemas.microsoft.com/office/drawing/2014/main" id="{CB772035-72B9-1577-B0B0-6581AD28037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63761723-BCB2-1D9F-CE07-7FDBF1D7498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504825</xdr:colOff>
      <xdr:row>0</xdr:row>
      <xdr:rowOff>104775</xdr:rowOff>
    </xdr:from>
    <xdr:to>
      <xdr:col>0</xdr:col>
      <xdr:colOff>2447925</xdr:colOff>
      <xdr:row>3</xdr:row>
      <xdr:rowOff>419100</xdr:rowOff>
    </xdr:to>
    <xdr:pic>
      <xdr:nvPicPr>
        <xdr:cNvPr id="5385382" name="Imagen 1">
          <a:extLst>
            <a:ext uri="{FF2B5EF4-FFF2-40B4-BE49-F238E27FC236}">
              <a16:creationId xmlns:a16="http://schemas.microsoft.com/office/drawing/2014/main" id="{994583DF-FC26-228E-0243-73A3E9B3D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04775"/>
          <a:ext cx="14001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876300</xdr:colOff>
      <xdr:row>1</xdr:row>
      <xdr:rowOff>57150</xdr:rowOff>
    </xdr:from>
    <xdr:to>
      <xdr:col>1</xdr:col>
      <xdr:colOff>1924050</xdr:colOff>
      <xdr:row>4</xdr:row>
      <xdr:rowOff>247650</xdr:rowOff>
    </xdr:to>
    <xdr:pic>
      <xdr:nvPicPr>
        <xdr:cNvPr id="730945" name="Imagen 1">
          <a:extLst>
            <a:ext uri="{FF2B5EF4-FFF2-40B4-BE49-F238E27FC236}">
              <a16:creationId xmlns:a16="http://schemas.microsoft.com/office/drawing/2014/main" id="{179FDF28-B8E6-56D3-E99E-EAA8B5547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3350"/>
          <a:ext cx="10477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152400</xdr:rowOff>
    </xdr:from>
    <xdr:to>
      <xdr:col>2</xdr:col>
      <xdr:colOff>0</xdr:colOff>
      <xdr:row>1</xdr:row>
      <xdr:rowOff>228600</xdr:rowOff>
    </xdr:to>
    <xdr:grpSp>
      <xdr:nvGrpSpPr>
        <xdr:cNvPr id="5383355" name="Group 1">
          <a:extLst>
            <a:ext uri="{FF2B5EF4-FFF2-40B4-BE49-F238E27FC236}">
              <a16:creationId xmlns:a16="http://schemas.microsoft.com/office/drawing/2014/main" id="{A2682EA2-4621-41A2-2F44-77F6F4FF650F}"/>
            </a:ext>
          </a:extLst>
        </xdr:cNvPr>
        <xdr:cNvGrpSpPr>
          <a:grpSpLocks/>
        </xdr:cNvGrpSpPr>
      </xdr:nvGrpSpPr>
      <xdr:grpSpPr bwMode="auto">
        <a:xfrm>
          <a:off x="3707581" y="0"/>
          <a:ext cx="0" cy="0"/>
          <a:chOff x="5362575" y="104775"/>
          <a:chExt cx="0" cy="314325"/>
        </a:xfrm>
      </xdr:grpSpPr>
      <xdr:sp macro="" textlink="">
        <xdr:nvSpPr>
          <xdr:cNvPr id="5383399" name="Rectangle 2">
            <a:extLst>
              <a:ext uri="{FF2B5EF4-FFF2-40B4-BE49-F238E27FC236}">
                <a16:creationId xmlns:a16="http://schemas.microsoft.com/office/drawing/2014/main" id="{88617D72-1B51-E276-8D09-CFC693FDE26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6D723DD6-F522-4A86-3AA9-827036C31050}"/>
              </a:ext>
            </a:extLst>
          </xdr:cNvPr>
          <xdr:cNvSpPr txBox="1">
            <a:spLocks noChangeArrowheads="1"/>
          </xdr:cNvSpPr>
        </xdr:nvSpPr>
        <xdr:spPr bwMode="auto">
          <a:xfrm>
            <a:off x="-8481288876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56" name="Group 15">
          <a:extLst>
            <a:ext uri="{FF2B5EF4-FFF2-40B4-BE49-F238E27FC236}">
              <a16:creationId xmlns:a16="http://schemas.microsoft.com/office/drawing/2014/main" id="{B57C021C-0A06-EF6E-003D-9D4B8601BA6C}"/>
            </a:ext>
          </a:extLst>
        </xdr:cNvPr>
        <xdr:cNvGrpSpPr>
          <a:grpSpLocks/>
        </xdr:cNvGrpSpPr>
      </xdr:nvGrpSpPr>
      <xdr:grpSpPr bwMode="auto">
        <a:xfrm>
          <a:off x="3707581" y="0"/>
          <a:ext cx="0" cy="0"/>
          <a:chOff x="5362575" y="104775"/>
          <a:chExt cx="0" cy="314325"/>
        </a:xfrm>
      </xdr:grpSpPr>
      <xdr:sp macro="" textlink="">
        <xdr:nvSpPr>
          <xdr:cNvPr id="5383397" name="Rectangle 16">
            <a:extLst>
              <a:ext uri="{FF2B5EF4-FFF2-40B4-BE49-F238E27FC236}">
                <a16:creationId xmlns:a16="http://schemas.microsoft.com/office/drawing/2014/main" id="{4A062F58-6189-D9F6-0BC6-5538E9A5383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8402A67-9A81-908D-A9DE-9FF6DCA99A89}"/>
              </a:ext>
            </a:extLst>
          </xdr:cNvPr>
          <xdr:cNvSpPr txBox="1">
            <a:spLocks noChangeArrowheads="1"/>
          </xdr:cNvSpPr>
        </xdr:nvSpPr>
        <xdr:spPr bwMode="auto">
          <a:xfrm>
            <a:off x="-8481288876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57" name="Group 1">
          <a:extLst>
            <a:ext uri="{FF2B5EF4-FFF2-40B4-BE49-F238E27FC236}">
              <a16:creationId xmlns:a16="http://schemas.microsoft.com/office/drawing/2014/main" id="{68937EAB-DF61-D0F1-6E60-0E863A95DDF3}"/>
            </a:ext>
          </a:extLst>
        </xdr:cNvPr>
        <xdr:cNvGrpSpPr>
          <a:grpSpLocks/>
        </xdr:cNvGrpSpPr>
      </xdr:nvGrpSpPr>
      <xdr:grpSpPr bwMode="auto">
        <a:xfrm>
          <a:off x="3707581" y="0"/>
          <a:ext cx="0" cy="0"/>
          <a:chOff x="5362575" y="104775"/>
          <a:chExt cx="0" cy="314325"/>
        </a:xfrm>
      </xdr:grpSpPr>
      <xdr:sp macro="" textlink="">
        <xdr:nvSpPr>
          <xdr:cNvPr id="5383395" name="Rectangle 2">
            <a:extLst>
              <a:ext uri="{FF2B5EF4-FFF2-40B4-BE49-F238E27FC236}">
                <a16:creationId xmlns:a16="http://schemas.microsoft.com/office/drawing/2014/main" id="{26308BA1-B0D9-CF59-F95B-B44324F9FC1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36308216-1DFC-0AC4-EED0-57F6EAFC120D}"/>
              </a:ext>
            </a:extLst>
          </xdr:cNvPr>
          <xdr:cNvSpPr txBox="1">
            <a:spLocks noChangeArrowheads="1"/>
          </xdr:cNvSpPr>
        </xdr:nvSpPr>
        <xdr:spPr bwMode="auto">
          <a:xfrm>
            <a:off x="-8481288876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58" name="Group 15">
          <a:extLst>
            <a:ext uri="{FF2B5EF4-FFF2-40B4-BE49-F238E27FC236}">
              <a16:creationId xmlns:a16="http://schemas.microsoft.com/office/drawing/2014/main" id="{EB9EC57B-14CE-DE0C-3017-5D695F67F9C7}"/>
            </a:ext>
          </a:extLst>
        </xdr:cNvPr>
        <xdr:cNvGrpSpPr>
          <a:grpSpLocks/>
        </xdr:cNvGrpSpPr>
      </xdr:nvGrpSpPr>
      <xdr:grpSpPr bwMode="auto">
        <a:xfrm>
          <a:off x="3707581" y="0"/>
          <a:ext cx="0" cy="0"/>
          <a:chOff x="5362575" y="104775"/>
          <a:chExt cx="0" cy="314325"/>
        </a:xfrm>
      </xdr:grpSpPr>
      <xdr:sp macro="" textlink="">
        <xdr:nvSpPr>
          <xdr:cNvPr id="5383393" name="Rectangle 16">
            <a:extLst>
              <a:ext uri="{FF2B5EF4-FFF2-40B4-BE49-F238E27FC236}">
                <a16:creationId xmlns:a16="http://schemas.microsoft.com/office/drawing/2014/main" id="{F74A29FC-D02A-8340-5D3A-75DAC740AE3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22233AD8-BAD3-3CF7-EA72-7C00CC285EAA}"/>
              </a:ext>
            </a:extLst>
          </xdr:cNvPr>
          <xdr:cNvSpPr txBox="1">
            <a:spLocks noChangeArrowheads="1"/>
          </xdr:cNvSpPr>
        </xdr:nvSpPr>
        <xdr:spPr bwMode="auto">
          <a:xfrm>
            <a:off x="-8481288876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59" name="Group 1">
          <a:extLst>
            <a:ext uri="{FF2B5EF4-FFF2-40B4-BE49-F238E27FC236}">
              <a16:creationId xmlns:a16="http://schemas.microsoft.com/office/drawing/2014/main" id="{A09B4E16-ABEF-3810-6AB2-E1B52BECFD12}"/>
            </a:ext>
          </a:extLst>
        </xdr:cNvPr>
        <xdr:cNvGrpSpPr>
          <a:grpSpLocks/>
        </xdr:cNvGrpSpPr>
      </xdr:nvGrpSpPr>
      <xdr:grpSpPr bwMode="auto">
        <a:xfrm>
          <a:off x="3707581" y="0"/>
          <a:ext cx="0" cy="0"/>
          <a:chOff x="7950200" y="104775"/>
          <a:chExt cx="0" cy="314325"/>
        </a:xfrm>
      </xdr:grpSpPr>
      <xdr:sp macro="" textlink="">
        <xdr:nvSpPr>
          <xdr:cNvPr id="5383391" name="Rectangle 2">
            <a:extLst>
              <a:ext uri="{FF2B5EF4-FFF2-40B4-BE49-F238E27FC236}">
                <a16:creationId xmlns:a16="http://schemas.microsoft.com/office/drawing/2014/main" id="{C9740CD3-5A1E-42CF-B6AF-CE8E7D7008C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913BB228-8E6D-D4D0-89E6-296065D7AEC5}"/>
              </a:ext>
            </a:extLst>
          </xdr:cNvPr>
          <xdr:cNvSpPr txBox="1">
            <a:spLocks noChangeArrowheads="1"/>
          </xdr:cNvSpPr>
        </xdr:nvSpPr>
        <xdr:spPr bwMode="auto">
          <a:xfrm>
            <a:off x="-2287192530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60" name="Group 1">
          <a:extLst>
            <a:ext uri="{FF2B5EF4-FFF2-40B4-BE49-F238E27FC236}">
              <a16:creationId xmlns:a16="http://schemas.microsoft.com/office/drawing/2014/main" id="{A21D42E9-43F2-1040-EF33-A8BA87378DDD}"/>
            </a:ext>
          </a:extLst>
        </xdr:cNvPr>
        <xdr:cNvGrpSpPr>
          <a:grpSpLocks/>
        </xdr:cNvGrpSpPr>
      </xdr:nvGrpSpPr>
      <xdr:grpSpPr bwMode="auto">
        <a:xfrm>
          <a:off x="3707581" y="0"/>
          <a:ext cx="0" cy="0"/>
          <a:chOff x="5362575" y="104775"/>
          <a:chExt cx="0" cy="314325"/>
        </a:xfrm>
      </xdr:grpSpPr>
      <xdr:sp macro="" textlink="">
        <xdr:nvSpPr>
          <xdr:cNvPr id="5383389" name="Rectangle 2">
            <a:extLst>
              <a:ext uri="{FF2B5EF4-FFF2-40B4-BE49-F238E27FC236}">
                <a16:creationId xmlns:a16="http://schemas.microsoft.com/office/drawing/2014/main" id="{A593D907-7BA5-13EF-1907-F57F62E374F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C7258807-70CA-DCA5-F78D-3A82DD7DAA88}"/>
              </a:ext>
            </a:extLst>
          </xdr:cNvPr>
          <xdr:cNvSpPr txBox="1">
            <a:spLocks noChangeArrowheads="1"/>
          </xdr:cNvSpPr>
        </xdr:nvSpPr>
        <xdr:spPr bwMode="auto">
          <a:xfrm>
            <a:off x="-8481288876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61" name="Group 15">
          <a:extLst>
            <a:ext uri="{FF2B5EF4-FFF2-40B4-BE49-F238E27FC236}">
              <a16:creationId xmlns:a16="http://schemas.microsoft.com/office/drawing/2014/main" id="{CEB3CC63-A37C-D2D4-A1F6-93933C6CCA21}"/>
            </a:ext>
          </a:extLst>
        </xdr:cNvPr>
        <xdr:cNvGrpSpPr>
          <a:grpSpLocks/>
        </xdr:cNvGrpSpPr>
      </xdr:nvGrpSpPr>
      <xdr:grpSpPr bwMode="auto">
        <a:xfrm>
          <a:off x="3707581" y="0"/>
          <a:ext cx="0" cy="0"/>
          <a:chOff x="5362575" y="104775"/>
          <a:chExt cx="0" cy="314325"/>
        </a:xfrm>
      </xdr:grpSpPr>
      <xdr:sp macro="" textlink="">
        <xdr:nvSpPr>
          <xdr:cNvPr id="5383387" name="Rectangle 16">
            <a:extLst>
              <a:ext uri="{FF2B5EF4-FFF2-40B4-BE49-F238E27FC236}">
                <a16:creationId xmlns:a16="http://schemas.microsoft.com/office/drawing/2014/main" id="{25F414A3-CE19-B1A4-EB8E-D155E1C59CF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107C48A1-4F1A-8A5A-1518-25E2B2E417F5}"/>
              </a:ext>
            </a:extLst>
          </xdr:cNvPr>
          <xdr:cNvSpPr txBox="1">
            <a:spLocks noChangeArrowheads="1"/>
          </xdr:cNvSpPr>
        </xdr:nvSpPr>
        <xdr:spPr bwMode="auto">
          <a:xfrm>
            <a:off x="-8481288876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62" name="Group 1">
          <a:extLst>
            <a:ext uri="{FF2B5EF4-FFF2-40B4-BE49-F238E27FC236}">
              <a16:creationId xmlns:a16="http://schemas.microsoft.com/office/drawing/2014/main" id="{87A8E92C-9312-E895-1DE2-A5211133C3B1}"/>
            </a:ext>
          </a:extLst>
        </xdr:cNvPr>
        <xdr:cNvGrpSpPr>
          <a:grpSpLocks/>
        </xdr:cNvGrpSpPr>
      </xdr:nvGrpSpPr>
      <xdr:grpSpPr bwMode="auto">
        <a:xfrm>
          <a:off x="3707581" y="0"/>
          <a:ext cx="0" cy="0"/>
          <a:chOff x="5362575" y="104775"/>
          <a:chExt cx="0" cy="314325"/>
        </a:xfrm>
      </xdr:grpSpPr>
      <xdr:sp macro="" textlink="">
        <xdr:nvSpPr>
          <xdr:cNvPr id="5383385" name="Rectangle 2">
            <a:extLst>
              <a:ext uri="{FF2B5EF4-FFF2-40B4-BE49-F238E27FC236}">
                <a16:creationId xmlns:a16="http://schemas.microsoft.com/office/drawing/2014/main" id="{C0A12AE2-3556-FCC7-75A3-94781B069BF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3BB2DD6-35D7-7F52-7AF2-79A3E4002D72}"/>
              </a:ext>
            </a:extLst>
          </xdr:cNvPr>
          <xdr:cNvSpPr txBox="1">
            <a:spLocks noChangeArrowheads="1"/>
          </xdr:cNvSpPr>
        </xdr:nvSpPr>
        <xdr:spPr bwMode="auto">
          <a:xfrm>
            <a:off x="-8481288876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63" name="Group 15">
          <a:extLst>
            <a:ext uri="{FF2B5EF4-FFF2-40B4-BE49-F238E27FC236}">
              <a16:creationId xmlns:a16="http://schemas.microsoft.com/office/drawing/2014/main" id="{D800AE40-62EF-3767-5B4B-5C9313F25620}"/>
            </a:ext>
          </a:extLst>
        </xdr:cNvPr>
        <xdr:cNvGrpSpPr>
          <a:grpSpLocks/>
        </xdr:cNvGrpSpPr>
      </xdr:nvGrpSpPr>
      <xdr:grpSpPr bwMode="auto">
        <a:xfrm>
          <a:off x="3707581" y="0"/>
          <a:ext cx="0" cy="0"/>
          <a:chOff x="5362575" y="104775"/>
          <a:chExt cx="0" cy="314325"/>
        </a:xfrm>
      </xdr:grpSpPr>
      <xdr:sp macro="" textlink="">
        <xdr:nvSpPr>
          <xdr:cNvPr id="5383383" name="Rectangle 16">
            <a:extLst>
              <a:ext uri="{FF2B5EF4-FFF2-40B4-BE49-F238E27FC236}">
                <a16:creationId xmlns:a16="http://schemas.microsoft.com/office/drawing/2014/main" id="{B699B51D-7369-53C6-3B54-15ABCCA46AB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D1238B86-3712-31B3-58A6-A01B12F68939}"/>
              </a:ext>
            </a:extLst>
          </xdr:cNvPr>
          <xdr:cNvSpPr txBox="1">
            <a:spLocks noChangeArrowheads="1"/>
          </xdr:cNvSpPr>
        </xdr:nvSpPr>
        <xdr:spPr bwMode="auto">
          <a:xfrm>
            <a:off x="-8481288876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64" name="Group 1">
          <a:extLst>
            <a:ext uri="{FF2B5EF4-FFF2-40B4-BE49-F238E27FC236}">
              <a16:creationId xmlns:a16="http://schemas.microsoft.com/office/drawing/2014/main" id="{9FA24BDC-E18D-B239-C2EB-777EA58CCB3B}"/>
            </a:ext>
          </a:extLst>
        </xdr:cNvPr>
        <xdr:cNvGrpSpPr>
          <a:grpSpLocks/>
        </xdr:cNvGrpSpPr>
      </xdr:nvGrpSpPr>
      <xdr:grpSpPr bwMode="auto">
        <a:xfrm>
          <a:off x="3707581" y="0"/>
          <a:ext cx="0" cy="0"/>
          <a:chOff x="7950200" y="104775"/>
          <a:chExt cx="0" cy="314325"/>
        </a:xfrm>
      </xdr:grpSpPr>
      <xdr:sp macro="" textlink="">
        <xdr:nvSpPr>
          <xdr:cNvPr id="5383381" name="Rectangle 2">
            <a:extLst>
              <a:ext uri="{FF2B5EF4-FFF2-40B4-BE49-F238E27FC236}">
                <a16:creationId xmlns:a16="http://schemas.microsoft.com/office/drawing/2014/main" id="{E559E50C-3626-FCAD-DC0D-ED7CDF1C994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A7B9E9E6-1C8E-CD8A-01A4-A5189D0E8AF9}"/>
              </a:ext>
            </a:extLst>
          </xdr:cNvPr>
          <xdr:cNvSpPr txBox="1">
            <a:spLocks noChangeArrowheads="1"/>
          </xdr:cNvSpPr>
        </xdr:nvSpPr>
        <xdr:spPr bwMode="auto">
          <a:xfrm>
            <a:off x="-2287192530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65" name="Group 1">
          <a:extLst>
            <a:ext uri="{FF2B5EF4-FFF2-40B4-BE49-F238E27FC236}">
              <a16:creationId xmlns:a16="http://schemas.microsoft.com/office/drawing/2014/main" id="{CF4EE8F5-8FB7-9BB1-46A4-1F32D3F8E597}"/>
            </a:ext>
          </a:extLst>
        </xdr:cNvPr>
        <xdr:cNvGrpSpPr>
          <a:grpSpLocks/>
        </xdr:cNvGrpSpPr>
      </xdr:nvGrpSpPr>
      <xdr:grpSpPr bwMode="auto">
        <a:xfrm>
          <a:off x="3707581" y="0"/>
          <a:ext cx="0" cy="0"/>
          <a:chOff x="5362575" y="104775"/>
          <a:chExt cx="0" cy="314325"/>
        </a:xfrm>
      </xdr:grpSpPr>
      <xdr:sp macro="" textlink="">
        <xdr:nvSpPr>
          <xdr:cNvPr id="5383379" name="Rectangle 2">
            <a:extLst>
              <a:ext uri="{FF2B5EF4-FFF2-40B4-BE49-F238E27FC236}">
                <a16:creationId xmlns:a16="http://schemas.microsoft.com/office/drawing/2014/main" id="{19A0D7ED-CD5B-11D1-E24D-DFE88C711E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C67CA5E4-0696-865D-224D-1CE283BC23A7}"/>
              </a:ext>
            </a:extLst>
          </xdr:cNvPr>
          <xdr:cNvSpPr txBox="1">
            <a:spLocks noChangeArrowheads="1"/>
          </xdr:cNvSpPr>
        </xdr:nvSpPr>
        <xdr:spPr bwMode="auto">
          <a:xfrm>
            <a:off x="-8481288876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66" name="Group 15">
          <a:extLst>
            <a:ext uri="{FF2B5EF4-FFF2-40B4-BE49-F238E27FC236}">
              <a16:creationId xmlns:a16="http://schemas.microsoft.com/office/drawing/2014/main" id="{8FB6E82F-FA42-9704-5EE2-E518A946EA0B}"/>
            </a:ext>
          </a:extLst>
        </xdr:cNvPr>
        <xdr:cNvGrpSpPr>
          <a:grpSpLocks/>
        </xdr:cNvGrpSpPr>
      </xdr:nvGrpSpPr>
      <xdr:grpSpPr bwMode="auto">
        <a:xfrm>
          <a:off x="3707581" y="0"/>
          <a:ext cx="0" cy="0"/>
          <a:chOff x="5362575" y="104775"/>
          <a:chExt cx="0" cy="314325"/>
        </a:xfrm>
      </xdr:grpSpPr>
      <xdr:sp macro="" textlink="">
        <xdr:nvSpPr>
          <xdr:cNvPr id="5383377" name="Rectangle 16">
            <a:extLst>
              <a:ext uri="{FF2B5EF4-FFF2-40B4-BE49-F238E27FC236}">
                <a16:creationId xmlns:a16="http://schemas.microsoft.com/office/drawing/2014/main" id="{FC120C8E-3CCE-E7BF-D4B8-57C47266FAC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AED2051A-0BE6-DF73-D168-DD32945C7A28}"/>
              </a:ext>
            </a:extLst>
          </xdr:cNvPr>
          <xdr:cNvSpPr txBox="1">
            <a:spLocks noChangeArrowheads="1"/>
          </xdr:cNvSpPr>
        </xdr:nvSpPr>
        <xdr:spPr bwMode="auto">
          <a:xfrm>
            <a:off x="-8481288876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67" name="Group 1">
          <a:extLst>
            <a:ext uri="{FF2B5EF4-FFF2-40B4-BE49-F238E27FC236}">
              <a16:creationId xmlns:a16="http://schemas.microsoft.com/office/drawing/2014/main" id="{E9415792-80C2-27CE-5D24-EBC540A0B819}"/>
            </a:ext>
          </a:extLst>
        </xdr:cNvPr>
        <xdr:cNvGrpSpPr>
          <a:grpSpLocks/>
        </xdr:cNvGrpSpPr>
      </xdr:nvGrpSpPr>
      <xdr:grpSpPr bwMode="auto">
        <a:xfrm>
          <a:off x="3707581" y="0"/>
          <a:ext cx="0" cy="0"/>
          <a:chOff x="5362575" y="104775"/>
          <a:chExt cx="0" cy="314325"/>
        </a:xfrm>
      </xdr:grpSpPr>
      <xdr:sp macro="" textlink="">
        <xdr:nvSpPr>
          <xdr:cNvPr id="5383375" name="Rectangle 2">
            <a:extLst>
              <a:ext uri="{FF2B5EF4-FFF2-40B4-BE49-F238E27FC236}">
                <a16:creationId xmlns:a16="http://schemas.microsoft.com/office/drawing/2014/main" id="{0AE51095-FCF6-FFEA-B062-0BE24CE429B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3622D72-F835-6815-23AC-F4ED567C5CB1}"/>
              </a:ext>
            </a:extLst>
          </xdr:cNvPr>
          <xdr:cNvSpPr txBox="1">
            <a:spLocks noChangeArrowheads="1"/>
          </xdr:cNvSpPr>
        </xdr:nvSpPr>
        <xdr:spPr bwMode="auto">
          <a:xfrm>
            <a:off x="-8481288876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68" name="Group 15">
          <a:extLst>
            <a:ext uri="{FF2B5EF4-FFF2-40B4-BE49-F238E27FC236}">
              <a16:creationId xmlns:a16="http://schemas.microsoft.com/office/drawing/2014/main" id="{C4A47B00-C933-D59E-7F1D-D93E170B2DE0}"/>
            </a:ext>
          </a:extLst>
        </xdr:cNvPr>
        <xdr:cNvGrpSpPr>
          <a:grpSpLocks/>
        </xdr:cNvGrpSpPr>
      </xdr:nvGrpSpPr>
      <xdr:grpSpPr bwMode="auto">
        <a:xfrm>
          <a:off x="3707581" y="0"/>
          <a:ext cx="0" cy="0"/>
          <a:chOff x="5362575" y="104775"/>
          <a:chExt cx="0" cy="314325"/>
        </a:xfrm>
      </xdr:grpSpPr>
      <xdr:sp macro="" textlink="">
        <xdr:nvSpPr>
          <xdr:cNvPr id="5383373" name="Rectangle 16">
            <a:extLst>
              <a:ext uri="{FF2B5EF4-FFF2-40B4-BE49-F238E27FC236}">
                <a16:creationId xmlns:a16="http://schemas.microsoft.com/office/drawing/2014/main" id="{60D22A25-7543-C4F6-188F-4BF4527E074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19F29923-090A-61AC-14D4-48D49AB39532}"/>
              </a:ext>
            </a:extLst>
          </xdr:cNvPr>
          <xdr:cNvSpPr txBox="1">
            <a:spLocks noChangeArrowheads="1"/>
          </xdr:cNvSpPr>
        </xdr:nvSpPr>
        <xdr:spPr bwMode="auto">
          <a:xfrm>
            <a:off x="-8481288876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3369" name="Group 1">
          <a:extLst>
            <a:ext uri="{FF2B5EF4-FFF2-40B4-BE49-F238E27FC236}">
              <a16:creationId xmlns:a16="http://schemas.microsoft.com/office/drawing/2014/main" id="{67160285-C72A-7CEF-8FB1-99402EBD2075}"/>
            </a:ext>
          </a:extLst>
        </xdr:cNvPr>
        <xdr:cNvGrpSpPr>
          <a:grpSpLocks/>
        </xdr:cNvGrpSpPr>
      </xdr:nvGrpSpPr>
      <xdr:grpSpPr bwMode="auto">
        <a:xfrm>
          <a:off x="3707581" y="0"/>
          <a:ext cx="0" cy="0"/>
          <a:chOff x="7950200" y="104775"/>
          <a:chExt cx="0" cy="314325"/>
        </a:xfrm>
      </xdr:grpSpPr>
      <xdr:sp macro="" textlink="">
        <xdr:nvSpPr>
          <xdr:cNvPr id="5383371" name="Rectangle 2">
            <a:extLst>
              <a:ext uri="{FF2B5EF4-FFF2-40B4-BE49-F238E27FC236}">
                <a16:creationId xmlns:a16="http://schemas.microsoft.com/office/drawing/2014/main" id="{8CC24B11-6199-36EA-50D9-8B9A701084D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1A9CBADA-7F42-D655-F50F-39A77C9D67D1}"/>
              </a:ext>
            </a:extLst>
          </xdr:cNvPr>
          <xdr:cNvSpPr txBox="1">
            <a:spLocks noChangeArrowheads="1"/>
          </xdr:cNvSpPr>
        </xdr:nvSpPr>
        <xdr:spPr bwMode="auto">
          <a:xfrm>
            <a:off x="-2287192530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504825</xdr:colOff>
      <xdr:row>0</xdr:row>
      <xdr:rowOff>104775</xdr:rowOff>
    </xdr:from>
    <xdr:to>
      <xdr:col>0</xdr:col>
      <xdr:colOff>2447925</xdr:colOff>
      <xdr:row>3</xdr:row>
      <xdr:rowOff>419100</xdr:rowOff>
    </xdr:to>
    <xdr:pic>
      <xdr:nvPicPr>
        <xdr:cNvPr id="5383370" name="Imagen 1">
          <a:extLst>
            <a:ext uri="{FF2B5EF4-FFF2-40B4-BE49-F238E27FC236}">
              <a16:creationId xmlns:a16="http://schemas.microsoft.com/office/drawing/2014/main" id="{4826969E-7509-7F4A-16CE-99B897140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0"/>
          <a:ext cx="1400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876300</xdr:colOff>
      <xdr:row>1</xdr:row>
      <xdr:rowOff>57150</xdr:rowOff>
    </xdr:from>
    <xdr:to>
      <xdr:col>1</xdr:col>
      <xdr:colOff>1924050</xdr:colOff>
      <xdr:row>4</xdr:row>
      <xdr:rowOff>247650</xdr:rowOff>
    </xdr:to>
    <xdr:pic>
      <xdr:nvPicPr>
        <xdr:cNvPr id="1440433" name="Imagen 1">
          <a:extLst>
            <a:ext uri="{FF2B5EF4-FFF2-40B4-BE49-F238E27FC236}">
              <a16:creationId xmlns:a16="http://schemas.microsoft.com/office/drawing/2014/main" id="{B9F19438-FB7B-11F0-2615-D583DE357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3350"/>
          <a:ext cx="10477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0</xdr:row>
      <xdr:rowOff>152400</xdr:rowOff>
    </xdr:from>
    <xdr:to>
      <xdr:col>2</xdr:col>
      <xdr:colOff>0</xdr:colOff>
      <xdr:row>1</xdr:row>
      <xdr:rowOff>228600</xdr:rowOff>
    </xdr:to>
    <xdr:grpSp>
      <xdr:nvGrpSpPr>
        <xdr:cNvPr id="5381021" name="Group 1">
          <a:extLst>
            <a:ext uri="{FF2B5EF4-FFF2-40B4-BE49-F238E27FC236}">
              <a16:creationId xmlns:a16="http://schemas.microsoft.com/office/drawing/2014/main" id="{19C03944-3BAF-0AAD-FFDF-DCD1FF5244DF}"/>
            </a:ext>
          </a:extLst>
        </xdr:cNvPr>
        <xdr:cNvGrpSpPr>
          <a:grpSpLocks/>
        </xdr:cNvGrpSpPr>
      </xdr:nvGrpSpPr>
      <xdr:grpSpPr bwMode="auto">
        <a:xfrm>
          <a:off x="3524250" y="152400"/>
          <a:ext cx="0" cy="457200"/>
          <a:chOff x="5362575" y="104775"/>
          <a:chExt cx="0" cy="314325"/>
        </a:xfrm>
      </xdr:grpSpPr>
      <xdr:sp macro="" textlink="">
        <xdr:nvSpPr>
          <xdr:cNvPr id="5381065" name="Rectangle 2">
            <a:extLst>
              <a:ext uri="{FF2B5EF4-FFF2-40B4-BE49-F238E27FC236}">
                <a16:creationId xmlns:a16="http://schemas.microsoft.com/office/drawing/2014/main" id="{11CD0E58-0C6E-0DB0-C602-5B80CED7FAD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7E73F5AA-8817-D84C-EC41-44ADE98A5C9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22" name="Group 15">
          <a:extLst>
            <a:ext uri="{FF2B5EF4-FFF2-40B4-BE49-F238E27FC236}">
              <a16:creationId xmlns:a16="http://schemas.microsoft.com/office/drawing/2014/main" id="{54BD5E6E-BA52-F07C-4DFD-A5723DDE662E}"/>
            </a:ext>
          </a:extLst>
        </xdr:cNvPr>
        <xdr:cNvGrpSpPr>
          <a:grpSpLocks/>
        </xdr:cNvGrpSpPr>
      </xdr:nvGrpSpPr>
      <xdr:grpSpPr bwMode="auto">
        <a:xfrm>
          <a:off x="3524250" y="152400"/>
          <a:ext cx="0" cy="457200"/>
          <a:chOff x="5362575" y="104775"/>
          <a:chExt cx="0" cy="314325"/>
        </a:xfrm>
      </xdr:grpSpPr>
      <xdr:sp macro="" textlink="">
        <xdr:nvSpPr>
          <xdr:cNvPr id="5381063" name="Rectangle 16">
            <a:extLst>
              <a:ext uri="{FF2B5EF4-FFF2-40B4-BE49-F238E27FC236}">
                <a16:creationId xmlns:a16="http://schemas.microsoft.com/office/drawing/2014/main" id="{22DDACD6-4249-D5DD-7C24-F1EC9537C8D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DD70B4FC-9CEF-9C20-01C1-735B36FE8CF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23" name="Group 1">
          <a:extLst>
            <a:ext uri="{FF2B5EF4-FFF2-40B4-BE49-F238E27FC236}">
              <a16:creationId xmlns:a16="http://schemas.microsoft.com/office/drawing/2014/main" id="{A4922D56-71EA-C87C-1C9F-8DBE920E0B1E}"/>
            </a:ext>
          </a:extLst>
        </xdr:cNvPr>
        <xdr:cNvGrpSpPr>
          <a:grpSpLocks/>
        </xdr:cNvGrpSpPr>
      </xdr:nvGrpSpPr>
      <xdr:grpSpPr bwMode="auto">
        <a:xfrm>
          <a:off x="3524250" y="152400"/>
          <a:ext cx="0" cy="457200"/>
          <a:chOff x="5362575" y="104775"/>
          <a:chExt cx="0" cy="314325"/>
        </a:xfrm>
      </xdr:grpSpPr>
      <xdr:sp macro="" textlink="">
        <xdr:nvSpPr>
          <xdr:cNvPr id="5381061" name="Rectangle 2">
            <a:extLst>
              <a:ext uri="{FF2B5EF4-FFF2-40B4-BE49-F238E27FC236}">
                <a16:creationId xmlns:a16="http://schemas.microsoft.com/office/drawing/2014/main" id="{2D12AF69-7452-8647-14CB-D9E4F937090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5216F3B4-02F1-CF43-6DE6-626F6270CA6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24" name="Group 15">
          <a:extLst>
            <a:ext uri="{FF2B5EF4-FFF2-40B4-BE49-F238E27FC236}">
              <a16:creationId xmlns:a16="http://schemas.microsoft.com/office/drawing/2014/main" id="{9C5082BF-DAAD-4360-1F43-F3D905ED4D32}"/>
            </a:ext>
          </a:extLst>
        </xdr:cNvPr>
        <xdr:cNvGrpSpPr>
          <a:grpSpLocks/>
        </xdr:cNvGrpSpPr>
      </xdr:nvGrpSpPr>
      <xdr:grpSpPr bwMode="auto">
        <a:xfrm>
          <a:off x="3524250" y="152400"/>
          <a:ext cx="0" cy="457200"/>
          <a:chOff x="5362575" y="104775"/>
          <a:chExt cx="0" cy="314325"/>
        </a:xfrm>
      </xdr:grpSpPr>
      <xdr:sp macro="" textlink="">
        <xdr:nvSpPr>
          <xdr:cNvPr id="5381059" name="Rectangle 16">
            <a:extLst>
              <a:ext uri="{FF2B5EF4-FFF2-40B4-BE49-F238E27FC236}">
                <a16:creationId xmlns:a16="http://schemas.microsoft.com/office/drawing/2014/main" id="{09321902-2176-2E2D-3F78-2A3FA4C7D1E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EE5F3AEB-92D7-4184-8B74-6E5BD0338EB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25" name="Group 1">
          <a:extLst>
            <a:ext uri="{FF2B5EF4-FFF2-40B4-BE49-F238E27FC236}">
              <a16:creationId xmlns:a16="http://schemas.microsoft.com/office/drawing/2014/main" id="{19EB2E46-3F2E-BD71-8095-59597A57D8CD}"/>
            </a:ext>
          </a:extLst>
        </xdr:cNvPr>
        <xdr:cNvGrpSpPr>
          <a:grpSpLocks/>
        </xdr:cNvGrpSpPr>
      </xdr:nvGrpSpPr>
      <xdr:grpSpPr bwMode="auto">
        <a:xfrm>
          <a:off x="3524250" y="152400"/>
          <a:ext cx="0" cy="457200"/>
          <a:chOff x="7950200" y="104775"/>
          <a:chExt cx="0" cy="314325"/>
        </a:xfrm>
      </xdr:grpSpPr>
      <xdr:sp macro="" textlink="">
        <xdr:nvSpPr>
          <xdr:cNvPr id="5381057" name="Rectangle 2">
            <a:extLst>
              <a:ext uri="{FF2B5EF4-FFF2-40B4-BE49-F238E27FC236}">
                <a16:creationId xmlns:a16="http://schemas.microsoft.com/office/drawing/2014/main" id="{B957F46B-19A3-C6BE-38B8-23FE0BD0F39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8F8FAEB9-A522-DCB7-87D2-D1673EE567C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26" name="Group 1">
          <a:extLst>
            <a:ext uri="{FF2B5EF4-FFF2-40B4-BE49-F238E27FC236}">
              <a16:creationId xmlns:a16="http://schemas.microsoft.com/office/drawing/2014/main" id="{6B6CFD0B-00CA-2211-E419-BB08F69E3564}"/>
            </a:ext>
          </a:extLst>
        </xdr:cNvPr>
        <xdr:cNvGrpSpPr>
          <a:grpSpLocks/>
        </xdr:cNvGrpSpPr>
      </xdr:nvGrpSpPr>
      <xdr:grpSpPr bwMode="auto">
        <a:xfrm>
          <a:off x="3524250" y="152400"/>
          <a:ext cx="0" cy="457200"/>
          <a:chOff x="5362575" y="104775"/>
          <a:chExt cx="0" cy="314325"/>
        </a:xfrm>
      </xdr:grpSpPr>
      <xdr:sp macro="" textlink="">
        <xdr:nvSpPr>
          <xdr:cNvPr id="5381055" name="Rectangle 2">
            <a:extLst>
              <a:ext uri="{FF2B5EF4-FFF2-40B4-BE49-F238E27FC236}">
                <a16:creationId xmlns:a16="http://schemas.microsoft.com/office/drawing/2014/main" id="{C9A0FC8C-A188-4175-04A4-8824A7E139F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1017F8B7-FA91-767F-E55E-88BF0BAF566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27" name="Group 15">
          <a:extLst>
            <a:ext uri="{FF2B5EF4-FFF2-40B4-BE49-F238E27FC236}">
              <a16:creationId xmlns:a16="http://schemas.microsoft.com/office/drawing/2014/main" id="{B1454EF3-EE55-6EAC-30C8-A013749E80F0}"/>
            </a:ext>
          </a:extLst>
        </xdr:cNvPr>
        <xdr:cNvGrpSpPr>
          <a:grpSpLocks/>
        </xdr:cNvGrpSpPr>
      </xdr:nvGrpSpPr>
      <xdr:grpSpPr bwMode="auto">
        <a:xfrm>
          <a:off x="3524250" y="152400"/>
          <a:ext cx="0" cy="457200"/>
          <a:chOff x="5362575" y="104775"/>
          <a:chExt cx="0" cy="314325"/>
        </a:xfrm>
      </xdr:grpSpPr>
      <xdr:sp macro="" textlink="">
        <xdr:nvSpPr>
          <xdr:cNvPr id="5381053" name="Rectangle 16">
            <a:extLst>
              <a:ext uri="{FF2B5EF4-FFF2-40B4-BE49-F238E27FC236}">
                <a16:creationId xmlns:a16="http://schemas.microsoft.com/office/drawing/2014/main" id="{44A682B9-7F27-E1C5-3178-EBE2D141E62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B3A4F698-B465-2350-748F-21EC9EDD775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28" name="Group 1">
          <a:extLst>
            <a:ext uri="{FF2B5EF4-FFF2-40B4-BE49-F238E27FC236}">
              <a16:creationId xmlns:a16="http://schemas.microsoft.com/office/drawing/2014/main" id="{E34DB2AD-A9D8-9A98-6DD5-E99CAE9F2FF7}"/>
            </a:ext>
          </a:extLst>
        </xdr:cNvPr>
        <xdr:cNvGrpSpPr>
          <a:grpSpLocks/>
        </xdr:cNvGrpSpPr>
      </xdr:nvGrpSpPr>
      <xdr:grpSpPr bwMode="auto">
        <a:xfrm>
          <a:off x="3524250" y="152400"/>
          <a:ext cx="0" cy="457200"/>
          <a:chOff x="5362575" y="104775"/>
          <a:chExt cx="0" cy="314325"/>
        </a:xfrm>
      </xdr:grpSpPr>
      <xdr:sp macro="" textlink="">
        <xdr:nvSpPr>
          <xdr:cNvPr id="5381051" name="Rectangle 2">
            <a:extLst>
              <a:ext uri="{FF2B5EF4-FFF2-40B4-BE49-F238E27FC236}">
                <a16:creationId xmlns:a16="http://schemas.microsoft.com/office/drawing/2014/main" id="{E261440F-3CE6-A4B4-A434-48B6609AEE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BE93F1A6-574D-FEA1-8815-0519BBFD179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29" name="Group 15">
          <a:extLst>
            <a:ext uri="{FF2B5EF4-FFF2-40B4-BE49-F238E27FC236}">
              <a16:creationId xmlns:a16="http://schemas.microsoft.com/office/drawing/2014/main" id="{725C94B9-E3EB-16F2-9499-8B9C0C235DCF}"/>
            </a:ext>
          </a:extLst>
        </xdr:cNvPr>
        <xdr:cNvGrpSpPr>
          <a:grpSpLocks/>
        </xdr:cNvGrpSpPr>
      </xdr:nvGrpSpPr>
      <xdr:grpSpPr bwMode="auto">
        <a:xfrm>
          <a:off x="3524250" y="152400"/>
          <a:ext cx="0" cy="457200"/>
          <a:chOff x="5362575" y="104775"/>
          <a:chExt cx="0" cy="314325"/>
        </a:xfrm>
      </xdr:grpSpPr>
      <xdr:sp macro="" textlink="">
        <xdr:nvSpPr>
          <xdr:cNvPr id="5381049" name="Rectangle 16">
            <a:extLst>
              <a:ext uri="{FF2B5EF4-FFF2-40B4-BE49-F238E27FC236}">
                <a16:creationId xmlns:a16="http://schemas.microsoft.com/office/drawing/2014/main" id="{3577C4A1-D816-5B29-F213-75A7E33FA1C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31CC116A-1E5F-6916-3D77-6E76757F6D7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30" name="Group 1">
          <a:extLst>
            <a:ext uri="{FF2B5EF4-FFF2-40B4-BE49-F238E27FC236}">
              <a16:creationId xmlns:a16="http://schemas.microsoft.com/office/drawing/2014/main" id="{EADBD871-BC2D-399E-EB9E-EA3C91DE7FC3}"/>
            </a:ext>
          </a:extLst>
        </xdr:cNvPr>
        <xdr:cNvGrpSpPr>
          <a:grpSpLocks/>
        </xdr:cNvGrpSpPr>
      </xdr:nvGrpSpPr>
      <xdr:grpSpPr bwMode="auto">
        <a:xfrm>
          <a:off x="3524250" y="152400"/>
          <a:ext cx="0" cy="457200"/>
          <a:chOff x="7950200" y="104775"/>
          <a:chExt cx="0" cy="314325"/>
        </a:xfrm>
      </xdr:grpSpPr>
      <xdr:sp macro="" textlink="">
        <xdr:nvSpPr>
          <xdr:cNvPr id="5381047" name="Rectangle 2">
            <a:extLst>
              <a:ext uri="{FF2B5EF4-FFF2-40B4-BE49-F238E27FC236}">
                <a16:creationId xmlns:a16="http://schemas.microsoft.com/office/drawing/2014/main" id="{24205E7D-2475-1A00-420E-1614EB95A4F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A3A3CD79-E503-40F0-3798-42D9612E2B4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31" name="Group 1">
          <a:extLst>
            <a:ext uri="{FF2B5EF4-FFF2-40B4-BE49-F238E27FC236}">
              <a16:creationId xmlns:a16="http://schemas.microsoft.com/office/drawing/2014/main" id="{BD35A715-5F92-966A-DAF1-9AFDF0B15AC7}"/>
            </a:ext>
          </a:extLst>
        </xdr:cNvPr>
        <xdr:cNvGrpSpPr>
          <a:grpSpLocks/>
        </xdr:cNvGrpSpPr>
      </xdr:nvGrpSpPr>
      <xdr:grpSpPr bwMode="auto">
        <a:xfrm>
          <a:off x="3524250" y="152400"/>
          <a:ext cx="0" cy="457200"/>
          <a:chOff x="5362575" y="104775"/>
          <a:chExt cx="0" cy="314325"/>
        </a:xfrm>
      </xdr:grpSpPr>
      <xdr:sp macro="" textlink="">
        <xdr:nvSpPr>
          <xdr:cNvPr id="5381045" name="Rectangle 2">
            <a:extLst>
              <a:ext uri="{FF2B5EF4-FFF2-40B4-BE49-F238E27FC236}">
                <a16:creationId xmlns:a16="http://schemas.microsoft.com/office/drawing/2014/main" id="{1467BA88-7DF3-18E4-CE1C-33B5458DE0A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F093AA6-232B-99E2-91FB-9DEADF5B5FB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32" name="Group 15">
          <a:extLst>
            <a:ext uri="{FF2B5EF4-FFF2-40B4-BE49-F238E27FC236}">
              <a16:creationId xmlns:a16="http://schemas.microsoft.com/office/drawing/2014/main" id="{207E6EBC-86C9-3342-CBF1-818C9D0E5C2F}"/>
            </a:ext>
          </a:extLst>
        </xdr:cNvPr>
        <xdr:cNvGrpSpPr>
          <a:grpSpLocks/>
        </xdr:cNvGrpSpPr>
      </xdr:nvGrpSpPr>
      <xdr:grpSpPr bwMode="auto">
        <a:xfrm>
          <a:off x="3524250" y="152400"/>
          <a:ext cx="0" cy="457200"/>
          <a:chOff x="5362575" y="104775"/>
          <a:chExt cx="0" cy="314325"/>
        </a:xfrm>
      </xdr:grpSpPr>
      <xdr:sp macro="" textlink="">
        <xdr:nvSpPr>
          <xdr:cNvPr id="5381043" name="Rectangle 16">
            <a:extLst>
              <a:ext uri="{FF2B5EF4-FFF2-40B4-BE49-F238E27FC236}">
                <a16:creationId xmlns:a16="http://schemas.microsoft.com/office/drawing/2014/main" id="{60AFE5F8-0B10-96E6-EEDF-6776A6DF517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A4E70341-16C5-8D63-0E0F-A93B26DF2D9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33" name="Group 1">
          <a:extLst>
            <a:ext uri="{FF2B5EF4-FFF2-40B4-BE49-F238E27FC236}">
              <a16:creationId xmlns:a16="http://schemas.microsoft.com/office/drawing/2014/main" id="{3AE66DD6-6995-D8AB-FBFE-61C7D881DCB0}"/>
            </a:ext>
          </a:extLst>
        </xdr:cNvPr>
        <xdr:cNvGrpSpPr>
          <a:grpSpLocks/>
        </xdr:cNvGrpSpPr>
      </xdr:nvGrpSpPr>
      <xdr:grpSpPr bwMode="auto">
        <a:xfrm>
          <a:off x="3524250" y="152400"/>
          <a:ext cx="0" cy="457200"/>
          <a:chOff x="5362575" y="104775"/>
          <a:chExt cx="0" cy="314325"/>
        </a:xfrm>
      </xdr:grpSpPr>
      <xdr:sp macro="" textlink="">
        <xdr:nvSpPr>
          <xdr:cNvPr id="5381041" name="Rectangle 2">
            <a:extLst>
              <a:ext uri="{FF2B5EF4-FFF2-40B4-BE49-F238E27FC236}">
                <a16:creationId xmlns:a16="http://schemas.microsoft.com/office/drawing/2014/main" id="{1939D830-01D9-2508-DDCC-14DA5AA2A20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5EDA6617-03D6-B771-56D8-038A6DEE747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34" name="Group 15">
          <a:extLst>
            <a:ext uri="{FF2B5EF4-FFF2-40B4-BE49-F238E27FC236}">
              <a16:creationId xmlns:a16="http://schemas.microsoft.com/office/drawing/2014/main" id="{B60832C5-7B20-E9ED-D66A-7509488C9225}"/>
            </a:ext>
          </a:extLst>
        </xdr:cNvPr>
        <xdr:cNvGrpSpPr>
          <a:grpSpLocks/>
        </xdr:cNvGrpSpPr>
      </xdr:nvGrpSpPr>
      <xdr:grpSpPr bwMode="auto">
        <a:xfrm>
          <a:off x="3524250" y="152400"/>
          <a:ext cx="0" cy="457200"/>
          <a:chOff x="5362575" y="104775"/>
          <a:chExt cx="0" cy="314325"/>
        </a:xfrm>
      </xdr:grpSpPr>
      <xdr:sp macro="" textlink="">
        <xdr:nvSpPr>
          <xdr:cNvPr id="5381039" name="Rectangle 16">
            <a:extLst>
              <a:ext uri="{FF2B5EF4-FFF2-40B4-BE49-F238E27FC236}">
                <a16:creationId xmlns:a16="http://schemas.microsoft.com/office/drawing/2014/main" id="{503CF913-C67B-2DBA-7984-EFA4A08AD73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A0DE581B-3D0D-1880-8847-7659D427676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035" name="Group 1">
          <a:extLst>
            <a:ext uri="{FF2B5EF4-FFF2-40B4-BE49-F238E27FC236}">
              <a16:creationId xmlns:a16="http://schemas.microsoft.com/office/drawing/2014/main" id="{30F595CC-9A0D-F0B5-D4D7-91B45C3428E4}"/>
            </a:ext>
          </a:extLst>
        </xdr:cNvPr>
        <xdr:cNvGrpSpPr>
          <a:grpSpLocks/>
        </xdr:cNvGrpSpPr>
      </xdr:nvGrpSpPr>
      <xdr:grpSpPr bwMode="auto">
        <a:xfrm>
          <a:off x="3524250" y="152400"/>
          <a:ext cx="0" cy="457200"/>
          <a:chOff x="7950200" y="104775"/>
          <a:chExt cx="0" cy="314325"/>
        </a:xfrm>
      </xdr:grpSpPr>
      <xdr:sp macro="" textlink="">
        <xdr:nvSpPr>
          <xdr:cNvPr id="5381037" name="Rectangle 2">
            <a:extLst>
              <a:ext uri="{FF2B5EF4-FFF2-40B4-BE49-F238E27FC236}">
                <a16:creationId xmlns:a16="http://schemas.microsoft.com/office/drawing/2014/main" id="{EEEC4768-328B-31E5-846B-DCBFADF8C51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1C5CFBFD-D94F-6D2D-06E9-B1C9A46885A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295275</xdr:colOff>
      <xdr:row>0</xdr:row>
      <xdr:rowOff>104775</xdr:rowOff>
    </xdr:from>
    <xdr:to>
      <xdr:col>0</xdr:col>
      <xdr:colOff>2228850</xdr:colOff>
      <xdr:row>3</xdr:row>
      <xdr:rowOff>419100</xdr:rowOff>
    </xdr:to>
    <xdr:pic>
      <xdr:nvPicPr>
        <xdr:cNvPr id="5381036" name="Imagen 1">
          <a:extLst>
            <a:ext uri="{FF2B5EF4-FFF2-40B4-BE49-F238E27FC236}">
              <a16:creationId xmlns:a16="http://schemas.microsoft.com/office/drawing/2014/main" id="{151E77E5-6DA9-1484-5C65-5944470E0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04775"/>
          <a:ext cx="14382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876300</xdr:colOff>
      <xdr:row>1</xdr:row>
      <xdr:rowOff>57150</xdr:rowOff>
    </xdr:from>
    <xdr:to>
      <xdr:col>1</xdr:col>
      <xdr:colOff>1924050</xdr:colOff>
      <xdr:row>4</xdr:row>
      <xdr:rowOff>247650</xdr:rowOff>
    </xdr:to>
    <xdr:pic>
      <xdr:nvPicPr>
        <xdr:cNvPr id="739136" name="Imagen 1">
          <a:extLst>
            <a:ext uri="{FF2B5EF4-FFF2-40B4-BE49-F238E27FC236}">
              <a16:creationId xmlns:a16="http://schemas.microsoft.com/office/drawing/2014/main" id="{F27A586D-5581-29DB-3D2A-882EF5FF6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3350"/>
          <a:ext cx="10477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0</xdr:row>
      <xdr:rowOff>152400</xdr:rowOff>
    </xdr:from>
    <xdr:to>
      <xdr:col>2</xdr:col>
      <xdr:colOff>0</xdr:colOff>
      <xdr:row>1</xdr:row>
      <xdr:rowOff>228600</xdr:rowOff>
    </xdr:to>
    <xdr:grpSp>
      <xdr:nvGrpSpPr>
        <xdr:cNvPr id="5386383" name="Group 1">
          <a:extLst>
            <a:ext uri="{FF2B5EF4-FFF2-40B4-BE49-F238E27FC236}">
              <a16:creationId xmlns:a16="http://schemas.microsoft.com/office/drawing/2014/main" id="{8F06F871-07E4-04C9-7328-D939F313D0D1}"/>
            </a:ext>
          </a:extLst>
        </xdr:cNvPr>
        <xdr:cNvGrpSpPr>
          <a:grpSpLocks/>
        </xdr:cNvGrpSpPr>
      </xdr:nvGrpSpPr>
      <xdr:grpSpPr bwMode="auto">
        <a:xfrm>
          <a:off x="3298031" y="0"/>
          <a:ext cx="0" cy="0"/>
          <a:chOff x="5362575" y="104775"/>
          <a:chExt cx="0" cy="314325"/>
        </a:xfrm>
      </xdr:grpSpPr>
      <xdr:sp macro="" textlink="">
        <xdr:nvSpPr>
          <xdr:cNvPr id="5386427" name="Rectangle 2">
            <a:extLst>
              <a:ext uri="{FF2B5EF4-FFF2-40B4-BE49-F238E27FC236}">
                <a16:creationId xmlns:a16="http://schemas.microsoft.com/office/drawing/2014/main" id="{D5528B31-C06F-2BEE-5EFD-B1292508A97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E5E29D57-206F-CF9B-B176-637AB0198258}"/>
              </a:ext>
            </a:extLst>
          </xdr:cNvPr>
          <xdr:cNvSpPr txBox="1">
            <a:spLocks noChangeArrowheads="1"/>
          </xdr:cNvSpPr>
        </xdr:nvSpPr>
        <xdr:spPr bwMode="auto">
          <a:xfrm>
            <a:off x="11523327883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84" name="Group 15">
          <a:extLst>
            <a:ext uri="{FF2B5EF4-FFF2-40B4-BE49-F238E27FC236}">
              <a16:creationId xmlns:a16="http://schemas.microsoft.com/office/drawing/2014/main" id="{FB2A8AC8-9C40-C978-69B4-7BDD125AEB02}"/>
            </a:ext>
          </a:extLst>
        </xdr:cNvPr>
        <xdr:cNvGrpSpPr>
          <a:grpSpLocks/>
        </xdr:cNvGrpSpPr>
      </xdr:nvGrpSpPr>
      <xdr:grpSpPr bwMode="auto">
        <a:xfrm>
          <a:off x="3298031" y="0"/>
          <a:ext cx="0" cy="0"/>
          <a:chOff x="5362575" y="104775"/>
          <a:chExt cx="0" cy="314325"/>
        </a:xfrm>
      </xdr:grpSpPr>
      <xdr:sp macro="" textlink="">
        <xdr:nvSpPr>
          <xdr:cNvPr id="5386425" name="Rectangle 16">
            <a:extLst>
              <a:ext uri="{FF2B5EF4-FFF2-40B4-BE49-F238E27FC236}">
                <a16:creationId xmlns:a16="http://schemas.microsoft.com/office/drawing/2014/main" id="{335FD65E-2CA0-17D7-CDCE-29596164C79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BE5E82A-6F6F-D5E8-6DB9-C90D4BFE62AB}"/>
              </a:ext>
            </a:extLst>
          </xdr:cNvPr>
          <xdr:cNvSpPr txBox="1">
            <a:spLocks noChangeArrowheads="1"/>
          </xdr:cNvSpPr>
        </xdr:nvSpPr>
        <xdr:spPr bwMode="auto">
          <a:xfrm>
            <a:off x="11523327883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85" name="Group 1">
          <a:extLst>
            <a:ext uri="{FF2B5EF4-FFF2-40B4-BE49-F238E27FC236}">
              <a16:creationId xmlns:a16="http://schemas.microsoft.com/office/drawing/2014/main" id="{4B919CBE-834A-B7BB-16EF-9286FAB06309}"/>
            </a:ext>
          </a:extLst>
        </xdr:cNvPr>
        <xdr:cNvGrpSpPr>
          <a:grpSpLocks/>
        </xdr:cNvGrpSpPr>
      </xdr:nvGrpSpPr>
      <xdr:grpSpPr bwMode="auto">
        <a:xfrm>
          <a:off x="3298031" y="0"/>
          <a:ext cx="0" cy="0"/>
          <a:chOff x="5362575" y="104775"/>
          <a:chExt cx="0" cy="314325"/>
        </a:xfrm>
      </xdr:grpSpPr>
      <xdr:sp macro="" textlink="">
        <xdr:nvSpPr>
          <xdr:cNvPr id="5386423" name="Rectangle 2">
            <a:extLst>
              <a:ext uri="{FF2B5EF4-FFF2-40B4-BE49-F238E27FC236}">
                <a16:creationId xmlns:a16="http://schemas.microsoft.com/office/drawing/2014/main" id="{DD181AA1-E1DF-9223-E3D3-F9AC2457E65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2C23E95A-9C12-1CD3-C050-23116E444BFC}"/>
              </a:ext>
            </a:extLst>
          </xdr:cNvPr>
          <xdr:cNvSpPr txBox="1">
            <a:spLocks noChangeArrowheads="1"/>
          </xdr:cNvSpPr>
        </xdr:nvSpPr>
        <xdr:spPr bwMode="auto">
          <a:xfrm>
            <a:off x="11523327883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86" name="Group 15">
          <a:extLst>
            <a:ext uri="{FF2B5EF4-FFF2-40B4-BE49-F238E27FC236}">
              <a16:creationId xmlns:a16="http://schemas.microsoft.com/office/drawing/2014/main" id="{992694BB-1958-B255-6706-2C460C1DB02F}"/>
            </a:ext>
          </a:extLst>
        </xdr:cNvPr>
        <xdr:cNvGrpSpPr>
          <a:grpSpLocks/>
        </xdr:cNvGrpSpPr>
      </xdr:nvGrpSpPr>
      <xdr:grpSpPr bwMode="auto">
        <a:xfrm>
          <a:off x="3298031" y="0"/>
          <a:ext cx="0" cy="0"/>
          <a:chOff x="5362575" y="104775"/>
          <a:chExt cx="0" cy="314325"/>
        </a:xfrm>
      </xdr:grpSpPr>
      <xdr:sp macro="" textlink="">
        <xdr:nvSpPr>
          <xdr:cNvPr id="5386421" name="Rectangle 16">
            <a:extLst>
              <a:ext uri="{FF2B5EF4-FFF2-40B4-BE49-F238E27FC236}">
                <a16:creationId xmlns:a16="http://schemas.microsoft.com/office/drawing/2014/main" id="{2A6BB2C3-C97D-0E9C-80CA-064542C601E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57A7B15B-ABBA-3E44-32C2-B1979F866BF5}"/>
              </a:ext>
            </a:extLst>
          </xdr:cNvPr>
          <xdr:cNvSpPr txBox="1">
            <a:spLocks noChangeArrowheads="1"/>
          </xdr:cNvSpPr>
        </xdr:nvSpPr>
        <xdr:spPr bwMode="auto">
          <a:xfrm>
            <a:off x="11523327883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87" name="Group 1">
          <a:extLst>
            <a:ext uri="{FF2B5EF4-FFF2-40B4-BE49-F238E27FC236}">
              <a16:creationId xmlns:a16="http://schemas.microsoft.com/office/drawing/2014/main" id="{FA24092E-1FC5-404B-CAF2-03DADE140A69}"/>
            </a:ext>
          </a:extLst>
        </xdr:cNvPr>
        <xdr:cNvGrpSpPr>
          <a:grpSpLocks/>
        </xdr:cNvGrpSpPr>
      </xdr:nvGrpSpPr>
      <xdr:grpSpPr bwMode="auto">
        <a:xfrm>
          <a:off x="3298031" y="0"/>
          <a:ext cx="0" cy="0"/>
          <a:chOff x="7950200" y="104775"/>
          <a:chExt cx="0" cy="314325"/>
        </a:xfrm>
      </xdr:grpSpPr>
      <xdr:sp macro="" textlink="">
        <xdr:nvSpPr>
          <xdr:cNvPr id="5386419" name="Rectangle 2">
            <a:extLst>
              <a:ext uri="{FF2B5EF4-FFF2-40B4-BE49-F238E27FC236}">
                <a16:creationId xmlns:a16="http://schemas.microsoft.com/office/drawing/2014/main" id="{B1EA7F5A-9756-6CB3-53A6-546A2369646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98CF4A54-9941-516F-DCDD-F41F3C731BC4}"/>
              </a:ext>
            </a:extLst>
          </xdr:cNvPr>
          <xdr:cNvSpPr txBox="1">
            <a:spLocks noChangeArrowheads="1"/>
          </xdr:cNvSpPr>
        </xdr:nvSpPr>
        <xdr:spPr bwMode="auto">
          <a:xfrm>
            <a:off x="17717424229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88" name="Group 1">
          <a:extLst>
            <a:ext uri="{FF2B5EF4-FFF2-40B4-BE49-F238E27FC236}">
              <a16:creationId xmlns:a16="http://schemas.microsoft.com/office/drawing/2014/main" id="{8DFC8ED3-7B77-29DD-07F1-3FD1A2FE674B}"/>
            </a:ext>
          </a:extLst>
        </xdr:cNvPr>
        <xdr:cNvGrpSpPr>
          <a:grpSpLocks/>
        </xdr:cNvGrpSpPr>
      </xdr:nvGrpSpPr>
      <xdr:grpSpPr bwMode="auto">
        <a:xfrm>
          <a:off x="3298031" y="0"/>
          <a:ext cx="0" cy="0"/>
          <a:chOff x="5362575" y="104775"/>
          <a:chExt cx="0" cy="314325"/>
        </a:xfrm>
      </xdr:grpSpPr>
      <xdr:sp macro="" textlink="">
        <xdr:nvSpPr>
          <xdr:cNvPr id="5386417" name="Rectangle 2">
            <a:extLst>
              <a:ext uri="{FF2B5EF4-FFF2-40B4-BE49-F238E27FC236}">
                <a16:creationId xmlns:a16="http://schemas.microsoft.com/office/drawing/2014/main" id="{6A37337D-88B6-4F25-3133-40A64B3B678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E4D7E22B-180B-A823-F5B1-3D2BAEFBC201}"/>
              </a:ext>
            </a:extLst>
          </xdr:cNvPr>
          <xdr:cNvSpPr txBox="1">
            <a:spLocks noChangeArrowheads="1"/>
          </xdr:cNvSpPr>
        </xdr:nvSpPr>
        <xdr:spPr bwMode="auto">
          <a:xfrm>
            <a:off x="11523327883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89" name="Group 15">
          <a:extLst>
            <a:ext uri="{FF2B5EF4-FFF2-40B4-BE49-F238E27FC236}">
              <a16:creationId xmlns:a16="http://schemas.microsoft.com/office/drawing/2014/main" id="{D217A6E6-CE9D-B960-1E31-EE82C1BB56AC}"/>
            </a:ext>
          </a:extLst>
        </xdr:cNvPr>
        <xdr:cNvGrpSpPr>
          <a:grpSpLocks/>
        </xdr:cNvGrpSpPr>
      </xdr:nvGrpSpPr>
      <xdr:grpSpPr bwMode="auto">
        <a:xfrm>
          <a:off x="3298031" y="0"/>
          <a:ext cx="0" cy="0"/>
          <a:chOff x="5362575" y="104775"/>
          <a:chExt cx="0" cy="314325"/>
        </a:xfrm>
      </xdr:grpSpPr>
      <xdr:sp macro="" textlink="">
        <xdr:nvSpPr>
          <xdr:cNvPr id="5386415" name="Rectangle 16">
            <a:extLst>
              <a:ext uri="{FF2B5EF4-FFF2-40B4-BE49-F238E27FC236}">
                <a16:creationId xmlns:a16="http://schemas.microsoft.com/office/drawing/2014/main" id="{BF4EF4DA-28C4-F467-A081-C71B2AD849D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721DC562-3DA1-AAC9-7A26-AA65209EE154}"/>
              </a:ext>
            </a:extLst>
          </xdr:cNvPr>
          <xdr:cNvSpPr txBox="1">
            <a:spLocks noChangeArrowheads="1"/>
          </xdr:cNvSpPr>
        </xdr:nvSpPr>
        <xdr:spPr bwMode="auto">
          <a:xfrm>
            <a:off x="11523327883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90" name="Group 1">
          <a:extLst>
            <a:ext uri="{FF2B5EF4-FFF2-40B4-BE49-F238E27FC236}">
              <a16:creationId xmlns:a16="http://schemas.microsoft.com/office/drawing/2014/main" id="{B95C52FD-111F-D1CE-433B-932991EFE2DC}"/>
            </a:ext>
          </a:extLst>
        </xdr:cNvPr>
        <xdr:cNvGrpSpPr>
          <a:grpSpLocks/>
        </xdr:cNvGrpSpPr>
      </xdr:nvGrpSpPr>
      <xdr:grpSpPr bwMode="auto">
        <a:xfrm>
          <a:off x="3298031" y="0"/>
          <a:ext cx="0" cy="0"/>
          <a:chOff x="5362575" y="104775"/>
          <a:chExt cx="0" cy="314325"/>
        </a:xfrm>
      </xdr:grpSpPr>
      <xdr:sp macro="" textlink="">
        <xdr:nvSpPr>
          <xdr:cNvPr id="5386413" name="Rectangle 2">
            <a:extLst>
              <a:ext uri="{FF2B5EF4-FFF2-40B4-BE49-F238E27FC236}">
                <a16:creationId xmlns:a16="http://schemas.microsoft.com/office/drawing/2014/main" id="{1CF69A88-75A1-51C0-F77E-563398F36A0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E8646902-8AB8-CCED-D481-6879F6A17F25}"/>
              </a:ext>
            </a:extLst>
          </xdr:cNvPr>
          <xdr:cNvSpPr txBox="1">
            <a:spLocks noChangeArrowheads="1"/>
          </xdr:cNvSpPr>
        </xdr:nvSpPr>
        <xdr:spPr bwMode="auto">
          <a:xfrm>
            <a:off x="11523327883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91" name="Group 15">
          <a:extLst>
            <a:ext uri="{FF2B5EF4-FFF2-40B4-BE49-F238E27FC236}">
              <a16:creationId xmlns:a16="http://schemas.microsoft.com/office/drawing/2014/main" id="{02DDCEC6-D7CC-B26C-973F-C4200B952F5C}"/>
            </a:ext>
          </a:extLst>
        </xdr:cNvPr>
        <xdr:cNvGrpSpPr>
          <a:grpSpLocks/>
        </xdr:cNvGrpSpPr>
      </xdr:nvGrpSpPr>
      <xdr:grpSpPr bwMode="auto">
        <a:xfrm>
          <a:off x="3298031" y="0"/>
          <a:ext cx="0" cy="0"/>
          <a:chOff x="5362575" y="104775"/>
          <a:chExt cx="0" cy="314325"/>
        </a:xfrm>
      </xdr:grpSpPr>
      <xdr:sp macro="" textlink="">
        <xdr:nvSpPr>
          <xdr:cNvPr id="5386411" name="Rectangle 16">
            <a:extLst>
              <a:ext uri="{FF2B5EF4-FFF2-40B4-BE49-F238E27FC236}">
                <a16:creationId xmlns:a16="http://schemas.microsoft.com/office/drawing/2014/main" id="{B61E8820-FAF7-CC10-7DE5-1F846326D59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7983F1DA-18B4-F00E-AAFF-B86B7C6E2333}"/>
              </a:ext>
            </a:extLst>
          </xdr:cNvPr>
          <xdr:cNvSpPr txBox="1">
            <a:spLocks noChangeArrowheads="1"/>
          </xdr:cNvSpPr>
        </xdr:nvSpPr>
        <xdr:spPr bwMode="auto">
          <a:xfrm>
            <a:off x="11523327883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92" name="Group 1">
          <a:extLst>
            <a:ext uri="{FF2B5EF4-FFF2-40B4-BE49-F238E27FC236}">
              <a16:creationId xmlns:a16="http://schemas.microsoft.com/office/drawing/2014/main" id="{66B4927D-607C-66A3-CA61-D5C09E2E52BE}"/>
            </a:ext>
          </a:extLst>
        </xdr:cNvPr>
        <xdr:cNvGrpSpPr>
          <a:grpSpLocks/>
        </xdr:cNvGrpSpPr>
      </xdr:nvGrpSpPr>
      <xdr:grpSpPr bwMode="auto">
        <a:xfrm>
          <a:off x="3298031" y="0"/>
          <a:ext cx="0" cy="0"/>
          <a:chOff x="7950200" y="104775"/>
          <a:chExt cx="0" cy="314325"/>
        </a:xfrm>
      </xdr:grpSpPr>
      <xdr:sp macro="" textlink="">
        <xdr:nvSpPr>
          <xdr:cNvPr id="5386409" name="Rectangle 2">
            <a:extLst>
              <a:ext uri="{FF2B5EF4-FFF2-40B4-BE49-F238E27FC236}">
                <a16:creationId xmlns:a16="http://schemas.microsoft.com/office/drawing/2014/main" id="{68213819-3C39-A66F-0F87-C028FF5E9F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D3DB222B-CFC3-4F84-0E7A-AEFFF56ED1BD}"/>
              </a:ext>
            </a:extLst>
          </xdr:cNvPr>
          <xdr:cNvSpPr txBox="1">
            <a:spLocks noChangeArrowheads="1"/>
          </xdr:cNvSpPr>
        </xdr:nvSpPr>
        <xdr:spPr bwMode="auto">
          <a:xfrm>
            <a:off x="17717424229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93" name="Group 1">
          <a:extLst>
            <a:ext uri="{FF2B5EF4-FFF2-40B4-BE49-F238E27FC236}">
              <a16:creationId xmlns:a16="http://schemas.microsoft.com/office/drawing/2014/main" id="{573A85F6-7820-5559-358B-4EB0B20ED0CC}"/>
            </a:ext>
          </a:extLst>
        </xdr:cNvPr>
        <xdr:cNvGrpSpPr>
          <a:grpSpLocks/>
        </xdr:cNvGrpSpPr>
      </xdr:nvGrpSpPr>
      <xdr:grpSpPr bwMode="auto">
        <a:xfrm>
          <a:off x="3298031" y="0"/>
          <a:ext cx="0" cy="0"/>
          <a:chOff x="5362575" y="104775"/>
          <a:chExt cx="0" cy="314325"/>
        </a:xfrm>
      </xdr:grpSpPr>
      <xdr:sp macro="" textlink="">
        <xdr:nvSpPr>
          <xdr:cNvPr id="5386407" name="Rectangle 2">
            <a:extLst>
              <a:ext uri="{FF2B5EF4-FFF2-40B4-BE49-F238E27FC236}">
                <a16:creationId xmlns:a16="http://schemas.microsoft.com/office/drawing/2014/main" id="{B997EB2F-E1BA-4385-EDA8-AEE137C470A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BE8CA787-67BD-4131-99FB-8F7B7C6FC101}"/>
              </a:ext>
            </a:extLst>
          </xdr:cNvPr>
          <xdr:cNvSpPr txBox="1">
            <a:spLocks noChangeArrowheads="1"/>
          </xdr:cNvSpPr>
        </xdr:nvSpPr>
        <xdr:spPr bwMode="auto">
          <a:xfrm>
            <a:off x="11523327883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94" name="Group 15">
          <a:extLst>
            <a:ext uri="{FF2B5EF4-FFF2-40B4-BE49-F238E27FC236}">
              <a16:creationId xmlns:a16="http://schemas.microsoft.com/office/drawing/2014/main" id="{DFCECBC9-ED53-34EC-074F-BBF8DDE98446}"/>
            </a:ext>
          </a:extLst>
        </xdr:cNvPr>
        <xdr:cNvGrpSpPr>
          <a:grpSpLocks/>
        </xdr:cNvGrpSpPr>
      </xdr:nvGrpSpPr>
      <xdr:grpSpPr bwMode="auto">
        <a:xfrm>
          <a:off x="3298031" y="0"/>
          <a:ext cx="0" cy="0"/>
          <a:chOff x="5362575" y="104775"/>
          <a:chExt cx="0" cy="314325"/>
        </a:xfrm>
      </xdr:grpSpPr>
      <xdr:sp macro="" textlink="">
        <xdr:nvSpPr>
          <xdr:cNvPr id="5386405" name="Rectangle 16">
            <a:extLst>
              <a:ext uri="{FF2B5EF4-FFF2-40B4-BE49-F238E27FC236}">
                <a16:creationId xmlns:a16="http://schemas.microsoft.com/office/drawing/2014/main" id="{A20B7459-CE79-A2B4-663A-54A0E26384B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314760AD-2E64-397D-9E89-56926A440119}"/>
              </a:ext>
            </a:extLst>
          </xdr:cNvPr>
          <xdr:cNvSpPr txBox="1">
            <a:spLocks noChangeArrowheads="1"/>
          </xdr:cNvSpPr>
        </xdr:nvSpPr>
        <xdr:spPr bwMode="auto">
          <a:xfrm>
            <a:off x="11523327883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95" name="Group 1">
          <a:extLst>
            <a:ext uri="{FF2B5EF4-FFF2-40B4-BE49-F238E27FC236}">
              <a16:creationId xmlns:a16="http://schemas.microsoft.com/office/drawing/2014/main" id="{8E2FA00A-18B6-3A88-F137-11048EB3C610}"/>
            </a:ext>
          </a:extLst>
        </xdr:cNvPr>
        <xdr:cNvGrpSpPr>
          <a:grpSpLocks/>
        </xdr:cNvGrpSpPr>
      </xdr:nvGrpSpPr>
      <xdr:grpSpPr bwMode="auto">
        <a:xfrm>
          <a:off x="3298031" y="0"/>
          <a:ext cx="0" cy="0"/>
          <a:chOff x="5362575" y="104775"/>
          <a:chExt cx="0" cy="314325"/>
        </a:xfrm>
      </xdr:grpSpPr>
      <xdr:sp macro="" textlink="">
        <xdr:nvSpPr>
          <xdr:cNvPr id="5386403" name="Rectangle 2">
            <a:extLst>
              <a:ext uri="{FF2B5EF4-FFF2-40B4-BE49-F238E27FC236}">
                <a16:creationId xmlns:a16="http://schemas.microsoft.com/office/drawing/2014/main" id="{FF1181F1-787D-6104-0112-02E723304FD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37F666C-BFA4-7EE0-A0ED-3D5727CE7EE2}"/>
              </a:ext>
            </a:extLst>
          </xdr:cNvPr>
          <xdr:cNvSpPr txBox="1">
            <a:spLocks noChangeArrowheads="1"/>
          </xdr:cNvSpPr>
        </xdr:nvSpPr>
        <xdr:spPr bwMode="auto">
          <a:xfrm>
            <a:off x="11523327883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96" name="Group 15">
          <a:extLst>
            <a:ext uri="{FF2B5EF4-FFF2-40B4-BE49-F238E27FC236}">
              <a16:creationId xmlns:a16="http://schemas.microsoft.com/office/drawing/2014/main" id="{C9429AF5-313A-A8FD-0A26-E03EAF622E8E}"/>
            </a:ext>
          </a:extLst>
        </xdr:cNvPr>
        <xdr:cNvGrpSpPr>
          <a:grpSpLocks/>
        </xdr:cNvGrpSpPr>
      </xdr:nvGrpSpPr>
      <xdr:grpSpPr bwMode="auto">
        <a:xfrm>
          <a:off x="3298031" y="0"/>
          <a:ext cx="0" cy="0"/>
          <a:chOff x="5362575" y="104775"/>
          <a:chExt cx="0" cy="314325"/>
        </a:xfrm>
      </xdr:grpSpPr>
      <xdr:sp macro="" textlink="">
        <xdr:nvSpPr>
          <xdr:cNvPr id="5386401" name="Rectangle 16">
            <a:extLst>
              <a:ext uri="{FF2B5EF4-FFF2-40B4-BE49-F238E27FC236}">
                <a16:creationId xmlns:a16="http://schemas.microsoft.com/office/drawing/2014/main" id="{B1A8E82D-DE97-841B-DC95-501E7A96CB1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A4068B00-FE3C-9197-D06A-9F9705485C5E}"/>
              </a:ext>
            </a:extLst>
          </xdr:cNvPr>
          <xdr:cNvSpPr txBox="1">
            <a:spLocks noChangeArrowheads="1"/>
          </xdr:cNvSpPr>
        </xdr:nvSpPr>
        <xdr:spPr bwMode="auto">
          <a:xfrm>
            <a:off x="11523327883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6397" name="Group 1">
          <a:extLst>
            <a:ext uri="{FF2B5EF4-FFF2-40B4-BE49-F238E27FC236}">
              <a16:creationId xmlns:a16="http://schemas.microsoft.com/office/drawing/2014/main" id="{83891BF0-22F4-BE27-2751-99E381FA131E}"/>
            </a:ext>
          </a:extLst>
        </xdr:cNvPr>
        <xdr:cNvGrpSpPr>
          <a:grpSpLocks/>
        </xdr:cNvGrpSpPr>
      </xdr:nvGrpSpPr>
      <xdr:grpSpPr bwMode="auto">
        <a:xfrm>
          <a:off x="3298031" y="0"/>
          <a:ext cx="0" cy="0"/>
          <a:chOff x="7950200" y="104775"/>
          <a:chExt cx="0" cy="314325"/>
        </a:xfrm>
      </xdr:grpSpPr>
      <xdr:sp macro="" textlink="">
        <xdr:nvSpPr>
          <xdr:cNvPr id="5386399" name="Rectangle 2">
            <a:extLst>
              <a:ext uri="{FF2B5EF4-FFF2-40B4-BE49-F238E27FC236}">
                <a16:creationId xmlns:a16="http://schemas.microsoft.com/office/drawing/2014/main" id="{45B3C875-8292-C6D6-DA56-8CCEF7B8FE7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C721BBC-4F5B-EB29-1ED0-CE7127D55B4E}"/>
              </a:ext>
            </a:extLst>
          </xdr:cNvPr>
          <xdr:cNvSpPr txBox="1">
            <a:spLocks noChangeArrowheads="1"/>
          </xdr:cNvSpPr>
        </xdr:nvSpPr>
        <xdr:spPr bwMode="auto">
          <a:xfrm>
            <a:off x="17717424229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495300</xdr:colOff>
      <xdr:row>0</xdr:row>
      <xdr:rowOff>104775</xdr:rowOff>
    </xdr:from>
    <xdr:to>
      <xdr:col>0</xdr:col>
      <xdr:colOff>2428875</xdr:colOff>
      <xdr:row>3</xdr:row>
      <xdr:rowOff>419100</xdr:rowOff>
    </xdr:to>
    <xdr:pic>
      <xdr:nvPicPr>
        <xdr:cNvPr id="5386398" name="Imagen 1">
          <a:extLst>
            <a:ext uri="{FF2B5EF4-FFF2-40B4-BE49-F238E27FC236}">
              <a16:creationId xmlns:a16="http://schemas.microsoft.com/office/drawing/2014/main" id="{396D4788-9B22-5A31-8835-44A3F4BE4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0"/>
          <a:ext cx="1000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0</xdr:row>
      <xdr:rowOff>152400</xdr:rowOff>
    </xdr:from>
    <xdr:to>
      <xdr:col>2</xdr:col>
      <xdr:colOff>0</xdr:colOff>
      <xdr:row>1</xdr:row>
      <xdr:rowOff>228600</xdr:rowOff>
    </xdr:to>
    <xdr:grpSp>
      <xdr:nvGrpSpPr>
        <xdr:cNvPr id="5382587" name="Group 1">
          <a:extLst>
            <a:ext uri="{FF2B5EF4-FFF2-40B4-BE49-F238E27FC236}">
              <a16:creationId xmlns:a16="http://schemas.microsoft.com/office/drawing/2014/main" id="{F4F865DB-D0C6-B723-9431-AB74E78F8985}"/>
            </a:ext>
          </a:extLst>
        </xdr:cNvPr>
        <xdr:cNvGrpSpPr>
          <a:grpSpLocks/>
        </xdr:cNvGrpSpPr>
      </xdr:nvGrpSpPr>
      <xdr:grpSpPr bwMode="auto">
        <a:xfrm>
          <a:off x="3701143" y="152400"/>
          <a:ext cx="0" cy="457200"/>
          <a:chOff x="5362575" y="104775"/>
          <a:chExt cx="0" cy="314325"/>
        </a:xfrm>
      </xdr:grpSpPr>
      <xdr:sp macro="" textlink="">
        <xdr:nvSpPr>
          <xdr:cNvPr id="5382631" name="Rectangle 2">
            <a:extLst>
              <a:ext uri="{FF2B5EF4-FFF2-40B4-BE49-F238E27FC236}">
                <a16:creationId xmlns:a16="http://schemas.microsoft.com/office/drawing/2014/main" id="{83556942-37EA-FFDD-6372-6F1B3575B19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5CCE54D7-256C-618B-52CD-C89F42DBA38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588" name="Group 15">
          <a:extLst>
            <a:ext uri="{FF2B5EF4-FFF2-40B4-BE49-F238E27FC236}">
              <a16:creationId xmlns:a16="http://schemas.microsoft.com/office/drawing/2014/main" id="{257DE7CE-3A5B-284D-2DB4-D1A851FD1813}"/>
            </a:ext>
          </a:extLst>
        </xdr:cNvPr>
        <xdr:cNvGrpSpPr>
          <a:grpSpLocks/>
        </xdr:cNvGrpSpPr>
      </xdr:nvGrpSpPr>
      <xdr:grpSpPr bwMode="auto">
        <a:xfrm>
          <a:off x="3701143" y="152400"/>
          <a:ext cx="0" cy="457200"/>
          <a:chOff x="5362575" y="104775"/>
          <a:chExt cx="0" cy="314325"/>
        </a:xfrm>
      </xdr:grpSpPr>
      <xdr:sp macro="" textlink="">
        <xdr:nvSpPr>
          <xdr:cNvPr id="5382629" name="Rectangle 16">
            <a:extLst>
              <a:ext uri="{FF2B5EF4-FFF2-40B4-BE49-F238E27FC236}">
                <a16:creationId xmlns:a16="http://schemas.microsoft.com/office/drawing/2014/main" id="{6DD52220-1608-F0D4-81B0-808CBAB9A85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C7BD135C-7FC5-37BA-D393-AD6E0748FE9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589" name="Group 1">
          <a:extLst>
            <a:ext uri="{FF2B5EF4-FFF2-40B4-BE49-F238E27FC236}">
              <a16:creationId xmlns:a16="http://schemas.microsoft.com/office/drawing/2014/main" id="{20C3F6EC-376B-1974-62CB-E0EC66F5E5D9}"/>
            </a:ext>
          </a:extLst>
        </xdr:cNvPr>
        <xdr:cNvGrpSpPr>
          <a:grpSpLocks/>
        </xdr:cNvGrpSpPr>
      </xdr:nvGrpSpPr>
      <xdr:grpSpPr bwMode="auto">
        <a:xfrm>
          <a:off x="3701143" y="152400"/>
          <a:ext cx="0" cy="457200"/>
          <a:chOff x="5362575" y="104775"/>
          <a:chExt cx="0" cy="314325"/>
        </a:xfrm>
      </xdr:grpSpPr>
      <xdr:sp macro="" textlink="">
        <xdr:nvSpPr>
          <xdr:cNvPr id="5382627" name="Rectangle 2">
            <a:extLst>
              <a:ext uri="{FF2B5EF4-FFF2-40B4-BE49-F238E27FC236}">
                <a16:creationId xmlns:a16="http://schemas.microsoft.com/office/drawing/2014/main" id="{5BBCC2DE-E204-E33E-86B8-B5A4A537089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AB82C482-7E75-940E-080E-3BE4A09CA43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590" name="Group 15">
          <a:extLst>
            <a:ext uri="{FF2B5EF4-FFF2-40B4-BE49-F238E27FC236}">
              <a16:creationId xmlns:a16="http://schemas.microsoft.com/office/drawing/2014/main" id="{B0F27A77-6C12-868F-D0BC-7572673C8EFD}"/>
            </a:ext>
          </a:extLst>
        </xdr:cNvPr>
        <xdr:cNvGrpSpPr>
          <a:grpSpLocks/>
        </xdr:cNvGrpSpPr>
      </xdr:nvGrpSpPr>
      <xdr:grpSpPr bwMode="auto">
        <a:xfrm>
          <a:off x="3701143" y="152400"/>
          <a:ext cx="0" cy="457200"/>
          <a:chOff x="5362575" y="104775"/>
          <a:chExt cx="0" cy="314325"/>
        </a:xfrm>
      </xdr:grpSpPr>
      <xdr:sp macro="" textlink="">
        <xdr:nvSpPr>
          <xdr:cNvPr id="5382625" name="Rectangle 16">
            <a:extLst>
              <a:ext uri="{FF2B5EF4-FFF2-40B4-BE49-F238E27FC236}">
                <a16:creationId xmlns:a16="http://schemas.microsoft.com/office/drawing/2014/main" id="{FD60176B-1131-7E24-DF75-E9FE30E1E34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5D3D1371-4C41-63E0-49E5-B7C572D217F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591" name="Group 1">
          <a:extLst>
            <a:ext uri="{FF2B5EF4-FFF2-40B4-BE49-F238E27FC236}">
              <a16:creationId xmlns:a16="http://schemas.microsoft.com/office/drawing/2014/main" id="{8DF6B3EF-8F46-4F7F-EA3F-17446F7ECD36}"/>
            </a:ext>
          </a:extLst>
        </xdr:cNvPr>
        <xdr:cNvGrpSpPr>
          <a:grpSpLocks/>
        </xdr:cNvGrpSpPr>
      </xdr:nvGrpSpPr>
      <xdr:grpSpPr bwMode="auto">
        <a:xfrm>
          <a:off x="3701143" y="152400"/>
          <a:ext cx="0" cy="457200"/>
          <a:chOff x="7950200" y="104775"/>
          <a:chExt cx="0" cy="314325"/>
        </a:xfrm>
      </xdr:grpSpPr>
      <xdr:sp macro="" textlink="">
        <xdr:nvSpPr>
          <xdr:cNvPr id="5382623" name="Rectangle 2">
            <a:extLst>
              <a:ext uri="{FF2B5EF4-FFF2-40B4-BE49-F238E27FC236}">
                <a16:creationId xmlns:a16="http://schemas.microsoft.com/office/drawing/2014/main" id="{6CEBF093-14A7-9DC5-C20D-2A14427681B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79DBDE17-6914-B9F5-0C95-0BD2BA7677D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592" name="Group 1">
          <a:extLst>
            <a:ext uri="{FF2B5EF4-FFF2-40B4-BE49-F238E27FC236}">
              <a16:creationId xmlns:a16="http://schemas.microsoft.com/office/drawing/2014/main" id="{91003ACB-2C08-00BE-7E71-103540B81957}"/>
            </a:ext>
          </a:extLst>
        </xdr:cNvPr>
        <xdr:cNvGrpSpPr>
          <a:grpSpLocks/>
        </xdr:cNvGrpSpPr>
      </xdr:nvGrpSpPr>
      <xdr:grpSpPr bwMode="auto">
        <a:xfrm>
          <a:off x="3701143" y="152400"/>
          <a:ext cx="0" cy="457200"/>
          <a:chOff x="5362575" y="104775"/>
          <a:chExt cx="0" cy="314325"/>
        </a:xfrm>
      </xdr:grpSpPr>
      <xdr:sp macro="" textlink="">
        <xdr:nvSpPr>
          <xdr:cNvPr id="5382621" name="Rectangle 2">
            <a:extLst>
              <a:ext uri="{FF2B5EF4-FFF2-40B4-BE49-F238E27FC236}">
                <a16:creationId xmlns:a16="http://schemas.microsoft.com/office/drawing/2014/main" id="{1B0DAFF4-240E-94E9-D2D6-F390010D21E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B1CC172B-68E9-4311-3774-701F2667BBE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593" name="Group 15">
          <a:extLst>
            <a:ext uri="{FF2B5EF4-FFF2-40B4-BE49-F238E27FC236}">
              <a16:creationId xmlns:a16="http://schemas.microsoft.com/office/drawing/2014/main" id="{A088CFAA-FDD5-90EC-F52A-36AB0D2EAC05}"/>
            </a:ext>
          </a:extLst>
        </xdr:cNvPr>
        <xdr:cNvGrpSpPr>
          <a:grpSpLocks/>
        </xdr:cNvGrpSpPr>
      </xdr:nvGrpSpPr>
      <xdr:grpSpPr bwMode="auto">
        <a:xfrm>
          <a:off x="3701143" y="152400"/>
          <a:ext cx="0" cy="457200"/>
          <a:chOff x="5362575" y="104775"/>
          <a:chExt cx="0" cy="314325"/>
        </a:xfrm>
      </xdr:grpSpPr>
      <xdr:sp macro="" textlink="">
        <xdr:nvSpPr>
          <xdr:cNvPr id="5382619" name="Rectangle 16">
            <a:extLst>
              <a:ext uri="{FF2B5EF4-FFF2-40B4-BE49-F238E27FC236}">
                <a16:creationId xmlns:a16="http://schemas.microsoft.com/office/drawing/2014/main" id="{9168BC53-5631-B9A3-0DE6-94B3CA11447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242FA568-42D3-145E-96C5-F089177FEA9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594" name="Group 1">
          <a:extLst>
            <a:ext uri="{FF2B5EF4-FFF2-40B4-BE49-F238E27FC236}">
              <a16:creationId xmlns:a16="http://schemas.microsoft.com/office/drawing/2014/main" id="{D43F8CAD-EDF9-1579-EC02-BCF20530F885}"/>
            </a:ext>
          </a:extLst>
        </xdr:cNvPr>
        <xdr:cNvGrpSpPr>
          <a:grpSpLocks/>
        </xdr:cNvGrpSpPr>
      </xdr:nvGrpSpPr>
      <xdr:grpSpPr bwMode="auto">
        <a:xfrm>
          <a:off x="3701143" y="152400"/>
          <a:ext cx="0" cy="457200"/>
          <a:chOff x="5362575" y="104775"/>
          <a:chExt cx="0" cy="314325"/>
        </a:xfrm>
      </xdr:grpSpPr>
      <xdr:sp macro="" textlink="">
        <xdr:nvSpPr>
          <xdr:cNvPr id="5382617" name="Rectangle 2">
            <a:extLst>
              <a:ext uri="{FF2B5EF4-FFF2-40B4-BE49-F238E27FC236}">
                <a16:creationId xmlns:a16="http://schemas.microsoft.com/office/drawing/2014/main" id="{5A2CE970-0764-C82A-50AD-138CBFA8961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D23781E-BDB7-2454-9131-7F4C62C83D5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595" name="Group 15">
          <a:extLst>
            <a:ext uri="{FF2B5EF4-FFF2-40B4-BE49-F238E27FC236}">
              <a16:creationId xmlns:a16="http://schemas.microsoft.com/office/drawing/2014/main" id="{9F36661A-C05A-5027-E45D-8C26FBEA247A}"/>
            </a:ext>
          </a:extLst>
        </xdr:cNvPr>
        <xdr:cNvGrpSpPr>
          <a:grpSpLocks/>
        </xdr:cNvGrpSpPr>
      </xdr:nvGrpSpPr>
      <xdr:grpSpPr bwMode="auto">
        <a:xfrm>
          <a:off x="3701143" y="152400"/>
          <a:ext cx="0" cy="457200"/>
          <a:chOff x="5362575" y="104775"/>
          <a:chExt cx="0" cy="314325"/>
        </a:xfrm>
      </xdr:grpSpPr>
      <xdr:sp macro="" textlink="">
        <xdr:nvSpPr>
          <xdr:cNvPr id="5382615" name="Rectangle 16">
            <a:extLst>
              <a:ext uri="{FF2B5EF4-FFF2-40B4-BE49-F238E27FC236}">
                <a16:creationId xmlns:a16="http://schemas.microsoft.com/office/drawing/2014/main" id="{1E7959AB-E0F4-8DD1-839B-7545BA18BC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25798FE9-A78B-A9E7-4B83-D12AFB4D61A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596" name="Group 1">
          <a:extLst>
            <a:ext uri="{FF2B5EF4-FFF2-40B4-BE49-F238E27FC236}">
              <a16:creationId xmlns:a16="http://schemas.microsoft.com/office/drawing/2014/main" id="{0C61401F-D179-0E1E-8606-EB16CAB71088}"/>
            </a:ext>
          </a:extLst>
        </xdr:cNvPr>
        <xdr:cNvGrpSpPr>
          <a:grpSpLocks/>
        </xdr:cNvGrpSpPr>
      </xdr:nvGrpSpPr>
      <xdr:grpSpPr bwMode="auto">
        <a:xfrm>
          <a:off x="3701143" y="152400"/>
          <a:ext cx="0" cy="457200"/>
          <a:chOff x="7950200" y="104775"/>
          <a:chExt cx="0" cy="314325"/>
        </a:xfrm>
      </xdr:grpSpPr>
      <xdr:sp macro="" textlink="">
        <xdr:nvSpPr>
          <xdr:cNvPr id="5382613" name="Rectangle 2">
            <a:extLst>
              <a:ext uri="{FF2B5EF4-FFF2-40B4-BE49-F238E27FC236}">
                <a16:creationId xmlns:a16="http://schemas.microsoft.com/office/drawing/2014/main" id="{D02904B7-5471-C394-F3E7-6D3EA2A8959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A30DB10-AC9F-4C68-BB12-8411F425C01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597" name="Group 1">
          <a:extLst>
            <a:ext uri="{FF2B5EF4-FFF2-40B4-BE49-F238E27FC236}">
              <a16:creationId xmlns:a16="http://schemas.microsoft.com/office/drawing/2014/main" id="{EE2FB0F9-A3AB-20EC-8AA0-BAE212D05B64}"/>
            </a:ext>
          </a:extLst>
        </xdr:cNvPr>
        <xdr:cNvGrpSpPr>
          <a:grpSpLocks/>
        </xdr:cNvGrpSpPr>
      </xdr:nvGrpSpPr>
      <xdr:grpSpPr bwMode="auto">
        <a:xfrm>
          <a:off x="3701143" y="152400"/>
          <a:ext cx="0" cy="457200"/>
          <a:chOff x="5362575" y="104775"/>
          <a:chExt cx="0" cy="314325"/>
        </a:xfrm>
      </xdr:grpSpPr>
      <xdr:sp macro="" textlink="">
        <xdr:nvSpPr>
          <xdr:cNvPr id="5382611" name="Rectangle 2">
            <a:extLst>
              <a:ext uri="{FF2B5EF4-FFF2-40B4-BE49-F238E27FC236}">
                <a16:creationId xmlns:a16="http://schemas.microsoft.com/office/drawing/2014/main" id="{D49C07BF-3AB7-5151-0AF1-7DB30E2017E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FBE31C27-1860-3A9B-9E57-90A99BB1730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598" name="Group 15">
          <a:extLst>
            <a:ext uri="{FF2B5EF4-FFF2-40B4-BE49-F238E27FC236}">
              <a16:creationId xmlns:a16="http://schemas.microsoft.com/office/drawing/2014/main" id="{3D910046-5509-07FC-ABC0-11AABC7CA074}"/>
            </a:ext>
          </a:extLst>
        </xdr:cNvPr>
        <xdr:cNvGrpSpPr>
          <a:grpSpLocks/>
        </xdr:cNvGrpSpPr>
      </xdr:nvGrpSpPr>
      <xdr:grpSpPr bwMode="auto">
        <a:xfrm>
          <a:off x="3701143" y="152400"/>
          <a:ext cx="0" cy="457200"/>
          <a:chOff x="5362575" y="104775"/>
          <a:chExt cx="0" cy="314325"/>
        </a:xfrm>
      </xdr:grpSpPr>
      <xdr:sp macro="" textlink="">
        <xdr:nvSpPr>
          <xdr:cNvPr id="5382609" name="Rectangle 16">
            <a:extLst>
              <a:ext uri="{FF2B5EF4-FFF2-40B4-BE49-F238E27FC236}">
                <a16:creationId xmlns:a16="http://schemas.microsoft.com/office/drawing/2014/main" id="{0293B884-1420-18CB-2C13-C8421464E54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FA1B15A2-48EF-F2DD-A324-5DB8ABE0B54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599" name="Group 1">
          <a:extLst>
            <a:ext uri="{FF2B5EF4-FFF2-40B4-BE49-F238E27FC236}">
              <a16:creationId xmlns:a16="http://schemas.microsoft.com/office/drawing/2014/main" id="{182B622D-8CB4-76C9-C770-61DC2C229C63}"/>
            </a:ext>
          </a:extLst>
        </xdr:cNvPr>
        <xdr:cNvGrpSpPr>
          <a:grpSpLocks/>
        </xdr:cNvGrpSpPr>
      </xdr:nvGrpSpPr>
      <xdr:grpSpPr bwMode="auto">
        <a:xfrm>
          <a:off x="3701143" y="152400"/>
          <a:ext cx="0" cy="457200"/>
          <a:chOff x="5362575" y="104775"/>
          <a:chExt cx="0" cy="314325"/>
        </a:xfrm>
      </xdr:grpSpPr>
      <xdr:sp macro="" textlink="">
        <xdr:nvSpPr>
          <xdr:cNvPr id="5382607" name="Rectangle 2">
            <a:extLst>
              <a:ext uri="{FF2B5EF4-FFF2-40B4-BE49-F238E27FC236}">
                <a16:creationId xmlns:a16="http://schemas.microsoft.com/office/drawing/2014/main" id="{AC238503-D97F-ADE2-760B-C4A99A69D4F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29646C3B-C7DA-D2E9-6B52-8972E85A4AE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600" name="Group 15">
          <a:extLst>
            <a:ext uri="{FF2B5EF4-FFF2-40B4-BE49-F238E27FC236}">
              <a16:creationId xmlns:a16="http://schemas.microsoft.com/office/drawing/2014/main" id="{CB968430-9899-5C4F-5FA3-C9A4340AACEB}"/>
            </a:ext>
          </a:extLst>
        </xdr:cNvPr>
        <xdr:cNvGrpSpPr>
          <a:grpSpLocks/>
        </xdr:cNvGrpSpPr>
      </xdr:nvGrpSpPr>
      <xdr:grpSpPr bwMode="auto">
        <a:xfrm>
          <a:off x="3701143" y="152400"/>
          <a:ext cx="0" cy="457200"/>
          <a:chOff x="5362575" y="104775"/>
          <a:chExt cx="0" cy="314325"/>
        </a:xfrm>
      </xdr:grpSpPr>
      <xdr:sp macro="" textlink="">
        <xdr:nvSpPr>
          <xdr:cNvPr id="5382605" name="Rectangle 16">
            <a:extLst>
              <a:ext uri="{FF2B5EF4-FFF2-40B4-BE49-F238E27FC236}">
                <a16:creationId xmlns:a16="http://schemas.microsoft.com/office/drawing/2014/main" id="{1283003C-A071-6EE1-8392-104E18D6596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128BE3B2-B59A-FC63-9DF3-0B40FE39EE6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2601" name="Group 1">
          <a:extLst>
            <a:ext uri="{FF2B5EF4-FFF2-40B4-BE49-F238E27FC236}">
              <a16:creationId xmlns:a16="http://schemas.microsoft.com/office/drawing/2014/main" id="{B5CD8485-5FDC-E6CE-FFE2-C7EF76B39001}"/>
            </a:ext>
          </a:extLst>
        </xdr:cNvPr>
        <xdr:cNvGrpSpPr>
          <a:grpSpLocks/>
        </xdr:cNvGrpSpPr>
      </xdr:nvGrpSpPr>
      <xdr:grpSpPr bwMode="auto">
        <a:xfrm>
          <a:off x="3701143" y="152400"/>
          <a:ext cx="0" cy="457200"/>
          <a:chOff x="7950200" y="104775"/>
          <a:chExt cx="0" cy="314325"/>
        </a:xfrm>
      </xdr:grpSpPr>
      <xdr:sp macro="" textlink="">
        <xdr:nvSpPr>
          <xdr:cNvPr id="5382603" name="Rectangle 2">
            <a:extLst>
              <a:ext uri="{FF2B5EF4-FFF2-40B4-BE49-F238E27FC236}">
                <a16:creationId xmlns:a16="http://schemas.microsoft.com/office/drawing/2014/main" id="{2062A6A4-A0E2-08AA-EFC2-D8CE1931FCB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F2D50BD-8FCA-6C43-134B-C4C3A88B2EA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504825</xdr:colOff>
      <xdr:row>0</xdr:row>
      <xdr:rowOff>104775</xdr:rowOff>
    </xdr:from>
    <xdr:to>
      <xdr:col>0</xdr:col>
      <xdr:colOff>2447925</xdr:colOff>
      <xdr:row>3</xdr:row>
      <xdr:rowOff>419100</xdr:rowOff>
    </xdr:to>
    <xdr:pic>
      <xdr:nvPicPr>
        <xdr:cNvPr id="5382602" name="Imagen 1">
          <a:extLst>
            <a:ext uri="{FF2B5EF4-FFF2-40B4-BE49-F238E27FC236}">
              <a16:creationId xmlns:a16="http://schemas.microsoft.com/office/drawing/2014/main" id="{963F9455-E8DC-E6A8-AE4B-345DB2039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04775"/>
          <a:ext cx="14001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152400</xdr:rowOff>
    </xdr:from>
    <xdr:to>
      <xdr:col>2</xdr:col>
      <xdr:colOff>0</xdr:colOff>
      <xdr:row>1</xdr:row>
      <xdr:rowOff>238125</xdr:rowOff>
    </xdr:to>
    <xdr:grpSp>
      <xdr:nvGrpSpPr>
        <xdr:cNvPr id="2862001" name="Group 1">
          <a:extLst>
            <a:ext uri="{FF2B5EF4-FFF2-40B4-BE49-F238E27FC236}">
              <a16:creationId xmlns:a16="http://schemas.microsoft.com/office/drawing/2014/main" id="{A433392D-B902-E08F-9BB2-705DD8FA8147}"/>
            </a:ext>
          </a:extLst>
        </xdr:cNvPr>
        <xdr:cNvGrpSpPr>
          <a:grpSpLocks/>
        </xdr:cNvGrpSpPr>
      </xdr:nvGrpSpPr>
      <xdr:grpSpPr bwMode="auto">
        <a:xfrm>
          <a:off x="4514850" y="152400"/>
          <a:ext cx="0" cy="314325"/>
          <a:chOff x="6238875" y="104775"/>
          <a:chExt cx="0" cy="314325"/>
        </a:xfrm>
      </xdr:grpSpPr>
      <xdr:sp macro="" textlink="">
        <xdr:nvSpPr>
          <xdr:cNvPr id="2862003" name="Rectangle 2">
            <a:extLst>
              <a:ext uri="{FF2B5EF4-FFF2-40B4-BE49-F238E27FC236}">
                <a16:creationId xmlns:a16="http://schemas.microsoft.com/office/drawing/2014/main" id="{FF194601-6707-76A0-04B1-E7E853A9B5A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85C2423E-DDB8-8702-50F0-559EBEFB13D6}"/>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523875</xdr:colOff>
      <xdr:row>0</xdr:row>
      <xdr:rowOff>57150</xdr:rowOff>
    </xdr:from>
    <xdr:to>
      <xdr:col>0</xdr:col>
      <xdr:colOff>1866900</xdr:colOff>
      <xdr:row>3</xdr:row>
      <xdr:rowOff>361950</xdr:rowOff>
    </xdr:to>
    <xdr:pic>
      <xdr:nvPicPr>
        <xdr:cNvPr id="2862002" name="5 Imagen">
          <a:extLst>
            <a:ext uri="{FF2B5EF4-FFF2-40B4-BE49-F238E27FC236}">
              <a16:creationId xmlns:a16="http://schemas.microsoft.com/office/drawing/2014/main" id="{8C4A2190-1833-4D32-038E-69D5DFA47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57150"/>
          <a:ext cx="12858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876300</xdr:colOff>
      <xdr:row>1</xdr:row>
      <xdr:rowOff>57150</xdr:rowOff>
    </xdr:from>
    <xdr:to>
      <xdr:col>1</xdr:col>
      <xdr:colOff>1924050</xdr:colOff>
      <xdr:row>4</xdr:row>
      <xdr:rowOff>247650</xdr:rowOff>
    </xdr:to>
    <xdr:pic>
      <xdr:nvPicPr>
        <xdr:cNvPr id="741186" name="Imagen 1">
          <a:extLst>
            <a:ext uri="{FF2B5EF4-FFF2-40B4-BE49-F238E27FC236}">
              <a16:creationId xmlns:a16="http://schemas.microsoft.com/office/drawing/2014/main" id="{FAA6E6B2-4B30-36A0-D27E-969DE51EF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3350"/>
          <a:ext cx="10477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0</xdr:colOff>
      <xdr:row>0</xdr:row>
      <xdr:rowOff>152400</xdr:rowOff>
    </xdr:from>
    <xdr:to>
      <xdr:col>2</xdr:col>
      <xdr:colOff>0</xdr:colOff>
      <xdr:row>1</xdr:row>
      <xdr:rowOff>228600</xdr:rowOff>
    </xdr:to>
    <xdr:grpSp>
      <xdr:nvGrpSpPr>
        <xdr:cNvPr id="5387405" name="Group 1">
          <a:extLst>
            <a:ext uri="{FF2B5EF4-FFF2-40B4-BE49-F238E27FC236}">
              <a16:creationId xmlns:a16="http://schemas.microsoft.com/office/drawing/2014/main" id="{B1217A4A-D1C5-70AA-5C0C-B2E660CC4579}"/>
            </a:ext>
          </a:extLst>
        </xdr:cNvPr>
        <xdr:cNvGrpSpPr>
          <a:grpSpLocks/>
        </xdr:cNvGrpSpPr>
      </xdr:nvGrpSpPr>
      <xdr:grpSpPr bwMode="auto">
        <a:xfrm>
          <a:off x="3701143" y="152400"/>
          <a:ext cx="0" cy="457200"/>
          <a:chOff x="5362575" y="104775"/>
          <a:chExt cx="0" cy="314325"/>
        </a:xfrm>
      </xdr:grpSpPr>
      <xdr:sp macro="" textlink="">
        <xdr:nvSpPr>
          <xdr:cNvPr id="5387449" name="Rectangle 2">
            <a:extLst>
              <a:ext uri="{FF2B5EF4-FFF2-40B4-BE49-F238E27FC236}">
                <a16:creationId xmlns:a16="http://schemas.microsoft.com/office/drawing/2014/main" id="{2CB76140-46FA-19AD-6CC3-20F6CF6EE55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949589A-D259-685C-6BA2-12D1F0F003A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06" name="Group 15">
          <a:extLst>
            <a:ext uri="{FF2B5EF4-FFF2-40B4-BE49-F238E27FC236}">
              <a16:creationId xmlns:a16="http://schemas.microsoft.com/office/drawing/2014/main" id="{3C1BECAF-1E2C-A223-ABD3-8DEB9FAB28CE}"/>
            </a:ext>
          </a:extLst>
        </xdr:cNvPr>
        <xdr:cNvGrpSpPr>
          <a:grpSpLocks/>
        </xdr:cNvGrpSpPr>
      </xdr:nvGrpSpPr>
      <xdr:grpSpPr bwMode="auto">
        <a:xfrm>
          <a:off x="3701143" y="152400"/>
          <a:ext cx="0" cy="457200"/>
          <a:chOff x="5362575" y="104775"/>
          <a:chExt cx="0" cy="314325"/>
        </a:xfrm>
      </xdr:grpSpPr>
      <xdr:sp macro="" textlink="">
        <xdr:nvSpPr>
          <xdr:cNvPr id="5387447" name="Rectangle 16">
            <a:extLst>
              <a:ext uri="{FF2B5EF4-FFF2-40B4-BE49-F238E27FC236}">
                <a16:creationId xmlns:a16="http://schemas.microsoft.com/office/drawing/2014/main" id="{75659899-C79F-AC6E-77FE-AF3643B5EC9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5D035A92-A909-C2B7-DC84-0F3F09F1324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07" name="Group 1">
          <a:extLst>
            <a:ext uri="{FF2B5EF4-FFF2-40B4-BE49-F238E27FC236}">
              <a16:creationId xmlns:a16="http://schemas.microsoft.com/office/drawing/2014/main" id="{5246A4E0-EB0D-16FA-6BA1-F9FBCA657646}"/>
            </a:ext>
          </a:extLst>
        </xdr:cNvPr>
        <xdr:cNvGrpSpPr>
          <a:grpSpLocks/>
        </xdr:cNvGrpSpPr>
      </xdr:nvGrpSpPr>
      <xdr:grpSpPr bwMode="auto">
        <a:xfrm>
          <a:off x="3701143" y="152400"/>
          <a:ext cx="0" cy="457200"/>
          <a:chOff x="5362575" y="104775"/>
          <a:chExt cx="0" cy="314325"/>
        </a:xfrm>
      </xdr:grpSpPr>
      <xdr:sp macro="" textlink="">
        <xdr:nvSpPr>
          <xdr:cNvPr id="5387445" name="Rectangle 2">
            <a:extLst>
              <a:ext uri="{FF2B5EF4-FFF2-40B4-BE49-F238E27FC236}">
                <a16:creationId xmlns:a16="http://schemas.microsoft.com/office/drawing/2014/main" id="{C7B239E9-9FEF-AD81-B04C-FDC4FAB9F97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36830F28-FBB6-706F-BF2C-9D5212754E0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08" name="Group 15">
          <a:extLst>
            <a:ext uri="{FF2B5EF4-FFF2-40B4-BE49-F238E27FC236}">
              <a16:creationId xmlns:a16="http://schemas.microsoft.com/office/drawing/2014/main" id="{E6C5A767-C982-AA33-1E3F-A09A92D2658D}"/>
            </a:ext>
          </a:extLst>
        </xdr:cNvPr>
        <xdr:cNvGrpSpPr>
          <a:grpSpLocks/>
        </xdr:cNvGrpSpPr>
      </xdr:nvGrpSpPr>
      <xdr:grpSpPr bwMode="auto">
        <a:xfrm>
          <a:off x="3701143" y="152400"/>
          <a:ext cx="0" cy="457200"/>
          <a:chOff x="5362575" y="104775"/>
          <a:chExt cx="0" cy="314325"/>
        </a:xfrm>
      </xdr:grpSpPr>
      <xdr:sp macro="" textlink="">
        <xdr:nvSpPr>
          <xdr:cNvPr id="5387443" name="Rectangle 16">
            <a:extLst>
              <a:ext uri="{FF2B5EF4-FFF2-40B4-BE49-F238E27FC236}">
                <a16:creationId xmlns:a16="http://schemas.microsoft.com/office/drawing/2014/main" id="{B7772753-DC60-88B0-98C2-C7A3391B6A6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5A7448DC-8B0E-2BE2-6EEA-2729C8D277B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09" name="Group 1">
          <a:extLst>
            <a:ext uri="{FF2B5EF4-FFF2-40B4-BE49-F238E27FC236}">
              <a16:creationId xmlns:a16="http://schemas.microsoft.com/office/drawing/2014/main" id="{67F0BDD1-D665-803A-BB9E-2090A4433833}"/>
            </a:ext>
          </a:extLst>
        </xdr:cNvPr>
        <xdr:cNvGrpSpPr>
          <a:grpSpLocks/>
        </xdr:cNvGrpSpPr>
      </xdr:nvGrpSpPr>
      <xdr:grpSpPr bwMode="auto">
        <a:xfrm>
          <a:off x="3701143" y="152400"/>
          <a:ext cx="0" cy="457200"/>
          <a:chOff x="7950200" y="104775"/>
          <a:chExt cx="0" cy="314325"/>
        </a:xfrm>
      </xdr:grpSpPr>
      <xdr:sp macro="" textlink="">
        <xdr:nvSpPr>
          <xdr:cNvPr id="5387441" name="Rectangle 2">
            <a:extLst>
              <a:ext uri="{FF2B5EF4-FFF2-40B4-BE49-F238E27FC236}">
                <a16:creationId xmlns:a16="http://schemas.microsoft.com/office/drawing/2014/main" id="{51F2729F-F420-37CE-BBC0-9B27A813042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ED054320-E095-B781-E95E-8D4EF523B5BB}"/>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10" name="Group 1">
          <a:extLst>
            <a:ext uri="{FF2B5EF4-FFF2-40B4-BE49-F238E27FC236}">
              <a16:creationId xmlns:a16="http://schemas.microsoft.com/office/drawing/2014/main" id="{7E98C30E-2A56-EAC3-306A-E7033901746E}"/>
            </a:ext>
          </a:extLst>
        </xdr:cNvPr>
        <xdr:cNvGrpSpPr>
          <a:grpSpLocks/>
        </xdr:cNvGrpSpPr>
      </xdr:nvGrpSpPr>
      <xdr:grpSpPr bwMode="auto">
        <a:xfrm>
          <a:off x="3701143" y="152400"/>
          <a:ext cx="0" cy="457200"/>
          <a:chOff x="5362575" y="104775"/>
          <a:chExt cx="0" cy="314325"/>
        </a:xfrm>
      </xdr:grpSpPr>
      <xdr:sp macro="" textlink="">
        <xdr:nvSpPr>
          <xdr:cNvPr id="5387439" name="Rectangle 2">
            <a:extLst>
              <a:ext uri="{FF2B5EF4-FFF2-40B4-BE49-F238E27FC236}">
                <a16:creationId xmlns:a16="http://schemas.microsoft.com/office/drawing/2014/main" id="{F0F0D79A-9623-354B-6C73-004128234AC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A5C3E78-0CD4-44FE-0CB0-E87EC292139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11" name="Group 15">
          <a:extLst>
            <a:ext uri="{FF2B5EF4-FFF2-40B4-BE49-F238E27FC236}">
              <a16:creationId xmlns:a16="http://schemas.microsoft.com/office/drawing/2014/main" id="{2CC7561F-F888-D0CB-194D-7772E6915204}"/>
            </a:ext>
          </a:extLst>
        </xdr:cNvPr>
        <xdr:cNvGrpSpPr>
          <a:grpSpLocks/>
        </xdr:cNvGrpSpPr>
      </xdr:nvGrpSpPr>
      <xdr:grpSpPr bwMode="auto">
        <a:xfrm>
          <a:off x="3701143" y="152400"/>
          <a:ext cx="0" cy="457200"/>
          <a:chOff x="5362575" y="104775"/>
          <a:chExt cx="0" cy="314325"/>
        </a:xfrm>
      </xdr:grpSpPr>
      <xdr:sp macro="" textlink="">
        <xdr:nvSpPr>
          <xdr:cNvPr id="5387437" name="Rectangle 16">
            <a:extLst>
              <a:ext uri="{FF2B5EF4-FFF2-40B4-BE49-F238E27FC236}">
                <a16:creationId xmlns:a16="http://schemas.microsoft.com/office/drawing/2014/main" id="{2D484C70-2842-CD75-8B23-77A6E4D75AE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20F9EB65-DAFB-AE2D-C23D-A6D6B33D0E9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12" name="Group 1">
          <a:extLst>
            <a:ext uri="{FF2B5EF4-FFF2-40B4-BE49-F238E27FC236}">
              <a16:creationId xmlns:a16="http://schemas.microsoft.com/office/drawing/2014/main" id="{C3691674-BD1E-0B96-27E2-6ECB53DDEFF9}"/>
            </a:ext>
          </a:extLst>
        </xdr:cNvPr>
        <xdr:cNvGrpSpPr>
          <a:grpSpLocks/>
        </xdr:cNvGrpSpPr>
      </xdr:nvGrpSpPr>
      <xdr:grpSpPr bwMode="auto">
        <a:xfrm>
          <a:off x="3701143" y="152400"/>
          <a:ext cx="0" cy="457200"/>
          <a:chOff x="5362575" y="104775"/>
          <a:chExt cx="0" cy="314325"/>
        </a:xfrm>
      </xdr:grpSpPr>
      <xdr:sp macro="" textlink="">
        <xdr:nvSpPr>
          <xdr:cNvPr id="5387435" name="Rectangle 2">
            <a:extLst>
              <a:ext uri="{FF2B5EF4-FFF2-40B4-BE49-F238E27FC236}">
                <a16:creationId xmlns:a16="http://schemas.microsoft.com/office/drawing/2014/main" id="{79EE2D42-8A3A-B2B0-768B-BF5D5146A03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EF082066-6416-DA80-C0CE-E1084E0FC3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13" name="Group 15">
          <a:extLst>
            <a:ext uri="{FF2B5EF4-FFF2-40B4-BE49-F238E27FC236}">
              <a16:creationId xmlns:a16="http://schemas.microsoft.com/office/drawing/2014/main" id="{CA968DB6-E10F-DEAC-0D92-82B65B551D09}"/>
            </a:ext>
          </a:extLst>
        </xdr:cNvPr>
        <xdr:cNvGrpSpPr>
          <a:grpSpLocks/>
        </xdr:cNvGrpSpPr>
      </xdr:nvGrpSpPr>
      <xdr:grpSpPr bwMode="auto">
        <a:xfrm>
          <a:off x="3701143" y="152400"/>
          <a:ext cx="0" cy="457200"/>
          <a:chOff x="5362575" y="104775"/>
          <a:chExt cx="0" cy="314325"/>
        </a:xfrm>
      </xdr:grpSpPr>
      <xdr:sp macro="" textlink="">
        <xdr:nvSpPr>
          <xdr:cNvPr id="5387433" name="Rectangle 16">
            <a:extLst>
              <a:ext uri="{FF2B5EF4-FFF2-40B4-BE49-F238E27FC236}">
                <a16:creationId xmlns:a16="http://schemas.microsoft.com/office/drawing/2014/main" id="{14C526D0-CD8B-4BB2-603E-20EC789AAE8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203DE871-6952-BD2A-1B44-55476373CB9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14" name="Group 1">
          <a:extLst>
            <a:ext uri="{FF2B5EF4-FFF2-40B4-BE49-F238E27FC236}">
              <a16:creationId xmlns:a16="http://schemas.microsoft.com/office/drawing/2014/main" id="{AA3005D3-0FC7-993E-CA66-385E19A96032}"/>
            </a:ext>
          </a:extLst>
        </xdr:cNvPr>
        <xdr:cNvGrpSpPr>
          <a:grpSpLocks/>
        </xdr:cNvGrpSpPr>
      </xdr:nvGrpSpPr>
      <xdr:grpSpPr bwMode="auto">
        <a:xfrm>
          <a:off x="3701143" y="152400"/>
          <a:ext cx="0" cy="457200"/>
          <a:chOff x="7950200" y="104775"/>
          <a:chExt cx="0" cy="314325"/>
        </a:xfrm>
      </xdr:grpSpPr>
      <xdr:sp macro="" textlink="">
        <xdr:nvSpPr>
          <xdr:cNvPr id="5387431" name="Rectangle 2">
            <a:extLst>
              <a:ext uri="{FF2B5EF4-FFF2-40B4-BE49-F238E27FC236}">
                <a16:creationId xmlns:a16="http://schemas.microsoft.com/office/drawing/2014/main" id="{A471EB68-F44C-CC2B-810F-32DE94BD2C0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CF3562F7-3496-974B-4861-F1A358FDD6EE}"/>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15" name="Group 1">
          <a:extLst>
            <a:ext uri="{FF2B5EF4-FFF2-40B4-BE49-F238E27FC236}">
              <a16:creationId xmlns:a16="http://schemas.microsoft.com/office/drawing/2014/main" id="{CB0F4ED8-5673-FA6E-D850-2C7554F5B82E}"/>
            </a:ext>
          </a:extLst>
        </xdr:cNvPr>
        <xdr:cNvGrpSpPr>
          <a:grpSpLocks/>
        </xdr:cNvGrpSpPr>
      </xdr:nvGrpSpPr>
      <xdr:grpSpPr bwMode="auto">
        <a:xfrm>
          <a:off x="3701143" y="152400"/>
          <a:ext cx="0" cy="457200"/>
          <a:chOff x="5362575" y="104775"/>
          <a:chExt cx="0" cy="314325"/>
        </a:xfrm>
      </xdr:grpSpPr>
      <xdr:sp macro="" textlink="">
        <xdr:nvSpPr>
          <xdr:cNvPr id="5387429" name="Rectangle 2">
            <a:extLst>
              <a:ext uri="{FF2B5EF4-FFF2-40B4-BE49-F238E27FC236}">
                <a16:creationId xmlns:a16="http://schemas.microsoft.com/office/drawing/2014/main" id="{759887E8-53A4-51EE-241E-E10C3812DF5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FF2E6C0E-B3C9-FE49-E63A-36C05AF213E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16" name="Group 15">
          <a:extLst>
            <a:ext uri="{FF2B5EF4-FFF2-40B4-BE49-F238E27FC236}">
              <a16:creationId xmlns:a16="http://schemas.microsoft.com/office/drawing/2014/main" id="{B8A71090-C58D-BE88-CB6F-B05966A47BE9}"/>
            </a:ext>
          </a:extLst>
        </xdr:cNvPr>
        <xdr:cNvGrpSpPr>
          <a:grpSpLocks/>
        </xdr:cNvGrpSpPr>
      </xdr:nvGrpSpPr>
      <xdr:grpSpPr bwMode="auto">
        <a:xfrm>
          <a:off x="3701143" y="152400"/>
          <a:ext cx="0" cy="457200"/>
          <a:chOff x="5362575" y="104775"/>
          <a:chExt cx="0" cy="314325"/>
        </a:xfrm>
      </xdr:grpSpPr>
      <xdr:sp macro="" textlink="">
        <xdr:nvSpPr>
          <xdr:cNvPr id="5387427" name="Rectangle 16">
            <a:extLst>
              <a:ext uri="{FF2B5EF4-FFF2-40B4-BE49-F238E27FC236}">
                <a16:creationId xmlns:a16="http://schemas.microsoft.com/office/drawing/2014/main" id="{235B9E16-1A00-22D5-0390-FE47E393C81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32A0ACE6-A814-8620-5510-2C358D9F007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17" name="Group 1">
          <a:extLst>
            <a:ext uri="{FF2B5EF4-FFF2-40B4-BE49-F238E27FC236}">
              <a16:creationId xmlns:a16="http://schemas.microsoft.com/office/drawing/2014/main" id="{1DB2D2FF-E9F1-FB2A-F69B-54FD8B11584D}"/>
            </a:ext>
          </a:extLst>
        </xdr:cNvPr>
        <xdr:cNvGrpSpPr>
          <a:grpSpLocks/>
        </xdr:cNvGrpSpPr>
      </xdr:nvGrpSpPr>
      <xdr:grpSpPr bwMode="auto">
        <a:xfrm>
          <a:off x="3701143" y="152400"/>
          <a:ext cx="0" cy="457200"/>
          <a:chOff x="5362575" y="104775"/>
          <a:chExt cx="0" cy="314325"/>
        </a:xfrm>
      </xdr:grpSpPr>
      <xdr:sp macro="" textlink="">
        <xdr:nvSpPr>
          <xdr:cNvPr id="5387425" name="Rectangle 2">
            <a:extLst>
              <a:ext uri="{FF2B5EF4-FFF2-40B4-BE49-F238E27FC236}">
                <a16:creationId xmlns:a16="http://schemas.microsoft.com/office/drawing/2014/main" id="{5D2DFD78-68F6-170A-2632-1ABC0F08D79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CBCEB9E5-4558-05F5-0AA3-D0C15B31C2F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18" name="Group 15">
          <a:extLst>
            <a:ext uri="{FF2B5EF4-FFF2-40B4-BE49-F238E27FC236}">
              <a16:creationId xmlns:a16="http://schemas.microsoft.com/office/drawing/2014/main" id="{3F96FF69-F9D9-ABDD-49EF-BC553FFAC189}"/>
            </a:ext>
          </a:extLst>
        </xdr:cNvPr>
        <xdr:cNvGrpSpPr>
          <a:grpSpLocks/>
        </xdr:cNvGrpSpPr>
      </xdr:nvGrpSpPr>
      <xdr:grpSpPr bwMode="auto">
        <a:xfrm>
          <a:off x="3701143" y="152400"/>
          <a:ext cx="0" cy="457200"/>
          <a:chOff x="5362575" y="104775"/>
          <a:chExt cx="0" cy="314325"/>
        </a:xfrm>
      </xdr:grpSpPr>
      <xdr:sp macro="" textlink="">
        <xdr:nvSpPr>
          <xdr:cNvPr id="5387423" name="Rectangle 16">
            <a:extLst>
              <a:ext uri="{FF2B5EF4-FFF2-40B4-BE49-F238E27FC236}">
                <a16:creationId xmlns:a16="http://schemas.microsoft.com/office/drawing/2014/main" id="{87620C75-8A41-0982-412F-1F4516AF3DC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3B3CC2FE-3A42-5F41-16D8-49AD8921CBA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7419" name="Group 1">
          <a:extLst>
            <a:ext uri="{FF2B5EF4-FFF2-40B4-BE49-F238E27FC236}">
              <a16:creationId xmlns:a16="http://schemas.microsoft.com/office/drawing/2014/main" id="{3E074269-6F4E-822F-F212-A75CE963DB3C}"/>
            </a:ext>
          </a:extLst>
        </xdr:cNvPr>
        <xdr:cNvGrpSpPr>
          <a:grpSpLocks/>
        </xdr:cNvGrpSpPr>
      </xdr:nvGrpSpPr>
      <xdr:grpSpPr bwMode="auto">
        <a:xfrm>
          <a:off x="3701143" y="152400"/>
          <a:ext cx="0" cy="457200"/>
          <a:chOff x="7950200" y="104775"/>
          <a:chExt cx="0" cy="314325"/>
        </a:xfrm>
      </xdr:grpSpPr>
      <xdr:sp macro="" textlink="">
        <xdr:nvSpPr>
          <xdr:cNvPr id="5387421" name="Rectangle 2">
            <a:extLst>
              <a:ext uri="{FF2B5EF4-FFF2-40B4-BE49-F238E27FC236}">
                <a16:creationId xmlns:a16="http://schemas.microsoft.com/office/drawing/2014/main" id="{2703073D-81DB-CF29-B50C-2A6DEAF9DF0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786C4993-C713-222A-C320-B555F16E743E}"/>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504825</xdr:colOff>
      <xdr:row>0</xdr:row>
      <xdr:rowOff>104775</xdr:rowOff>
    </xdr:from>
    <xdr:to>
      <xdr:col>0</xdr:col>
      <xdr:colOff>2447925</xdr:colOff>
      <xdr:row>3</xdr:row>
      <xdr:rowOff>419100</xdr:rowOff>
    </xdr:to>
    <xdr:pic>
      <xdr:nvPicPr>
        <xdr:cNvPr id="5387420" name="Imagen 1">
          <a:extLst>
            <a:ext uri="{FF2B5EF4-FFF2-40B4-BE49-F238E27FC236}">
              <a16:creationId xmlns:a16="http://schemas.microsoft.com/office/drawing/2014/main" id="{130ED72F-B5CF-6EA4-22F7-2C14B05BC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04775"/>
          <a:ext cx="14001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876300</xdr:colOff>
      <xdr:row>1</xdr:row>
      <xdr:rowOff>57150</xdr:rowOff>
    </xdr:from>
    <xdr:to>
      <xdr:col>1</xdr:col>
      <xdr:colOff>1924050</xdr:colOff>
      <xdr:row>4</xdr:row>
      <xdr:rowOff>247650</xdr:rowOff>
    </xdr:to>
    <xdr:pic>
      <xdr:nvPicPr>
        <xdr:cNvPr id="4773099" name="Imagen 1">
          <a:extLst>
            <a:ext uri="{FF2B5EF4-FFF2-40B4-BE49-F238E27FC236}">
              <a16:creationId xmlns:a16="http://schemas.microsoft.com/office/drawing/2014/main" id="{64C840AE-F11D-2E0C-70DE-CC5668D1C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3350"/>
          <a:ext cx="10477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518843</xdr:colOff>
      <xdr:row>21</xdr:row>
      <xdr:rowOff>193211</xdr:rowOff>
    </xdr:from>
    <xdr:ext cx="3521189" cy="457611"/>
    <mc:AlternateContent xmlns:mc="http://schemas.openxmlformats.org/markup-compatibility/2006">
      <mc:Choice xmlns:a14="http://schemas.microsoft.com/office/drawing/2010/main" Requires="a14">
        <xdr:sp macro="" textlink="">
          <xdr:nvSpPr>
            <xdr:cNvPr id="3" name="CuadroTexto 2">
              <a:extLst>
                <a:ext uri="{FF2B5EF4-FFF2-40B4-BE49-F238E27FC236}">
                  <a16:creationId xmlns:a16="http://schemas.microsoft.com/office/drawing/2014/main" id="{4B83A174-EC60-6463-869C-E81842E92759}"/>
                </a:ext>
              </a:extLst>
            </xdr:cNvPr>
            <xdr:cNvSpPr txBox="1"/>
          </xdr:nvSpPr>
          <xdr:spPr>
            <a:xfrm>
              <a:off x="4392343" y="3460286"/>
              <a:ext cx="3499266" cy="3908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f>
                    <m:fPr>
                      <m:ctrlPr>
                        <a:rPr lang="es-CO" sz="1600" b="1" i="1">
                          <a:latin typeface="Cambria Math" panose="02040503050406030204" pitchFamily="18" charset="0"/>
                        </a:rPr>
                      </m:ctrlPr>
                    </m:fPr>
                    <m:num>
                      <m:r>
                        <a:rPr lang="es-ES" sz="1600" b="1" i="1">
                          <a:latin typeface="Cambria Math" panose="02040503050406030204" pitchFamily="18" charset="0"/>
                        </a:rPr>
                        <m:t>𝑹𝑺𝑨𝑷𝑬</m:t>
                      </m:r>
                      <m:r>
                        <a:rPr lang="es-ES" sz="1600" b="1" i="1">
                          <a:latin typeface="Cambria Math" panose="02040503050406030204" pitchFamily="18" charset="0"/>
                        </a:rPr>
                        <m:t> </m:t>
                      </m:r>
                      <m:r>
                        <a:rPr lang="es-ES" sz="1600" b="1" i="1">
                          <a:latin typeface="Cambria Math" panose="02040503050406030204" pitchFamily="18" charset="0"/>
                        </a:rPr>
                        <m:t>𝒎𝒆𝒔</m:t>
                      </m:r>
                      <m:r>
                        <a:rPr lang="es-ES" sz="1600" b="1" i="1">
                          <a:latin typeface="Cambria Math" panose="02040503050406030204" pitchFamily="18" charset="0"/>
                        </a:rPr>
                        <m:t> </m:t>
                      </m:r>
                      <m:r>
                        <a:rPr lang="es-ES" sz="1600" b="1" i="1">
                          <a:latin typeface="Cambria Math" panose="02040503050406030204" pitchFamily="18" charset="0"/>
                        </a:rPr>
                        <m:t>𝒗𝒊𝒈𝒆𝒏𝒄𝒊𝒂</m:t>
                      </m:r>
                      <m:r>
                        <a:rPr lang="es-ES" sz="1600" b="1" i="1">
                          <a:latin typeface="Cambria Math" panose="02040503050406030204" pitchFamily="18" charset="0"/>
                        </a:rPr>
                        <m:t> </m:t>
                      </m:r>
                      <m:r>
                        <a:rPr lang="es-ES" sz="1600" b="1" i="1">
                          <a:latin typeface="Cambria Math" panose="02040503050406030204" pitchFamily="18" charset="0"/>
                        </a:rPr>
                        <m:t>𝒂𝒄𝒕𝒖𝒂𝒍</m:t>
                      </m:r>
                      <m:r>
                        <a:rPr lang="es-ES" sz="1600" b="1" i="1">
                          <a:latin typeface="Cambria Math" panose="02040503050406030204" pitchFamily="18" charset="0"/>
                        </a:rPr>
                        <m:t> </m:t>
                      </m:r>
                    </m:num>
                    <m:den>
                      <m:r>
                        <a:rPr lang="es-ES" sz="1600" b="1" i="1">
                          <a:latin typeface="Cambria Math" panose="02040503050406030204" pitchFamily="18" charset="0"/>
                        </a:rPr>
                        <m:t>𝑹𝑺𝒏𝑷</m:t>
                      </m:r>
                      <m:r>
                        <a:rPr lang="es-ES" sz="1600" b="1" i="1">
                          <a:latin typeface="Cambria Math" panose="02040503050406030204" pitchFamily="18" charset="0"/>
                        </a:rPr>
                        <m:t> </m:t>
                      </m:r>
                      <m:r>
                        <a:rPr lang="es-ES" sz="1600" b="1" i="1">
                          <a:latin typeface="Cambria Math" panose="02040503050406030204" pitchFamily="18" charset="0"/>
                        </a:rPr>
                        <m:t>𝒗𝒊𝒈𝒆𝒏𝒄𝒊𝒂</m:t>
                      </m:r>
                      <m:r>
                        <a:rPr lang="es-ES" sz="1600" b="1" i="1">
                          <a:latin typeface="Cambria Math" panose="02040503050406030204" pitchFamily="18" charset="0"/>
                        </a:rPr>
                        <m:t> </m:t>
                      </m:r>
                      <m:r>
                        <a:rPr lang="es-ES" sz="1600" b="1" i="1">
                          <a:latin typeface="Cambria Math" panose="02040503050406030204" pitchFamily="18" charset="0"/>
                        </a:rPr>
                        <m:t>𝒂𝒄𝒕𝒖𝒂𝒍</m:t>
                      </m:r>
                      <m:r>
                        <a:rPr lang="es-ES" sz="1600" b="1" i="1">
                          <a:latin typeface="Cambria Math" panose="02040503050406030204" pitchFamily="18" charset="0"/>
                        </a:rPr>
                        <m:t> </m:t>
                      </m:r>
                    </m:den>
                  </m:f>
                  <m:r>
                    <a:rPr lang="es-ES" sz="1600" b="1" i="1">
                      <a:latin typeface="Cambria Math" panose="02040503050406030204" pitchFamily="18" charset="0"/>
                    </a:rPr>
                    <m:t>∗</m:t>
                  </m:r>
                </m:oMath>
              </a14:m>
              <a:r>
                <a:rPr lang="es-CO" sz="1600" b="1">
                  <a:latin typeface="Arial" panose="020B0604020202020204" pitchFamily="34" charset="0"/>
                  <a:cs typeface="Arial" panose="020B0604020202020204" pitchFamily="34" charset="0"/>
                </a:rPr>
                <a:t>100</a:t>
              </a:r>
            </a:p>
          </xdr:txBody>
        </xdr:sp>
      </mc:Choice>
      <mc:Fallback>
        <xdr:sp macro="" textlink="">
          <xdr:nvSpPr>
            <xdr:cNvPr id="3" name="CuadroTexto 2">
              <a:extLst>
                <a:ext uri="{FF2B5EF4-FFF2-40B4-BE49-F238E27FC236}">
                  <a16:creationId xmlns:a16="http://schemas.microsoft.com/office/drawing/2014/main" id="{4B83A174-EC60-6463-869C-E81842E92759}"/>
                </a:ext>
              </a:extLst>
            </xdr:cNvPr>
            <xdr:cNvSpPr txBox="1"/>
          </xdr:nvSpPr>
          <xdr:spPr>
            <a:xfrm>
              <a:off x="4392343" y="3460286"/>
              <a:ext cx="3499266" cy="3908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CO" sz="1600" b="1" i="0">
                  <a:latin typeface="Cambria Math" panose="02040503050406030204" pitchFamily="18" charset="0"/>
                </a:rPr>
                <a:t>(</a:t>
              </a:r>
              <a:r>
                <a:rPr lang="es-ES" sz="1600" b="1" i="0">
                  <a:latin typeface="Cambria Math" panose="02040503050406030204" pitchFamily="18" charset="0"/>
                </a:rPr>
                <a:t>𝑹𝑺𝑨𝑷𝑬 𝒎𝒆𝒔 𝒗𝒊𝒈𝒆𝒏𝒄𝒊𝒂 𝒂𝒄𝒕𝒖𝒂𝒍 </a:t>
              </a:r>
              <a:r>
                <a:rPr lang="es-CO" sz="1600" b="1" i="0">
                  <a:latin typeface="Cambria Math" panose="02040503050406030204" pitchFamily="18" charset="0"/>
                </a:rPr>
                <a:t>)/(</a:t>
              </a:r>
              <a:r>
                <a:rPr lang="es-ES" sz="1600" b="1" i="0">
                  <a:latin typeface="Cambria Math" panose="02040503050406030204" pitchFamily="18" charset="0"/>
                </a:rPr>
                <a:t>𝑹𝑺𝒏𝑷 𝒗𝒊𝒈𝒆𝒏𝒄𝒊𝒂 𝒂𝒄𝒕𝒖𝒂𝒍 </a:t>
              </a:r>
              <a:r>
                <a:rPr lang="es-CO" sz="1600" b="1" i="0">
                  <a:latin typeface="Cambria Math" panose="02040503050406030204" pitchFamily="18" charset="0"/>
                </a:rPr>
                <a:t>)</a:t>
              </a:r>
              <a:r>
                <a:rPr lang="es-ES" sz="1600" b="1" i="0">
                  <a:latin typeface="Cambria Math" panose="02040503050406030204" pitchFamily="18" charset="0"/>
                </a:rPr>
                <a:t>∗</a:t>
              </a:r>
              <a:r>
                <a:rPr lang="es-CO" sz="1600" b="1">
                  <a:latin typeface="Arial" panose="020B0604020202020204" pitchFamily="34" charset="0"/>
                  <a:cs typeface="Arial" panose="020B0604020202020204" pitchFamily="34" charset="0"/>
                </a:rPr>
                <a:t>100</a:t>
              </a:r>
            </a:p>
          </xdr:txBody>
        </xdr:sp>
      </mc:Fallback>
    </mc:AlternateContent>
    <xdr:clientData/>
  </xdr:oneCellAnchor>
</xdr:wsDr>
</file>

<file path=xl/drawings/drawing23.xml><?xml version="1.0" encoding="utf-8"?>
<xdr:wsDr xmlns:xdr="http://schemas.openxmlformats.org/drawingml/2006/spreadsheetDrawing" xmlns:a="http://schemas.openxmlformats.org/drawingml/2006/main">
  <xdr:twoCellAnchor>
    <xdr:from>
      <xdr:col>2</xdr:col>
      <xdr:colOff>0</xdr:colOff>
      <xdr:row>0</xdr:row>
      <xdr:rowOff>152400</xdr:rowOff>
    </xdr:from>
    <xdr:to>
      <xdr:col>2</xdr:col>
      <xdr:colOff>0</xdr:colOff>
      <xdr:row>1</xdr:row>
      <xdr:rowOff>228600</xdr:rowOff>
    </xdr:to>
    <xdr:grpSp>
      <xdr:nvGrpSpPr>
        <xdr:cNvPr id="5388429" name="Group 1">
          <a:extLst>
            <a:ext uri="{FF2B5EF4-FFF2-40B4-BE49-F238E27FC236}">
              <a16:creationId xmlns:a16="http://schemas.microsoft.com/office/drawing/2014/main" id="{ABDCC11D-5448-CA63-034E-0E374F774A32}"/>
            </a:ext>
          </a:extLst>
        </xdr:cNvPr>
        <xdr:cNvGrpSpPr>
          <a:grpSpLocks/>
        </xdr:cNvGrpSpPr>
      </xdr:nvGrpSpPr>
      <xdr:grpSpPr bwMode="auto">
        <a:xfrm>
          <a:off x="3705225" y="152400"/>
          <a:ext cx="0" cy="457200"/>
          <a:chOff x="5362575" y="104775"/>
          <a:chExt cx="0" cy="314325"/>
        </a:xfrm>
      </xdr:grpSpPr>
      <xdr:sp macro="" textlink="">
        <xdr:nvSpPr>
          <xdr:cNvPr id="5388473" name="Rectangle 2">
            <a:extLst>
              <a:ext uri="{FF2B5EF4-FFF2-40B4-BE49-F238E27FC236}">
                <a16:creationId xmlns:a16="http://schemas.microsoft.com/office/drawing/2014/main" id="{72FEEB2F-9466-5B5F-8D2E-AE5A2934170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686D7111-A59A-7353-10D6-7BA2547312E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30" name="Group 15">
          <a:extLst>
            <a:ext uri="{FF2B5EF4-FFF2-40B4-BE49-F238E27FC236}">
              <a16:creationId xmlns:a16="http://schemas.microsoft.com/office/drawing/2014/main" id="{E1AB5A01-78A7-D55F-64C3-B7815F60CE4E}"/>
            </a:ext>
          </a:extLst>
        </xdr:cNvPr>
        <xdr:cNvGrpSpPr>
          <a:grpSpLocks/>
        </xdr:cNvGrpSpPr>
      </xdr:nvGrpSpPr>
      <xdr:grpSpPr bwMode="auto">
        <a:xfrm>
          <a:off x="3705225" y="152400"/>
          <a:ext cx="0" cy="457200"/>
          <a:chOff x="5362575" y="104775"/>
          <a:chExt cx="0" cy="314325"/>
        </a:xfrm>
      </xdr:grpSpPr>
      <xdr:sp macro="" textlink="">
        <xdr:nvSpPr>
          <xdr:cNvPr id="5388471" name="Rectangle 16">
            <a:extLst>
              <a:ext uri="{FF2B5EF4-FFF2-40B4-BE49-F238E27FC236}">
                <a16:creationId xmlns:a16="http://schemas.microsoft.com/office/drawing/2014/main" id="{97754C51-B8AA-0864-F0CE-55EB5CE71F3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66912589-9887-F6A5-2766-4FD0ED6E9DF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31" name="Group 1">
          <a:extLst>
            <a:ext uri="{FF2B5EF4-FFF2-40B4-BE49-F238E27FC236}">
              <a16:creationId xmlns:a16="http://schemas.microsoft.com/office/drawing/2014/main" id="{C3A455A2-1D5F-EDCF-B92D-161ECCD3AA49}"/>
            </a:ext>
          </a:extLst>
        </xdr:cNvPr>
        <xdr:cNvGrpSpPr>
          <a:grpSpLocks/>
        </xdr:cNvGrpSpPr>
      </xdr:nvGrpSpPr>
      <xdr:grpSpPr bwMode="auto">
        <a:xfrm>
          <a:off x="3705225" y="152400"/>
          <a:ext cx="0" cy="457200"/>
          <a:chOff x="5362575" y="104775"/>
          <a:chExt cx="0" cy="314325"/>
        </a:xfrm>
      </xdr:grpSpPr>
      <xdr:sp macro="" textlink="">
        <xdr:nvSpPr>
          <xdr:cNvPr id="5388469" name="Rectangle 2">
            <a:extLst>
              <a:ext uri="{FF2B5EF4-FFF2-40B4-BE49-F238E27FC236}">
                <a16:creationId xmlns:a16="http://schemas.microsoft.com/office/drawing/2014/main" id="{0E02C037-452B-5505-4709-01684B4D02C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1B330926-88E2-D32D-B471-6EA8471B9EF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32" name="Group 15">
          <a:extLst>
            <a:ext uri="{FF2B5EF4-FFF2-40B4-BE49-F238E27FC236}">
              <a16:creationId xmlns:a16="http://schemas.microsoft.com/office/drawing/2014/main" id="{76141AC7-1D3A-C2DF-5743-76405FF2CFC1}"/>
            </a:ext>
          </a:extLst>
        </xdr:cNvPr>
        <xdr:cNvGrpSpPr>
          <a:grpSpLocks/>
        </xdr:cNvGrpSpPr>
      </xdr:nvGrpSpPr>
      <xdr:grpSpPr bwMode="auto">
        <a:xfrm>
          <a:off x="3705225" y="152400"/>
          <a:ext cx="0" cy="457200"/>
          <a:chOff x="5362575" y="104775"/>
          <a:chExt cx="0" cy="314325"/>
        </a:xfrm>
      </xdr:grpSpPr>
      <xdr:sp macro="" textlink="">
        <xdr:nvSpPr>
          <xdr:cNvPr id="5388467" name="Rectangle 16">
            <a:extLst>
              <a:ext uri="{FF2B5EF4-FFF2-40B4-BE49-F238E27FC236}">
                <a16:creationId xmlns:a16="http://schemas.microsoft.com/office/drawing/2014/main" id="{882D7186-0E5F-FAA8-8FE0-942C74B361F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B95B47EE-C6D0-F80E-D6EC-D9C885171D2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33" name="Group 1">
          <a:extLst>
            <a:ext uri="{FF2B5EF4-FFF2-40B4-BE49-F238E27FC236}">
              <a16:creationId xmlns:a16="http://schemas.microsoft.com/office/drawing/2014/main" id="{980CFD6B-4E57-A5B6-DF57-76786414F410}"/>
            </a:ext>
          </a:extLst>
        </xdr:cNvPr>
        <xdr:cNvGrpSpPr>
          <a:grpSpLocks/>
        </xdr:cNvGrpSpPr>
      </xdr:nvGrpSpPr>
      <xdr:grpSpPr bwMode="auto">
        <a:xfrm>
          <a:off x="3705225" y="152400"/>
          <a:ext cx="0" cy="457200"/>
          <a:chOff x="7950200" y="104775"/>
          <a:chExt cx="0" cy="314325"/>
        </a:xfrm>
      </xdr:grpSpPr>
      <xdr:sp macro="" textlink="">
        <xdr:nvSpPr>
          <xdr:cNvPr id="5388465" name="Rectangle 2">
            <a:extLst>
              <a:ext uri="{FF2B5EF4-FFF2-40B4-BE49-F238E27FC236}">
                <a16:creationId xmlns:a16="http://schemas.microsoft.com/office/drawing/2014/main" id="{E5FD54C7-6C1C-D49B-0DF9-8865E756DE8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A97A77E4-D8CA-7162-8325-9C950A7197A3}"/>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34" name="Group 1">
          <a:extLst>
            <a:ext uri="{FF2B5EF4-FFF2-40B4-BE49-F238E27FC236}">
              <a16:creationId xmlns:a16="http://schemas.microsoft.com/office/drawing/2014/main" id="{AD452B5C-146F-F81B-EDF9-D6DF8229B3D3}"/>
            </a:ext>
          </a:extLst>
        </xdr:cNvPr>
        <xdr:cNvGrpSpPr>
          <a:grpSpLocks/>
        </xdr:cNvGrpSpPr>
      </xdr:nvGrpSpPr>
      <xdr:grpSpPr bwMode="auto">
        <a:xfrm>
          <a:off x="3705225" y="152400"/>
          <a:ext cx="0" cy="457200"/>
          <a:chOff x="5362575" y="104775"/>
          <a:chExt cx="0" cy="314325"/>
        </a:xfrm>
      </xdr:grpSpPr>
      <xdr:sp macro="" textlink="">
        <xdr:nvSpPr>
          <xdr:cNvPr id="5388463" name="Rectangle 2">
            <a:extLst>
              <a:ext uri="{FF2B5EF4-FFF2-40B4-BE49-F238E27FC236}">
                <a16:creationId xmlns:a16="http://schemas.microsoft.com/office/drawing/2014/main" id="{C302B5E1-B13A-CF9D-2F49-0A22A071BAB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256A6209-1092-BC6A-8312-FF2A3F7AA6D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35" name="Group 15">
          <a:extLst>
            <a:ext uri="{FF2B5EF4-FFF2-40B4-BE49-F238E27FC236}">
              <a16:creationId xmlns:a16="http://schemas.microsoft.com/office/drawing/2014/main" id="{FDAE3F20-B425-231D-9452-53610A7B436B}"/>
            </a:ext>
          </a:extLst>
        </xdr:cNvPr>
        <xdr:cNvGrpSpPr>
          <a:grpSpLocks/>
        </xdr:cNvGrpSpPr>
      </xdr:nvGrpSpPr>
      <xdr:grpSpPr bwMode="auto">
        <a:xfrm>
          <a:off x="3705225" y="152400"/>
          <a:ext cx="0" cy="457200"/>
          <a:chOff x="5362575" y="104775"/>
          <a:chExt cx="0" cy="314325"/>
        </a:xfrm>
      </xdr:grpSpPr>
      <xdr:sp macro="" textlink="">
        <xdr:nvSpPr>
          <xdr:cNvPr id="5388461" name="Rectangle 16">
            <a:extLst>
              <a:ext uri="{FF2B5EF4-FFF2-40B4-BE49-F238E27FC236}">
                <a16:creationId xmlns:a16="http://schemas.microsoft.com/office/drawing/2014/main" id="{87A5ECCD-BFF9-7BF5-9580-BE091E82EC8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33620114-71ED-0F32-2BB2-849B3A1AA40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36" name="Group 1">
          <a:extLst>
            <a:ext uri="{FF2B5EF4-FFF2-40B4-BE49-F238E27FC236}">
              <a16:creationId xmlns:a16="http://schemas.microsoft.com/office/drawing/2014/main" id="{8DF50CC7-ED4E-64C6-F898-A7039F26A0FD}"/>
            </a:ext>
          </a:extLst>
        </xdr:cNvPr>
        <xdr:cNvGrpSpPr>
          <a:grpSpLocks/>
        </xdr:cNvGrpSpPr>
      </xdr:nvGrpSpPr>
      <xdr:grpSpPr bwMode="auto">
        <a:xfrm>
          <a:off x="3705225" y="152400"/>
          <a:ext cx="0" cy="457200"/>
          <a:chOff x="5362575" y="104775"/>
          <a:chExt cx="0" cy="314325"/>
        </a:xfrm>
      </xdr:grpSpPr>
      <xdr:sp macro="" textlink="">
        <xdr:nvSpPr>
          <xdr:cNvPr id="5388459" name="Rectangle 2">
            <a:extLst>
              <a:ext uri="{FF2B5EF4-FFF2-40B4-BE49-F238E27FC236}">
                <a16:creationId xmlns:a16="http://schemas.microsoft.com/office/drawing/2014/main" id="{C8A0E33D-AD2F-805E-CF13-AFECAACE235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7C81DC58-077C-EC4C-FCFB-17177A4B158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37" name="Group 15">
          <a:extLst>
            <a:ext uri="{FF2B5EF4-FFF2-40B4-BE49-F238E27FC236}">
              <a16:creationId xmlns:a16="http://schemas.microsoft.com/office/drawing/2014/main" id="{6223F8AD-CBD5-8923-878C-A9E5F2CA983E}"/>
            </a:ext>
          </a:extLst>
        </xdr:cNvPr>
        <xdr:cNvGrpSpPr>
          <a:grpSpLocks/>
        </xdr:cNvGrpSpPr>
      </xdr:nvGrpSpPr>
      <xdr:grpSpPr bwMode="auto">
        <a:xfrm>
          <a:off x="3705225" y="152400"/>
          <a:ext cx="0" cy="457200"/>
          <a:chOff x="5362575" y="104775"/>
          <a:chExt cx="0" cy="314325"/>
        </a:xfrm>
      </xdr:grpSpPr>
      <xdr:sp macro="" textlink="">
        <xdr:nvSpPr>
          <xdr:cNvPr id="5388457" name="Rectangle 16">
            <a:extLst>
              <a:ext uri="{FF2B5EF4-FFF2-40B4-BE49-F238E27FC236}">
                <a16:creationId xmlns:a16="http://schemas.microsoft.com/office/drawing/2014/main" id="{E90325EF-113D-B90F-0D01-DC385B803C5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C2E778B-4A42-330C-418E-69EA8000671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38" name="Group 1">
          <a:extLst>
            <a:ext uri="{FF2B5EF4-FFF2-40B4-BE49-F238E27FC236}">
              <a16:creationId xmlns:a16="http://schemas.microsoft.com/office/drawing/2014/main" id="{B775719C-4ABB-6D05-8AAC-89F00C56F302}"/>
            </a:ext>
          </a:extLst>
        </xdr:cNvPr>
        <xdr:cNvGrpSpPr>
          <a:grpSpLocks/>
        </xdr:cNvGrpSpPr>
      </xdr:nvGrpSpPr>
      <xdr:grpSpPr bwMode="auto">
        <a:xfrm>
          <a:off x="3705225" y="152400"/>
          <a:ext cx="0" cy="457200"/>
          <a:chOff x="7950200" y="104775"/>
          <a:chExt cx="0" cy="314325"/>
        </a:xfrm>
      </xdr:grpSpPr>
      <xdr:sp macro="" textlink="">
        <xdr:nvSpPr>
          <xdr:cNvPr id="5388455" name="Rectangle 2">
            <a:extLst>
              <a:ext uri="{FF2B5EF4-FFF2-40B4-BE49-F238E27FC236}">
                <a16:creationId xmlns:a16="http://schemas.microsoft.com/office/drawing/2014/main" id="{B46D2205-F7CF-C1CD-C63C-3689218797E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E9E4DC2D-D347-CB08-5DE3-32E55229CE7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39" name="Group 1">
          <a:extLst>
            <a:ext uri="{FF2B5EF4-FFF2-40B4-BE49-F238E27FC236}">
              <a16:creationId xmlns:a16="http://schemas.microsoft.com/office/drawing/2014/main" id="{1FC06D2B-5C1C-5592-5F06-9EEE44BC6E89}"/>
            </a:ext>
          </a:extLst>
        </xdr:cNvPr>
        <xdr:cNvGrpSpPr>
          <a:grpSpLocks/>
        </xdr:cNvGrpSpPr>
      </xdr:nvGrpSpPr>
      <xdr:grpSpPr bwMode="auto">
        <a:xfrm>
          <a:off x="3705225" y="152400"/>
          <a:ext cx="0" cy="457200"/>
          <a:chOff x="5362575" y="104775"/>
          <a:chExt cx="0" cy="314325"/>
        </a:xfrm>
      </xdr:grpSpPr>
      <xdr:sp macro="" textlink="">
        <xdr:nvSpPr>
          <xdr:cNvPr id="5388453" name="Rectangle 2">
            <a:extLst>
              <a:ext uri="{FF2B5EF4-FFF2-40B4-BE49-F238E27FC236}">
                <a16:creationId xmlns:a16="http://schemas.microsoft.com/office/drawing/2014/main" id="{F7B30261-D558-A714-AC6E-A636EFBB0C6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9B751510-92C9-13AC-A1B6-A0B47067DF6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40" name="Group 15">
          <a:extLst>
            <a:ext uri="{FF2B5EF4-FFF2-40B4-BE49-F238E27FC236}">
              <a16:creationId xmlns:a16="http://schemas.microsoft.com/office/drawing/2014/main" id="{8CBF31C8-148C-F14C-E6DB-B5010F9510D1}"/>
            </a:ext>
          </a:extLst>
        </xdr:cNvPr>
        <xdr:cNvGrpSpPr>
          <a:grpSpLocks/>
        </xdr:cNvGrpSpPr>
      </xdr:nvGrpSpPr>
      <xdr:grpSpPr bwMode="auto">
        <a:xfrm>
          <a:off x="3705225" y="152400"/>
          <a:ext cx="0" cy="457200"/>
          <a:chOff x="5362575" y="104775"/>
          <a:chExt cx="0" cy="314325"/>
        </a:xfrm>
      </xdr:grpSpPr>
      <xdr:sp macro="" textlink="">
        <xdr:nvSpPr>
          <xdr:cNvPr id="5388451" name="Rectangle 16">
            <a:extLst>
              <a:ext uri="{FF2B5EF4-FFF2-40B4-BE49-F238E27FC236}">
                <a16:creationId xmlns:a16="http://schemas.microsoft.com/office/drawing/2014/main" id="{0ED597CC-9D34-176C-E9D3-598E8AD2947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BED11DAB-D36A-0266-44AE-2CD246D81C4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41" name="Group 1">
          <a:extLst>
            <a:ext uri="{FF2B5EF4-FFF2-40B4-BE49-F238E27FC236}">
              <a16:creationId xmlns:a16="http://schemas.microsoft.com/office/drawing/2014/main" id="{10F931E1-5E14-BB36-22BC-195D0B90F82B}"/>
            </a:ext>
          </a:extLst>
        </xdr:cNvPr>
        <xdr:cNvGrpSpPr>
          <a:grpSpLocks/>
        </xdr:cNvGrpSpPr>
      </xdr:nvGrpSpPr>
      <xdr:grpSpPr bwMode="auto">
        <a:xfrm>
          <a:off x="3705225" y="152400"/>
          <a:ext cx="0" cy="457200"/>
          <a:chOff x="5362575" y="104775"/>
          <a:chExt cx="0" cy="314325"/>
        </a:xfrm>
      </xdr:grpSpPr>
      <xdr:sp macro="" textlink="">
        <xdr:nvSpPr>
          <xdr:cNvPr id="5388449" name="Rectangle 2">
            <a:extLst>
              <a:ext uri="{FF2B5EF4-FFF2-40B4-BE49-F238E27FC236}">
                <a16:creationId xmlns:a16="http://schemas.microsoft.com/office/drawing/2014/main" id="{69F67181-DE45-5FC2-E156-9B0E9D1C02F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F4CD798C-56B1-B469-6DCE-DC650FBE102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42" name="Group 15">
          <a:extLst>
            <a:ext uri="{FF2B5EF4-FFF2-40B4-BE49-F238E27FC236}">
              <a16:creationId xmlns:a16="http://schemas.microsoft.com/office/drawing/2014/main" id="{A05E1A2C-7678-A5B4-1A6F-9B41704C0F6B}"/>
            </a:ext>
          </a:extLst>
        </xdr:cNvPr>
        <xdr:cNvGrpSpPr>
          <a:grpSpLocks/>
        </xdr:cNvGrpSpPr>
      </xdr:nvGrpSpPr>
      <xdr:grpSpPr bwMode="auto">
        <a:xfrm>
          <a:off x="3705225" y="152400"/>
          <a:ext cx="0" cy="457200"/>
          <a:chOff x="5362575" y="104775"/>
          <a:chExt cx="0" cy="314325"/>
        </a:xfrm>
      </xdr:grpSpPr>
      <xdr:sp macro="" textlink="">
        <xdr:nvSpPr>
          <xdr:cNvPr id="5388447" name="Rectangle 16">
            <a:extLst>
              <a:ext uri="{FF2B5EF4-FFF2-40B4-BE49-F238E27FC236}">
                <a16:creationId xmlns:a16="http://schemas.microsoft.com/office/drawing/2014/main" id="{B869F8BA-42CC-15D7-FC12-607433712C9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C8EE9F1A-BA5B-4E41-B43E-F13B3E197AD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8443" name="Group 1">
          <a:extLst>
            <a:ext uri="{FF2B5EF4-FFF2-40B4-BE49-F238E27FC236}">
              <a16:creationId xmlns:a16="http://schemas.microsoft.com/office/drawing/2014/main" id="{A9A31B98-6435-F374-7FD0-141F2EF7243A}"/>
            </a:ext>
          </a:extLst>
        </xdr:cNvPr>
        <xdr:cNvGrpSpPr>
          <a:grpSpLocks/>
        </xdr:cNvGrpSpPr>
      </xdr:nvGrpSpPr>
      <xdr:grpSpPr bwMode="auto">
        <a:xfrm>
          <a:off x="3705225" y="152400"/>
          <a:ext cx="0" cy="457200"/>
          <a:chOff x="7950200" y="104775"/>
          <a:chExt cx="0" cy="314325"/>
        </a:xfrm>
      </xdr:grpSpPr>
      <xdr:sp macro="" textlink="">
        <xdr:nvSpPr>
          <xdr:cNvPr id="5388445" name="Rectangle 2">
            <a:extLst>
              <a:ext uri="{FF2B5EF4-FFF2-40B4-BE49-F238E27FC236}">
                <a16:creationId xmlns:a16="http://schemas.microsoft.com/office/drawing/2014/main" id="{2685078B-9F28-BB43-383E-20D9AE33141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D4047B6D-ACF7-FD48-5AF8-3F3CE41EA6DC}"/>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504825</xdr:colOff>
      <xdr:row>0</xdr:row>
      <xdr:rowOff>104775</xdr:rowOff>
    </xdr:from>
    <xdr:to>
      <xdr:col>0</xdr:col>
      <xdr:colOff>2447925</xdr:colOff>
      <xdr:row>3</xdr:row>
      <xdr:rowOff>419100</xdr:rowOff>
    </xdr:to>
    <xdr:pic>
      <xdr:nvPicPr>
        <xdr:cNvPr id="5388444" name="Imagen 1">
          <a:extLst>
            <a:ext uri="{FF2B5EF4-FFF2-40B4-BE49-F238E27FC236}">
              <a16:creationId xmlns:a16="http://schemas.microsoft.com/office/drawing/2014/main" id="{91C80864-C368-DAC5-0294-5FE109DA77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04775"/>
          <a:ext cx="14001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876300</xdr:colOff>
      <xdr:row>1</xdr:row>
      <xdr:rowOff>57150</xdr:rowOff>
    </xdr:from>
    <xdr:to>
      <xdr:col>1</xdr:col>
      <xdr:colOff>1924050</xdr:colOff>
      <xdr:row>4</xdr:row>
      <xdr:rowOff>247650</xdr:rowOff>
    </xdr:to>
    <xdr:pic>
      <xdr:nvPicPr>
        <xdr:cNvPr id="570239" name="Imagen 1">
          <a:extLst>
            <a:ext uri="{FF2B5EF4-FFF2-40B4-BE49-F238E27FC236}">
              <a16:creationId xmlns:a16="http://schemas.microsoft.com/office/drawing/2014/main" id="{032E6623-99E5-3F15-C9E3-FCC4EF29E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3350"/>
          <a:ext cx="10477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0</xdr:row>
      <xdr:rowOff>152400</xdr:rowOff>
    </xdr:from>
    <xdr:to>
      <xdr:col>2</xdr:col>
      <xdr:colOff>0</xdr:colOff>
      <xdr:row>1</xdr:row>
      <xdr:rowOff>228600</xdr:rowOff>
    </xdr:to>
    <xdr:grpSp>
      <xdr:nvGrpSpPr>
        <xdr:cNvPr id="5381663" name="Group 1">
          <a:extLst>
            <a:ext uri="{FF2B5EF4-FFF2-40B4-BE49-F238E27FC236}">
              <a16:creationId xmlns:a16="http://schemas.microsoft.com/office/drawing/2014/main" id="{AF15B5F3-68CE-BBD5-F698-67B3A0356E40}"/>
            </a:ext>
          </a:extLst>
        </xdr:cNvPr>
        <xdr:cNvGrpSpPr>
          <a:grpSpLocks/>
        </xdr:cNvGrpSpPr>
      </xdr:nvGrpSpPr>
      <xdr:grpSpPr bwMode="auto">
        <a:xfrm>
          <a:off x="3705225" y="152400"/>
          <a:ext cx="0" cy="457200"/>
          <a:chOff x="5362575" y="104775"/>
          <a:chExt cx="0" cy="314325"/>
        </a:xfrm>
      </xdr:grpSpPr>
      <xdr:sp macro="" textlink="">
        <xdr:nvSpPr>
          <xdr:cNvPr id="5381707" name="Rectangle 2">
            <a:extLst>
              <a:ext uri="{FF2B5EF4-FFF2-40B4-BE49-F238E27FC236}">
                <a16:creationId xmlns:a16="http://schemas.microsoft.com/office/drawing/2014/main" id="{8BD1F94B-6157-DECB-EC22-85124B981B8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BC01328-1DCC-97A5-5C0B-19FA8D792D0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64" name="Group 15">
          <a:extLst>
            <a:ext uri="{FF2B5EF4-FFF2-40B4-BE49-F238E27FC236}">
              <a16:creationId xmlns:a16="http://schemas.microsoft.com/office/drawing/2014/main" id="{086EC66C-732F-CDF0-0383-11442399902F}"/>
            </a:ext>
          </a:extLst>
        </xdr:cNvPr>
        <xdr:cNvGrpSpPr>
          <a:grpSpLocks/>
        </xdr:cNvGrpSpPr>
      </xdr:nvGrpSpPr>
      <xdr:grpSpPr bwMode="auto">
        <a:xfrm>
          <a:off x="3705225" y="152400"/>
          <a:ext cx="0" cy="457200"/>
          <a:chOff x="5362575" y="104775"/>
          <a:chExt cx="0" cy="314325"/>
        </a:xfrm>
      </xdr:grpSpPr>
      <xdr:sp macro="" textlink="">
        <xdr:nvSpPr>
          <xdr:cNvPr id="5381705" name="Rectangle 16">
            <a:extLst>
              <a:ext uri="{FF2B5EF4-FFF2-40B4-BE49-F238E27FC236}">
                <a16:creationId xmlns:a16="http://schemas.microsoft.com/office/drawing/2014/main" id="{715741A5-96C1-7A5A-6EE9-8BAFD9D2876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EBC62E3B-327F-0EFD-3245-F76BC85D34F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65" name="Group 1">
          <a:extLst>
            <a:ext uri="{FF2B5EF4-FFF2-40B4-BE49-F238E27FC236}">
              <a16:creationId xmlns:a16="http://schemas.microsoft.com/office/drawing/2014/main" id="{25AE2E4F-C9E7-D2C0-CF25-03FE807A5CAB}"/>
            </a:ext>
          </a:extLst>
        </xdr:cNvPr>
        <xdr:cNvGrpSpPr>
          <a:grpSpLocks/>
        </xdr:cNvGrpSpPr>
      </xdr:nvGrpSpPr>
      <xdr:grpSpPr bwMode="auto">
        <a:xfrm>
          <a:off x="3705225" y="152400"/>
          <a:ext cx="0" cy="457200"/>
          <a:chOff x="5362575" y="104775"/>
          <a:chExt cx="0" cy="314325"/>
        </a:xfrm>
      </xdr:grpSpPr>
      <xdr:sp macro="" textlink="">
        <xdr:nvSpPr>
          <xdr:cNvPr id="5381703" name="Rectangle 2">
            <a:extLst>
              <a:ext uri="{FF2B5EF4-FFF2-40B4-BE49-F238E27FC236}">
                <a16:creationId xmlns:a16="http://schemas.microsoft.com/office/drawing/2014/main" id="{85C232A0-4156-F0B2-E3C4-FF7B714D63F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5AB75CF2-8D27-73E1-82C0-E57CD100482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66" name="Group 15">
          <a:extLst>
            <a:ext uri="{FF2B5EF4-FFF2-40B4-BE49-F238E27FC236}">
              <a16:creationId xmlns:a16="http://schemas.microsoft.com/office/drawing/2014/main" id="{7C0B3E9E-AC53-BAB7-B970-AE7ED66A26EF}"/>
            </a:ext>
          </a:extLst>
        </xdr:cNvPr>
        <xdr:cNvGrpSpPr>
          <a:grpSpLocks/>
        </xdr:cNvGrpSpPr>
      </xdr:nvGrpSpPr>
      <xdr:grpSpPr bwMode="auto">
        <a:xfrm>
          <a:off x="3705225" y="152400"/>
          <a:ext cx="0" cy="457200"/>
          <a:chOff x="5362575" y="104775"/>
          <a:chExt cx="0" cy="314325"/>
        </a:xfrm>
      </xdr:grpSpPr>
      <xdr:sp macro="" textlink="">
        <xdr:nvSpPr>
          <xdr:cNvPr id="5381701" name="Rectangle 16">
            <a:extLst>
              <a:ext uri="{FF2B5EF4-FFF2-40B4-BE49-F238E27FC236}">
                <a16:creationId xmlns:a16="http://schemas.microsoft.com/office/drawing/2014/main" id="{206AEC3C-84F4-B16D-91E4-B20E561D9F2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239A8187-2F3E-13E7-F28F-FD5F06B98D5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67" name="Group 1">
          <a:extLst>
            <a:ext uri="{FF2B5EF4-FFF2-40B4-BE49-F238E27FC236}">
              <a16:creationId xmlns:a16="http://schemas.microsoft.com/office/drawing/2014/main" id="{E4ED3DD1-253E-D7BA-169C-F18FBF62CD57}"/>
            </a:ext>
          </a:extLst>
        </xdr:cNvPr>
        <xdr:cNvGrpSpPr>
          <a:grpSpLocks/>
        </xdr:cNvGrpSpPr>
      </xdr:nvGrpSpPr>
      <xdr:grpSpPr bwMode="auto">
        <a:xfrm>
          <a:off x="3705225" y="152400"/>
          <a:ext cx="0" cy="457200"/>
          <a:chOff x="7950200" y="104775"/>
          <a:chExt cx="0" cy="314325"/>
        </a:xfrm>
      </xdr:grpSpPr>
      <xdr:sp macro="" textlink="">
        <xdr:nvSpPr>
          <xdr:cNvPr id="5381699" name="Rectangle 2">
            <a:extLst>
              <a:ext uri="{FF2B5EF4-FFF2-40B4-BE49-F238E27FC236}">
                <a16:creationId xmlns:a16="http://schemas.microsoft.com/office/drawing/2014/main" id="{C749BB05-7BEC-55C8-4403-59526605011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93CD156E-3FA3-2DAE-AE88-B99475E7B3A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68" name="Group 1">
          <a:extLst>
            <a:ext uri="{FF2B5EF4-FFF2-40B4-BE49-F238E27FC236}">
              <a16:creationId xmlns:a16="http://schemas.microsoft.com/office/drawing/2014/main" id="{4D609229-5D34-860D-30F2-4AFB36DF8DC3}"/>
            </a:ext>
          </a:extLst>
        </xdr:cNvPr>
        <xdr:cNvGrpSpPr>
          <a:grpSpLocks/>
        </xdr:cNvGrpSpPr>
      </xdr:nvGrpSpPr>
      <xdr:grpSpPr bwMode="auto">
        <a:xfrm>
          <a:off x="3705225" y="152400"/>
          <a:ext cx="0" cy="457200"/>
          <a:chOff x="5362575" y="104775"/>
          <a:chExt cx="0" cy="314325"/>
        </a:xfrm>
      </xdr:grpSpPr>
      <xdr:sp macro="" textlink="">
        <xdr:nvSpPr>
          <xdr:cNvPr id="5381697" name="Rectangle 2">
            <a:extLst>
              <a:ext uri="{FF2B5EF4-FFF2-40B4-BE49-F238E27FC236}">
                <a16:creationId xmlns:a16="http://schemas.microsoft.com/office/drawing/2014/main" id="{F79AFD58-5569-CA20-DAAA-C1D9AC4248A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645DFCE7-3179-3D59-F71F-D251F1B75D6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69" name="Group 15">
          <a:extLst>
            <a:ext uri="{FF2B5EF4-FFF2-40B4-BE49-F238E27FC236}">
              <a16:creationId xmlns:a16="http://schemas.microsoft.com/office/drawing/2014/main" id="{AFC1BE9C-8D9A-41E1-59DA-182710523C43}"/>
            </a:ext>
          </a:extLst>
        </xdr:cNvPr>
        <xdr:cNvGrpSpPr>
          <a:grpSpLocks/>
        </xdr:cNvGrpSpPr>
      </xdr:nvGrpSpPr>
      <xdr:grpSpPr bwMode="auto">
        <a:xfrm>
          <a:off x="3705225" y="152400"/>
          <a:ext cx="0" cy="457200"/>
          <a:chOff x="5362575" y="104775"/>
          <a:chExt cx="0" cy="314325"/>
        </a:xfrm>
      </xdr:grpSpPr>
      <xdr:sp macro="" textlink="">
        <xdr:nvSpPr>
          <xdr:cNvPr id="5381695" name="Rectangle 16">
            <a:extLst>
              <a:ext uri="{FF2B5EF4-FFF2-40B4-BE49-F238E27FC236}">
                <a16:creationId xmlns:a16="http://schemas.microsoft.com/office/drawing/2014/main" id="{B6FCFFDD-7A7F-08FC-86C7-A0E0F47E0F8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24280A3C-E46E-80BE-1F7D-CB15A613F36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70" name="Group 1">
          <a:extLst>
            <a:ext uri="{FF2B5EF4-FFF2-40B4-BE49-F238E27FC236}">
              <a16:creationId xmlns:a16="http://schemas.microsoft.com/office/drawing/2014/main" id="{6B5A8BA9-5351-1960-59F2-186FEA5EC8A9}"/>
            </a:ext>
          </a:extLst>
        </xdr:cNvPr>
        <xdr:cNvGrpSpPr>
          <a:grpSpLocks/>
        </xdr:cNvGrpSpPr>
      </xdr:nvGrpSpPr>
      <xdr:grpSpPr bwMode="auto">
        <a:xfrm>
          <a:off x="3705225" y="152400"/>
          <a:ext cx="0" cy="457200"/>
          <a:chOff x="5362575" y="104775"/>
          <a:chExt cx="0" cy="314325"/>
        </a:xfrm>
      </xdr:grpSpPr>
      <xdr:sp macro="" textlink="">
        <xdr:nvSpPr>
          <xdr:cNvPr id="5381693" name="Rectangle 2">
            <a:extLst>
              <a:ext uri="{FF2B5EF4-FFF2-40B4-BE49-F238E27FC236}">
                <a16:creationId xmlns:a16="http://schemas.microsoft.com/office/drawing/2014/main" id="{32EFC76C-7E5E-F98A-26DF-6DBFB4100F9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671AAC5C-D57B-751B-509F-1FBC0652CCE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71" name="Group 15">
          <a:extLst>
            <a:ext uri="{FF2B5EF4-FFF2-40B4-BE49-F238E27FC236}">
              <a16:creationId xmlns:a16="http://schemas.microsoft.com/office/drawing/2014/main" id="{2A55DD16-E20C-1C40-072B-198A6D1C187D}"/>
            </a:ext>
          </a:extLst>
        </xdr:cNvPr>
        <xdr:cNvGrpSpPr>
          <a:grpSpLocks/>
        </xdr:cNvGrpSpPr>
      </xdr:nvGrpSpPr>
      <xdr:grpSpPr bwMode="auto">
        <a:xfrm>
          <a:off x="3705225" y="152400"/>
          <a:ext cx="0" cy="457200"/>
          <a:chOff x="5362575" y="104775"/>
          <a:chExt cx="0" cy="314325"/>
        </a:xfrm>
      </xdr:grpSpPr>
      <xdr:sp macro="" textlink="">
        <xdr:nvSpPr>
          <xdr:cNvPr id="5381691" name="Rectangle 16">
            <a:extLst>
              <a:ext uri="{FF2B5EF4-FFF2-40B4-BE49-F238E27FC236}">
                <a16:creationId xmlns:a16="http://schemas.microsoft.com/office/drawing/2014/main" id="{6F43B6E1-E0AA-0A19-F341-4019F1111FD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EB94D77F-73F8-CBC6-A8EB-2F90178AFE8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72" name="Group 1">
          <a:extLst>
            <a:ext uri="{FF2B5EF4-FFF2-40B4-BE49-F238E27FC236}">
              <a16:creationId xmlns:a16="http://schemas.microsoft.com/office/drawing/2014/main" id="{722BF134-33F1-97E2-7832-26D058720F7A}"/>
            </a:ext>
          </a:extLst>
        </xdr:cNvPr>
        <xdr:cNvGrpSpPr>
          <a:grpSpLocks/>
        </xdr:cNvGrpSpPr>
      </xdr:nvGrpSpPr>
      <xdr:grpSpPr bwMode="auto">
        <a:xfrm>
          <a:off x="3705225" y="152400"/>
          <a:ext cx="0" cy="457200"/>
          <a:chOff x="7950200" y="104775"/>
          <a:chExt cx="0" cy="314325"/>
        </a:xfrm>
      </xdr:grpSpPr>
      <xdr:sp macro="" textlink="">
        <xdr:nvSpPr>
          <xdr:cNvPr id="5381689" name="Rectangle 2">
            <a:extLst>
              <a:ext uri="{FF2B5EF4-FFF2-40B4-BE49-F238E27FC236}">
                <a16:creationId xmlns:a16="http://schemas.microsoft.com/office/drawing/2014/main" id="{5A5A9B8E-30C2-C4FA-14A0-CC1BBAE96C6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30087069-59F6-9452-E932-DF99679C514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73" name="Group 1">
          <a:extLst>
            <a:ext uri="{FF2B5EF4-FFF2-40B4-BE49-F238E27FC236}">
              <a16:creationId xmlns:a16="http://schemas.microsoft.com/office/drawing/2014/main" id="{CE4460A6-9835-ADCB-5260-79CE2F091948}"/>
            </a:ext>
          </a:extLst>
        </xdr:cNvPr>
        <xdr:cNvGrpSpPr>
          <a:grpSpLocks/>
        </xdr:cNvGrpSpPr>
      </xdr:nvGrpSpPr>
      <xdr:grpSpPr bwMode="auto">
        <a:xfrm>
          <a:off x="3705225" y="152400"/>
          <a:ext cx="0" cy="457200"/>
          <a:chOff x="5362575" y="104775"/>
          <a:chExt cx="0" cy="314325"/>
        </a:xfrm>
      </xdr:grpSpPr>
      <xdr:sp macro="" textlink="">
        <xdr:nvSpPr>
          <xdr:cNvPr id="5381687" name="Rectangle 2">
            <a:extLst>
              <a:ext uri="{FF2B5EF4-FFF2-40B4-BE49-F238E27FC236}">
                <a16:creationId xmlns:a16="http://schemas.microsoft.com/office/drawing/2014/main" id="{1EBAA5EC-378F-7538-D32B-9DCCEC7066B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E3F3D1BE-E7BE-A4E8-2542-6249034388F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74" name="Group 15">
          <a:extLst>
            <a:ext uri="{FF2B5EF4-FFF2-40B4-BE49-F238E27FC236}">
              <a16:creationId xmlns:a16="http://schemas.microsoft.com/office/drawing/2014/main" id="{8826E6A4-C3F0-F6C3-CF07-8BEB93DCE850}"/>
            </a:ext>
          </a:extLst>
        </xdr:cNvPr>
        <xdr:cNvGrpSpPr>
          <a:grpSpLocks/>
        </xdr:cNvGrpSpPr>
      </xdr:nvGrpSpPr>
      <xdr:grpSpPr bwMode="auto">
        <a:xfrm>
          <a:off x="3705225" y="152400"/>
          <a:ext cx="0" cy="457200"/>
          <a:chOff x="5362575" y="104775"/>
          <a:chExt cx="0" cy="314325"/>
        </a:xfrm>
      </xdr:grpSpPr>
      <xdr:sp macro="" textlink="">
        <xdr:nvSpPr>
          <xdr:cNvPr id="5381685" name="Rectangle 16">
            <a:extLst>
              <a:ext uri="{FF2B5EF4-FFF2-40B4-BE49-F238E27FC236}">
                <a16:creationId xmlns:a16="http://schemas.microsoft.com/office/drawing/2014/main" id="{4F70A53E-3BC8-9781-BC04-064229B3F3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9A3966A2-D746-8460-6E19-884B1B152D6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75" name="Group 1">
          <a:extLst>
            <a:ext uri="{FF2B5EF4-FFF2-40B4-BE49-F238E27FC236}">
              <a16:creationId xmlns:a16="http://schemas.microsoft.com/office/drawing/2014/main" id="{E9D4060E-0197-D295-46BD-E896220C8BFF}"/>
            </a:ext>
          </a:extLst>
        </xdr:cNvPr>
        <xdr:cNvGrpSpPr>
          <a:grpSpLocks/>
        </xdr:cNvGrpSpPr>
      </xdr:nvGrpSpPr>
      <xdr:grpSpPr bwMode="auto">
        <a:xfrm>
          <a:off x="3705225" y="152400"/>
          <a:ext cx="0" cy="457200"/>
          <a:chOff x="5362575" y="104775"/>
          <a:chExt cx="0" cy="314325"/>
        </a:xfrm>
      </xdr:grpSpPr>
      <xdr:sp macro="" textlink="">
        <xdr:nvSpPr>
          <xdr:cNvPr id="5381683" name="Rectangle 2">
            <a:extLst>
              <a:ext uri="{FF2B5EF4-FFF2-40B4-BE49-F238E27FC236}">
                <a16:creationId xmlns:a16="http://schemas.microsoft.com/office/drawing/2014/main" id="{D6DE15A1-B885-1D2D-59B4-9CCFBFB524E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4967457E-1E31-B74B-37FD-65D42705F6D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76" name="Group 15">
          <a:extLst>
            <a:ext uri="{FF2B5EF4-FFF2-40B4-BE49-F238E27FC236}">
              <a16:creationId xmlns:a16="http://schemas.microsoft.com/office/drawing/2014/main" id="{E49E85EF-7EC9-4812-9830-6E998F315865}"/>
            </a:ext>
          </a:extLst>
        </xdr:cNvPr>
        <xdr:cNvGrpSpPr>
          <a:grpSpLocks/>
        </xdr:cNvGrpSpPr>
      </xdr:nvGrpSpPr>
      <xdr:grpSpPr bwMode="auto">
        <a:xfrm>
          <a:off x="3705225" y="152400"/>
          <a:ext cx="0" cy="457200"/>
          <a:chOff x="5362575" y="104775"/>
          <a:chExt cx="0" cy="314325"/>
        </a:xfrm>
      </xdr:grpSpPr>
      <xdr:sp macro="" textlink="">
        <xdr:nvSpPr>
          <xdr:cNvPr id="5381681" name="Rectangle 16">
            <a:extLst>
              <a:ext uri="{FF2B5EF4-FFF2-40B4-BE49-F238E27FC236}">
                <a16:creationId xmlns:a16="http://schemas.microsoft.com/office/drawing/2014/main" id="{915AB24F-25D9-2C11-8B52-33E171BEFB2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93EA0802-D005-D51F-F5E8-02D98727086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81677" name="Group 1">
          <a:extLst>
            <a:ext uri="{FF2B5EF4-FFF2-40B4-BE49-F238E27FC236}">
              <a16:creationId xmlns:a16="http://schemas.microsoft.com/office/drawing/2014/main" id="{41CBE750-DC50-8A60-CE0B-86A3DF8B001A}"/>
            </a:ext>
          </a:extLst>
        </xdr:cNvPr>
        <xdr:cNvGrpSpPr>
          <a:grpSpLocks/>
        </xdr:cNvGrpSpPr>
      </xdr:nvGrpSpPr>
      <xdr:grpSpPr bwMode="auto">
        <a:xfrm>
          <a:off x="3705225" y="152400"/>
          <a:ext cx="0" cy="457200"/>
          <a:chOff x="7950200" y="104775"/>
          <a:chExt cx="0" cy="314325"/>
        </a:xfrm>
      </xdr:grpSpPr>
      <xdr:sp macro="" textlink="">
        <xdr:nvSpPr>
          <xdr:cNvPr id="5381679" name="Rectangle 2">
            <a:extLst>
              <a:ext uri="{FF2B5EF4-FFF2-40B4-BE49-F238E27FC236}">
                <a16:creationId xmlns:a16="http://schemas.microsoft.com/office/drawing/2014/main" id="{1135183B-7EB9-54E4-C826-54531FB948F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49891AD5-2FEF-6985-987A-18DFFAE5339E}"/>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504825</xdr:colOff>
      <xdr:row>0</xdr:row>
      <xdr:rowOff>104775</xdr:rowOff>
    </xdr:from>
    <xdr:to>
      <xdr:col>0</xdr:col>
      <xdr:colOff>2447925</xdr:colOff>
      <xdr:row>3</xdr:row>
      <xdr:rowOff>419100</xdr:rowOff>
    </xdr:to>
    <xdr:pic>
      <xdr:nvPicPr>
        <xdr:cNvPr id="5381678" name="Imagen 1">
          <a:extLst>
            <a:ext uri="{FF2B5EF4-FFF2-40B4-BE49-F238E27FC236}">
              <a16:creationId xmlns:a16="http://schemas.microsoft.com/office/drawing/2014/main" id="{80E1DD0F-07BC-4B43-11E8-1AF8E3B99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04775"/>
          <a:ext cx="14001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752475</xdr:colOff>
      <xdr:row>1</xdr:row>
      <xdr:rowOff>47625</xdr:rowOff>
    </xdr:from>
    <xdr:to>
      <xdr:col>1</xdr:col>
      <xdr:colOff>2085975</xdr:colOff>
      <xdr:row>4</xdr:row>
      <xdr:rowOff>266700</xdr:rowOff>
    </xdr:to>
    <xdr:pic>
      <xdr:nvPicPr>
        <xdr:cNvPr id="18943" name="2 Imagen">
          <a:extLst>
            <a:ext uri="{FF2B5EF4-FFF2-40B4-BE49-F238E27FC236}">
              <a16:creationId xmlns:a16="http://schemas.microsoft.com/office/drawing/2014/main" id="{9AFCD5E6-F1B7-4ED4-F4D6-32C837B59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219075"/>
          <a:ext cx="12477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152400</xdr:rowOff>
    </xdr:from>
    <xdr:to>
      <xdr:col>3</xdr:col>
      <xdr:colOff>0</xdr:colOff>
      <xdr:row>1</xdr:row>
      <xdr:rowOff>238125</xdr:rowOff>
    </xdr:to>
    <xdr:grpSp>
      <xdr:nvGrpSpPr>
        <xdr:cNvPr id="2863025" name="Group 1">
          <a:extLst>
            <a:ext uri="{FF2B5EF4-FFF2-40B4-BE49-F238E27FC236}">
              <a16:creationId xmlns:a16="http://schemas.microsoft.com/office/drawing/2014/main" id="{6D232811-C02C-47D4-4539-D822A93EF945}"/>
            </a:ext>
          </a:extLst>
        </xdr:cNvPr>
        <xdr:cNvGrpSpPr>
          <a:grpSpLocks/>
        </xdr:cNvGrpSpPr>
      </xdr:nvGrpSpPr>
      <xdr:grpSpPr bwMode="auto">
        <a:xfrm>
          <a:off x="5543550" y="152400"/>
          <a:ext cx="0" cy="314325"/>
          <a:chOff x="6238875" y="104775"/>
          <a:chExt cx="0" cy="314325"/>
        </a:xfrm>
      </xdr:grpSpPr>
      <xdr:sp macro="" textlink="">
        <xdr:nvSpPr>
          <xdr:cNvPr id="2863027" name="Rectangle 2">
            <a:extLst>
              <a:ext uri="{FF2B5EF4-FFF2-40B4-BE49-F238E27FC236}">
                <a16:creationId xmlns:a16="http://schemas.microsoft.com/office/drawing/2014/main" id="{430F45C5-CB97-38BB-C99B-50A5D4889F6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4E0AE96B-3DB7-A9D0-25D5-8D0643FEC8E4}"/>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723900</xdr:colOff>
      <xdr:row>0</xdr:row>
      <xdr:rowOff>180975</xdr:rowOff>
    </xdr:from>
    <xdr:to>
      <xdr:col>0</xdr:col>
      <xdr:colOff>2305050</xdr:colOff>
      <xdr:row>3</xdr:row>
      <xdr:rowOff>333375</xdr:rowOff>
    </xdr:to>
    <xdr:pic>
      <xdr:nvPicPr>
        <xdr:cNvPr id="2863026" name="5 Imagen">
          <a:extLst>
            <a:ext uri="{FF2B5EF4-FFF2-40B4-BE49-F238E27FC236}">
              <a16:creationId xmlns:a16="http://schemas.microsoft.com/office/drawing/2014/main" id="{6ED6E69C-1C00-450E-FF3F-94D0A4A83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80975"/>
          <a:ext cx="8667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876300</xdr:colOff>
      <xdr:row>1</xdr:row>
      <xdr:rowOff>57150</xdr:rowOff>
    </xdr:from>
    <xdr:to>
      <xdr:col>1</xdr:col>
      <xdr:colOff>1924050</xdr:colOff>
      <xdr:row>4</xdr:row>
      <xdr:rowOff>247650</xdr:rowOff>
    </xdr:to>
    <xdr:pic>
      <xdr:nvPicPr>
        <xdr:cNvPr id="43973" name="Imagen 1">
          <a:extLst>
            <a:ext uri="{FF2B5EF4-FFF2-40B4-BE49-F238E27FC236}">
              <a16:creationId xmlns:a16="http://schemas.microsoft.com/office/drawing/2014/main" id="{B7439E2C-1F72-818C-6CE2-7FB8F8E79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 y="104775"/>
          <a:ext cx="10477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0</xdr:row>
      <xdr:rowOff>152400</xdr:rowOff>
    </xdr:from>
    <xdr:to>
      <xdr:col>8</xdr:col>
      <xdr:colOff>0</xdr:colOff>
      <xdr:row>1</xdr:row>
      <xdr:rowOff>228600</xdr:rowOff>
    </xdr:to>
    <xdr:grpSp>
      <xdr:nvGrpSpPr>
        <xdr:cNvPr id="5389417" name="Group 1">
          <a:extLst>
            <a:ext uri="{FF2B5EF4-FFF2-40B4-BE49-F238E27FC236}">
              <a16:creationId xmlns:a16="http://schemas.microsoft.com/office/drawing/2014/main" id="{8673CAD7-EB6C-1C2F-E6DE-4F4A5BF0A432}"/>
            </a:ext>
          </a:extLst>
        </xdr:cNvPr>
        <xdr:cNvGrpSpPr>
          <a:grpSpLocks/>
        </xdr:cNvGrpSpPr>
      </xdr:nvGrpSpPr>
      <xdr:grpSpPr bwMode="auto">
        <a:xfrm>
          <a:off x="7608794" y="152400"/>
          <a:ext cx="0" cy="457200"/>
          <a:chOff x="5362575" y="104775"/>
          <a:chExt cx="0" cy="314325"/>
        </a:xfrm>
      </xdr:grpSpPr>
      <xdr:sp macro="" textlink="">
        <xdr:nvSpPr>
          <xdr:cNvPr id="5389461" name="Rectangle 2">
            <a:extLst>
              <a:ext uri="{FF2B5EF4-FFF2-40B4-BE49-F238E27FC236}">
                <a16:creationId xmlns:a16="http://schemas.microsoft.com/office/drawing/2014/main" id="{D5572AE8-197A-42F2-0865-9E6CDACADD9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63EFDA36-A130-8075-7FC8-A65D384F4B1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18" name="Group 15">
          <a:extLst>
            <a:ext uri="{FF2B5EF4-FFF2-40B4-BE49-F238E27FC236}">
              <a16:creationId xmlns:a16="http://schemas.microsoft.com/office/drawing/2014/main" id="{C572EBDB-6D07-A543-3D87-67F3701FB98B}"/>
            </a:ext>
          </a:extLst>
        </xdr:cNvPr>
        <xdr:cNvGrpSpPr>
          <a:grpSpLocks/>
        </xdr:cNvGrpSpPr>
      </xdr:nvGrpSpPr>
      <xdr:grpSpPr bwMode="auto">
        <a:xfrm>
          <a:off x="7608794" y="152400"/>
          <a:ext cx="0" cy="457200"/>
          <a:chOff x="5362575" y="104775"/>
          <a:chExt cx="0" cy="314325"/>
        </a:xfrm>
      </xdr:grpSpPr>
      <xdr:sp macro="" textlink="">
        <xdr:nvSpPr>
          <xdr:cNvPr id="5389459" name="Rectangle 16">
            <a:extLst>
              <a:ext uri="{FF2B5EF4-FFF2-40B4-BE49-F238E27FC236}">
                <a16:creationId xmlns:a16="http://schemas.microsoft.com/office/drawing/2014/main" id="{5D89989E-E412-F687-9553-7A87EAEABA0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C5F024FC-336E-0B22-9463-5299BF889AF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19" name="Group 1">
          <a:extLst>
            <a:ext uri="{FF2B5EF4-FFF2-40B4-BE49-F238E27FC236}">
              <a16:creationId xmlns:a16="http://schemas.microsoft.com/office/drawing/2014/main" id="{081A15DC-8FAD-77BD-0CE9-0C9CDA32AE0F}"/>
            </a:ext>
          </a:extLst>
        </xdr:cNvPr>
        <xdr:cNvGrpSpPr>
          <a:grpSpLocks/>
        </xdr:cNvGrpSpPr>
      </xdr:nvGrpSpPr>
      <xdr:grpSpPr bwMode="auto">
        <a:xfrm>
          <a:off x="7608794" y="152400"/>
          <a:ext cx="0" cy="457200"/>
          <a:chOff x="5362575" y="104775"/>
          <a:chExt cx="0" cy="314325"/>
        </a:xfrm>
      </xdr:grpSpPr>
      <xdr:sp macro="" textlink="">
        <xdr:nvSpPr>
          <xdr:cNvPr id="5389457" name="Rectangle 2">
            <a:extLst>
              <a:ext uri="{FF2B5EF4-FFF2-40B4-BE49-F238E27FC236}">
                <a16:creationId xmlns:a16="http://schemas.microsoft.com/office/drawing/2014/main" id="{A2CE0358-1F6C-56A8-9334-4F7C44CE828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51DFCF57-9B8D-0B76-3CA8-66C76483954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20" name="Group 15">
          <a:extLst>
            <a:ext uri="{FF2B5EF4-FFF2-40B4-BE49-F238E27FC236}">
              <a16:creationId xmlns:a16="http://schemas.microsoft.com/office/drawing/2014/main" id="{6729F2EF-8508-D1DA-3FD1-0414E180EC4B}"/>
            </a:ext>
          </a:extLst>
        </xdr:cNvPr>
        <xdr:cNvGrpSpPr>
          <a:grpSpLocks/>
        </xdr:cNvGrpSpPr>
      </xdr:nvGrpSpPr>
      <xdr:grpSpPr bwMode="auto">
        <a:xfrm>
          <a:off x="7608794" y="152400"/>
          <a:ext cx="0" cy="457200"/>
          <a:chOff x="5362575" y="104775"/>
          <a:chExt cx="0" cy="314325"/>
        </a:xfrm>
      </xdr:grpSpPr>
      <xdr:sp macro="" textlink="">
        <xdr:nvSpPr>
          <xdr:cNvPr id="5389455" name="Rectangle 16">
            <a:extLst>
              <a:ext uri="{FF2B5EF4-FFF2-40B4-BE49-F238E27FC236}">
                <a16:creationId xmlns:a16="http://schemas.microsoft.com/office/drawing/2014/main" id="{F2AB2B1E-32F3-7ABA-2100-5B5839D797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7856723A-E827-B864-FB65-62AA2BEAB43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21" name="Group 1">
          <a:extLst>
            <a:ext uri="{FF2B5EF4-FFF2-40B4-BE49-F238E27FC236}">
              <a16:creationId xmlns:a16="http://schemas.microsoft.com/office/drawing/2014/main" id="{F2D94DEF-8581-E526-8D64-2D74261749D7}"/>
            </a:ext>
          </a:extLst>
        </xdr:cNvPr>
        <xdr:cNvGrpSpPr>
          <a:grpSpLocks/>
        </xdr:cNvGrpSpPr>
      </xdr:nvGrpSpPr>
      <xdr:grpSpPr bwMode="auto">
        <a:xfrm>
          <a:off x="7608794" y="152400"/>
          <a:ext cx="0" cy="457200"/>
          <a:chOff x="7950200" y="104775"/>
          <a:chExt cx="0" cy="314325"/>
        </a:xfrm>
      </xdr:grpSpPr>
      <xdr:sp macro="" textlink="">
        <xdr:nvSpPr>
          <xdr:cNvPr id="5389453" name="Rectangle 2">
            <a:extLst>
              <a:ext uri="{FF2B5EF4-FFF2-40B4-BE49-F238E27FC236}">
                <a16:creationId xmlns:a16="http://schemas.microsoft.com/office/drawing/2014/main" id="{34C59D38-E324-0390-F2D9-B73CDF18054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F9CBCD9B-3090-5BD8-1BA0-F23B792F659E}"/>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22" name="Group 1">
          <a:extLst>
            <a:ext uri="{FF2B5EF4-FFF2-40B4-BE49-F238E27FC236}">
              <a16:creationId xmlns:a16="http://schemas.microsoft.com/office/drawing/2014/main" id="{2BB700C5-79FE-41AD-9D11-F3A70384153D}"/>
            </a:ext>
          </a:extLst>
        </xdr:cNvPr>
        <xdr:cNvGrpSpPr>
          <a:grpSpLocks/>
        </xdr:cNvGrpSpPr>
      </xdr:nvGrpSpPr>
      <xdr:grpSpPr bwMode="auto">
        <a:xfrm>
          <a:off x="7608794" y="152400"/>
          <a:ext cx="0" cy="457200"/>
          <a:chOff x="5362575" y="104775"/>
          <a:chExt cx="0" cy="314325"/>
        </a:xfrm>
      </xdr:grpSpPr>
      <xdr:sp macro="" textlink="">
        <xdr:nvSpPr>
          <xdr:cNvPr id="5389451" name="Rectangle 2">
            <a:extLst>
              <a:ext uri="{FF2B5EF4-FFF2-40B4-BE49-F238E27FC236}">
                <a16:creationId xmlns:a16="http://schemas.microsoft.com/office/drawing/2014/main" id="{E91B2D07-22FE-7ADB-4AC7-87050118590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98B06A5A-2804-C1CD-DF1C-7C13F462570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23" name="Group 15">
          <a:extLst>
            <a:ext uri="{FF2B5EF4-FFF2-40B4-BE49-F238E27FC236}">
              <a16:creationId xmlns:a16="http://schemas.microsoft.com/office/drawing/2014/main" id="{A719B014-B307-E715-E462-5E6390C881D6}"/>
            </a:ext>
          </a:extLst>
        </xdr:cNvPr>
        <xdr:cNvGrpSpPr>
          <a:grpSpLocks/>
        </xdr:cNvGrpSpPr>
      </xdr:nvGrpSpPr>
      <xdr:grpSpPr bwMode="auto">
        <a:xfrm>
          <a:off x="7608794" y="152400"/>
          <a:ext cx="0" cy="457200"/>
          <a:chOff x="5362575" y="104775"/>
          <a:chExt cx="0" cy="314325"/>
        </a:xfrm>
      </xdr:grpSpPr>
      <xdr:sp macro="" textlink="">
        <xdr:nvSpPr>
          <xdr:cNvPr id="5389449" name="Rectangle 16">
            <a:extLst>
              <a:ext uri="{FF2B5EF4-FFF2-40B4-BE49-F238E27FC236}">
                <a16:creationId xmlns:a16="http://schemas.microsoft.com/office/drawing/2014/main" id="{1F55B9C4-3A4E-7E67-1140-C98E6256CFA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E3CFCB2C-9C3A-6E6B-4F9C-03700B54DEB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24" name="Group 1">
          <a:extLst>
            <a:ext uri="{FF2B5EF4-FFF2-40B4-BE49-F238E27FC236}">
              <a16:creationId xmlns:a16="http://schemas.microsoft.com/office/drawing/2014/main" id="{3F695C5E-FA22-A7EE-64D2-FC24EC877A33}"/>
            </a:ext>
          </a:extLst>
        </xdr:cNvPr>
        <xdr:cNvGrpSpPr>
          <a:grpSpLocks/>
        </xdr:cNvGrpSpPr>
      </xdr:nvGrpSpPr>
      <xdr:grpSpPr bwMode="auto">
        <a:xfrm>
          <a:off x="7608794" y="152400"/>
          <a:ext cx="0" cy="457200"/>
          <a:chOff x="5362575" y="104775"/>
          <a:chExt cx="0" cy="314325"/>
        </a:xfrm>
      </xdr:grpSpPr>
      <xdr:sp macro="" textlink="">
        <xdr:nvSpPr>
          <xdr:cNvPr id="5389447" name="Rectangle 2">
            <a:extLst>
              <a:ext uri="{FF2B5EF4-FFF2-40B4-BE49-F238E27FC236}">
                <a16:creationId xmlns:a16="http://schemas.microsoft.com/office/drawing/2014/main" id="{E4E602C4-19C9-CDB1-B4BA-183809AFEF2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ED6F30F-F7A1-160B-5497-272BEAE0A0E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25" name="Group 15">
          <a:extLst>
            <a:ext uri="{FF2B5EF4-FFF2-40B4-BE49-F238E27FC236}">
              <a16:creationId xmlns:a16="http://schemas.microsoft.com/office/drawing/2014/main" id="{2C28804B-B175-44F4-833C-F6F2D062AC03}"/>
            </a:ext>
          </a:extLst>
        </xdr:cNvPr>
        <xdr:cNvGrpSpPr>
          <a:grpSpLocks/>
        </xdr:cNvGrpSpPr>
      </xdr:nvGrpSpPr>
      <xdr:grpSpPr bwMode="auto">
        <a:xfrm>
          <a:off x="7608794" y="152400"/>
          <a:ext cx="0" cy="457200"/>
          <a:chOff x="5362575" y="104775"/>
          <a:chExt cx="0" cy="314325"/>
        </a:xfrm>
      </xdr:grpSpPr>
      <xdr:sp macro="" textlink="">
        <xdr:nvSpPr>
          <xdr:cNvPr id="5389445" name="Rectangle 16">
            <a:extLst>
              <a:ext uri="{FF2B5EF4-FFF2-40B4-BE49-F238E27FC236}">
                <a16:creationId xmlns:a16="http://schemas.microsoft.com/office/drawing/2014/main" id="{891F408B-5071-5330-59FA-CEB6F441CE5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579D1-07A5-C1F2-C8FC-85D894AB9A2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26" name="Group 1">
          <a:extLst>
            <a:ext uri="{FF2B5EF4-FFF2-40B4-BE49-F238E27FC236}">
              <a16:creationId xmlns:a16="http://schemas.microsoft.com/office/drawing/2014/main" id="{0117670A-AE34-8CC2-7F35-099826BD35AF}"/>
            </a:ext>
          </a:extLst>
        </xdr:cNvPr>
        <xdr:cNvGrpSpPr>
          <a:grpSpLocks/>
        </xdr:cNvGrpSpPr>
      </xdr:nvGrpSpPr>
      <xdr:grpSpPr bwMode="auto">
        <a:xfrm>
          <a:off x="7608794" y="152400"/>
          <a:ext cx="0" cy="457200"/>
          <a:chOff x="7950200" y="104775"/>
          <a:chExt cx="0" cy="314325"/>
        </a:xfrm>
      </xdr:grpSpPr>
      <xdr:sp macro="" textlink="">
        <xdr:nvSpPr>
          <xdr:cNvPr id="5389443" name="Rectangle 2">
            <a:extLst>
              <a:ext uri="{FF2B5EF4-FFF2-40B4-BE49-F238E27FC236}">
                <a16:creationId xmlns:a16="http://schemas.microsoft.com/office/drawing/2014/main" id="{C8555843-9618-681C-DB61-A0570E470A0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88A2BF7-E379-B7C4-4FC4-4C81CA52B6A9}"/>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27" name="Group 1">
          <a:extLst>
            <a:ext uri="{FF2B5EF4-FFF2-40B4-BE49-F238E27FC236}">
              <a16:creationId xmlns:a16="http://schemas.microsoft.com/office/drawing/2014/main" id="{A9DD46A6-4246-AF66-6F4A-64C9FAD13A73}"/>
            </a:ext>
          </a:extLst>
        </xdr:cNvPr>
        <xdr:cNvGrpSpPr>
          <a:grpSpLocks/>
        </xdr:cNvGrpSpPr>
      </xdr:nvGrpSpPr>
      <xdr:grpSpPr bwMode="auto">
        <a:xfrm>
          <a:off x="7608794" y="152400"/>
          <a:ext cx="0" cy="457200"/>
          <a:chOff x="5362575" y="104775"/>
          <a:chExt cx="0" cy="314325"/>
        </a:xfrm>
      </xdr:grpSpPr>
      <xdr:sp macro="" textlink="">
        <xdr:nvSpPr>
          <xdr:cNvPr id="5389441" name="Rectangle 2">
            <a:extLst>
              <a:ext uri="{FF2B5EF4-FFF2-40B4-BE49-F238E27FC236}">
                <a16:creationId xmlns:a16="http://schemas.microsoft.com/office/drawing/2014/main" id="{D024EF23-FDD6-C79B-3013-9E5893B9FEE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C0C63505-3387-750F-CDD1-DC47A021BE0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28" name="Group 15">
          <a:extLst>
            <a:ext uri="{FF2B5EF4-FFF2-40B4-BE49-F238E27FC236}">
              <a16:creationId xmlns:a16="http://schemas.microsoft.com/office/drawing/2014/main" id="{D7A728EA-083C-6211-BC1C-A2E0077F3030}"/>
            </a:ext>
          </a:extLst>
        </xdr:cNvPr>
        <xdr:cNvGrpSpPr>
          <a:grpSpLocks/>
        </xdr:cNvGrpSpPr>
      </xdr:nvGrpSpPr>
      <xdr:grpSpPr bwMode="auto">
        <a:xfrm>
          <a:off x="7608794" y="152400"/>
          <a:ext cx="0" cy="457200"/>
          <a:chOff x="5362575" y="104775"/>
          <a:chExt cx="0" cy="314325"/>
        </a:xfrm>
      </xdr:grpSpPr>
      <xdr:sp macro="" textlink="">
        <xdr:nvSpPr>
          <xdr:cNvPr id="5389439" name="Rectangle 16">
            <a:extLst>
              <a:ext uri="{FF2B5EF4-FFF2-40B4-BE49-F238E27FC236}">
                <a16:creationId xmlns:a16="http://schemas.microsoft.com/office/drawing/2014/main" id="{31243425-070D-A9CF-AB8E-6D5D0B1179C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A439E591-6E39-7FF8-C171-1B829274FE5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29" name="Group 1">
          <a:extLst>
            <a:ext uri="{FF2B5EF4-FFF2-40B4-BE49-F238E27FC236}">
              <a16:creationId xmlns:a16="http://schemas.microsoft.com/office/drawing/2014/main" id="{7A908DB5-70DD-5790-A7BC-84880BF42152}"/>
            </a:ext>
          </a:extLst>
        </xdr:cNvPr>
        <xdr:cNvGrpSpPr>
          <a:grpSpLocks/>
        </xdr:cNvGrpSpPr>
      </xdr:nvGrpSpPr>
      <xdr:grpSpPr bwMode="auto">
        <a:xfrm>
          <a:off x="7608794" y="152400"/>
          <a:ext cx="0" cy="457200"/>
          <a:chOff x="5362575" y="104775"/>
          <a:chExt cx="0" cy="314325"/>
        </a:xfrm>
      </xdr:grpSpPr>
      <xdr:sp macro="" textlink="">
        <xdr:nvSpPr>
          <xdr:cNvPr id="5389437" name="Rectangle 2">
            <a:extLst>
              <a:ext uri="{FF2B5EF4-FFF2-40B4-BE49-F238E27FC236}">
                <a16:creationId xmlns:a16="http://schemas.microsoft.com/office/drawing/2014/main" id="{E350BA34-862B-E918-8FFE-6F0082B5F34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8C1C2E5E-DD49-979F-F17B-F251E5D510A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30" name="Group 15">
          <a:extLst>
            <a:ext uri="{FF2B5EF4-FFF2-40B4-BE49-F238E27FC236}">
              <a16:creationId xmlns:a16="http://schemas.microsoft.com/office/drawing/2014/main" id="{3C142E7A-B564-868E-7E35-23535FE6550C}"/>
            </a:ext>
          </a:extLst>
        </xdr:cNvPr>
        <xdr:cNvGrpSpPr>
          <a:grpSpLocks/>
        </xdr:cNvGrpSpPr>
      </xdr:nvGrpSpPr>
      <xdr:grpSpPr bwMode="auto">
        <a:xfrm>
          <a:off x="7608794" y="152400"/>
          <a:ext cx="0" cy="457200"/>
          <a:chOff x="5362575" y="104775"/>
          <a:chExt cx="0" cy="314325"/>
        </a:xfrm>
      </xdr:grpSpPr>
      <xdr:sp macro="" textlink="">
        <xdr:nvSpPr>
          <xdr:cNvPr id="5389435" name="Rectangle 16">
            <a:extLst>
              <a:ext uri="{FF2B5EF4-FFF2-40B4-BE49-F238E27FC236}">
                <a16:creationId xmlns:a16="http://schemas.microsoft.com/office/drawing/2014/main" id="{7BF6624E-1019-9288-B0C9-883C44D7D53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7EAF0C04-DD18-8E81-0F33-D184B3B8D3E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152400</xdr:rowOff>
    </xdr:from>
    <xdr:to>
      <xdr:col>8</xdr:col>
      <xdr:colOff>0</xdr:colOff>
      <xdr:row>1</xdr:row>
      <xdr:rowOff>228600</xdr:rowOff>
    </xdr:to>
    <xdr:grpSp>
      <xdr:nvGrpSpPr>
        <xdr:cNvPr id="5389431" name="Group 1">
          <a:extLst>
            <a:ext uri="{FF2B5EF4-FFF2-40B4-BE49-F238E27FC236}">
              <a16:creationId xmlns:a16="http://schemas.microsoft.com/office/drawing/2014/main" id="{CA32AB78-0FB1-65D8-7519-A1F6A458F65A}"/>
            </a:ext>
          </a:extLst>
        </xdr:cNvPr>
        <xdr:cNvGrpSpPr>
          <a:grpSpLocks/>
        </xdr:cNvGrpSpPr>
      </xdr:nvGrpSpPr>
      <xdr:grpSpPr bwMode="auto">
        <a:xfrm>
          <a:off x="7608794" y="152400"/>
          <a:ext cx="0" cy="457200"/>
          <a:chOff x="7950200" y="104775"/>
          <a:chExt cx="0" cy="314325"/>
        </a:xfrm>
      </xdr:grpSpPr>
      <xdr:sp macro="" textlink="">
        <xdr:nvSpPr>
          <xdr:cNvPr id="5389433" name="Rectangle 2">
            <a:extLst>
              <a:ext uri="{FF2B5EF4-FFF2-40B4-BE49-F238E27FC236}">
                <a16:creationId xmlns:a16="http://schemas.microsoft.com/office/drawing/2014/main" id="{46997305-6946-727C-25F0-5952D368116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BEDE65E6-5E4C-6239-C23F-E4B20E6755A2}"/>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504825</xdr:colOff>
      <xdr:row>0</xdr:row>
      <xdr:rowOff>104775</xdr:rowOff>
    </xdr:from>
    <xdr:to>
      <xdr:col>0</xdr:col>
      <xdr:colOff>2447925</xdr:colOff>
      <xdr:row>3</xdr:row>
      <xdr:rowOff>419100</xdr:rowOff>
    </xdr:to>
    <xdr:pic>
      <xdr:nvPicPr>
        <xdr:cNvPr id="5389432" name="Imagen 1">
          <a:extLst>
            <a:ext uri="{FF2B5EF4-FFF2-40B4-BE49-F238E27FC236}">
              <a16:creationId xmlns:a16="http://schemas.microsoft.com/office/drawing/2014/main" id="{44AC86F0-1C94-73B7-CB25-FC3A06869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04775"/>
          <a:ext cx="14001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876300</xdr:colOff>
      <xdr:row>1</xdr:row>
      <xdr:rowOff>57150</xdr:rowOff>
    </xdr:from>
    <xdr:to>
      <xdr:col>1</xdr:col>
      <xdr:colOff>1924050</xdr:colOff>
      <xdr:row>4</xdr:row>
      <xdr:rowOff>247650</xdr:rowOff>
    </xdr:to>
    <xdr:pic>
      <xdr:nvPicPr>
        <xdr:cNvPr id="401242" name="Imagen 1">
          <a:extLst>
            <a:ext uri="{FF2B5EF4-FFF2-40B4-BE49-F238E27FC236}">
              <a16:creationId xmlns:a16="http://schemas.microsoft.com/office/drawing/2014/main" id="{C97FA2E4-31E0-33EB-5020-DDD8AC67E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 y="114300"/>
          <a:ext cx="10477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152400</xdr:rowOff>
    </xdr:from>
    <xdr:to>
      <xdr:col>2</xdr:col>
      <xdr:colOff>0</xdr:colOff>
      <xdr:row>1</xdr:row>
      <xdr:rowOff>228600</xdr:rowOff>
    </xdr:to>
    <xdr:grpSp>
      <xdr:nvGrpSpPr>
        <xdr:cNvPr id="5390441" name="Group 1">
          <a:extLst>
            <a:ext uri="{FF2B5EF4-FFF2-40B4-BE49-F238E27FC236}">
              <a16:creationId xmlns:a16="http://schemas.microsoft.com/office/drawing/2014/main" id="{90FF8210-31D6-FE2C-FE6F-25913BDB96E1}"/>
            </a:ext>
          </a:extLst>
        </xdr:cNvPr>
        <xdr:cNvGrpSpPr>
          <a:grpSpLocks/>
        </xdr:cNvGrpSpPr>
      </xdr:nvGrpSpPr>
      <xdr:grpSpPr bwMode="auto">
        <a:xfrm>
          <a:off x="3704167" y="152400"/>
          <a:ext cx="0" cy="457200"/>
          <a:chOff x="5362575" y="104775"/>
          <a:chExt cx="0" cy="314325"/>
        </a:xfrm>
      </xdr:grpSpPr>
      <xdr:sp macro="" textlink="">
        <xdr:nvSpPr>
          <xdr:cNvPr id="5390485" name="Rectangle 2">
            <a:extLst>
              <a:ext uri="{FF2B5EF4-FFF2-40B4-BE49-F238E27FC236}">
                <a16:creationId xmlns:a16="http://schemas.microsoft.com/office/drawing/2014/main" id="{0AA600AF-CB81-A217-FC09-81C2DADC112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A32B8FD1-5108-8B48-DFF6-896FE321009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42" name="Group 15">
          <a:extLst>
            <a:ext uri="{FF2B5EF4-FFF2-40B4-BE49-F238E27FC236}">
              <a16:creationId xmlns:a16="http://schemas.microsoft.com/office/drawing/2014/main" id="{EFBBC005-1F66-46E8-20A3-AAF203CD1122}"/>
            </a:ext>
          </a:extLst>
        </xdr:cNvPr>
        <xdr:cNvGrpSpPr>
          <a:grpSpLocks/>
        </xdr:cNvGrpSpPr>
      </xdr:nvGrpSpPr>
      <xdr:grpSpPr bwMode="auto">
        <a:xfrm>
          <a:off x="3704167" y="152400"/>
          <a:ext cx="0" cy="457200"/>
          <a:chOff x="5362575" y="104775"/>
          <a:chExt cx="0" cy="314325"/>
        </a:xfrm>
      </xdr:grpSpPr>
      <xdr:sp macro="" textlink="">
        <xdr:nvSpPr>
          <xdr:cNvPr id="5390483" name="Rectangle 16">
            <a:extLst>
              <a:ext uri="{FF2B5EF4-FFF2-40B4-BE49-F238E27FC236}">
                <a16:creationId xmlns:a16="http://schemas.microsoft.com/office/drawing/2014/main" id="{EFC6B6F2-51E8-39BC-81A7-A6F95EBEC39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6E64D72-1DD8-2B13-A38E-8E668738054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43" name="Group 1">
          <a:extLst>
            <a:ext uri="{FF2B5EF4-FFF2-40B4-BE49-F238E27FC236}">
              <a16:creationId xmlns:a16="http://schemas.microsoft.com/office/drawing/2014/main" id="{848CA7C8-2D93-852F-79A2-BCA40285B697}"/>
            </a:ext>
          </a:extLst>
        </xdr:cNvPr>
        <xdr:cNvGrpSpPr>
          <a:grpSpLocks/>
        </xdr:cNvGrpSpPr>
      </xdr:nvGrpSpPr>
      <xdr:grpSpPr bwMode="auto">
        <a:xfrm>
          <a:off x="3704167" y="152400"/>
          <a:ext cx="0" cy="457200"/>
          <a:chOff x="5362575" y="104775"/>
          <a:chExt cx="0" cy="314325"/>
        </a:xfrm>
      </xdr:grpSpPr>
      <xdr:sp macro="" textlink="">
        <xdr:nvSpPr>
          <xdr:cNvPr id="5390481" name="Rectangle 2">
            <a:extLst>
              <a:ext uri="{FF2B5EF4-FFF2-40B4-BE49-F238E27FC236}">
                <a16:creationId xmlns:a16="http://schemas.microsoft.com/office/drawing/2014/main" id="{DD4C9CCE-81BE-BC28-6DAB-790AA7264A0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1FA1535-43E9-F0B6-A546-C3D995D1E81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44" name="Group 15">
          <a:extLst>
            <a:ext uri="{FF2B5EF4-FFF2-40B4-BE49-F238E27FC236}">
              <a16:creationId xmlns:a16="http://schemas.microsoft.com/office/drawing/2014/main" id="{E9729405-D517-7714-2DBD-CA9753B7D214}"/>
            </a:ext>
          </a:extLst>
        </xdr:cNvPr>
        <xdr:cNvGrpSpPr>
          <a:grpSpLocks/>
        </xdr:cNvGrpSpPr>
      </xdr:nvGrpSpPr>
      <xdr:grpSpPr bwMode="auto">
        <a:xfrm>
          <a:off x="3704167" y="152400"/>
          <a:ext cx="0" cy="457200"/>
          <a:chOff x="5362575" y="104775"/>
          <a:chExt cx="0" cy="314325"/>
        </a:xfrm>
      </xdr:grpSpPr>
      <xdr:sp macro="" textlink="">
        <xdr:nvSpPr>
          <xdr:cNvPr id="5390479" name="Rectangle 16">
            <a:extLst>
              <a:ext uri="{FF2B5EF4-FFF2-40B4-BE49-F238E27FC236}">
                <a16:creationId xmlns:a16="http://schemas.microsoft.com/office/drawing/2014/main" id="{0446C6EC-AAA0-9E13-D5C5-DDBF794E43B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4888A1D3-3F10-55EB-0C19-52C932560C7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45" name="Group 1">
          <a:extLst>
            <a:ext uri="{FF2B5EF4-FFF2-40B4-BE49-F238E27FC236}">
              <a16:creationId xmlns:a16="http://schemas.microsoft.com/office/drawing/2014/main" id="{D0222A7F-AA30-BBC6-22C8-521295719250}"/>
            </a:ext>
          </a:extLst>
        </xdr:cNvPr>
        <xdr:cNvGrpSpPr>
          <a:grpSpLocks/>
        </xdr:cNvGrpSpPr>
      </xdr:nvGrpSpPr>
      <xdr:grpSpPr bwMode="auto">
        <a:xfrm>
          <a:off x="3704167" y="152400"/>
          <a:ext cx="0" cy="457200"/>
          <a:chOff x="7950200" y="104775"/>
          <a:chExt cx="0" cy="314325"/>
        </a:xfrm>
      </xdr:grpSpPr>
      <xdr:sp macro="" textlink="">
        <xdr:nvSpPr>
          <xdr:cNvPr id="5390477" name="Rectangle 2">
            <a:extLst>
              <a:ext uri="{FF2B5EF4-FFF2-40B4-BE49-F238E27FC236}">
                <a16:creationId xmlns:a16="http://schemas.microsoft.com/office/drawing/2014/main" id="{C018EFC0-BD35-FB72-0D60-9389AFE3D13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43B890D1-A24B-7AE9-C7AA-878E858F5899}"/>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46" name="Group 1">
          <a:extLst>
            <a:ext uri="{FF2B5EF4-FFF2-40B4-BE49-F238E27FC236}">
              <a16:creationId xmlns:a16="http://schemas.microsoft.com/office/drawing/2014/main" id="{D102D91F-40AC-74BE-6292-F82E008F55F3}"/>
            </a:ext>
          </a:extLst>
        </xdr:cNvPr>
        <xdr:cNvGrpSpPr>
          <a:grpSpLocks/>
        </xdr:cNvGrpSpPr>
      </xdr:nvGrpSpPr>
      <xdr:grpSpPr bwMode="auto">
        <a:xfrm>
          <a:off x="3704167" y="152400"/>
          <a:ext cx="0" cy="457200"/>
          <a:chOff x="5362575" y="104775"/>
          <a:chExt cx="0" cy="314325"/>
        </a:xfrm>
      </xdr:grpSpPr>
      <xdr:sp macro="" textlink="">
        <xdr:nvSpPr>
          <xdr:cNvPr id="5390475" name="Rectangle 2">
            <a:extLst>
              <a:ext uri="{FF2B5EF4-FFF2-40B4-BE49-F238E27FC236}">
                <a16:creationId xmlns:a16="http://schemas.microsoft.com/office/drawing/2014/main" id="{7653500C-3BE4-67B3-8FDD-9F4D05C4D90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560F559-A295-11E9-20A5-EC1DEDF2AB7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47" name="Group 15">
          <a:extLst>
            <a:ext uri="{FF2B5EF4-FFF2-40B4-BE49-F238E27FC236}">
              <a16:creationId xmlns:a16="http://schemas.microsoft.com/office/drawing/2014/main" id="{4BF2F2FB-1AC4-B85A-86FE-BCCB1361223A}"/>
            </a:ext>
          </a:extLst>
        </xdr:cNvPr>
        <xdr:cNvGrpSpPr>
          <a:grpSpLocks/>
        </xdr:cNvGrpSpPr>
      </xdr:nvGrpSpPr>
      <xdr:grpSpPr bwMode="auto">
        <a:xfrm>
          <a:off x="3704167" y="152400"/>
          <a:ext cx="0" cy="457200"/>
          <a:chOff x="5362575" y="104775"/>
          <a:chExt cx="0" cy="314325"/>
        </a:xfrm>
      </xdr:grpSpPr>
      <xdr:sp macro="" textlink="">
        <xdr:nvSpPr>
          <xdr:cNvPr id="5390473" name="Rectangle 16">
            <a:extLst>
              <a:ext uri="{FF2B5EF4-FFF2-40B4-BE49-F238E27FC236}">
                <a16:creationId xmlns:a16="http://schemas.microsoft.com/office/drawing/2014/main" id="{40F7BC5C-F551-6B3C-C721-07DBEB89A93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C81D97A-D831-9990-129D-B1F7479C20B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48" name="Group 1">
          <a:extLst>
            <a:ext uri="{FF2B5EF4-FFF2-40B4-BE49-F238E27FC236}">
              <a16:creationId xmlns:a16="http://schemas.microsoft.com/office/drawing/2014/main" id="{F3E1004F-A21C-DDF0-55F5-90596BACDBDB}"/>
            </a:ext>
          </a:extLst>
        </xdr:cNvPr>
        <xdr:cNvGrpSpPr>
          <a:grpSpLocks/>
        </xdr:cNvGrpSpPr>
      </xdr:nvGrpSpPr>
      <xdr:grpSpPr bwMode="auto">
        <a:xfrm>
          <a:off x="3704167" y="152400"/>
          <a:ext cx="0" cy="457200"/>
          <a:chOff x="5362575" y="104775"/>
          <a:chExt cx="0" cy="314325"/>
        </a:xfrm>
      </xdr:grpSpPr>
      <xdr:sp macro="" textlink="">
        <xdr:nvSpPr>
          <xdr:cNvPr id="5390471" name="Rectangle 2">
            <a:extLst>
              <a:ext uri="{FF2B5EF4-FFF2-40B4-BE49-F238E27FC236}">
                <a16:creationId xmlns:a16="http://schemas.microsoft.com/office/drawing/2014/main" id="{721BB5C5-6838-47C6-A76D-A543DA507CB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FA7B36C7-718B-EB84-F6F8-F7C063DBB64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49" name="Group 15">
          <a:extLst>
            <a:ext uri="{FF2B5EF4-FFF2-40B4-BE49-F238E27FC236}">
              <a16:creationId xmlns:a16="http://schemas.microsoft.com/office/drawing/2014/main" id="{7A473273-F159-219D-CA0E-3134DB1BD707}"/>
            </a:ext>
          </a:extLst>
        </xdr:cNvPr>
        <xdr:cNvGrpSpPr>
          <a:grpSpLocks/>
        </xdr:cNvGrpSpPr>
      </xdr:nvGrpSpPr>
      <xdr:grpSpPr bwMode="auto">
        <a:xfrm>
          <a:off x="3704167" y="152400"/>
          <a:ext cx="0" cy="457200"/>
          <a:chOff x="5362575" y="104775"/>
          <a:chExt cx="0" cy="314325"/>
        </a:xfrm>
      </xdr:grpSpPr>
      <xdr:sp macro="" textlink="">
        <xdr:nvSpPr>
          <xdr:cNvPr id="5390469" name="Rectangle 16">
            <a:extLst>
              <a:ext uri="{FF2B5EF4-FFF2-40B4-BE49-F238E27FC236}">
                <a16:creationId xmlns:a16="http://schemas.microsoft.com/office/drawing/2014/main" id="{9FACAA4D-9355-3EA3-A439-B6B69EF31E3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EA248E9-5F9C-6F42-ED6C-92880AA768E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50" name="Group 1">
          <a:extLst>
            <a:ext uri="{FF2B5EF4-FFF2-40B4-BE49-F238E27FC236}">
              <a16:creationId xmlns:a16="http://schemas.microsoft.com/office/drawing/2014/main" id="{2971C92B-FE4C-1927-BBF3-90B5B2F41DE1}"/>
            </a:ext>
          </a:extLst>
        </xdr:cNvPr>
        <xdr:cNvGrpSpPr>
          <a:grpSpLocks/>
        </xdr:cNvGrpSpPr>
      </xdr:nvGrpSpPr>
      <xdr:grpSpPr bwMode="auto">
        <a:xfrm>
          <a:off x="3704167" y="152400"/>
          <a:ext cx="0" cy="457200"/>
          <a:chOff x="7950200" y="104775"/>
          <a:chExt cx="0" cy="314325"/>
        </a:xfrm>
      </xdr:grpSpPr>
      <xdr:sp macro="" textlink="">
        <xdr:nvSpPr>
          <xdr:cNvPr id="5390467" name="Rectangle 2">
            <a:extLst>
              <a:ext uri="{FF2B5EF4-FFF2-40B4-BE49-F238E27FC236}">
                <a16:creationId xmlns:a16="http://schemas.microsoft.com/office/drawing/2014/main" id="{8C23C862-6D73-1AA5-F617-941050BF817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30D9860-9732-7191-20E1-BDFCF45F354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51" name="Group 1">
          <a:extLst>
            <a:ext uri="{FF2B5EF4-FFF2-40B4-BE49-F238E27FC236}">
              <a16:creationId xmlns:a16="http://schemas.microsoft.com/office/drawing/2014/main" id="{B126161F-5C84-5F55-20C3-3E8A8F94C9F2}"/>
            </a:ext>
          </a:extLst>
        </xdr:cNvPr>
        <xdr:cNvGrpSpPr>
          <a:grpSpLocks/>
        </xdr:cNvGrpSpPr>
      </xdr:nvGrpSpPr>
      <xdr:grpSpPr bwMode="auto">
        <a:xfrm>
          <a:off x="3704167" y="152400"/>
          <a:ext cx="0" cy="457200"/>
          <a:chOff x="5362575" y="104775"/>
          <a:chExt cx="0" cy="314325"/>
        </a:xfrm>
      </xdr:grpSpPr>
      <xdr:sp macro="" textlink="">
        <xdr:nvSpPr>
          <xdr:cNvPr id="5390465" name="Rectangle 2">
            <a:extLst>
              <a:ext uri="{FF2B5EF4-FFF2-40B4-BE49-F238E27FC236}">
                <a16:creationId xmlns:a16="http://schemas.microsoft.com/office/drawing/2014/main" id="{1895B519-C926-6B41-4C79-8C44E6B9C4C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8382DC2E-81D8-31D5-6C14-6F4BD30A794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52" name="Group 15">
          <a:extLst>
            <a:ext uri="{FF2B5EF4-FFF2-40B4-BE49-F238E27FC236}">
              <a16:creationId xmlns:a16="http://schemas.microsoft.com/office/drawing/2014/main" id="{87972665-0E19-BBD2-A8B6-33FB1C3A6C3D}"/>
            </a:ext>
          </a:extLst>
        </xdr:cNvPr>
        <xdr:cNvGrpSpPr>
          <a:grpSpLocks/>
        </xdr:cNvGrpSpPr>
      </xdr:nvGrpSpPr>
      <xdr:grpSpPr bwMode="auto">
        <a:xfrm>
          <a:off x="3704167" y="152400"/>
          <a:ext cx="0" cy="457200"/>
          <a:chOff x="5362575" y="104775"/>
          <a:chExt cx="0" cy="314325"/>
        </a:xfrm>
      </xdr:grpSpPr>
      <xdr:sp macro="" textlink="">
        <xdr:nvSpPr>
          <xdr:cNvPr id="5390463" name="Rectangle 16">
            <a:extLst>
              <a:ext uri="{FF2B5EF4-FFF2-40B4-BE49-F238E27FC236}">
                <a16:creationId xmlns:a16="http://schemas.microsoft.com/office/drawing/2014/main" id="{EF939C59-A604-F695-E4DF-BB9DB4D12DD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E5B201A5-986B-DDB3-9B84-2D51629A85A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53" name="Group 1">
          <a:extLst>
            <a:ext uri="{FF2B5EF4-FFF2-40B4-BE49-F238E27FC236}">
              <a16:creationId xmlns:a16="http://schemas.microsoft.com/office/drawing/2014/main" id="{C9DA5DA2-A3B5-03A2-D32C-259F284BBEA8}"/>
            </a:ext>
          </a:extLst>
        </xdr:cNvPr>
        <xdr:cNvGrpSpPr>
          <a:grpSpLocks/>
        </xdr:cNvGrpSpPr>
      </xdr:nvGrpSpPr>
      <xdr:grpSpPr bwMode="auto">
        <a:xfrm>
          <a:off x="3704167" y="152400"/>
          <a:ext cx="0" cy="457200"/>
          <a:chOff x="5362575" y="104775"/>
          <a:chExt cx="0" cy="314325"/>
        </a:xfrm>
      </xdr:grpSpPr>
      <xdr:sp macro="" textlink="">
        <xdr:nvSpPr>
          <xdr:cNvPr id="5390461" name="Rectangle 2">
            <a:extLst>
              <a:ext uri="{FF2B5EF4-FFF2-40B4-BE49-F238E27FC236}">
                <a16:creationId xmlns:a16="http://schemas.microsoft.com/office/drawing/2014/main" id="{0F98C0B1-D900-6038-6B20-A8949C7254D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FDFDF3D8-3F86-EA49-C977-8E3B9519983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54" name="Group 15">
          <a:extLst>
            <a:ext uri="{FF2B5EF4-FFF2-40B4-BE49-F238E27FC236}">
              <a16:creationId xmlns:a16="http://schemas.microsoft.com/office/drawing/2014/main" id="{36F48F25-D196-F0E2-0A45-DE451D00BB37}"/>
            </a:ext>
          </a:extLst>
        </xdr:cNvPr>
        <xdr:cNvGrpSpPr>
          <a:grpSpLocks/>
        </xdr:cNvGrpSpPr>
      </xdr:nvGrpSpPr>
      <xdr:grpSpPr bwMode="auto">
        <a:xfrm>
          <a:off x="3704167" y="152400"/>
          <a:ext cx="0" cy="457200"/>
          <a:chOff x="5362575" y="104775"/>
          <a:chExt cx="0" cy="314325"/>
        </a:xfrm>
      </xdr:grpSpPr>
      <xdr:sp macro="" textlink="">
        <xdr:nvSpPr>
          <xdr:cNvPr id="5390459" name="Rectangle 16">
            <a:extLst>
              <a:ext uri="{FF2B5EF4-FFF2-40B4-BE49-F238E27FC236}">
                <a16:creationId xmlns:a16="http://schemas.microsoft.com/office/drawing/2014/main" id="{EC15DDE1-98CC-0B54-DF07-3C2B0F1B867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D75E23A8-81DC-20AB-FCC0-8ED47636F22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152400</xdr:rowOff>
    </xdr:from>
    <xdr:to>
      <xdr:col>2</xdr:col>
      <xdr:colOff>0</xdr:colOff>
      <xdr:row>1</xdr:row>
      <xdr:rowOff>228600</xdr:rowOff>
    </xdr:to>
    <xdr:grpSp>
      <xdr:nvGrpSpPr>
        <xdr:cNvPr id="5390455" name="Group 1">
          <a:extLst>
            <a:ext uri="{FF2B5EF4-FFF2-40B4-BE49-F238E27FC236}">
              <a16:creationId xmlns:a16="http://schemas.microsoft.com/office/drawing/2014/main" id="{5640BA40-F86D-0E4C-269F-F5C76EB91BA8}"/>
            </a:ext>
          </a:extLst>
        </xdr:cNvPr>
        <xdr:cNvGrpSpPr>
          <a:grpSpLocks/>
        </xdr:cNvGrpSpPr>
      </xdr:nvGrpSpPr>
      <xdr:grpSpPr bwMode="auto">
        <a:xfrm>
          <a:off x="3704167" y="152400"/>
          <a:ext cx="0" cy="457200"/>
          <a:chOff x="7950200" y="104775"/>
          <a:chExt cx="0" cy="314325"/>
        </a:xfrm>
      </xdr:grpSpPr>
      <xdr:sp macro="" textlink="">
        <xdr:nvSpPr>
          <xdr:cNvPr id="5390457" name="Rectangle 2">
            <a:extLst>
              <a:ext uri="{FF2B5EF4-FFF2-40B4-BE49-F238E27FC236}">
                <a16:creationId xmlns:a16="http://schemas.microsoft.com/office/drawing/2014/main" id="{0193BCCD-BAF0-8309-B262-BDE1DC0EE2C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82AC043E-830A-D9B0-45A3-2A7C6A59C8B9}"/>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504825</xdr:colOff>
      <xdr:row>0</xdr:row>
      <xdr:rowOff>104775</xdr:rowOff>
    </xdr:from>
    <xdr:to>
      <xdr:col>0</xdr:col>
      <xdr:colOff>2447925</xdr:colOff>
      <xdr:row>3</xdr:row>
      <xdr:rowOff>419100</xdr:rowOff>
    </xdr:to>
    <xdr:pic>
      <xdr:nvPicPr>
        <xdr:cNvPr id="5390456" name="Imagen 1">
          <a:extLst>
            <a:ext uri="{FF2B5EF4-FFF2-40B4-BE49-F238E27FC236}">
              <a16:creationId xmlns:a16="http://schemas.microsoft.com/office/drawing/2014/main" id="{66B94C57-60A8-F1EF-D778-29811BFD7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04775"/>
          <a:ext cx="14001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876300</xdr:colOff>
      <xdr:row>1</xdr:row>
      <xdr:rowOff>57150</xdr:rowOff>
    </xdr:from>
    <xdr:to>
      <xdr:col>1</xdr:col>
      <xdr:colOff>1924050</xdr:colOff>
      <xdr:row>4</xdr:row>
      <xdr:rowOff>247650</xdr:rowOff>
    </xdr:to>
    <xdr:pic>
      <xdr:nvPicPr>
        <xdr:cNvPr id="415686" name="Imagen 1">
          <a:extLst>
            <a:ext uri="{FF2B5EF4-FFF2-40B4-BE49-F238E27FC236}">
              <a16:creationId xmlns:a16="http://schemas.microsoft.com/office/drawing/2014/main" id="{7167AD12-C8DB-C62B-CF23-6ABE883DE9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 y="114300"/>
          <a:ext cx="10477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maya\Desktop\Asesor&#237;a\Ind_InfraestructuraFisica%20%20%20%20%2020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maya\Desktop\Asesor&#237;a\IndicadoresConsumos_20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maya\AppData\Local\Microsoft\Windows\INetCache\Content.Outlook\FHT2TMBL\AMBIENTAL_GC-F-006_HojaVidaIndicadores_programas2024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ma Posesion "/>
      <sheetName val="Registro Toma Poses "/>
      <sheetName val="Oport Termin Proc"/>
      <sheetName val="Regis Opor Term Pro"/>
      <sheetName val="Encuesta"/>
      <sheetName val="Reg_Encuesta"/>
      <sheetName val="Almacen"/>
      <sheetName val="Registro Almacén"/>
      <sheetName val="Mantenimiento"/>
      <sheetName val="Registro Mantto"/>
      <sheetName val="Requerimiento"/>
      <sheetName val="Registro Requerimiento"/>
      <sheetName val="ICA"/>
      <sheetName val="ICA_Registro"/>
      <sheetName val="ICE"/>
      <sheetName val="ICE_Registro"/>
      <sheetName val="RESPEL"/>
      <sheetName val="Registro de Datos_RESPEL"/>
      <sheetName val="IRA"/>
      <sheetName val="Registro de Datos_IRA"/>
      <sheetName val="NN"/>
      <sheetName val="Registro NN"/>
    </sheetNames>
    <sheetDataSet>
      <sheetData sheetId="0"/>
      <sheetData sheetId="1"/>
      <sheetData sheetId="2"/>
      <sheetData sheetId="3"/>
      <sheetData sheetId="4"/>
      <sheetData sheetId="5"/>
      <sheetData sheetId="6"/>
      <sheetData sheetId="7"/>
      <sheetData sheetId="8"/>
      <sheetData sheetId="9"/>
      <sheetData sheetId="10">
        <row r="12">
          <cell r="C12" t="str">
            <v>GESTION DE INFRAESTRUCTURA FISICA</v>
          </cell>
        </row>
      </sheetData>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ma Posesion "/>
      <sheetName val="Registro Toma Poses "/>
      <sheetName val="Oport Termin Proc"/>
      <sheetName val="Regis Opor Term Pro"/>
      <sheetName val="ICA"/>
      <sheetName val="ICA_Registro"/>
      <sheetName val="ICE"/>
      <sheetName val="ICE_Registro"/>
      <sheetName val="ConsumosPercapita"/>
    </sheetNames>
    <sheetDataSet>
      <sheetData sheetId="0"/>
      <sheetData sheetId="1"/>
      <sheetData sheetId="2"/>
      <sheetData sheetId="3"/>
      <sheetData sheetId="4">
        <row r="14">
          <cell r="C14" t="str">
            <v>Indicador Consumo Agua (ICA)</v>
          </cell>
        </row>
        <row r="40">
          <cell r="B40" t="str">
            <v>Sedes con registro de consumo permitido</v>
          </cell>
        </row>
      </sheetData>
      <sheetData sheetId="5"/>
      <sheetData sheetId="6">
        <row r="14">
          <cell r="C14" t="str">
            <v>Indicador Consumo Energético (ICE)</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de vida RESPEL"/>
      <sheetName val="Registro de Datos_RESPEL"/>
      <sheetName val="Hoja de vida IRA"/>
      <sheetName val="Registro de Datos_IRA"/>
    </sheetNames>
    <sheetDataSet>
      <sheetData sheetId="0">
        <row r="14">
          <cell r="C14" t="str">
            <v xml:space="preserve">RESPEL- Indicador de Residuos Peligrosos </v>
          </cell>
          <cell r="D14"/>
          <cell r="E14"/>
          <cell r="F14"/>
          <cell r="G14"/>
          <cell r="H14"/>
          <cell r="I14"/>
          <cell r="J14"/>
          <cell r="K14"/>
          <cell r="L14"/>
          <cell r="M14"/>
          <cell r="N14"/>
          <cell r="O14"/>
          <cell r="P14"/>
        </row>
      </sheetData>
      <sheetData sheetId="1"/>
      <sheetData sheetId="2">
        <row r="14">
          <cell r="C14" t="str">
            <v>Residuos aprovechables (IRA)</v>
          </cell>
          <cell r="D14"/>
          <cell r="E14"/>
          <cell r="F14"/>
          <cell r="G14"/>
          <cell r="H14"/>
          <cell r="I14"/>
          <cell r="J14"/>
          <cell r="K14"/>
          <cell r="L14"/>
          <cell r="M14"/>
          <cell r="N14"/>
          <cell r="O14"/>
          <cell r="P14"/>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EE90D-69F9-4B03-ABE2-DCA4E5D359F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441"/>
      <c r="C2" s="444" t="s">
        <v>56</v>
      </c>
      <c r="D2" s="445"/>
      <c r="E2" s="445"/>
      <c r="F2" s="445"/>
      <c r="G2" s="445"/>
      <c r="H2" s="445"/>
      <c r="I2" s="445"/>
      <c r="J2" s="445"/>
      <c r="K2" s="445"/>
      <c r="L2" s="445"/>
      <c r="M2" s="446"/>
      <c r="N2" s="447" t="s">
        <v>57</v>
      </c>
      <c r="O2" s="448"/>
      <c r="P2" s="449"/>
    </row>
    <row r="3" spans="1:17" ht="15.75" customHeight="1" x14ac:dyDescent="0.2">
      <c r="B3" s="442"/>
      <c r="C3" s="450" t="s">
        <v>58</v>
      </c>
      <c r="D3" s="451"/>
      <c r="E3" s="451"/>
      <c r="F3" s="451"/>
      <c r="G3" s="451"/>
      <c r="H3" s="451"/>
      <c r="I3" s="451"/>
      <c r="J3" s="451"/>
      <c r="K3" s="451"/>
      <c r="L3" s="451"/>
      <c r="M3" s="452"/>
      <c r="N3" s="453" t="s">
        <v>97</v>
      </c>
      <c r="O3" s="454"/>
      <c r="P3" s="455"/>
    </row>
    <row r="4" spans="1:17" ht="15.75" customHeight="1" x14ac:dyDescent="0.2">
      <c r="B4" s="442"/>
      <c r="C4" s="450" t="s">
        <v>59</v>
      </c>
      <c r="D4" s="451"/>
      <c r="E4" s="451"/>
      <c r="F4" s="451"/>
      <c r="G4" s="451"/>
      <c r="H4" s="451"/>
      <c r="I4" s="451"/>
      <c r="J4" s="451"/>
      <c r="K4" s="451"/>
      <c r="L4" s="451"/>
      <c r="M4" s="452"/>
      <c r="N4" s="453" t="s">
        <v>62</v>
      </c>
      <c r="O4" s="454"/>
      <c r="P4" s="455"/>
    </row>
    <row r="5" spans="1:17" ht="16.5" customHeight="1" thickBot="1" x14ac:dyDescent="0.25">
      <c r="B5" s="443"/>
      <c r="C5" s="456" t="s">
        <v>60</v>
      </c>
      <c r="D5" s="457"/>
      <c r="E5" s="457"/>
      <c r="F5" s="457"/>
      <c r="G5" s="457"/>
      <c r="H5" s="457"/>
      <c r="I5" s="457"/>
      <c r="J5" s="457"/>
      <c r="K5" s="457"/>
      <c r="L5" s="457"/>
      <c r="M5" s="458"/>
      <c r="N5" s="459" t="s">
        <v>61</v>
      </c>
      <c r="O5" s="460"/>
      <c r="P5" s="461"/>
    </row>
    <row r="6" spans="1:17" ht="13.5" thickBot="1" x14ac:dyDescent="0.25"/>
    <row r="7" spans="1:17" x14ac:dyDescent="0.2">
      <c r="A7" s="32"/>
      <c r="B7" s="430" t="s">
        <v>65</v>
      </c>
      <c r="C7" s="431"/>
      <c r="D7" s="431"/>
      <c r="E7" s="431"/>
      <c r="F7" s="431"/>
      <c r="G7" s="431"/>
      <c r="H7" s="431"/>
      <c r="I7" s="431"/>
      <c r="J7" s="431"/>
      <c r="K7" s="431"/>
      <c r="L7" s="431"/>
      <c r="M7" s="431"/>
      <c r="N7" s="431"/>
      <c r="O7" s="431"/>
      <c r="P7" s="432"/>
      <c r="Q7" s="32"/>
    </row>
    <row r="8" spans="1:17" ht="13.5" thickBot="1" x14ac:dyDescent="0.25">
      <c r="A8" s="32"/>
      <c r="B8" s="433"/>
      <c r="C8" s="434"/>
      <c r="D8" s="434"/>
      <c r="E8" s="434"/>
      <c r="F8" s="434"/>
      <c r="G8" s="434"/>
      <c r="H8" s="434"/>
      <c r="I8" s="434"/>
      <c r="J8" s="434"/>
      <c r="K8" s="434"/>
      <c r="L8" s="434"/>
      <c r="M8" s="434"/>
      <c r="N8" s="434"/>
      <c r="O8" s="434"/>
      <c r="P8" s="435"/>
      <c r="Q8" s="32"/>
    </row>
    <row r="9" spans="1:17" ht="6.75" customHeight="1" thickBot="1" x14ac:dyDescent="0.25">
      <c r="A9" s="32"/>
      <c r="B9" s="436"/>
      <c r="C9" s="436"/>
      <c r="D9" s="436"/>
      <c r="E9" s="436"/>
      <c r="F9" s="436"/>
      <c r="G9" s="436"/>
      <c r="H9" s="436"/>
      <c r="I9" s="436"/>
      <c r="J9" s="436"/>
      <c r="K9" s="436"/>
      <c r="L9" s="436"/>
      <c r="M9" s="436"/>
      <c r="N9" s="436"/>
      <c r="O9" s="436"/>
      <c r="P9" s="436"/>
      <c r="Q9" s="32"/>
    </row>
    <row r="10" spans="1:17" ht="26.25" customHeight="1" thickBot="1" x14ac:dyDescent="0.25">
      <c r="A10" s="32"/>
      <c r="B10" s="16" t="s">
        <v>83</v>
      </c>
      <c r="C10" s="17">
        <v>2017</v>
      </c>
      <c r="D10" s="437" t="s">
        <v>1</v>
      </c>
      <c r="E10" s="438"/>
      <c r="F10" s="438"/>
      <c r="G10" s="438"/>
      <c r="H10" s="439" t="s">
        <v>96</v>
      </c>
      <c r="I10" s="439"/>
      <c r="J10" s="439"/>
      <c r="K10" s="438" t="s">
        <v>27</v>
      </c>
      <c r="L10" s="438"/>
      <c r="M10" s="438"/>
      <c r="N10" s="438"/>
      <c r="O10" s="439" t="s">
        <v>35</v>
      </c>
      <c r="P10" s="440"/>
      <c r="Q10" s="32"/>
    </row>
    <row r="11" spans="1:17" ht="4.5" customHeight="1" thickBot="1" x14ac:dyDescent="0.25">
      <c r="A11" s="32"/>
      <c r="B11" s="419"/>
      <c r="C11" s="420"/>
      <c r="D11" s="420"/>
      <c r="E11" s="420"/>
      <c r="F11" s="420"/>
      <c r="G11" s="420"/>
      <c r="H11" s="420"/>
      <c r="I11" s="420"/>
      <c r="J11" s="420"/>
      <c r="K11" s="420"/>
      <c r="L11" s="420"/>
      <c r="M11" s="420"/>
      <c r="N11" s="420"/>
      <c r="O11" s="420"/>
      <c r="P11" s="421"/>
      <c r="Q11" s="32"/>
    </row>
    <row r="12" spans="1:17" ht="13.5" thickBot="1" x14ac:dyDescent="0.25">
      <c r="A12" s="32"/>
      <c r="B12" s="23" t="s">
        <v>0</v>
      </c>
      <c r="C12" s="375" t="s">
        <v>46</v>
      </c>
      <c r="D12" s="375"/>
      <c r="E12" s="375"/>
      <c r="F12" s="375"/>
      <c r="G12" s="375"/>
      <c r="H12" s="375"/>
      <c r="I12" s="375"/>
      <c r="J12" s="375"/>
      <c r="K12" s="375"/>
      <c r="L12" s="375"/>
      <c r="M12" s="375"/>
      <c r="N12" s="375"/>
      <c r="O12" s="375"/>
      <c r="P12" s="376"/>
      <c r="Q12" s="32"/>
    </row>
    <row r="13" spans="1:17" ht="4.5" customHeight="1" thickBot="1" x14ac:dyDescent="0.25">
      <c r="A13" s="32"/>
      <c r="B13" s="358"/>
      <c r="C13" s="385"/>
      <c r="D13" s="385"/>
      <c r="E13" s="385"/>
      <c r="F13" s="385"/>
      <c r="G13" s="385"/>
      <c r="H13" s="385"/>
      <c r="I13" s="385"/>
      <c r="J13" s="385"/>
      <c r="K13" s="385"/>
      <c r="L13" s="385"/>
      <c r="M13" s="385"/>
      <c r="N13" s="385"/>
      <c r="O13" s="385"/>
      <c r="P13" s="386"/>
      <c r="Q13" s="32"/>
    </row>
    <row r="14" spans="1:17" ht="13.5" thickBot="1" x14ac:dyDescent="0.25">
      <c r="A14" s="32"/>
      <c r="B14" s="23" t="s">
        <v>6</v>
      </c>
      <c r="C14" s="416" t="s">
        <v>98</v>
      </c>
      <c r="D14" s="417"/>
      <c r="E14" s="417"/>
      <c r="F14" s="417"/>
      <c r="G14" s="417"/>
      <c r="H14" s="417"/>
      <c r="I14" s="417"/>
      <c r="J14" s="417"/>
      <c r="K14" s="417"/>
      <c r="L14" s="417"/>
      <c r="M14" s="417"/>
      <c r="N14" s="417"/>
      <c r="O14" s="417"/>
      <c r="P14" s="418"/>
      <c r="Q14" s="32"/>
    </row>
    <row r="15" spans="1:17" ht="4.5" customHeight="1" thickBot="1" x14ac:dyDescent="0.25">
      <c r="A15" s="32"/>
      <c r="B15" s="395"/>
      <c r="C15" s="396"/>
      <c r="D15" s="396"/>
      <c r="E15" s="396"/>
      <c r="F15" s="396"/>
      <c r="G15" s="396"/>
      <c r="H15" s="396"/>
      <c r="I15" s="396"/>
      <c r="J15" s="396"/>
      <c r="K15" s="396"/>
      <c r="L15" s="396"/>
      <c r="M15" s="396"/>
      <c r="N15" s="396"/>
      <c r="O15" s="396"/>
      <c r="P15" s="397"/>
      <c r="Q15" s="32"/>
    </row>
    <row r="16" spans="1:17" ht="37.5" customHeight="1" thickBot="1" x14ac:dyDescent="0.25">
      <c r="A16" s="32"/>
      <c r="B16" s="23" t="s">
        <v>25</v>
      </c>
      <c r="C16" s="398" t="s">
        <v>99</v>
      </c>
      <c r="D16" s="422"/>
      <c r="E16" s="422"/>
      <c r="F16" s="422"/>
      <c r="G16" s="422"/>
      <c r="H16" s="422"/>
      <c r="I16" s="422"/>
      <c r="J16" s="422"/>
      <c r="K16" s="422"/>
      <c r="L16" s="422"/>
      <c r="M16" s="422"/>
      <c r="N16" s="422"/>
      <c r="O16" s="422"/>
      <c r="P16" s="423"/>
      <c r="Q16" s="32"/>
    </row>
    <row r="17" spans="1:17" ht="4.5" customHeight="1" thickBot="1" x14ac:dyDescent="0.25">
      <c r="A17" s="32"/>
      <c r="B17" s="395"/>
      <c r="C17" s="396"/>
      <c r="D17" s="396"/>
      <c r="E17" s="396"/>
      <c r="F17" s="396"/>
      <c r="G17" s="396"/>
      <c r="H17" s="396"/>
      <c r="I17" s="396"/>
      <c r="J17" s="396"/>
      <c r="K17" s="396"/>
      <c r="L17" s="396"/>
      <c r="M17" s="396"/>
      <c r="N17" s="396"/>
      <c r="O17" s="396"/>
      <c r="P17" s="397"/>
      <c r="Q17" s="32"/>
    </row>
    <row r="18" spans="1:17" ht="26.25" customHeight="1" thickBot="1" x14ac:dyDescent="0.25">
      <c r="A18" s="32"/>
      <c r="B18" s="23" t="s">
        <v>11</v>
      </c>
      <c r="C18" s="424" t="s">
        <v>114</v>
      </c>
      <c r="D18" s="425"/>
      <c r="E18" s="425"/>
      <c r="F18" s="425"/>
      <c r="G18" s="425"/>
      <c r="H18" s="425"/>
      <c r="I18" s="425"/>
      <c r="J18" s="425"/>
      <c r="K18" s="425"/>
      <c r="L18" s="425"/>
      <c r="M18" s="425"/>
      <c r="N18" s="425"/>
      <c r="O18" s="425"/>
      <c r="P18" s="426"/>
      <c r="Q18" s="32"/>
    </row>
    <row r="19" spans="1:17" ht="4.5" customHeight="1" thickBot="1" x14ac:dyDescent="0.25">
      <c r="A19" s="32"/>
      <c r="B19" s="414"/>
      <c r="C19" s="414"/>
      <c r="D19" s="414"/>
      <c r="E19" s="414"/>
      <c r="F19" s="414"/>
      <c r="G19" s="414"/>
      <c r="H19" s="414"/>
      <c r="I19" s="414"/>
      <c r="J19" s="414"/>
      <c r="K19" s="414"/>
      <c r="L19" s="414"/>
      <c r="M19" s="414"/>
      <c r="N19" s="414"/>
      <c r="O19" s="414"/>
      <c r="P19" s="414"/>
      <c r="Q19" s="32"/>
    </row>
    <row r="20" spans="1:17" ht="17.25" customHeight="1" thickBot="1" x14ac:dyDescent="0.25">
      <c r="A20" s="32"/>
      <c r="B20" s="353" t="s">
        <v>26</v>
      </c>
      <c r="C20" s="354"/>
      <c r="D20" s="354"/>
      <c r="E20" s="354"/>
      <c r="F20" s="354"/>
      <c r="G20" s="354"/>
      <c r="H20" s="354"/>
      <c r="I20" s="354"/>
      <c r="J20" s="354"/>
      <c r="K20" s="354"/>
      <c r="L20" s="354"/>
      <c r="M20" s="354"/>
      <c r="N20" s="354"/>
      <c r="O20" s="354"/>
      <c r="P20" s="355"/>
      <c r="Q20" s="32"/>
    </row>
    <row r="21" spans="1:17" ht="4.5" customHeight="1" thickBot="1" x14ac:dyDescent="0.25">
      <c r="A21" s="32"/>
      <c r="B21" s="427"/>
      <c r="C21" s="428"/>
      <c r="D21" s="428"/>
      <c r="E21" s="428"/>
      <c r="F21" s="428"/>
      <c r="G21" s="428"/>
      <c r="H21" s="428"/>
      <c r="I21" s="428"/>
      <c r="J21" s="428"/>
      <c r="K21" s="428"/>
      <c r="L21" s="428"/>
      <c r="M21" s="428"/>
      <c r="N21" s="428"/>
      <c r="O21" s="428"/>
      <c r="P21" s="429"/>
      <c r="Q21" s="32"/>
    </row>
    <row r="22" spans="1:17" ht="45.75" customHeight="1" thickBot="1" x14ac:dyDescent="0.25">
      <c r="A22" s="32"/>
      <c r="B22" s="23" t="s">
        <v>3</v>
      </c>
      <c r="C22" s="407" t="s">
        <v>145</v>
      </c>
      <c r="D22" s="417"/>
      <c r="E22" s="417"/>
      <c r="F22" s="417"/>
      <c r="G22" s="417"/>
      <c r="H22" s="417"/>
      <c r="I22" s="417"/>
      <c r="J22" s="417"/>
      <c r="K22" s="417"/>
      <c r="L22" s="417"/>
      <c r="M22" s="417"/>
      <c r="N22" s="417"/>
      <c r="O22" s="417"/>
      <c r="P22" s="418"/>
      <c r="Q22" s="32"/>
    </row>
    <row r="23" spans="1:17" ht="4.5" customHeight="1" thickBot="1" x14ac:dyDescent="0.25">
      <c r="A23" s="32"/>
      <c r="B23" s="395"/>
      <c r="C23" s="396"/>
      <c r="D23" s="396"/>
      <c r="E23" s="396"/>
      <c r="F23" s="396"/>
      <c r="G23" s="396"/>
      <c r="H23" s="396"/>
      <c r="I23" s="396"/>
      <c r="J23" s="396"/>
      <c r="K23" s="396"/>
      <c r="L23" s="396"/>
      <c r="M23" s="396"/>
      <c r="N23" s="396"/>
      <c r="O23" s="396"/>
      <c r="P23" s="397"/>
      <c r="Q23" s="32"/>
    </row>
    <row r="24" spans="1:17" ht="52.5" customHeight="1" thickBot="1" x14ac:dyDescent="0.25">
      <c r="A24" s="32"/>
      <c r="B24" s="23" t="s">
        <v>12</v>
      </c>
      <c r="C24" s="398" t="s">
        <v>146</v>
      </c>
      <c r="D24" s="399"/>
      <c r="E24" s="399"/>
      <c r="F24" s="399"/>
      <c r="G24" s="399"/>
      <c r="H24" s="399"/>
      <c r="I24" s="399"/>
      <c r="J24" s="399"/>
      <c r="K24" s="399"/>
      <c r="L24" s="399"/>
      <c r="M24" s="399"/>
      <c r="N24" s="399"/>
      <c r="O24" s="399"/>
      <c r="P24" s="400"/>
      <c r="Q24" s="32"/>
    </row>
    <row r="25" spans="1:17" ht="4.5" customHeight="1" thickBot="1" x14ac:dyDescent="0.25">
      <c r="A25" s="32"/>
      <c r="B25" s="395"/>
      <c r="C25" s="396"/>
      <c r="D25" s="396"/>
      <c r="E25" s="396"/>
      <c r="F25" s="396"/>
      <c r="G25" s="396"/>
      <c r="H25" s="396"/>
      <c r="I25" s="396"/>
      <c r="J25" s="396"/>
      <c r="K25" s="396"/>
      <c r="L25" s="396"/>
      <c r="M25" s="396"/>
      <c r="N25" s="396"/>
      <c r="O25" s="396"/>
      <c r="P25" s="397"/>
      <c r="Q25" s="32"/>
    </row>
    <row r="26" spans="1:17" ht="13.5" customHeight="1" thickBot="1" x14ac:dyDescent="0.25">
      <c r="A26" s="32"/>
      <c r="B26" s="2" t="s">
        <v>2</v>
      </c>
      <c r="C26" s="401" t="s">
        <v>100</v>
      </c>
      <c r="D26" s="402"/>
      <c r="E26" s="402"/>
      <c r="F26" s="402"/>
      <c r="G26" s="402"/>
      <c r="H26" s="402"/>
      <c r="I26" s="402"/>
      <c r="J26" s="402"/>
      <c r="K26" s="402"/>
      <c r="L26" s="402"/>
      <c r="M26" s="402"/>
      <c r="N26" s="402"/>
      <c r="O26" s="402"/>
      <c r="P26" s="403"/>
      <c r="Q26" s="32"/>
    </row>
    <row r="27" spans="1:17" ht="4.5" customHeight="1" thickBot="1" x14ac:dyDescent="0.25">
      <c r="A27" s="32"/>
      <c r="B27" s="404"/>
      <c r="C27" s="405"/>
      <c r="D27" s="405"/>
      <c r="E27" s="405"/>
      <c r="F27" s="405"/>
      <c r="G27" s="405"/>
      <c r="H27" s="405"/>
      <c r="I27" s="405"/>
      <c r="J27" s="405"/>
      <c r="K27" s="405"/>
      <c r="L27" s="405"/>
      <c r="M27" s="405"/>
      <c r="N27" s="405"/>
      <c r="O27" s="405"/>
      <c r="P27" s="406"/>
      <c r="Q27" s="32"/>
    </row>
    <row r="28" spans="1:17" ht="12.75" customHeight="1" thickBot="1" x14ac:dyDescent="0.25">
      <c r="A28" s="32"/>
      <c r="B28" s="2" t="s">
        <v>13</v>
      </c>
      <c r="C28" s="11" t="s">
        <v>14</v>
      </c>
      <c r="D28" s="407" t="s">
        <v>101</v>
      </c>
      <c r="E28" s="408"/>
      <c r="F28" s="408"/>
      <c r="G28" s="409"/>
      <c r="H28" s="410" t="s">
        <v>15</v>
      </c>
      <c r="I28" s="410"/>
      <c r="J28" s="410"/>
      <c r="K28" s="407" t="s">
        <v>102</v>
      </c>
      <c r="L28" s="408"/>
      <c r="M28" s="409"/>
      <c r="N28" s="411" t="s">
        <v>16</v>
      </c>
      <c r="O28" s="412"/>
      <c r="P28" s="33" t="s">
        <v>103</v>
      </c>
      <c r="Q28" s="32"/>
    </row>
    <row r="29" spans="1:17" ht="4.5" customHeight="1" thickBot="1" x14ac:dyDescent="0.25">
      <c r="A29" s="32"/>
      <c r="B29" s="413"/>
      <c r="C29" s="414"/>
      <c r="D29" s="414"/>
      <c r="E29" s="414"/>
      <c r="F29" s="414"/>
      <c r="G29" s="414"/>
      <c r="H29" s="414"/>
      <c r="I29" s="414"/>
      <c r="J29" s="414"/>
      <c r="K29" s="414"/>
      <c r="L29" s="414"/>
      <c r="M29" s="414"/>
      <c r="N29" s="414"/>
      <c r="O29" s="414"/>
      <c r="P29" s="415"/>
      <c r="Q29" s="32"/>
    </row>
    <row r="30" spans="1:17" ht="13.5" thickBot="1" x14ac:dyDescent="0.25">
      <c r="A30" s="32"/>
      <c r="B30" s="2" t="s">
        <v>7</v>
      </c>
      <c r="C30" s="416" t="s">
        <v>104</v>
      </c>
      <c r="D30" s="417"/>
      <c r="E30" s="417"/>
      <c r="F30" s="417"/>
      <c r="G30" s="417"/>
      <c r="H30" s="417"/>
      <c r="I30" s="417"/>
      <c r="J30" s="417"/>
      <c r="K30" s="417"/>
      <c r="L30" s="417"/>
      <c r="M30" s="417"/>
      <c r="N30" s="417"/>
      <c r="O30" s="417"/>
      <c r="P30" s="418"/>
      <c r="Q30" s="32"/>
    </row>
    <row r="31" spans="1:17" ht="4.5" customHeight="1" thickBot="1" x14ac:dyDescent="0.25">
      <c r="A31" s="32"/>
      <c r="B31" s="395"/>
      <c r="C31" s="396"/>
      <c r="D31" s="396"/>
      <c r="E31" s="396"/>
      <c r="F31" s="396"/>
      <c r="G31" s="396"/>
      <c r="H31" s="396"/>
      <c r="I31" s="396"/>
      <c r="J31" s="396"/>
      <c r="K31" s="396"/>
      <c r="L31" s="396"/>
      <c r="M31" s="396"/>
      <c r="N31" s="396"/>
      <c r="O31" s="396"/>
      <c r="P31" s="397"/>
      <c r="Q31" s="32"/>
    </row>
    <row r="32" spans="1:17" ht="13.5" thickBot="1" x14ac:dyDescent="0.25">
      <c r="A32" s="32"/>
      <c r="B32" s="2" t="s">
        <v>4</v>
      </c>
      <c r="C32" s="374" t="s">
        <v>147</v>
      </c>
      <c r="D32" s="375"/>
      <c r="E32" s="375"/>
      <c r="F32" s="375"/>
      <c r="G32" s="375"/>
      <c r="H32" s="375"/>
      <c r="I32" s="375"/>
      <c r="J32" s="375"/>
      <c r="K32" s="375"/>
      <c r="L32" s="375"/>
      <c r="M32" s="375"/>
      <c r="N32" s="375"/>
      <c r="O32" s="375"/>
      <c r="P32" s="375"/>
      <c r="Q32" s="32"/>
    </row>
    <row r="33" spans="1:17" ht="4.5" customHeight="1" thickBot="1" x14ac:dyDescent="0.25">
      <c r="A33" s="32"/>
      <c r="B33" s="395"/>
      <c r="C33" s="396"/>
      <c r="D33" s="396"/>
      <c r="E33" s="396"/>
      <c r="F33" s="396"/>
      <c r="G33" s="396"/>
      <c r="H33" s="396"/>
      <c r="I33" s="396"/>
      <c r="J33" s="396"/>
      <c r="K33" s="396"/>
      <c r="L33" s="396"/>
      <c r="M33" s="396"/>
      <c r="N33" s="396"/>
      <c r="O33" s="396"/>
      <c r="P33" s="397"/>
      <c r="Q33" s="32"/>
    </row>
    <row r="34" spans="1:17" ht="13.5" thickBot="1" x14ac:dyDescent="0.25">
      <c r="A34" s="32"/>
      <c r="B34" s="2" t="s">
        <v>23</v>
      </c>
      <c r="C34" s="374" t="s">
        <v>69</v>
      </c>
      <c r="D34" s="375"/>
      <c r="E34" s="375"/>
      <c r="F34" s="375"/>
      <c r="G34" s="375"/>
      <c r="H34" s="375"/>
      <c r="I34" s="375"/>
      <c r="J34" s="375"/>
      <c r="K34" s="375"/>
      <c r="L34" s="375"/>
      <c r="M34" s="375"/>
      <c r="N34" s="375"/>
      <c r="O34" s="375"/>
      <c r="P34" s="376"/>
      <c r="Q34" s="32"/>
    </row>
    <row r="35" spans="1:17" ht="4.5" customHeight="1" thickBot="1" x14ac:dyDescent="0.25">
      <c r="A35" s="32"/>
      <c r="B35" s="358"/>
      <c r="C35" s="385"/>
      <c r="D35" s="385"/>
      <c r="E35" s="385"/>
      <c r="F35" s="385"/>
      <c r="G35" s="385"/>
      <c r="H35" s="385"/>
      <c r="I35" s="385"/>
      <c r="J35" s="385"/>
      <c r="K35" s="385"/>
      <c r="L35" s="385"/>
      <c r="M35" s="385"/>
      <c r="N35" s="385"/>
      <c r="O35" s="385"/>
      <c r="P35" s="386"/>
      <c r="Q35" s="32"/>
    </row>
    <row r="36" spans="1:17" ht="16.5" customHeight="1" thickBot="1" x14ac:dyDescent="0.25">
      <c r="A36" s="32"/>
      <c r="B36" s="2" t="s">
        <v>64</v>
      </c>
      <c r="C36" s="374" t="s">
        <v>69</v>
      </c>
      <c r="D36" s="375"/>
      <c r="E36" s="375"/>
      <c r="F36" s="375"/>
      <c r="G36" s="375"/>
      <c r="H36" s="375"/>
      <c r="I36" s="375"/>
      <c r="J36" s="375"/>
      <c r="K36" s="375"/>
      <c r="L36" s="375"/>
      <c r="M36" s="375"/>
      <c r="N36" s="375"/>
      <c r="O36" s="375"/>
      <c r="P36" s="376"/>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387" t="s">
        <v>17</v>
      </c>
      <c r="C38" s="388"/>
      <c r="D38" s="388"/>
      <c r="E38" s="388"/>
      <c r="F38" s="388"/>
      <c r="G38" s="388"/>
      <c r="H38" s="388"/>
      <c r="I38" s="388"/>
      <c r="J38" s="388"/>
      <c r="K38" s="388"/>
      <c r="L38" s="388"/>
      <c r="M38" s="388"/>
      <c r="N38" s="388"/>
      <c r="O38" s="389"/>
      <c r="P38" s="390"/>
      <c r="Q38" s="32"/>
    </row>
    <row r="39" spans="1:17" ht="13.5" thickBot="1" x14ac:dyDescent="0.25">
      <c r="A39" s="32"/>
      <c r="B39" s="1" t="s">
        <v>22</v>
      </c>
      <c r="C39" s="391" t="s">
        <v>18</v>
      </c>
      <c r="D39" s="392"/>
      <c r="E39" s="392"/>
      <c r="F39" s="392"/>
      <c r="G39" s="393"/>
      <c r="H39" s="391" t="s">
        <v>7</v>
      </c>
      <c r="I39" s="392"/>
      <c r="J39" s="392"/>
      <c r="K39" s="392"/>
      <c r="L39" s="393"/>
      <c r="M39" s="391" t="s">
        <v>19</v>
      </c>
      <c r="N39" s="392"/>
      <c r="O39" s="394"/>
      <c r="P39" s="393"/>
      <c r="Q39" s="32"/>
    </row>
    <row r="40" spans="1:17" ht="12" customHeight="1" x14ac:dyDescent="0.2">
      <c r="A40" s="32"/>
      <c r="B40" s="34" t="s">
        <v>105</v>
      </c>
      <c r="C40" s="381" t="s">
        <v>106</v>
      </c>
      <c r="D40" s="382"/>
      <c r="E40" s="382"/>
      <c r="F40" s="382"/>
      <c r="G40" s="383"/>
      <c r="H40" s="381" t="s">
        <v>104</v>
      </c>
      <c r="I40" s="382"/>
      <c r="J40" s="382"/>
      <c r="K40" s="382"/>
      <c r="L40" s="383"/>
      <c r="M40" s="381" t="s">
        <v>107</v>
      </c>
      <c r="N40" s="382"/>
      <c r="O40" s="382"/>
      <c r="P40" s="384"/>
      <c r="Q40" s="32"/>
    </row>
    <row r="41" spans="1:17" ht="23.25" customHeight="1" x14ac:dyDescent="0.2">
      <c r="A41" s="32"/>
      <c r="B41" s="35" t="s">
        <v>108</v>
      </c>
      <c r="C41" s="381" t="s">
        <v>138</v>
      </c>
      <c r="D41" s="382"/>
      <c r="E41" s="382"/>
      <c r="F41" s="382"/>
      <c r="G41" s="383"/>
      <c r="H41" s="381" t="s">
        <v>104</v>
      </c>
      <c r="I41" s="382"/>
      <c r="J41" s="382"/>
      <c r="K41" s="382"/>
      <c r="L41" s="383"/>
      <c r="M41" s="381" t="s">
        <v>107</v>
      </c>
      <c r="N41" s="382"/>
      <c r="O41" s="382"/>
      <c r="P41" s="384"/>
      <c r="Q41" s="32"/>
    </row>
    <row r="42" spans="1:17" ht="13.5" customHeight="1" x14ac:dyDescent="0.2">
      <c r="A42" s="32"/>
      <c r="B42" s="12"/>
      <c r="C42" s="377"/>
      <c r="D42" s="378"/>
      <c r="E42" s="378"/>
      <c r="F42" s="378"/>
      <c r="G42" s="379"/>
      <c r="H42" s="377"/>
      <c r="I42" s="378"/>
      <c r="J42" s="378"/>
      <c r="K42" s="378"/>
      <c r="L42" s="379"/>
      <c r="M42" s="377"/>
      <c r="N42" s="378"/>
      <c r="O42" s="378"/>
      <c r="P42" s="380"/>
      <c r="Q42" s="32"/>
    </row>
    <row r="43" spans="1:17" ht="12.75" customHeight="1" x14ac:dyDescent="0.2">
      <c r="A43" s="32"/>
      <c r="B43" s="12"/>
      <c r="C43" s="377"/>
      <c r="D43" s="378"/>
      <c r="E43" s="378"/>
      <c r="F43" s="378"/>
      <c r="G43" s="379"/>
      <c r="H43" s="377"/>
      <c r="I43" s="378"/>
      <c r="J43" s="378"/>
      <c r="K43" s="378"/>
      <c r="L43" s="379"/>
      <c r="M43" s="377"/>
      <c r="N43" s="378"/>
      <c r="O43" s="378"/>
      <c r="P43" s="380"/>
      <c r="Q43" s="32"/>
    </row>
    <row r="44" spans="1:17" ht="11.25" customHeight="1" thickBot="1" x14ac:dyDescent="0.25">
      <c r="A44" s="32"/>
      <c r="B44" s="8"/>
      <c r="C44" s="349"/>
      <c r="D44" s="350"/>
      <c r="E44" s="350"/>
      <c r="F44" s="350"/>
      <c r="G44" s="351"/>
      <c r="H44" s="349"/>
      <c r="I44" s="350"/>
      <c r="J44" s="350"/>
      <c r="K44" s="350"/>
      <c r="L44" s="351"/>
      <c r="M44" s="349"/>
      <c r="N44" s="350"/>
      <c r="O44" s="350"/>
      <c r="P44" s="352"/>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353" t="s">
        <v>8</v>
      </c>
      <c r="C46" s="354"/>
      <c r="D46" s="354"/>
      <c r="E46" s="354"/>
      <c r="F46" s="354"/>
      <c r="G46" s="354"/>
      <c r="H46" s="354"/>
      <c r="I46" s="354"/>
      <c r="J46" s="354"/>
      <c r="K46" s="354"/>
      <c r="L46" s="354"/>
      <c r="M46" s="354"/>
      <c r="N46" s="354"/>
      <c r="O46" s="354"/>
      <c r="P46" s="355"/>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356"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357"/>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358">
        <v>0.9</v>
      </c>
      <c r="C50" s="359"/>
      <c r="D50" s="359"/>
      <c r="E50" s="359"/>
      <c r="F50" s="359"/>
      <c r="G50" s="359"/>
      <c r="H50" s="359"/>
      <c r="I50" s="359"/>
      <c r="J50" s="359"/>
      <c r="K50" s="359"/>
      <c r="L50" s="359"/>
      <c r="M50" s="359"/>
      <c r="N50" s="359"/>
      <c r="O50" s="359"/>
      <c r="P50" s="360"/>
      <c r="Q50" s="32"/>
    </row>
    <row r="51" spans="1:17" ht="13.5" thickBot="1" x14ac:dyDescent="0.25">
      <c r="A51" s="32"/>
      <c r="B51" s="353" t="s">
        <v>21</v>
      </c>
      <c r="C51" s="354"/>
      <c r="D51" s="354"/>
      <c r="E51" s="354"/>
      <c r="F51" s="354"/>
      <c r="G51" s="354"/>
      <c r="H51" s="354"/>
      <c r="I51" s="354"/>
      <c r="J51" s="354"/>
      <c r="K51" s="354"/>
      <c r="L51" s="354"/>
      <c r="M51" s="354"/>
      <c r="N51" s="354"/>
      <c r="O51" s="354"/>
      <c r="P51" s="355"/>
      <c r="Q51" s="32"/>
    </row>
    <row r="52" spans="1:17" x14ac:dyDescent="0.2">
      <c r="A52" s="32"/>
      <c r="B52" s="361" t="s">
        <v>109</v>
      </c>
      <c r="C52" s="362"/>
      <c r="D52" s="362"/>
      <c r="E52" s="362"/>
      <c r="F52" s="362"/>
      <c r="G52" s="362"/>
      <c r="H52" s="362"/>
      <c r="I52" s="362"/>
      <c r="J52" s="362"/>
      <c r="K52" s="362"/>
      <c r="L52" s="362"/>
      <c r="M52" s="362"/>
      <c r="N52" s="362"/>
      <c r="O52" s="362"/>
      <c r="P52" s="363"/>
      <c r="Q52" s="32"/>
    </row>
    <row r="53" spans="1:17" x14ac:dyDescent="0.2">
      <c r="A53" s="32"/>
      <c r="B53" s="364"/>
      <c r="C53" s="365"/>
      <c r="D53" s="365"/>
      <c r="E53" s="365"/>
      <c r="F53" s="365"/>
      <c r="G53" s="365"/>
      <c r="H53" s="365"/>
      <c r="I53" s="365"/>
      <c r="J53" s="365"/>
      <c r="K53" s="365"/>
      <c r="L53" s="365"/>
      <c r="M53" s="365"/>
      <c r="N53" s="365"/>
      <c r="O53" s="365"/>
      <c r="P53" s="366"/>
      <c r="Q53" s="32"/>
    </row>
    <row r="54" spans="1:17" x14ac:dyDescent="0.2">
      <c r="A54" s="32"/>
      <c r="B54" s="364"/>
      <c r="C54" s="365"/>
      <c r="D54" s="365"/>
      <c r="E54" s="365"/>
      <c r="F54" s="365"/>
      <c r="G54" s="365"/>
      <c r="H54" s="365"/>
      <c r="I54" s="365"/>
      <c r="J54" s="365"/>
      <c r="K54" s="365"/>
      <c r="L54" s="365"/>
      <c r="M54" s="365"/>
      <c r="N54" s="365"/>
      <c r="O54" s="365"/>
      <c r="P54" s="366"/>
      <c r="Q54" s="32"/>
    </row>
    <row r="55" spans="1:17" x14ac:dyDescent="0.2">
      <c r="A55" s="32"/>
      <c r="B55" s="364"/>
      <c r="C55" s="365"/>
      <c r="D55" s="365"/>
      <c r="E55" s="365"/>
      <c r="F55" s="365"/>
      <c r="G55" s="365"/>
      <c r="H55" s="365"/>
      <c r="I55" s="365"/>
      <c r="J55" s="365"/>
      <c r="K55" s="365"/>
      <c r="L55" s="365"/>
      <c r="M55" s="365"/>
      <c r="N55" s="365"/>
      <c r="O55" s="365"/>
      <c r="P55" s="366"/>
      <c r="Q55" s="32"/>
    </row>
    <row r="56" spans="1:17" x14ac:dyDescent="0.2">
      <c r="A56" s="32"/>
      <c r="B56" s="364"/>
      <c r="C56" s="365"/>
      <c r="D56" s="365"/>
      <c r="E56" s="365"/>
      <c r="F56" s="365"/>
      <c r="G56" s="365"/>
      <c r="H56" s="365"/>
      <c r="I56" s="365"/>
      <c r="J56" s="365"/>
      <c r="K56" s="365"/>
      <c r="L56" s="365"/>
      <c r="M56" s="365"/>
      <c r="N56" s="365"/>
      <c r="O56" s="365"/>
      <c r="P56" s="366"/>
      <c r="Q56" s="32"/>
    </row>
    <row r="57" spans="1:17" x14ac:dyDescent="0.2">
      <c r="A57" s="32"/>
      <c r="B57" s="364"/>
      <c r="C57" s="365"/>
      <c r="D57" s="365"/>
      <c r="E57" s="365"/>
      <c r="F57" s="365"/>
      <c r="G57" s="365"/>
      <c r="H57" s="365"/>
      <c r="I57" s="365"/>
      <c r="J57" s="365"/>
      <c r="K57" s="365"/>
      <c r="L57" s="365"/>
      <c r="M57" s="365"/>
      <c r="N57" s="365"/>
      <c r="O57" s="365"/>
      <c r="P57" s="366"/>
      <c r="Q57" s="32"/>
    </row>
    <row r="58" spans="1:17" x14ac:dyDescent="0.2">
      <c r="A58" s="32"/>
      <c r="B58" s="364"/>
      <c r="C58" s="365"/>
      <c r="D58" s="365"/>
      <c r="E58" s="365"/>
      <c r="F58" s="365"/>
      <c r="G58" s="365"/>
      <c r="H58" s="365"/>
      <c r="I58" s="365"/>
      <c r="J58" s="365"/>
      <c r="K58" s="365"/>
      <c r="L58" s="365"/>
      <c r="M58" s="365"/>
      <c r="N58" s="365"/>
      <c r="O58" s="365"/>
      <c r="P58" s="366"/>
      <c r="Q58" s="32"/>
    </row>
    <row r="59" spans="1:17" x14ac:dyDescent="0.2">
      <c r="A59" s="32"/>
      <c r="B59" s="364"/>
      <c r="C59" s="365"/>
      <c r="D59" s="365"/>
      <c r="E59" s="365"/>
      <c r="F59" s="365"/>
      <c r="G59" s="365"/>
      <c r="H59" s="365"/>
      <c r="I59" s="365"/>
      <c r="J59" s="365"/>
      <c r="K59" s="365"/>
      <c r="L59" s="365"/>
      <c r="M59" s="365"/>
      <c r="N59" s="365"/>
      <c r="O59" s="365"/>
      <c r="P59" s="366"/>
      <c r="Q59" s="32"/>
    </row>
    <row r="60" spans="1:17" x14ac:dyDescent="0.2">
      <c r="A60" s="32"/>
      <c r="B60" s="364"/>
      <c r="C60" s="365"/>
      <c r="D60" s="365"/>
      <c r="E60" s="365"/>
      <c r="F60" s="365"/>
      <c r="G60" s="365"/>
      <c r="H60" s="365"/>
      <c r="I60" s="365"/>
      <c r="J60" s="365"/>
      <c r="K60" s="365"/>
      <c r="L60" s="365"/>
      <c r="M60" s="365"/>
      <c r="N60" s="365"/>
      <c r="O60" s="365"/>
      <c r="P60" s="366"/>
      <c r="Q60" s="32"/>
    </row>
    <row r="61" spans="1:17" x14ac:dyDescent="0.2">
      <c r="A61" s="32"/>
      <c r="B61" s="364"/>
      <c r="C61" s="365"/>
      <c r="D61" s="365"/>
      <c r="E61" s="365"/>
      <c r="F61" s="365"/>
      <c r="G61" s="365"/>
      <c r="H61" s="365"/>
      <c r="I61" s="365"/>
      <c r="J61" s="365"/>
      <c r="K61" s="365"/>
      <c r="L61" s="365"/>
      <c r="M61" s="365"/>
      <c r="N61" s="365"/>
      <c r="O61" s="365"/>
      <c r="P61" s="366"/>
      <c r="Q61" s="32"/>
    </row>
    <row r="62" spans="1:17" x14ac:dyDescent="0.2">
      <c r="A62" s="32"/>
      <c r="B62" s="364"/>
      <c r="C62" s="365"/>
      <c r="D62" s="365"/>
      <c r="E62" s="365"/>
      <c r="F62" s="365"/>
      <c r="G62" s="365"/>
      <c r="H62" s="365"/>
      <c r="I62" s="365"/>
      <c r="J62" s="365"/>
      <c r="K62" s="365"/>
      <c r="L62" s="365"/>
      <c r="M62" s="365"/>
      <c r="N62" s="365"/>
      <c r="O62" s="365"/>
      <c r="P62" s="366"/>
      <c r="Q62" s="32"/>
    </row>
    <row r="63" spans="1:17" x14ac:dyDescent="0.2">
      <c r="A63" s="32"/>
      <c r="B63" s="364"/>
      <c r="C63" s="365"/>
      <c r="D63" s="365"/>
      <c r="E63" s="365"/>
      <c r="F63" s="365"/>
      <c r="G63" s="365"/>
      <c r="H63" s="365"/>
      <c r="I63" s="365"/>
      <c r="J63" s="365"/>
      <c r="K63" s="365"/>
      <c r="L63" s="365"/>
      <c r="M63" s="365"/>
      <c r="N63" s="365"/>
      <c r="O63" s="365"/>
      <c r="P63" s="366"/>
      <c r="Q63" s="32"/>
    </row>
    <row r="64" spans="1:17" x14ac:dyDescent="0.2">
      <c r="A64" s="32"/>
      <c r="B64" s="364"/>
      <c r="C64" s="365"/>
      <c r="D64" s="365"/>
      <c r="E64" s="365"/>
      <c r="F64" s="365"/>
      <c r="G64" s="365"/>
      <c r="H64" s="365"/>
      <c r="I64" s="365"/>
      <c r="J64" s="365"/>
      <c r="K64" s="365"/>
      <c r="L64" s="365"/>
      <c r="M64" s="365"/>
      <c r="N64" s="365"/>
      <c r="O64" s="365"/>
      <c r="P64" s="366"/>
      <c r="Q64" s="32"/>
    </row>
    <row r="65" spans="1:17" x14ac:dyDescent="0.2">
      <c r="A65" s="32"/>
      <c r="B65" s="364"/>
      <c r="C65" s="365"/>
      <c r="D65" s="365"/>
      <c r="E65" s="365"/>
      <c r="F65" s="365"/>
      <c r="G65" s="365"/>
      <c r="H65" s="365"/>
      <c r="I65" s="365"/>
      <c r="J65" s="365"/>
      <c r="K65" s="365"/>
      <c r="L65" s="365"/>
      <c r="M65" s="365"/>
      <c r="N65" s="365"/>
      <c r="O65" s="365"/>
      <c r="P65" s="366"/>
      <c r="Q65" s="32"/>
    </row>
    <row r="66" spans="1:17" x14ac:dyDescent="0.2">
      <c r="A66" s="32"/>
      <c r="B66" s="364"/>
      <c r="C66" s="365"/>
      <c r="D66" s="365"/>
      <c r="E66" s="365"/>
      <c r="F66" s="365"/>
      <c r="G66" s="365"/>
      <c r="H66" s="365"/>
      <c r="I66" s="365"/>
      <c r="J66" s="365"/>
      <c r="K66" s="365"/>
      <c r="L66" s="365"/>
      <c r="M66" s="365"/>
      <c r="N66" s="365"/>
      <c r="O66" s="365"/>
      <c r="P66" s="366"/>
      <c r="Q66" s="32"/>
    </row>
    <row r="67" spans="1:17" ht="13.5" thickBot="1" x14ac:dyDescent="0.25">
      <c r="A67" s="32"/>
      <c r="B67" s="367"/>
      <c r="C67" s="368"/>
      <c r="D67" s="368"/>
      <c r="E67" s="368"/>
      <c r="F67" s="368"/>
      <c r="G67" s="368"/>
      <c r="H67" s="368"/>
      <c r="I67" s="368"/>
      <c r="J67" s="368"/>
      <c r="K67" s="368"/>
      <c r="L67" s="368"/>
      <c r="M67" s="368"/>
      <c r="N67" s="368"/>
      <c r="O67" s="368"/>
      <c r="P67" s="369"/>
      <c r="Q67" s="32"/>
    </row>
    <row r="68" spans="1:17" s="21" customFormat="1" ht="4.5" customHeight="1" thickBot="1" x14ac:dyDescent="0.25">
      <c r="A68" s="370"/>
      <c r="B68" s="370"/>
      <c r="C68" s="370"/>
      <c r="D68" s="370"/>
      <c r="E68" s="370"/>
      <c r="F68" s="370"/>
      <c r="G68" s="370"/>
      <c r="H68" s="370"/>
      <c r="I68" s="370"/>
      <c r="J68" s="370"/>
      <c r="K68" s="370"/>
      <c r="L68" s="370"/>
      <c r="M68" s="370"/>
      <c r="N68" s="370"/>
      <c r="O68" s="370"/>
      <c r="P68" s="370"/>
      <c r="Q68" s="370"/>
    </row>
    <row r="69" spans="1:17" ht="80.25" customHeight="1" thickBot="1" x14ac:dyDescent="0.25">
      <c r="A69" s="32"/>
      <c r="B69" s="20" t="s">
        <v>5</v>
      </c>
      <c r="C69" s="371"/>
      <c r="D69" s="372"/>
      <c r="E69" s="372"/>
      <c r="F69" s="372"/>
      <c r="G69" s="372"/>
      <c r="H69" s="372"/>
      <c r="I69" s="372"/>
      <c r="J69" s="372"/>
      <c r="K69" s="372"/>
      <c r="L69" s="372"/>
      <c r="M69" s="372"/>
      <c r="N69" s="372"/>
      <c r="O69" s="372"/>
      <c r="P69" s="373"/>
      <c r="Q69" s="32"/>
    </row>
    <row r="70" spans="1:17" ht="41.25" customHeight="1" thickBot="1" x14ac:dyDescent="0.25">
      <c r="A70" s="32"/>
      <c r="B70" s="19" t="s">
        <v>63</v>
      </c>
      <c r="C70" s="374" t="s">
        <v>139</v>
      </c>
      <c r="D70" s="375"/>
      <c r="E70" s="375"/>
      <c r="F70" s="375"/>
      <c r="G70" s="375"/>
      <c r="H70" s="375"/>
      <c r="I70" s="375"/>
      <c r="J70" s="375"/>
      <c r="K70" s="375"/>
      <c r="L70" s="375"/>
      <c r="M70" s="375"/>
      <c r="N70" s="375"/>
      <c r="O70" s="375"/>
      <c r="P70" s="376"/>
      <c r="Q70" s="32"/>
    </row>
    <row r="71" spans="1:17" ht="27.75" customHeight="1" thickBot="1" x14ac:dyDescent="0.25">
      <c r="A71" s="32"/>
      <c r="B71" s="19" t="s">
        <v>84</v>
      </c>
      <c r="C71" s="347"/>
      <c r="D71" s="347"/>
      <c r="E71" s="347"/>
      <c r="F71" s="347"/>
      <c r="G71" s="347"/>
      <c r="H71" s="347"/>
      <c r="I71" s="347"/>
      <c r="J71" s="347"/>
      <c r="K71" s="347"/>
      <c r="L71" s="347"/>
      <c r="M71" s="347"/>
      <c r="N71" s="347"/>
      <c r="O71" s="347"/>
      <c r="P71" s="348"/>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O10:P10"/>
    <mergeCell ref="B2:B5"/>
    <mergeCell ref="C2:M2"/>
    <mergeCell ref="N2:P2"/>
    <mergeCell ref="C3:M3"/>
    <mergeCell ref="N3:P3"/>
    <mergeCell ref="C4:M4"/>
    <mergeCell ref="N4:P4"/>
    <mergeCell ref="C5:M5"/>
    <mergeCell ref="N5:P5"/>
    <mergeCell ref="B17:P17"/>
    <mergeCell ref="C18:P18"/>
    <mergeCell ref="B19:P19"/>
    <mergeCell ref="B20:P20"/>
    <mergeCell ref="B21:P21"/>
    <mergeCell ref="B7:P8"/>
    <mergeCell ref="B9:P9"/>
    <mergeCell ref="D10:G10"/>
    <mergeCell ref="H10:J10"/>
    <mergeCell ref="K10:N10"/>
    <mergeCell ref="B11:P11"/>
    <mergeCell ref="C12:P12"/>
    <mergeCell ref="B13:P13"/>
    <mergeCell ref="C14:P14"/>
    <mergeCell ref="B15:P15"/>
    <mergeCell ref="C16:P16"/>
    <mergeCell ref="B29:P29"/>
    <mergeCell ref="C30:P30"/>
    <mergeCell ref="B31:P31"/>
    <mergeCell ref="C32:P32"/>
    <mergeCell ref="B33:P33"/>
    <mergeCell ref="C22:P22"/>
    <mergeCell ref="C34:P34"/>
    <mergeCell ref="B23:P23"/>
    <mergeCell ref="C24:P24"/>
    <mergeCell ref="B25:P25"/>
    <mergeCell ref="C26:P26"/>
    <mergeCell ref="B27:P27"/>
    <mergeCell ref="D28:G28"/>
    <mergeCell ref="H28:J28"/>
    <mergeCell ref="K28:M28"/>
    <mergeCell ref="N28:O28"/>
    <mergeCell ref="B35:P35"/>
    <mergeCell ref="C36:P36"/>
    <mergeCell ref="B38:P38"/>
    <mergeCell ref="C39:G39"/>
    <mergeCell ref="H39:L39"/>
    <mergeCell ref="M39:P39"/>
    <mergeCell ref="C40:G40"/>
    <mergeCell ref="H40:L40"/>
    <mergeCell ref="M40:P40"/>
    <mergeCell ref="C41:G41"/>
    <mergeCell ref="H41:L41"/>
    <mergeCell ref="M41:P41"/>
    <mergeCell ref="C69:P69"/>
    <mergeCell ref="C70:P70"/>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s>
  <dataValidations count="7">
    <dataValidation type="list" allowBlank="1" showInputMessage="1" showErrorMessage="1" sqref="H10:J10" xr:uid="{C428E7FC-A8B5-485D-ACD1-4765B345B2D6}">
      <formula1>$B$97:$B$99</formula1>
    </dataValidation>
    <dataValidation type="list" allowBlank="1" showInputMessage="1" showErrorMessage="1" sqref="O10:P10" xr:uid="{BBCEBD12-D905-4F8F-AE85-FD8B1C4C9530}">
      <formula1>$C$97:$C$103</formula1>
    </dataValidation>
    <dataValidation type="list" allowBlank="1" showInputMessage="1" showErrorMessage="1" sqref="C12:P12" xr:uid="{E654AB1F-643A-42D0-ACFB-E1AEEB0812A4}">
      <formula1>$D$97:$D$117</formula1>
    </dataValidation>
    <dataValidation type="list" allowBlank="1" showInputMessage="1" showErrorMessage="1" sqref="C71:P71" xr:uid="{ECA8D4B5-ADA0-4955-937B-04BB73E10A12}">
      <formula1>$M$97:$M$99</formula1>
    </dataValidation>
    <dataValidation type="list" allowBlank="1" showInputMessage="1" showErrorMessage="1" sqref="C34:P34 C36:P36" xr:uid="{19A4DEFA-9914-4591-823B-94ECF7CE269F}">
      <formula1>$Q$96:$Q$101</formula1>
    </dataValidation>
    <dataValidation type="list" allowBlank="1" showInputMessage="1" showErrorMessage="1" sqref="C18:P18" xr:uid="{BFE349AA-B2E9-4A9F-B5EE-41BDFABD3BC7}">
      <formula1>$B$119:$B$127</formula1>
    </dataValidation>
    <dataValidation type="list" allowBlank="1" showInputMessage="1" showErrorMessage="1" sqref="C10" xr:uid="{BE1BBF95-460D-4372-A0A4-5C62FD5A1346}">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4AA8C-DB39-4A30-8647-468A0C249C74}">
  <sheetPr>
    <tabColor theme="9" tint="0.39997558519241921"/>
  </sheetPr>
  <dimension ref="A1:X146"/>
  <sheetViews>
    <sheetView topLeftCell="A10" zoomScale="70" zoomScaleNormal="70" workbookViewId="0">
      <selection activeCell="M11" sqref="M11:O11"/>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0.7109375" style="79" customWidth="1"/>
    <col min="15" max="15" width="33" style="79" customWidth="1"/>
    <col min="16" max="18" width="11.42578125" style="111"/>
    <col min="19" max="19" width="11.42578125" style="99" hidden="1" customWidth="1"/>
    <col min="20" max="20" width="11.42578125" style="111"/>
    <col min="21" max="16384" width="11.42578125" style="79"/>
  </cols>
  <sheetData>
    <row r="1" spans="1:24" ht="30" customHeight="1" x14ac:dyDescent="0.25">
      <c r="A1" s="647"/>
      <c r="B1" s="640" t="s">
        <v>56</v>
      </c>
      <c r="C1" s="641"/>
      <c r="D1" s="641"/>
      <c r="E1" s="641"/>
      <c r="F1" s="641"/>
      <c r="G1" s="641"/>
      <c r="H1" s="641"/>
      <c r="I1" s="641"/>
      <c r="J1" s="641"/>
      <c r="K1" s="641"/>
      <c r="L1" s="641"/>
      <c r="M1" s="642"/>
      <c r="N1" s="643" t="s">
        <v>57</v>
      </c>
      <c r="O1" s="644"/>
      <c r="P1" s="110"/>
      <c r="Q1" s="110"/>
      <c r="T1" s="110"/>
      <c r="U1" s="76"/>
      <c r="V1" s="76"/>
      <c r="W1" s="77"/>
      <c r="X1" s="78"/>
    </row>
    <row r="2" spans="1:24" s="53" customFormat="1" ht="30" customHeight="1" x14ac:dyDescent="0.25">
      <c r="A2" s="647"/>
      <c r="B2" s="640" t="s">
        <v>87</v>
      </c>
      <c r="C2" s="641"/>
      <c r="D2" s="641"/>
      <c r="E2" s="641"/>
      <c r="F2" s="641"/>
      <c r="G2" s="641"/>
      <c r="H2" s="641"/>
      <c r="I2" s="641"/>
      <c r="J2" s="641"/>
      <c r="K2" s="641"/>
      <c r="L2" s="641"/>
      <c r="M2" s="642"/>
      <c r="N2" s="701" t="s">
        <v>189</v>
      </c>
      <c r="O2" s="702"/>
      <c r="P2" s="142"/>
      <c r="Q2" s="112"/>
      <c r="R2" s="113"/>
      <c r="S2" s="49">
        <v>0.95</v>
      </c>
      <c r="T2" s="112"/>
      <c r="U2" s="80"/>
      <c r="V2" s="80"/>
      <c r="W2" s="81"/>
      <c r="X2" s="82"/>
    </row>
    <row r="3" spans="1:24" s="53" customFormat="1" ht="30" customHeight="1" x14ac:dyDescent="0.25">
      <c r="A3" s="647"/>
      <c r="B3" s="640" t="s">
        <v>89</v>
      </c>
      <c r="C3" s="641"/>
      <c r="D3" s="641"/>
      <c r="E3" s="641"/>
      <c r="F3" s="641"/>
      <c r="G3" s="641"/>
      <c r="H3" s="641"/>
      <c r="I3" s="641"/>
      <c r="J3" s="641"/>
      <c r="K3" s="641"/>
      <c r="L3" s="641"/>
      <c r="M3" s="642"/>
      <c r="N3" s="643" t="s">
        <v>175</v>
      </c>
      <c r="O3" s="644"/>
      <c r="P3" s="112"/>
      <c r="Q3" s="112"/>
      <c r="R3" s="113"/>
      <c r="S3" s="49">
        <v>0.94999</v>
      </c>
      <c r="T3" s="112"/>
      <c r="U3" s="80"/>
      <c r="V3" s="80"/>
      <c r="W3" s="81"/>
      <c r="X3" s="82"/>
    </row>
    <row r="4" spans="1:24" s="53" customFormat="1" ht="30" customHeight="1" x14ac:dyDescent="0.25">
      <c r="A4" s="647"/>
      <c r="B4" s="640" t="s">
        <v>91</v>
      </c>
      <c r="C4" s="641"/>
      <c r="D4" s="641"/>
      <c r="E4" s="641"/>
      <c r="F4" s="641"/>
      <c r="G4" s="641"/>
      <c r="H4" s="641"/>
      <c r="I4" s="641"/>
      <c r="J4" s="641"/>
      <c r="K4" s="641"/>
      <c r="L4" s="641"/>
      <c r="M4" s="642"/>
      <c r="N4" s="644" t="s">
        <v>61</v>
      </c>
      <c r="O4" s="644"/>
      <c r="P4" s="114"/>
      <c r="Q4" s="114"/>
      <c r="R4" s="113"/>
      <c r="S4" s="49">
        <v>0.65</v>
      </c>
      <c r="T4" s="114"/>
      <c r="U4" s="83"/>
      <c r="V4" s="83"/>
      <c r="W4" s="81"/>
      <c r="X4" s="82"/>
    </row>
    <row r="5" spans="1:24" s="53" customFormat="1" ht="18" x14ac:dyDescent="0.25">
      <c r="A5" s="103"/>
      <c r="B5" s="104"/>
      <c r="C5" s="105"/>
      <c r="D5" s="105"/>
      <c r="E5" s="105"/>
      <c r="F5" s="105"/>
      <c r="G5" s="105"/>
      <c r="H5" s="105"/>
      <c r="I5" s="105"/>
      <c r="J5" s="105"/>
      <c r="K5" s="105"/>
      <c r="L5" s="105"/>
      <c r="M5" s="106"/>
      <c r="N5" s="106"/>
      <c r="O5" s="106"/>
      <c r="P5" s="114"/>
      <c r="Q5" s="114"/>
      <c r="R5" s="113"/>
      <c r="S5" s="49">
        <v>0.64998999999999996</v>
      </c>
      <c r="T5" s="114"/>
      <c r="U5" s="83"/>
      <c r="V5" s="83"/>
      <c r="W5" s="81"/>
      <c r="X5" s="82"/>
    </row>
    <row r="6" spans="1:24" s="53" customFormat="1" ht="13.5" customHeight="1" x14ac:dyDescent="0.25">
      <c r="A6" s="107" t="s">
        <v>0</v>
      </c>
      <c r="B6" s="108"/>
      <c r="C6" s="687" t="str">
        <f>Mantenimiento!C12</f>
        <v>GESTION DE INFRAESTRUCTURA FISICA</v>
      </c>
      <c r="D6" s="687"/>
      <c r="E6" s="687"/>
      <c r="F6" s="687"/>
      <c r="G6" s="687"/>
      <c r="H6" s="687"/>
      <c r="I6" s="687"/>
      <c r="J6" s="687"/>
      <c r="K6" s="687"/>
      <c r="L6" s="687"/>
      <c r="M6" s="687"/>
      <c r="N6" s="687"/>
      <c r="O6" s="687"/>
      <c r="P6" s="113"/>
      <c r="Q6" s="113"/>
      <c r="R6" s="113"/>
      <c r="S6" s="100"/>
      <c r="T6" s="113"/>
    </row>
    <row r="7" spans="1:24" s="53" customFormat="1" ht="11.25" customHeight="1" x14ac:dyDescent="0.2">
      <c r="A7" s="109"/>
      <c r="B7" s="108"/>
      <c r="C7" s="108"/>
      <c r="D7" s="108"/>
      <c r="E7" s="108"/>
      <c r="F7" s="108"/>
      <c r="G7" s="108"/>
      <c r="H7" s="108"/>
      <c r="I7" s="108"/>
      <c r="J7" s="108"/>
      <c r="K7" s="108"/>
      <c r="L7" s="108"/>
      <c r="M7" s="108"/>
      <c r="N7" s="108"/>
      <c r="O7" s="108"/>
      <c r="P7" s="113"/>
      <c r="Q7" s="113"/>
      <c r="R7" s="113"/>
      <c r="S7" s="100"/>
      <c r="T7" s="113"/>
    </row>
    <row r="8" spans="1:24" s="84" customFormat="1" ht="30" customHeight="1" x14ac:dyDescent="0.2">
      <c r="A8" s="703" t="s">
        <v>92</v>
      </c>
      <c r="B8" s="637" t="s">
        <v>20</v>
      </c>
      <c r="C8" s="637" t="str">
        <f>Mantenimiento!C14</f>
        <v>Cumplimiento al plan de Mantenimiento Preventivo</v>
      </c>
      <c r="D8" s="637"/>
      <c r="E8" s="637"/>
      <c r="F8" s="637"/>
      <c r="G8" s="637"/>
      <c r="H8" s="637"/>
      <c r="I8" s="637"/>
      <c r="J8" s="637"/>
      <c r="K8" s="637"/>
      <c r="L8" s="637"/>
      <c r="M8" s="637" t="s">
        <v>94</v>
      </c>
      <c r="N8" s="637"/>
      <c r="O8" s="637"/>
      <c r="P8" s="115"/>
      <c r="Q8" s="115"/>
      <c r="R8" s="115"/>
      <c r="S8" s="99"/>
      <c r="T8" s="115"/>
    </row>
    <row r="9" spans="1:24" s="85" customFormat="1" ht="30" customHeight="1" thickBot="1" x14ac:dyDescent="0.25">
      <c r="A9" s="704"/>
      <c r="B9" s="637"/>
      <c r="C9" s="140" t="s">
        <v>176</v>
      </c>
      <c r="D9" s="140" t="s">
        <v>93</v>
      </c>
      <c r="E9" s="140" t="s">
        <v>177</v>
      </c>
      <c r="F9" s="140" t="s">
        <v>93</v>
      </c>
      <c r="G9" s="140" t="s">
        <v>178</v>
      </c>
      <c r="H9" s="140" t="s">
        <v>93</v>
      </c>
      <c r="I9" s="140" t="s">
        <v>179</v>
      </c>
      <c r="J9" s="140" t="s">
        <v>93</v>
      </c>
      <c r="K9" s="140" t="s">
        <v>10</v>
      </c>
      <c r="L9" s="140" t="s">
        <v>93</v>
      </c>
      <c r="M9" s="637"/>
      <c r="N9" s="637"/>
      <c r="O9" s="637"/>
      <c r="P9" s="116"/>
      <c r="Q9" s="116"/>
      <c r="R9" s="116"/>
      <c r="S9" s="99"/>
      <c r="T9" s="116"/>
    </row>
    <row r="10" spans="1:24" s="53" customFormat="1" ht="150" customHeight="1" x14ac:dyDescent="0.2">
      <c r="A10" s="697" t="str">
        <f>Mantenimiento!M40</f>
        <v>Coordinador Grupo de Infraestructura</v>
      </c>
      <c r="B10" s="117" t="str">
        <f>Mantenimiento!B40</f>
        <v>Mantenimientos Realizados</v>
      </c>
      <c r="C10" s="125">
        <v>7</v>
      </c>
      <c r="D10" s="680">
        <f>IF(C10=0,"0",((C10)/C11))</f>
        <v>1</v>
      </c>
      <c r="E10" s="125">
        <v>5</v>
      </c>
      <c r="F10" s="680">
        <f>IF(E10=0,"0",((E10)/E11))</f>
        <v>1</v>
      </c>
      <c r="G10" s="125">
        <v>11</v>
      </c>
      <c r="H10" s="680">
        <f>IF(G10=0,"0",((G10)/G11))</f>
        <v>1</v>
      </c>
      <c r="I10" s="125">
        <v>23</v>
      </c>
      <c r="J10" s="680">
        <f>IF(I10=0,"0",((I10)/I11))</f>
        <v>1</v>
      </c>
      <c r="K10" s="118">
        <f>+C10+E10+G10+I10</f>
        <v>46</v>
      </c>
      <c r="L10" s="650">
        <f>IF(K10=0,"0",K10/K11)</f>
        <v>1</v>
      </c>
      <c r="M10" s="699" t="s">
        <v>352</v>
      </c>
      <c r="N10" s="699"/>
      <c r="O10" s="699"/>
      <c r="P10" s="113"/>
      <c r="Q10" s="113"/>
      <c r="R10" s="113"/>
      <c r="S10" s="99"/>
      <c r="T10" s="113"/>
    </row>
    <row r="11" spans="1:24" s="53" customFormat="1" ht="165" customHeight="1" x14ac:dyDescent="0.2">
      <c r="A11" s="698"/>
      <c r="B11" s="117" t="str">
        <f>Mantenimiento!B41</f>
        <v>Mantenimientos Programados</v>
      </c>
      <c r="C11" s="125">
        <v>7</v>
      </c>
      <c r="D11" s="680"/>
      <c r="E11" s="125">
        <v>5</v>
      </c>
      <c r="F11" s="680"/>
      <c r="G11" s="125">
        <v>11</v>
      </c>
      <c r="H11" s="680"/>
      <c r="I11" s="125">
        <v>23</v>
      </c>
      <c r="J11" s="680"/>
      <c r="K11" s="118">
        <f>+C11+E11+G11+I11</f>
        <v>46</v>
      </c>
      <c r="L11" s="650"/>
      <c r="M11" s="700" t="s">
        <v>385</v>
      </c>
      <c r="N11" s="700"/>
      <c r="O11" s="700"/>
      <c r="P11" s="113"/>
      <c r="Q11" s="113"/>
      <c r="R11" s="113"/>
      <c r="S11" s="99"/>
      <c r="T11" s="113"/>
    </row>
    <row r="12" spans="1:24" ht="30" customHeight="1" x14ac:dyDescent="0.2">
      <c r="B12" s="77"/>
      <c r="C12" s="87"/>
      <c r="D12" s="87"/>
      <c r="E12" s="87"/>
      <c r="F12" s="87"/>
      <c r="G12" s="87"/>
      <c r="H12" s="87"/>
      <c r="I12" s="87"/>
      <c r="J12" s="87"/>
      <c r="K12" s="87"/>
      <c r="L12" s="87"/>
    </row>
    <row r="66" spans="19:19" ht="30" customHeight="1" x14ac:dyDescent="0.2">
      <c r="S66" s="101"/>
    </row>
    <row r="136" spans="19:19" ht="30" customHeight="1" x14ac:dyDescent="0.2">
      <c r="S136" s="102"/>
    </row>
    <row r="137" spans="19:19" ht="30" customHeight="1" x14ac:dyDescent="0.2">
      <c r="S137" s="102"/>
    </row>
    <row r="138" spans="19:19" ht="30" customHeight="1" x14ac:dyDescent="0.2">
      <c r="S138" s="102"/>
    </row>
    <row r="139" spans="19:19" ht="30" customHeight="1" x14ac:dyDescent="0.2">
      <c r="S139" s="102"/>
    </row>
    <row r="140" spans="19:19" ht="30" customHeight="1" x14ac:dyDescent="0.2">
      <c r="S140" s="102"/>
    </row>
    <row r="141" spans="19:19" ht="30" customHeight="1" x14ac:dyDescent="0.2">
      <c r="S141" s="102"/>
    </row>
    <row r="142" spans="19:19" ht="30" customHeight="1" x14ac:dyDescent="0.2">
      <c r="S142" s="102"/>
    </row>
    <row r="143" spans="19:19" ht="30" customHeight="1" x14ac:dyDescent="0.2">
      <c r="S143" s="102"/>
    </row>
    <row r="144" spans="19:19" ht="30" customHeight="1" x14ac:dyDescent="0.2">
      <c r="S144" s="102"/>
    </row>
    <row r="145" spans="19:19" ht="30" customHeight="1" x14ac:dyDescent="0.2">
      <c r="S145" s="102"/>
    </row>
    <row r="146" spans="19:19" ht="30" customHeight="1" x14ac:dyDescent="0.2">
      <c r="S146" s="102"/>
    </row>
  </sheetData>
  <sheetProtection sheet="1" objects="1" scenarios="1" formatColumns="0" formatRows="0"/>
  <mergeCells count="22">
    <mergeCell ref="N2:O2"/>
    <mergeCell ref="F10:F11"/>
    <mergeCell ref="H10:H11"/>
    <mergeCell ref="A1:A4"/>
    <mergeCell ref="B1:M1"/>
    <mergeCell ref="N1:O1"/>
    <mergeCell ref="B2:M2"/>
    <mergeCell ref="A8:A9"/>
    <mergeCell ref="B8:B9"/>
    <mergeCell ref="C8:L8"/>
    <mergeCell ref="M8:O9"/>
    <mergeCell ref="N3:O3"/>
    <mergeCell ref="C6:O6"/>
    <mergeCell ref="B4:M4"/>
    <mergeCell ref="N4:O4"/>
    <mergeCell ref="B3:M3"/>
    <mergeCell ref="A10:A11"/>
    <mergeCell ref="D10:D11"/>
    <mergeCell ref="J10:J11"/>
    <mergeCell ref="L10:L11"/>
    <mergeCell ref="M10:O10"/>
    <mergeCell ref="M11:O11"/>
  </mergeCells>
  <conditionalFormatting sqref="L10">
    <cfRule type="cellIs" dxfId="224" priority="5" stopIfTrue="1" operator="equal">
      <formula>"0"</formula>
    </cfRule>
    <cfRule type="cellIs" dxfId="223" priority="6" stopIfTrue="1" operator="lessThanOrEqual">
      <formula>$S$5</formula>
    </cfRule>
    <cfRule type="cellIs" dxfId="222" priority="7" stopIfTrue="1" operator="greaterThanOrEqual">
      <formula>$S$2</formula>
    </cfRule>
    <cfRule type="cellIs" dxfId="217" priority="8" stopIfTrue="1" operator="between">
      <formula>$S$4</formula>
      <formula>$S$3</formula>
    </cfRule>
  </conditionalFormatting>
  <conditionalFormatting sqref="D10">
    <cfRule type="cellIs" dxfId="221" priority="4" operator="lessThanOrEqual">
      <formula>0</formula>
    </cfRule>
  </conditionalFormatting>
  <conditionalFormatting sqref="F10">
    <cfRule type="cellIs" dxfId="220" priority="3" operator="lessThanOrEqual">
      <formula>0</formula>
    </cfRule>
  </conditionalFormatting>
  <conditionalFormatting sqref="H10">
    <cfRule type="cellIs" dxfId="219" priority="2" operator="lessThanOrEqual">
      <formula>0</formula>
    </cfRule>
  </conditionalFormatting>
  <conditionalFormatting sqref="J10">
    <cfRule type="cellIs" dxfId="218" priority="1" operator="lessThanOrEqual">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C0024-8FA6-42E8-BE63-1D92AEC9A56A}">
  <sheetPr>
    <tabColor theme="7" tint="0.39997558519241921"/>
  </sheetPr>
  <dimension ref="A1:S180"/>
  <sheetViews>
    <sheetView topLeftCell="A49" zoomScale="85" zoomScaleNormal="85" workbookViewId="0">
      <selection activeCell="C76" sqref="C76:P76"/>
    </sheetView>
  </sheetViews>
  <sheetFormatPr baseColWidth="10" defaultRowHeight="12.75" x14ac:dyDescent="0.2"/>
  <cols>
    <col min="1" max="1" width="0.7109375"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99" hidden="1" customWidth="1"/>
    <col min="20" max="16384" width="11.42578125" style="49"/>
  </cols>
  <sheetData>
    <row r="1" spans="1:19" ht="6" customHeight="1" thickBot="1" x14ac:dyDescent="0.25">
      <c r="B1" s="89"/>
      <c r="C1" s="89"/>
      <c r="D1" s="89"/>
      <c r="E1" s="89"/>
      <c r="F1" s="89"/>
      <c r="G1" s="89"/>
      <c r="H1" s="89"/>
      <c r="I1" s="89"/>
      <c r="J1" s="89"/>
      <c r="K1" s="89"/>
      <c r="L1" s="89"/>
      <c r="M1" s="89"/>
      <c r="N1" s="89"/>
      <c r="O1" s="89"/>
      <c r="P1" s="89"/>
    </row>
    <row r="2" spans="1:19" ht="16.5" customHeight="1" x14ac:dyDescent="0.2">
      <c r="B2" s="501"/>
      <c r="C2" s="504" t="s">
        <v>56</v>
      </c>
      <c r="D2" s="505"/>
      <c r="E2" s="505"/>
      <c r="F2" s="505"/>
      <c r="G2" s="505"/>
      <c r="H2" s="505"/>
      <c r="I2" s="505"/>
      <c r="J2" s="505"/>
      <c r="K2" s="505"/>
      <c r="L2" s="505"/>
      <c r="M2" s="506"/>
      <c r="N2" s="507" t="s">
        <v>185</v>
      </c>
      <c r="O2" s="508"/>
      <c r="P2" s="509"/>
      <c r="S2" s="49">
        <v>0.95</v>
      </c>
    </row>
    <row r="3" spans="1:19" ht="15.75" customHeight="1" x14ac:dyDescent="0.2">
      <c r="B3" s="502"/>
      <c r="C3" s="510" t="s">
        <v>58</v>
      </c>
      <c r="D3" s="511"/>
      <c r="E3" s="511"/>
      <c r="F3" s="511"/>
      <c r="G3" s="511"/>
      <c r="H3" s="511"/>
      <c r="I3" s="511"/>
      <c r="J3" s="511"/>
      <c r="K3" s="511"/>
      <c r="L3" s="511"/>
      <c r="M3" s="512"/>
      <c r="N3" s="513" t="s">
        <v>189</v>
      </c>
      <c r="O3" s="514"/>
      <c r="P3" s="515"/>
      <c r="S3" s="49">
        <v>0.94999</v>
      </c>
    </row>
    <row r="4" spans="1:19" ht="15.75" customHeight="1" x14ac:dyDescent="0.2">
      <c r="B4" s="502"/>
      <c r="C4" s="510" t="s">
        <v>59</v>
      </c>
      <c r="D4" s="511"/>
      <c r="E4" s="511"/>
      <c r="F4" s="511"/>
      <c r="G4" s="511"/>
      <c r="H4" s="511"/>
      <c r="I4" s="511"/>
      <c r="J4" s="511"/>
      <c r="K4" s="511"/>
      <c r="L4" s="511"/>
      <c r="M4" s="512"/>
      <c r="N4" s="513" t="s">
        <v>186</v>
      </c>
      <c r="O4" s="514"/>
      <c r="P4" s="515"/>
      <c r="S4" s="49">
        <v>0.65</v>
      </c>
    </row>
    <row r="5" spans="1:19" ht="16.5" customHeight="1" thickBot="1" x14ac:dyDescent="0.25">
      <c r="B5" s="503"/>
      <c r="C5" s="516" t="s">
        <v>60</v>
      </c>
      <c r="D5" s="517"/>
      <c r="E5" s="517"/>
      <c r="F5" s="517"/>
      <c r="G5" s="517"/>
      <c r="H5" s="517"/>
      <c r="I5" s="517"/>
      <c r="J5" s="517"/>
      <c r="K5" s="517"/>
      <c r="L5" s="517"/>
      <c r="M5" s="518"/>
      <c r="N5" s="519" t="s">
        <v>61</v>
      </c>
      <c r="O5" s="520"/>
      <c r="P5" s="521"/>
      <c r="S5" s="49">
        <v>0.64998999999999996</v>
      </c>
    </row>
    <row r="6" spans="1:19" ht="3" customHeight="1" thickBot="1" x14ac:dyDescent="0.25">
      <c r="B6" s="89"/>
      <c r="C6" s="89"/>
      <c r="D6" s="89"/>
      <c r="E6" s="89"/>
      <c r="F6" s="89"/>
      <c r="G6" s="89"/>
      <c r="H6" s="89"/>
      <c r="I6" s="89"/>
      <c r="J6" s="89"/>
      <c r="K6" s="89"/>
      <c r="L6" s="89"/>
      <c r="M6" s="89"/>
      <c r="N6" s="89"/>
      <c r="O6" s="89"/>
      <c r="P6" s="89"/>
      <c r="S6" s="100"/>
    </row>
    <row r="7" spans="1:19" x14ac:dyDescent="0.2">
      <c r="A7" s="52"/>
      <c r="B7" s="522" t="s">
        <v>65</v>
      </c>
      <c r="C7" s="523"/>
      <c r="D7" s="523"/>
      <c r="E7" s="523"/>
      <c r="F7" s="523"/>
      <c r="G7" s="523"/>
      <c r="H7" s="523"/>
      <c r="I7" s="523"/>
      <c r="J7" s="523"/>
      <c r="K7" s="523"/>
      <c r="L7" s="523"/>
      <c r="M7" s="523"/>
      <c r="N7" s="523"/>
      <c r="O7" s="523"/>
      <c r="P7" s="524"/>
      <c r="Q7" s="52"/>
      <c r="S7" s="100"/>
    </row>
    <row r="8" spans="1:19" ht="13.5" thickBot="1" x14ac:dyDescent="0.25">
      <c r="A8" s="52"/>
      <c r="B8" s="525"/>
      <c r="C8" s="526"/>
      <c r="D8" s="526"/>
      <c r="E8" s="526"/>
      <c r="F8" s="526"/>
      <c r="G8" s="526"/>
      <c r="H8" s="526"/>
      <c r="I8" s="526"/>
      <c r="J8" s="526"/>
      <c r="K8" s="526"/>
      <c r="L8" s="526"/>
      <c r="M8" s="526"/>
      <c r="N8" s="526"/>
      <c r="O8" s="526"/>
      <c r="P8" s="527"/>
      <c r="Q8" s="52"/>
    </row>
    <row r="9" spans="1:19" ht="6.75" customHeight="1" thickBot="1" x14ac:dyDescent="0.25">
      <c r="A9" s="52"/>
      <c r="B9" s="528"/>
      <c r="C9" s="528"/>
      <c r="D9" s="528"/>
      <c r="E9" s="528"/>
      <c r="F9" s="528"/>
      <c r="G9" s="528"/>
      <c r="H9" s="528"/>
      <c r="I9" s="528"/>
      <c r="J9" s="528"/>
      <c r="K9" s="528"/>
      <c r="L9" s="528"/>
      <c r="M9" s="528"/>
      <c r="N9" s="528"/>
      <c r="O9" s="528"/>
      <c r="P9" s="528"/>
      <c r="Q9" s="52"/>
    </row>
    <row r="10" spans="1:19" ht="26.25" customHeight="1" thickBot="1" x14ac:dyDescent="0.25">
      <c r="A10" s="52"/>
      <c r="B10" s="90" t="s">
        <v>83</v>
      </c>
      <c r="C10" s="534">
        <v>2024</v>
      </c>
      <c r="D10" s="535"/>
      <c r="E10" s="535"/>
      <c r="F10" s="535"/>
      <c r="G10" s="535"/>
      <c r="H10" s="535"/>
      <c r="I10" s="536"/>
      <c r="J10" s="529" t="s">
        <v>1</v>
      </c>
      <c r="K10" s="530"/>
      <c r="L10" s="530"/>
      <c r="M10" s="530"/>
      <c r="N10" s="531" t="s">
        <v>190</v>
      </c>
      <c r="O10" s="532"/>
      <c r="P10" s="533"/>
      <c r="Q10" s="52"/>
    </row>
    <row r="11" spans="1:19" ht="4.5" customHeight="1" thickBot="1" x14ac:dyDescent="0.25">
      <c r="A11" s="52"/>
      <c r="B11" s="537"/>
      <c r="C11" s="538"/>
      <c r="D11" s="538"/>
      <c r="E11" s="538"/>
      <c r="F11" s="538"/>
      <c r="G11" s="538"/>
      <c r="H11" s="538"/>
      <c r="I11" s="538"/>
      <c r="J11" s="538"/>
      <c r="K11" s="538"/>
      <c r="L11" s="538"/>
      <c r="M11" s="538"/>
      <c r="N11" s="538"/>
      <c r="O11" s="538"/>
      <c r="P11" s="539"/>
      <c r="Q11" s="52"/>
    </row>
    <row r="12" spans="1:19" ht="13.5" thickBot="1" x14ac:dyDescent="0.25">
      <c r="A12" s="52"/>
      <c r="B12" s="62" t="s">
        <v>0</v>
      </c>
      <c r="C12" s="540" t="s">
        <v>170</v>
      </c>
      <c r="D12" s="540"/>
      <c r="E12" s="540"/>
      <c r="F12" s="540"/>
      <c r="G12" s="540"/>
      <c r="H12" s="540"/>
      <c r="I12" s="540"/>
      <c r="J12" s="540"/>
      <c r="K12" s="540"/>
      <c r="L12" s="540"/>
      <c r="M12" s="540"/>
      <c r="N12" s="540"/>
      <c r="O12" s="540"/>
      <c r="P12" s="541"/>
      <c r="Q12" s="52"/>
    </row>
    <row r="13" spans="1:19" ht="4.5" customHeight="1" thickBot="1" x14ac:dyDescent="0.25">
      <c r="A13" s="52"/>
      <c r="B13" s="542"/>
      <c r="C13" s="543"/>
      <c r="D13" s="543"/>
      <c r="E13" s="543"/>
      <c r="F13" s="543"/>
      <c r="G13" s="543"/>
      <c r="H13" s="543"/>
      <c r="I13" s="543"/>
      <c r="J13" s="543"/>
      <c r="K13" s="543"/>
      <c r="L13" s="543"/>
      <c r="M13" s="543"/>
      <c r="N13" s="543"/>
      <c r="O13" s="543"/>
      <c r="P13" s="544"/>
      <c r="Q13" s="52"/>
    </row>
    <row r="14" spans="1:19" ht="18" customHeight="1" thickBot="1" x14ac:dyDescent="0.25">
      <c r="A14" s="52"/>
      <c r="B14" s="62" t="s">
        <v>6</v>
      </c>
      <c r="C14" s="545" t="s">
        <v>227</v>
      </c>
      <c r="D14" s="546"/>
      <c r="E14" s="546"/>
      <c r="F14" s="546"/>
      <c r="G14" s="546"/>
      <c r="H14" s="546"/>
      <c r="I14" s="546"/>
      <c r="J14" s="546"/>
      <c r="K14" s="546"/>
      <c r="L14" s="546"/>
      <c r="M14" s="546"/>
      <c r="N14" s="546"/>
      <c r="O14" s="546"/>
      <c r="P14" s="547"/>
      <c r="Q14" s="52"/>
    </row>
    <row r="15" spans="1:19" ht="4.5" customHeight="1" thickBot="1" x14ac:dyDescent="0.25">
      <c r="A15" s="52"/>
      <c r="B15" s="548"/>
      <c r="C15" s="549"/>
      <c r="D15" s="549"/>
      <c r="E15" s="549"/>
      <c r="F15" s="549"/>
      <c r="G15" s="549"/>
      <c r="H15" s="549"/>
      <c r="I15" s="549"/>
      <c r="J15" s="549"/>
      <c r="K15" s="549"/>
      <c r="L15" s="549"/>
      <c r="M15" s="549"/>
      <c r="N15" s="549"/>
      <c r="O15" s="549"/>
      <c r="P15" s="550"/>
      <c r="Q15" s="52"/>
    </row>
    <row r="16" spans="1:19" ht="32.25" customHeight="1" thickBot="1" x14ac:dyDescent="0.25">
      <c r="A16" s="52"/>
      <c r="B16" s="62" t="s">
        <v>25</v>
      </c>
      <c r="C16" s="531" t="s">
        <v>269</v>
      </c>
      <c r="D16" s="532"/>
      <c r="E16" s="532"/>
      <c r="F16" s="532"/>
      <c r="G16" s="532"/>
      <c r="H16" s="532"/>
      <c r="I16" s="532"/>
      <c r="J16" s="532"/>
      <c r="K16" s="532"/>
      <c r="L16" s="532"/>
      <c r="M16" s="532"/>
      <c r="N16" s="532"/>
      <c r="O16" s="532"/>
      <c r="P16" s="533"/>
      <c r="Q16" s="52"/>
    </row>
    <row r="17" spans="1:17" ht="4.5" customHeight="1" thickBot="1" x14ac:dyDescent="0.25">
      <c r="A17" s="52"/>
      <c r="B17" s="548"/>
      <c r="C17" s="549"/>
      <c r="D17" s="549"/>
      <c r="E17" s="549"/>
      <c r="F17" s="549"/>
      <c r="G17" s="549"/>
      <c r="H17" s="549"/>
      <c r="I17" s="549"/>
      <c r="J17" s="549"/>
      <c r="K17" s="549"/>
      <c r="L17" s="549"/>
      <c r="M17" s="549"/>
      <c r="N17" s="549"/>
      <c r="O17" s="549"/>
      <c r="P17" s="550"/>
      <c r="Q17" s="52"/>
    </row>
    <row r="18" spans="1:17" ht="26.25" customHeight="1" thickBot="1" x14ac:dyDescent="0.25">
      <c r="A18" s="52"/>
      <c r="B18" s="62" t="s">
        <v>11</v>
      </c>
      <c r="C18" s="551" t="s">
        <v>266</v>
      </c>
      <c r="D18" s="552"/>
      <c r="E18" s="552"/>
      <c r="F18" s="552"/>
      <c r="G18" s="552"/>
      <c r="H18" s="552"/>
      <c r="I18" s="552"/>
      <c r="J18" s="552"/>
      <c r="K18" s="552"/>
      <c r="L18" s="552"/>
      <c r="M18" s="552"/>
      <c r="N18" s="552"/>
      <c r="O18" s="552"/>
      <c r="P18" s="553"/>
      <c r="Q18" s="52"/>
    </row>
    <row r="19" spans="1:17" ht="4.5" customHeight="1" thickBot="1" x14ac:dyDescent="0.25">
      <c r="A19" s="52"/>
      <c r="B19" s="554"/>
      <c r="C19" s="554"/>
      <c r="D19" s="554"/>
      <c r="E19" s="554"/>
      <c r="F19" s="554"/>
      <c r="G19" s="554"/>
      <c r="H19" s="554"/>
      <c r="I19" s="554"/>
      <c r="J19" s="554"/>
      <c r="K19" s="554"/>
      <c r="L19" s="554"/>
      <c r="M19" s="554"/>
      <c r="N19" s="554"/>
      <c r="O19" s="554"/>
      <c r="P19" s="554"/>
      <c r="Q19" s="52"/>
    </row>
    <row r="20" spans="1:17" ht="17.25" customHeight="1" thickBot="1" x14ac:dyDescent="0.25">
      <c r="A20" s="52"/>
      <c r="B20" s="555" t="s">
        <v>26</v>
      </c>
      <c r="C20" s="556"/>
      <c r="D20" s="556"/>
      <c r="E20" s="556"/>
      <c r="F20" s="556"/>
      <c r="G20" s="556"/>
      <c r="H20" s="556"/>
      <c r="I20" s="556"/>
      <c r="J20" s="556"/>
      <c r="K20" s="556"/>
      <c r="L20" s="556"/>
      <c r="M20" s="556"/>
      <c r="N20" s="556"/>
      <c r="O20" s="556"/>
      <c r="P20" s="557"/>
      <c r="Q20" s="52"/>
    </row>
    <row r="21" spans="1:17" ht="4.5" customHeight="1" thickBot="1" x14ac:dyDescent="0.25">
      <c r="A21" s="52"/>
      <c r="B21" s="558"/>
      <c r="C21" s="559"/>
      <c r="D21" s="559"/>
      <c r="E21" s="559"/>
      <c r="F21" s="559"/>
      <c r="G21" s="559"/>
      <c r="H21" s="559"/>
      <c r="I21" s="559"/>
      <c r="J21" s="559"/>
      <c r="K21" s="559"/>
      <c r="L21" s="559"/>
      <c r="M21" s="559"/>
      <c r="N21" s="559"/>
      <c r="O21" s="559"/>
      <c r="P21" s="560"/>
      <c r="Q21" s="52"/>
    </row>
    <row r="22" spans="1:17" ht="51" customHeight="1" thickBot="1" x14ac:dyDescent="0.25">
      <c r="A22" s="52"/>
      <c r="B22" s="62" t="s">
        <v>3</v>
      </c>
      <c r="C22" s="561" t="s">
        <v>222</v>
      </c>
      <c r="D22" s="562"/>
      <c r="E22" s="562"/>
      <c r="F22" s="562"/>
      <c r="G22" s="562"/>
      <c r="H22" s="562"/>
      <c r="I22" s="562"/>
      <c r="J22" s="562"/>
      <c r="K22" s="562"/>
      <c r="L22" s="562"/>
      <c r="M22" s="562"/>
      <c r="N22" s="562"/>
      <c r="O22" s="562"/>
      <c r="P22" s="563"/>
      <c r="Q22" s="52"/>
    </row>
    <row r="23" spans="1:17" ht="4.5" customHeight="1" thickBot="1" x14ac:dyDescent="0.25">
      <c r="A23" s="52"/>
      <c r="B23" s="548"/>
      <c r="C23" s="549"/>
      <c r="D23" s="549"/>
      <c r="E23" s="549"/>
      <c r="F23" s="549"/>
      <c r="G23" s="549"/>
      <c r="H23" s="549"/>
      <c r="I23" s="549"/>
      <c r="J23" s="549"/>
      <c r="K23" s="549"/>
      <c r="L23" s="549"/>
      <c r="M23" s="549"/>
      <c r="N23" s="549"/>
      <c r="O23" s="549"/>
      <c r="P23" s="550"/>
      <c r="Q23" s="52"/>
    </row>
    <row r="24" spans="1:17" ht="82.5" customHeight="1" thickBot="1" x14ac:dyDescent="0.25">
      <c r="A24" s="52"/>
      <c r="B24" s="62" t="s">
        <v>12</v>
      </c>
      <c r="C24" s="564" t="s">
        <v>270</v>
      </c>
      <c r="D24" s="565"/>
      <c r="E24" s="565"/>
      <c r="F24" s="565"/>
      <c r="G24" s="565"/>
      <c r="H24" s="565"/>
      <c r="I24" s="565"/>
      <c r="J24" s="565"/>
      <c r="K24" s="565"/>
      <c r="L24" s="565"/>
      <c r="M24" s="565"/>
      <c r="N24" s="565"/>
      <c r="O24" s="565"/>
      <c r="P24" s="566"/>
      <c r="Q24" s="52"/>
    </row>
    <row r="25" spans="1:17" ht="4.5" customHeight="1" thickBot="1" x14ac:dyDescent="0.25">
      <c r="A25" s="52"/>
      <c r="B25" s="567"/>
      <c r="C25" s="568"/>
      <c r="D25" s="568"/>
      <c r="E25" s="568"/>
      <c r="F25" s="568"/>
      <c r="G25" s="568"/>
      <c r="H25" s="568"/>
      <c r="I25" s="568"/>
      <c r="J25" s="568"/>
      <c r="K25" s="568"/>
      <c r="L25" s="568"/>
      <c r="M25" s="568"/>
      <c r="N25" s="568"/>
      <c r="O25" s="568"/>
      <c r="P25" s="569"/>
      <c r="Q25" s="52"/>
    </row>
    <row r="26" spans="1:17" ht="13.5" customHeight="1" thickBot="1" x14ac:dyDescent="0.25">
      <c r="A26" s="52"/>
      <c r="B26" s="63" t="s">
        <v>2</v>
      </c>
      <c r="C26" s="570">
        <v>0.95</v>
      </c>
      <c r="D26" s="571"/>
      <c r="E26" s="571"/>
      <c r="F26" s="571"/>
      <c r="G26" s="571"/>
      <c r="H26" s="571"/>
      <c r="I26" s="571"/>
      <c r="J26" s="571"/>
      <c r="K26" s="571"/>
      <c r="L26" s="571"/>
      <c r="M26" s="571"/>
      <c r="N26" s="571"/>
      <c r="O26" s="571"/>
      <c r="P26" s="572"/>
      <c r="Q26" s="52"/>
    </row>
    <row r="27" spans="1:17" ht="4.5" customHeight="1" thickBot="1" x14ac:dyDescent="0.25">
      <c r="A27" s="52"/>
      <c r="B27" s="573"/>
      <c r="C27" s="574"/>
      <c r="D27" s="574"/>
      <c r="E27" s="574"/>
      <c r="F27" s="574"/>
      <c r="G27" s="574"/>
      <c r="H27" s="574"/>
      <c r="I27" s="574"/>
      <c r="J27" s="574"/>
      <c r="K27" s="574"/>
      <c r="L27" s="574"/>
      <c r="M27" s="574"/>
      <c r="N27" s="574"/>
      <c r="O27" s="574"/>
      <c r="P27" s="575"/>
      <c r="Q27" s="52"/>
    </row>
    <row r="28" spans="1:17" ht="12.75" customHeight="1" thickBot="1" x14ac:dyDescent="0.25">
      <c r="A28" s="52"/>
      <c r="B28" s="63" t="s">
        <v>13</v>
      </c>
      <c r="C28" s="64" t="s">
        <v>14</v>
      </c>
      <c r="D28" s="576" t="s">
        <v>243</v>
      </c>
      <c r="E28" s="571"/>
      <c r="F28" s="571"/>
      <c r="G28" s="572"/>
      <c r="H28" s="577" t="s">
        <v>15</v>
      </c>
      <c r="I28" s="577"/>
      <c r="J28" s="577"/>
      <c r="K28" s="576" t="s">
        <v>244</v>
      </c>
      <c r="L28" s="571"/>
      <c r="M28" s="572"/>
      <c r="N28" s="578" t="s">
        <v>16</v>
      </c>
      <c r="O28" s="579"/>
      <c r="P28" s="147" t="s">
        <v>245</v>
      </c>
      <c r="Q28" s="52"/>
    </row>
    <row r="29" spans="1:17" ht="4.5" customHeight="1" thickBot="1" x14ac:dyDescent="0.25">
      <c r="A29" s="52"/>
      <c r="B29" s="580"/>
      <c r="C29" s="581"/>
      <c r="D29" s="581"/>
      <c r="E29" s="581"/>
      <c r="F29" s="581"/>
      <c r="G29" s="581"/>
      <c r="H29" s="581"/>
      <c r="I29" s="581"/>
      <c r="J29" s="581"/>
      <c r="K29" s="581"/>
      <c r="L29" s="581"/>
      <c r="M29" s="581"/>
      <c r="N29" s="581"/>
      <c r="O29" s="581"/>
      <c r="P29" s="582"/>
      <c r="Q29" s="52"/>
    </row>
    <row r="30" spans="1:17" ht="13.5" thickBot="1" x14ac:dyDescent="0.25">
      <c r="A30" s="52"/>
      <c r="B30" s="88" t="s">
        <v>7</v>
      </c>
      <c r="C30" s="583" t="s">
        <v>184</v>
      </c>
      <c r="D30" s="584"/>
      <c r="E30" s="584"/>
      <c r="F30" s="584"/>
      <c r="G30" s="584"/>
      <c r="H30" s="584"/>
      <c r="I30" s="584"/>
      <c r="J30" s="584"/>
      <c r="K30" s="584"/>
      <c r="L30" s="584"/>
      <c r="M30" s="584"/>
      <c r="N30" s="584"/>
      <c r="O30" s="584"/>
      <c r="P30" s="585"/>
      <c r="Q30" s="52"/>
    </row>
    <row r="31" spans="1:17" ht="4.5" customHeight="1" thickBot="1" x14ac:dyDescent="0.25">
      <c r="A31" s="52"/>
      <c r="B31" s="548"/>
      <c r="C31" s="549"/>
      <c r="D31" s="549"/>
      <c r="E31" s="549"/>
      <c r="F31" s="549"/>
      <c r="G31" s="549"/>
      <c r="H31" s="549"/>
      <c r="I31" s="549"/>
      <c r="J31" s="549"/>
      <c r="K31" s="549"/>
      <c r="L31" s="549"/>
      <c r="M31" s="549"/>
      <c r="N31" s="549"/>
      <c r="O31" s="549"/>
      <c r="P31" s="550"/>
      <c r="Q31" s="52"/>
    </row>
    <row r="32" spans="1:17" ht="13.5" thickBot="1" x14ac:dyDescent="0.25">
      <c r="A32" s="52"/>
      <c r="B32" s="88" t="s">
        <v>4</v>
      </c>
      <c r="C32" s="586" t="s">
        <v>71</v>
      </c>
      <c r="D32" s="584"/>
      <c r="E32" s="584"/>
      <c r="F32" s="584"/>
      <c r="G32" s="584"/>
      <c r="H32" s="584"/>
      <c r="I32" s="584"/>
      <c r="J32" s="584"/>
      <c r="K32" s="584"/>
      <c r="L32" s="584"/>
      <c r="M32" s="584"/>
      <c r="N32" s="584"/>
      <c r="O32" s="584"/>
      <c r="P32" s="585"/>
      <c r="Q32" s="52"/>
    </row>
    <row r="33" spans="1:17" ht="4.5" customHeight="1" thickBot="1" x14ac:dyDescent="0.25">
      <c r="A33" s="52"/>
      <c r="B33" s="548"/>
      <c r="C33" s="549"/>
      <c r="D33" s="549"/>
      <c r="E33" s="549"/>
      <c r="F33" s="549"/>
      <c r="G33" s="549"/>
      <c r="H33" s="549"/>
      <c r="I33" s="549"/>
      <c r="J33" s="549"/>
      <c r="K33" s="549"/>
      <c r="L33" s="549"/>
      <c r="M33" s="549"/>
      <c r="N33" s="549"/>
      <c r="O33" s="549"/>
      <c r="P33" s="550"/>
      <c r="Q33" s="52"/>
    </row>
    <row r="34" spans="1:17" ht="13.5" thickBot="1" x14ac:dyDescent="0.25">
      <c r="A34" s="52"/>
      <c r="B34" s="88" t="s">
        <v>23</v>
      </c>
      <c r="C34" s="586" t="s">
        <v>71</v>
      </c>
      <c r="D34" s="584"/>
      <c r="E34" s="584"/>
      <c r="F34" s="584"/>
      <c r="G34" s="584"/>
      <c r="H34" s="584"/>
      <c r="I34" s="584"/>
      <c r="J34" s="584"/>
      <c r="K34" s="584"/>
      <c r="L34" s="584"/>
      <c r="M34" s="584"/>
      <c r="N34" s="584"/>
      <c r="O34" s="584"/>
      <c r="P34" s="585"/>
      <c r="Q34" s="52"/>
    </row>
    <row r="35" spans="1:17" ht="4.5" customHeight="1" thickBot="1" x14ac:dyDescent="0.25">
      <c r="A35" s="52"/>
      <c r="B35" s="542"/>
      <c r="C35" s="543"/>
      <c r="D35" s="543"/>
      <c r="E35" s="543"/>
      <c r="F35" s="543"/>
      <c r="G35" s="543"/>
      <c r="H35" s="543"/>
      <c r="I35" s="543"/>
      <c r="J35" s="543"/>
      <c r="K35" s="543"/>
      <c r="L35" s="543"/>
      <c r="M35" s="543"/>
      <c r="N35" s="543"/>
      <c r="O35" s="543"/>
      <c r="P35" s="544"/>
      <c r="Q35" s="52"/>
    </row>
    <row r="36" spans="1:17" ht="16.5" customHeight="1" thickBot="1" x14ac:dyDescent="0.25">
      <c r="A36" s="52"/>
      <c r="B36" s="88" t="s">
        <v>64</v>
      </c>
      <c r="C36" s="583" t="s">
        <v>71</v>
      </c>
      <c r="D36" s="584"/>
      <c r="E36" s="584"/>
      <c r="F36" s="584"/>
      <c r="G36" s="584"/>
      <c r="H36" s="584"/>
      <c r="I36" s="584"/>
      <c r="J36" s="584"/>
      <c r="K36" s="584"/>
      <c r="L36" s="584"/>
      <c r="M36" s="584"/>
      <c r="N36" s="584"/>
      <c r="O36" s="584"/>
      <c r="P36" s="585"/>
      <c r="Q36" s="52"/>
    </row>
    <row r="37" spans="1:17" ht="4.5" customHeight="1" thickBot="1" x14ac:dyDescent="0.25">
      <c r="A37" s="52"/>
      <c r="B37" s="91"/>
      <c r="C37" s="91"/>
      <c r="D37" s="91"/>
      <c r="E37" s="91"/>
      <c r="F37" s="91"/>
      <c r="G37" s="91"/>
      <c r="H37" s="91"/>
      <c r="I37" s="91"/>
      <c r="J37" s="91"/>
      <c r="K37" s="91"/>
      <c r="L37" s="91"/>
      <c r="M37" s="91"/>
      <c r="N37" s="91"/>
      <c r="O37" s="91"/>
      <c r="P37" s="91"/>
      <c r="Q37" s="52"/>
    </row>
    <row r="38" spans="1:17" ht="13.5" thickBot="1" x14ac:dyDescent="0.25">
      <c r="A38" s="52"/>
      <c r="B38" s="589" t="s">
        <v>17</v>
      </c>
      <c r="C38" s="590"/>
      <c r="D38" s="590"/>
      <c r="E38" s="590"/>
      <c r="F38" s="590"/>
      <c r="G38" s="590"/>
      <c r="H38" s="590"/>
      <c r="I38" s="590"/>
      <c r="J38" s="590"/>
      <c r="K38" s="590"/>
      <c r="L38" s="590"/>
      <c r="M38" s="590"/>
      <c r="N38" s="590"/>
      <c r="O38" s="591"/>
      <c r="P38" s="592"/>
      <c r="Q38" s="52"/>
    </row>
    <row r="39" spans="1:17" x14ac:dyDescent="0.2">
      <c r="A39" s="52"/>
      <c r="B39" s="92" t="s">
        <v>22</v>
      </c>
      <c r="C39" s="589" t="s">
        <v>18</v>
      </c>
      <c r="D39" s="590"/>
      <c r="E39" s="590"/>
      <c r="F39" s="590"/>
      <c r="G39" s="592"/>
      <c r="H39" s="589" t="s">
        <v>7</v>
      </c>
      <c r="I39" s="590"/>
      <c r="J39" s="590"/>
      <c r="K39" s="590"/>
      <c r="L39" s="592"/>
      <c r="M39" s="589" t="s">
        <v>19</v>
      </c>
      <c r="N39" s="590"/>
      <c r="O39" s="591"/>
      <c r="P39" s="592"/>
      <c r="Q39" s="52"/>
    </row>
    <row r="40" spans="1:17" ht="54" customHeight="1" x14ac:dyDescent="0.2">
      <c r="A40" s="52"/>
      <c r="B40" s="132" t="s">
        <v>223</v>
      </c>
      <c r="C40" s="694" t="s">
        <v>191</v>
      </c>
      <c r="D40" s="695"/>
      <c r="E40" s="695"/>
      <c r="F40" s="695"/>
      <c r="G40" s="696"/>
      <c r="H40" s="694" t="s">
        <v>224</v>
      </c>
      <c r="I40" s="695"/>
      <c r="J40" s="695"/>
      <c r="K40" s="695"/>
      <c r="L40" s="696"/>
      <c r="M40" s="708" t="s">
        <v>271</v>
      </c>
      <c r="N40" s="709"/>
      <c r="O40" s="709"/>
      <c r="P40" s="710"/>
      <c r="Q40" s="52"/>
    </row>
    <row r="41" spans="1:17" ht="55.5" customHeight="1" x14ac:dyDescent="0.2">
      <c r="A41" s="52"/>
      <c r="B41" s="133" t="s">
        <v>272</v>
      </c>
      <c r="C41" s="676" t="s">
        <v>226</v>
      </c>
      <c r="D41" s="677"/>
      <c r="E41" s="677"/>
      <c r="F41" s="677"/>
      <c r="G41" s="678"/>
      <c r="H41" s="694" t="s">
        <v>224</v>
      </c>
      <c r="I41" s="695"/>
      <c r="J41" s="695"/>
      <c r="K41" s="695"/>
      <c r="L41" s="696"/>
      <c r="M41" s="708" t="s">
        <v>271</v>
      </c>
      <c r="N41" s="709"/>
      <c r="O41" s="709"/>
      <c r="P41" s="710"/>
      <c r="Q41" s="52"/>
    </row>
    <row r="42" spans="1:17" ht="13.5" customHeight="1" x14ac:dyDescent="0.2">
      <c r="A42" s="52"/>
      <c r="B42" s="93"/>
      <c r="C42" s="599"/>
      <c r="D42" s="599"/>
      <c r="E42" s="599"/>
      <c r="F42" s="599"/>
      <c r="G42" s="599"/>
      <c r="H42" s="599"/>
      <c r="I42" s="599"/>
      <c r="J42" s="599"/>
      <c r="K42" s="599"/>
      <c r="L42" s="599"/>
      <c r="M42" s="599"/>
      <c r="N42" s="599"/>
      <c r="O42" s="599"/>
      <c r="P42" s="600"/>
      <c r="Q42" s="52"/>
    </row>
    <row r="43" spans="1:17" ht="12.75" customHeight="1" x14ac:dyDescent="0.2">
      <c r="A43" s="52"/>
      <c r="B43" s="93"/>
      <c r="C43" s="599"/>
      <c r="D43" s="599"/>
      <c r="E43" s="599"/>
      <c r="F43" s="599"/>
      <c r="G43" s="599"/>
      <c r="H43" s="599"/>
      <c r="I43" s="599"/>
      <c r="J43" s="599"/>
      <c r="K43" s="599"/>
      <c r="L43" s="599"/>
      <c r="M43" s="599"/>
      <c r="N43" s="599"/>
      <c r="O43" s="599"/>
      <c r="P43" s="600"/>
      <c r="Q43" s="52"/>
    </row>
    <row r="44" spans="1:17" ht="11.25" customHeight="1" thickBot="1" x14ac:dyDescent="0.25">
      <c r="A44" s="52"/>
      <c r="B44" s="94"/>
      <c r="C44" s="617"/>
      <c r="D44" s="617"/>
      <c r="E44" s="617"/>
      <c r="F44" s="617"/>
      <c r="G44" s="617"/>
      <c r="H44" s="617"/>
      <c r="I44" s="617"/>
      <c r="J44" s="617"/>
      <c r="K44" s="617"/>
      <c r="L44" s="617"/>
      <c r="M44" s="617"/>
      <c r="N44" s="617"/>
      <c r="O44" s="617"/>
      <c r="P44" s="618"/>
      <c r="Q44" s="52"/>
    </row>
    <row r="45" spans="1:17" ht="4.5" customHeight="1" thickBot="1" x14ac:dyDescent="0.25">
      <c r="A45" s="52"/>
      <c r="B45" s="95"/>
      <c r="C45" s="95"/>
      <c r="D45" s="95"/>
      <c r="E45" s="95"/>
      <c r="F45" s="95"/>
      <c r="G45" s="95"/>
      <c r="H45" s="95"/>
      <c r="I45" s="95"/>
      <c r="J45" s="95"/>
      <c r="K45" s="95"/>
      <c r="L45" s="95"/>
      <c r="M45" s="95"/>
      <c r="N45" s="95"/>
      <c r="O45" s="95"/>
      <c r="P45" s="95"/>
      <c r="Q45" s="52"/>
    </row>
    <row r="46" spans="1:17" ht="13.5" customHeight="1" thickBot="1" x14ac:dyDescent="0.25">
      <c r="A46" s="52"/>
      <c r="B46" s="555" t="s">
        <v>8</v>
      </c>
      <c r="C46" s="556"/>
      <c r="D46" s="556"/>
      <c r="E46" s="556"/>
      <c r="F46" s="556"/>
      <c r="G46" s="556"/>
      <c r="H46" s="556"/>
      <c r="I46" s="556"/>
      <c r="J46" s="556"/>
      <c r="K46" s="556"/>
      <c r="L46" s="556"/>
      <c r="M46" s="556"/>
      <c r="N46" s="556"/>
      <c r="O46" s="556"/>
      <c r="P46" s="557"/>
      <c r="Q46" s="52"/>
    </row>
    <row r="47" spans="1:17" ht="4.5" customHeight="1" thickBot="1" x14ac:dyDescent="0.25">
      <c r="A47" s="52"/>
      <c r="B47" s="96"/>
      <c r="C47" s="91"/>
      <c r="D47" s="91"/>
      <c r="E47" s="91"/>
      <c r="F47" s="91"/>
      <c r="G47" s="91"/>
      <c r="H47" s="91"/>
      <c r="I47" s="91"/>
      <c r="J47" s="91"/>
      <c r="K47" s="91"/>
      <c r="L47" s="91"/>
      <c r="M47" s="91"/>
      <c r="N47" s="91"/>
      <c r="O47" s="91"/>
      <c r="P47" s="97"/>
      <c r="Q47" s="52"/>
    </row>
    <row r="48" spans="1:17" x14ac:dyDescent="0.2">
      <c r="A48" s="52"/>
      <c r="B48" s="619"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52"/>
    </row>
    <row r="49" spans="1:17" ht="13.5" thickBot="1" x14ac:dyDescent="0.25">
      <c r="A49" s="52"/>
      <c r="B49" s="620"/>
      <c r="C49" s="70" t="s">
        <v>10</v>
      </c>
      <c r="D49" s="71"/>
      <c r="E49" s="71"/>
      <c r="F49" s="72">
        <f>'Registro Requerimiento'!D10</f>
        <v>1</v>
      </c>
      <c r="G49" s="73"/>
      <c r="H49" s="73"/>
      <c r="I49" s="72">
        <f>'Registro Requerimiento'!F10</f>
        <v>1</v>
      </c>
      <c r="J49" s="73"/>
      <c r="K49" s="73"/>
      <c r="L49" s="72">
        <f>'Registro Requerimiento'!H10</f>
        <v>1</v>
      </c>
      <c r="M49" s="73"/>
      <c r="N49" s="73"/>
      <c r="O49" s="72">
        <f>'Registro Requerimiento'!J10</f>
        <v>1</v>
      </c>
      <c r="P49" s="72">
        <f>'Registro Requerimiento'!L10</f>
        <v>1</v>
      </c>
      <c r="Q49" s="52"/>
    </row>
    <row r="50" spans="1:17" ht="4.5" customHeight="1" thickBot="1" x14ac:dyDescent="0.25">
      <c r="A50" s="52"/>
      <c r="B50" s="98">
        <v>0.9</v>
      </c>
      <c r="C50" s="74"/>
      <c r="D50" s="74"/>
      <c r="E50" s="74"/>
      <c r="F50" s="75">
        <f>+$C$26</f>
        <v>0.95</v>
      </c>
      <c r="G50" s="74"/>
      <c r="H50" s="74"/>
      <c r="I50" s="75">
        <f>+$C$26</f>
        <v>0.95</v>
      </c>
      <c r="J50" s="74"/>
      <c r="K50" s="74"/>
      <c r="L50" s="75">
        <f>+$C$26</f>
        <v>0.95</v>
      </c>
      <c r="M50" s="74"/>
      <c r="N50" s="74"/>
      <c r="O50" s="75">
        <f>+$C$26</f>
        <v>0.95</v>
      </c>
      <c r="P50" s="75">
        <f>+$C$26</f>
        <v>0.95</v>
      </c>
      <c r="Q50" s="52"/>
    </row>
    <row r="51" spans="1:17" ht="22.5" customHeight="1" thickBot="1" x14ac:dyDescent="0.25">
      <c r="A51" s="52"/>
      <c r="B51" s="555" t="s">
        <v>21</v>
      </c>
      <c r="C51" s="556"/>
      <c r="D51" s="556"/>
      <c r="E51" s="556"/>
      <c r="F51" s="556"/>
      <c r="G51" s="556"/>
      <c r="H51" s="556"/>
      <c r="I51" s="556"/>
      <c r="J51" s="556"/>
      <c r="K51" s="556"/>
      <c r="L51" s="556"/>
      <c r="M51" s="556"/>
      <c r="N51" s="556"/>
      <c r="O51" s="556"/>
      <c r="P51" s="557"/>
      <c r="Q51" s="52"/>
    </row>
    <row r="52" spans="1:17" x14ac:dyDescent="0.2">
      <c r="A52" s="52"/>
      <c r="B52" s="607"/>
      <c r="C52" s="608"/>
      <c r="D52" s="608"/>
      <c r="E52" s="608"/>
      <c r="F52" s="608"/>
      <c r="G52" s="608"/>
      <c r="H52" s="608"/>
      <c r="I52" s="608"/>
      <c r="J52" s="608"/>
      <c r="K52" s="608"/>
      <c r="L52" s="608"/>
      <c r="M52" s="608"/>
      <c r="N52" s="608"/>
      <c r="O52" s="608"/>
      <c r="P52" s="609"/>
      <c r="Q52" s="52"/>
    </row>
    <row r="53" spans="1:17" x14ac:dyDescent="0.2">
      <c r="A53" s="52"/>
      <c r="B53" s="610"/>
      <c r="C53" s="611"/>
      <c r="D53" s="611"/>
      <c r="E53" s="611"/>
      <c r="F53" s="611"/>
      <c r="G53" s="611"/>
      <c r="H53" s="611"/>
      <c r="I53" s="611"/>
      <c r="J53" s="611"/>
      <c r="K53" s="611"/>
      <c r="L53" s="611"/>
      <c r="M53" s="611"/>
      <c r="N53" s="611"/>
      <c r="O53" s="611"/>
      <c r="P53" s="612"/>
      <c r="Q53" s="52"/>
    </row>
    <row r="54" spans="1:17" x14ac:dyDescent="0.2">
      <c r="A54" s="52"/>
      <c r="B54" s="610"/>
      <c r="C54" s="611"/>
      <c r="D54" s="611"/>
      <c r="E54" s="611"/>
      <c r="F54" s="611"/>
      <c r="G54" s="611"/>
      <c r="H54" s="611"/>
      <c r="I54" s="611"/>
      <c r="J54" s="611"/>
      <c r="K54" s="611"/>
      <c r="L54" s="611"/>
      <c r="M54" s="611"/>
      <c r="N54" s="611"/>
      <c r="O54" s="611"/>
      <c r="P54" s="612"/>
      <c r="Q54" s="52"/>
    </row>
    <row r="55" spans="1:17" x14ac:dyDescent="0.2">
      <c r="A55" s="52"/>
      <c r="B55" s="610"/>
      <c r="C55" s="611"/>
      <c r="D55" s="611"/>
      <c r="E55" s="611"/>
      <c r="F55" s="611"/>
      <c r="G55" s="611"/>
      <c r="H55" s="611"/>
      <c r="I55" s="611"/>
      <c r="J55" s="611"/>
      <c r="K55" s="611"/>
      <c r="L55" s="611"/>
      <c r="M55" s="611"/>
      <c r="N55" s="611"/>
      <c r="O55" s="611"/>
      <c r="P55" s="612"/>
      <c r="Q55" s="52"/>
    </row>
    <row r="56" spans="1:17" x14ac:dyDescent="0.2">
      <c r="A56" s="52"/>
      <c r="B56" s="610"/>
      <c r="C56" s="611"/>
      <c r="D56" s="611"/>
      <c r="E56" s="611"/>
      <c r="F56" s="611"/>
      <c r="G56" s="611"/>
      <c r="H56" s="611"/>
      <c r="I56" s="611"/>
      <c r="J56" s="611"/>
      <c r="K56" s="611"/>
      <c r="L56" s="611"/>
      <c r="M56" s="611"/>
      <c r="N56" s="611"/>
      <c r="O56" s="611"/>
      <c r="P56" s="612"/>
      <c r="Q56" s="52"/>
    </row>
    <row r="57" spans="1:17" x14ac:dyDescent="0.2">
      <c r="A57" s="52"/>
      <c r="B57" s="610"/>
      <c r="C57" s="611"/>
      <c r="D57" s="611"/>
      <c r="E57" s="611"/>
      <c r="F57" s="611"/>
      <c r="G57" s="611"/>
      <c r="H57" s="611"/>
      <c r="I57" s="611"/>
      <c r="J57" s="611"/>
      <c r="K57" s="611"/>
      <c r="L57" s="611"/>
      <c r="M57" s="611"/>
      <c r="N57" s="611"/>
      <c r="O57" s="611"/>
      <c r="P57" s="612"/>
      <c r="Q57" s="52"/>
    </row>
    <row r="58" spans="1:17" x14ac:dyDescent="0.2">
      <c r="A58" s="52"/>
      <c r="B58" s="610"/>
      <c r="C58" s="611"/>
      <c r="D58" s="611"/>
      <c r="E58" s="611"/>
      <c r="F58" s="611"/>
      <c r="G58" s="611"/>
      <c r="H58" s="611"/>
      <c r="I58" s="611"/>
      <c r="J58" s="611"/>
      <c r="K58" s="611"/>
      <c r="L58" s="611"/>
      <c r="M58" s="611"/>
      <c r="N58" s="611"/>
      <c r="O58" s="611"/>
      <c r="P58" s="612"/>
      <c r="Q58" s="52"/>
    </row>
    <row r="59" spans="1:17" x14ac:dyDescent="0.2">
      <c r="A59" s="52"/>
      <c r="B59" s="610"/>
      <c r="C59" s="611"/>
      <c r="D59" s="611"/>
      <c r="E59" s="611"/>
      <c r="F59" s="611"/>
      <c r="G59" s="611"/>
      <c r="H59" s="611"/>
      <c r="I59" s="611"/>
      <c r="J59" s="611"/>
      <c r="K59" s="611"/>
      <c r="L59" s="611"/>
      <c r="M59" s="611"/>
      <c r="N59" s="611"/>
      <c r="O59" s="611"/>
      <c r="P59" s="612"/>
      <c r="Q59" s="52"/>
    </row>
    <row r="60" spans="1:17" x14ac:dyDescent="0.2">
      <c r="A60" s="52"/>
      <c r="B60" s="610"/>
      <c r="C60" s="611"/>
      <c r="D60" s="611"/>
      <c r="E60" s="611"/>
      <c r="F60" s="611"/>
      <c r="G60" s="611"/>
      <c r="H60" s="611"/>
      <c r="I60" s="611"/>
      <c r="J60" s="611"/>
      <c r="K60" s="611"/>
      <c r="L60" s="611"/>
      <c r="M60" s="611"/>
      <c r="N60" s="611"/>
      <c r="O60" s="611"/>
      <c r="P60" s="612"/>
      <c r="Q60" s="52"/>
    </row>
    <row r="61" spans="1:17" x14ac:dyDescent="0.2">
      <c r="A61" s="52"/>
      <c r="B61" s="610"/>
      <c r="C61" s="611"/>
      <c r="D61" s="611"/>
      <c r="E61" s="611"/>
      <c r="F61" s="611"/>
      <c r="G61" s="611"/>
      <c r="H61" s="611"/>
      <c r="I61" s="611"/>
      <c r="J61" s="611"/>
      <c r="K61" s="611"/>
      <c r="L61" s="611"/>
      <c r="M61" s="611"/>
      <c r="N61" s="611"/>
      <c r="O61" s="611"/>
      <c r="P61" s="612"/>
      <c r="Q61" s="52"/>
    </row>
    <row r="62" spans="1:17" x14ac:dyDescent="0.2">
      <c r="A62" s="52"/>
      <c r="B62" s="610"/>
      <c r="C62" s="611"/>
      <c r="D62" s="611"/>
      <c r="E62" s="611"/>
      <c r="F62" s="611"/>
      <c r="G62" s="611"/>
      <c r="H62" s="611"/>
      <c r="I62" s="611"/>
      <c r="J62" s="611"/>
      <c r="K62" s="611"/>
      <c r="L62" s="611"/>
      <c r="M62" s="611"/>
      <c r="N62" s="611"/>
      <c r="O62" s="611"/>
      <c r="P62" s="612"/>
      <c r="Q62" s="52"/>
    </row>
    <row r="63" spans="1:17" x14ac:dyDescent="0.2">
      <c r="A63" s="52"/>
      <c r="B63" s="610"/>
      <c r="C63" s="611"/>
      <c r="D63" s="611"/>
      <c r="E63" s="611"/>
      <c r="F63" s="611"/>
      <c r="G63" s="611"/>
      <c r="H63" s="611"/>
      <c r="I63" s="611"/>
      <c r="J63" s="611"/>
      <c r="K63" s="611"/>
      <c r="L63" s="611"/>
      <c r="M63" s="611"/>
      <c r="N63" s="611"/>
      <c r="O63" s="611"/>
      <c r="P63" s="612"/>
      <c r="Q63" s="52"/>
    </row>
    <row r="64" spans="1:17" x14ac:dyDescent="0.2">
      <c r="A64" s="52"/>
      <c r="B64" s="610"/>
      <c r="C64" s="611"/>
      <c r="D64" s="611"/>
      <c r="E64" s="611"/>
      <c r="F64" s="611"/>
      <c r="G64" s="611"/>
      <c r="H64" s="611"/>
      <c r="I64" s="611"/>
      <c r="J64" s="611"/>
      <c r="K64" s="611"/>
      <c r="L64" s="611"/>
      <c r="M64" s="611"/>
      <c r="N64" s="611"/>
      <c r="O64" s="611"/>
      <c r="P64" s="612"/>
      <c r="Q64" s="52"/>
    </row>
    <row r="65" spans="1:19" x14ac:dyDescent="0.2">
      <c r="A65" s="52"/>
      <c r="B65" s="610"/>
      <c r="C65" s="611"/>
      <c r="D65" s="611"/>
      <c r="E65" s="611"/>
      <c r="F65" s="611"/>
      <c r="G65" s="611"/>
      <c r="H65" s="611"/>
      <c r="I65" s="611"/>
      <c r="J65" s="611"/>
      <c r="K65" s="611"/>
      <c r="L65" s="611"/>
      <c r="M65" s="611"/>
      <c r="N65" s="611"/>
      <c r="O65" s="611"/>
      <c r="P65" s="612"/>
      <c r="Q65" s="52"/>
    </row>
    <row r="66" spans="1:19" x14ac:dyDescent="0.2">
      <c r="A66" s="52"/>
      <c r="B66" s="610"/>
      <c r="C66" s="611"/>
      <c r="D66" s="611"/>
      <c r="E66" s="611"/>
      <c r="F66" s="611"/>
      <c r="G66" s="611"/>
      <c r="H66" s="611"/>
      <c r="I66" s="611"/>
      <c r="J66" s="611"/>
      <c r="K66" s="611"/>
      <c r="L66" s="611"/>
      <c r="M66" s="611"/>
      <c r="N66" s="611"/>
      <c r="O66" s="611"/>
      <c r="P66" s="612"/>
      <c r="Q66" s="52"/>
    </row>
    <row r="67" spans="1:19" ht="13.5" thickBot="1" x14ac:dyDescent="0.25">
      <c r="A67" s="52"/>
      <c r="B67" s="613"/>
      <c r="C67" s="614"/>
      <c r="D67" s="614"/>
      <c r="E67" s="614"/>
      <c r="F67" s="614"/>
      <c r="G67" s="614"/>
      <c r="H67" s="614"/>
      <c r="I67" s="614"/>
      <c r="J67" s="614"/>
      <c r="K67" s="614"/>
      <c r="L67" s="614"/>
      <c r="M67" s="614"/>
      <c r="N67" s="614"/>
      <c r="O67" s="614"/>
      <c r="P67" s="615"/>
      <c r="Q67" s="52"/>
    </row>
    <row r="68" spans="1:19" s="53" customFormat="1" ht="4.5" customHeight="1" thickBot="1" x14ac:dyDescent="0.25">
      <c r="A68" s="656"/>
      <c r="B68" s="656"/>
      <c r="C68" s="656"/>
      <c r="D68" s="656"/>
      <c r="E68" s="656"/>
      <c r="F68" s="656"/>
      <c r="G68" s="656"/>
      <c r="H68" s="656"/>
      <c r="I68" s="656"/>
      <c r="J68" s="656"/>
      <c r="K68" s="656"/>
      <c r="L68" s="656"/>
      <c r="M68" s="656"/>
      <c r="N68" s="656"/>
      <c r="O68" s="656"/>
      <c r="P68" s="656"/>
      <c r="Q68" s="656"/>
      <c r="S68" s="101"/>
    </row>
    <row r="69" spans="1:19" ht="15" customHeight="1" x14ac:dyDescent="0.2">
      <c r="A69" s="52"/>
      <c r="B69" s="657" t="s">
        <v>5</v>
      </c>
      <c r="C69" s="660" t="s">
        <v>180</v>
      </c>
      <c r="D69" s="661"/>
      <c r="E69" s="661"/>
      <c r="F69" s="661"/>
      <c r="G69" s="661"/>
      <c r="H69" s="661"/>
      <c r="I69" s="661"/>
      <c r="J69" s="661"/>
      <c r="K69" s="661"/>
      <c r="L69" s="661"/>
      <c r="M69" s="661"/>
      <c r="N69" s="661"/>
      <c r="O69" s="661"/>
      <c r="P69" s="662"/>
      <c r="Q69" s="52"/>
    </row>
    <row r="70" spans="1:19" ht="96" customHeight="1" x14ac:dyDescent="0.2">
      <c r="A70" s="52"/>
      <c r="B70" s="658"/>
      <c r="C70" s="626" t="s">
        <v>355</v>
      </c>
      <c r="D70" s="627"/>
      <c r="E70" s="627"/>
      <c r="F70" s="627"/>
      <c r="G70" s="627"/>
      <c r="H70" s="627"/>
      <c r="I70" s="627"/>
      <c r="J70" s="627"/>
      <c r="K70" s="627"/>
      <c r="L70" s="627"/>
      <c r="M70" s="627"/>
      <c r="N70" s="627"/>
      <c r="O70" s="627"/>
      <c r="P70" s="628"/>
      <c r="Q70" s="52"/>
    </row>
    <row r="71" spans="1:19" ht="15" customHeight="1" x14ac:dyDescent="0.2">
      <c r="A71" s="52"/>
      <c r="B71" s="658"/>
      <c r="C71" s="663" t="s">
        <v>181</v>
      </c>
      <c r="D71" s="664"/>
      <c r="E71" s="664"/>
      <c r="F71" s="664"/>
      <c r="G71" s="664"/>
      <c r="H71" s="664"/>
      <c r="I71" s="664"/>
      <c r="J71" s="664"/>
      <c r="K71" s="664"/>
      <c r="L71" s="664"/>
      <c r="M71" s="664"/>
      <c r="N71" s="664"/>
      <c r="O71" s="664"/>
      <c r="P71" s="665"/>
      <c r="Q71" s="52"/>
    </row>
    <row r="72" spans="1:19" ht="90" customHeight="1" x14ac:dyDescent="0.2">
      <c r="A72" s="52"/>
      <c r="B72" s="658"/>
      <c r="C72" s="626" t="s">
        <v>356</v>
      </c>
      <c r="D72" s="627"/>
      <c r="E72" s="627"/>
      <c r="F72" s="627"/>
      <c r="G72" s="627"/>
      <c r="H72" s="627"/>
      <c r="I72" s="627"/>
      <c r="J72" s="627"/>
      <c r="K72" s="627"/>
      <c r="L72" s="627"/>
      <c r="M72" s="627"/>
      <c r="N72" s="627"/>
      <c r="O72" s="627"/>
      <c r="P72" s="628"/>
      <c r="Q72" s="52"/>
    </row>
    <row r="73" spans="1:19" ht="18" customHeight="1" x14ac:dyDescent="0.2">
      <c r="A73" s="52"/>
      <c r="B73" s="658"/>
      <c r="C73" s="663" t="s">
        <v>182</v>
      </c>
      <c r="D73" s="664"/>
      <c r="E73" s="664"/>
      <c r="F73" s="664"/>
      <c r="G73" s="664"/>
      <c r="H73" s="664"/>
      <c r="I73" s="664"/>
      <c r="J73" s="664"/>
      <c r="K73" s="664"/>
      <c r="L73" s="664"/>
      <c r="M73" s="664"/>
      <c r="N73" s="664"/>
      <c r="O73" s="664"/>
      <c r="P73" s="665"/>
      <c r="Q73" s="52"/>
    </row>
    <row r="74" spans="1:19" ht="90" customHeight="1" x14ac:dyDescent="0.2">
      <c r="A74" s="52"/>
      <c r="B74" s="658"/>
      <c r="C74" s="632" t="s">
        <v>384</v>
      </c>
      <c r="D74" s="633"/>
      <c r="E74" s="633"/>
      <c r="F74" s="633"/>
      <c r="G74" s="633"/>
      <c r="H74" s="633"/>
      <c r="I74" s="633"/>
      <c r="J74" s="633"/>
      <c r="K74" s="633"/>
      <c r="L74" s="633"/>
      <c r="M74" s="633"/>
      <c r="N74" s="633"/>
      <c r="O74" s="633"/>
      <c r="P74" s="634"/>
      <c r="Q74" s="52"/>
    </row>
    <row r="75" spans="1:19" ht="17.25" customHeight="1" x14ac:dyDescent="0.2">
      <c r="A75" s="52"/>
      <c r="B75" s="658"/>
      <c r="C75" s="663" t="s">
        <v>183</v>
      </c>
      <c r="D75" s="664"/>
      <c r="E75" s="664"/>
      <c r="F75" s="664"/>
      <c r="G75" s="664"/>
      <c r="H75" s="664"/>
      <c r="I75" s="664"/>
      <c r="J75" s="664"/>
      <c r="K75" s="664"/>
      <c r="L75" s="664"/>
      <c r="M75" s="664"/>
      <c r="N75" s="664"/>
      <c r="O75" s="664"/>
      <c r="P75" s="665"/>
      <c r="Q75" s="52"/>
    </row>
    <row r="76" spans="1:19" ht="90" customHeight="1" thickBot="1" x14ac:dyDescent="0.25">
      <c r="A76" s="52"/>
      <c r="B76" s="659"/>
      <c r="C76" s="651" t="s">
        <v>388</v>
      </c>
      <c r="D76" s="652"/>
      <c r="E76" s="652"/>
      <c r="F76" s="652"/>
      <c r="G76" s="652"/>
      <c r="H76" s="652"/>
      <c r="I76" s="652"/>
      <c r="J76" s="652"/>
      <c r="K76" s="652"/>
      <c r="L76" s="652"/>
      <c r="M76" s="652"/>
      <c r="N76" s="652"/>
      <c r="O76" s="652"/>
      <c r="P76" s="653"/>
      <c r="Q76" s="52"/>
    </row>
    <row r="77" spans="1:19" ht="30.75" customHeight="1" thickBot="1" x14ac:dyDescent="0.25">
      <c r="A77" s="52"/>
      <c r="B77" s="54" t="s">
        <v>63</v>
      </c>
      <c r="C77" s="705" t="s">
        <v>196</v>
      </c>
      <c r="D77" s="706"/>
      <c r="E77" s="706"/>
      <c r="F77" s="706"/>
      <c r="G77" s="706"/>
      <c r="H77" s="706"/>
      <c r="I77" s="706"/>
      <c r="J77" s="706"/>
      <c r="K77" s="706"/>
      <c r="L77" s="706"/>
      <c r="M77" s="706"/>
      <c r="N77" s="706"/>
      <c r="O77" s="706"/>
      <c r="P77" s="707"/>
      <c r="Q77" s="52"/>
    </row>
    <row r="78" spans="1:19" ht="27.75" customHeight="1" thickBot="1" x14ac:dyDescent="0.25">
      <c r="A78" s="52"/>
      <c r="B78" s="54" t="s">
        <v>84</v>
      </c>
      <c r="C78" s="654" t="s">
        <v>85</v>
      </c>
      <c r="D78" s="654"/>
      <c r="E78" s="654"/>
      <c r="F78" s="654"/>
      <c r="G78" s="654"/>
      <c r="H78" s="654"/>
      <c r="I78" s="654"/>
      <c r="J78" s="654"/>
      <c r="K78" s="654"/>
      <c r="L78" s="654"/>
      <c r="M78" s="654"/>
      <c r="N78" s="654"/>
      <c r="O78" s="654"/>
      <c r="P78" s="655"/>
      <c r="Q78" s="52"/>
    </row>
    <row r="81" spans="3:19" x14ac:dyDescent="0.2">
      <c r="C81" s="55"/>
    </row>
    <row r="82" spans="3:19" hidden="1" x14ac:dyDescent="0.2">
      <c r="C82" s="49">
        <v>2018</v>
      </c>
    </row>
    <row r="83" spans="3:19" hidden="1" x14ac:dyDescent="0.2">
      <c r="C83" s="49">
        <v>2019</v>
      </c>
    </row>
    <row r="89" spans="3:19" s="50" customFormat="1" x14ac:dyDescent="0.2">
      <c r="S89" s="99"/>
    </row>
    <row r="90" spans="3:19" s="50" customFormat="1" x14ac:dyDescent="0.2">
      <c r="S90" s="99"/>
    </row>
    <row r="91" spans="3:19" s="50" customFormat="1" x14ac:dyDescent="0.2">
      <c r="S91" s="99"/>
    </row>
    <row r="92" spans="3:19" s="50" customFormat="1" x14ac:dyDescent="0.2">
      <c r="S92" s="99"/>
    </row>
    <row r="93" spans="3:19" s="50" customFormat="1" x14ac:dyDescent="0.2">
      <c r="S93" s="99"/>
    </row>
    <row r="94" spans="3:19" s="50" customFormat="1" x14ac:dyDescent="0.2">
      <c r="S94" s="99"/>
    </row>
    <row r="95" spans="3:19" s="50" customFormat="1" x14ac:dyDescent="0.2">
      <c r="D95" s="119"/>
      <c r="E95" s="119"/>
      <c r="F95" s="119"/>
      <c r="G95" s="119"/>
      <c r="H95" s="119"/>
      <c r="I95" s="119"/>
      <c r="S95" s="99"/>
    </row>
    <row r="96" spans="3:19" s="50" customFormat="1" x14ac:dyDescent="0.2">
      <c r="D96" s="119"/>
      <c r="E96" s="119"/>
      <c r="F96" s="119"/>
      <c r="G96" s="119"/>
      <c r="H96" s="119"/>
      <c r="I96" s="119"/>
      <c r="S96" s="99"/>
    </row>
    <row r="97" spans="2:19" s="50" customFormat="1" x14ac:dyDescent="0.2">
      <c r="B97" s="119"/>
      <c r="C97" s="119"/>
      <c r="D97" s="119"/>
      <c r="E97" s="119"/>
      <c r="F97" s="119"/>
      <c r="G97" s="119"/>
      <c r="H97" s="119"/>
      <c r="I97" s="119"/>
      <c r="S97" s="99"/>
    </row>
    <row r="98" spans="2:19" s="50" customFormat="1" x14ac:dyDescent="0.2">
      <c r="B98" s="119"/>
      <c r="C98" s="119"/>
      <c r="D98" s="119"/>
      <c r="E98" s="119"/>
      <c r="F98" s="119"/>
      <c r="G98" s="119"/>
      <c r="H98" s="119"/>
      <c r="I98" s="119"/>
      <c r="S98" s="99"/>
    </row>
    <row r="99" spans="2:19" s="50" customFormat="1" x14ac:dyDescent="0.2">
      <c r="B99" s="119"/>
      <c r="C99" s="119"/>
      <c r="D99" s="119"/>
      <c r="E99" s="119"/>
      <c r="F99" s="119"/>
      <c r="G99" s="119"/>
      <c r="H99" s="119"/>
      <c r="I99" s="119"/>
      <c r="S99" s="99"/>
    </row>
    <row r="100" spans="2:19" s="50" customFormat="1" x14ac:dyDescent="0.2">
      <c r="B100" s="119"/>
      <c r="C100" s="119"/>
      <c r="D100" s="119"/>
      <c r="E100" s="119"/>
      <c r="F100" s="119"/>
      <c r="G100" s="119"/>
      <c r="H100" s="119"/>
      <c r="I100" s="119"/>
      <c r="K100" s="119"/>
      <c r="L100" s="119"/>
      <c r="M100" s="119"/>
      <c r="N100" s="119"/>
      <c r="O100" s="119"/>
      <c r="P100" s="119"/>
      <c r="S100" s="99"/>
    </row>
    <row r="101" spans="2:19" s="50" customFormat="1" x14ac:dyDescent="0.2">
      <c r="B101" s="119"/>
      <c r="C101" s="119"/>
      <c r="D101" s="119"/>
      <c r="E101" s="119"/>
      <c r="F101" s="119"/>
      <c r="G101" s="119"/>
      <c r="H101" s="119"/>
      <c r="I101" s="119"/>
      <c r="K101" s="119"/>
      <c r="L101" s="119"/>
      <c r="M101" s="119"/>
      <c r="N101" s="119"/>
      <c r="O101" s="119"/>
      <c r="P101" s="119"/>
      <c r="S101" s="99"/>
    </row>
    <row r="102" spans="2:19" s="50" customFormat="1" x14ac:dyDescent="0.2">
      <c r="B102" s="119"/>
      <c r="C102" s="119"/>
      <c r="D102" s="119"/>
      <c r="E102" s="119"/>
      <c r="F102" s="119"/>
      <c r="G102" s="119"/>
      <c r="H102" s="119"/>
      <c r="I102" s="119"/>
      <c r="K102" s="119"/>
      <c r="L102" s="119"/>
      <c r="M102" s="119"/>
      <c r="N102" s="119"/>
      <c r="O102" s="119"/>
      <c r="P102" s="119"/>
      <c r="S102" s="99"/>
    </row>
    <row r="103" spans="2:19" s="50" customFormat="1" x14ac:dyDescent="0.2">
      <c r="B103" s="119"/>
      <c r="C103" s="119"/>
      <c r="D103" s="119"/>
      <c r="E103" s="119"/>
      <c r="F103" s="119"/>
      <c r="G103" s="119"/>
      <c r="H103" s="119"/>
      <c r="I103" s="119"/>
      <c r="K103" s="119"/>
      <c r="L103" s="119"/>
      <c r="M103" s="119"/>
      <c r="N103" s="119"/>
      <c r="O103" s="119"/>
      <c r="P103" s="119"/>
      <c r="Q103" s="56" t="s">
        <v>69</v>
      </c>
      <c r="S103" s="99"/>
    </row>
    <row r="104" spans="2:19" s="50" customFormat="1" x14ac:dyDescent="0.2">
      <c r="B104" s="120"/>
      <c r="C104" s="120"/>
      <c r="D104" s="119"/>
      <c r="E104" s="119"/>
      <c r="F104" s="119"/>
      <c r="G104" s="119"/>
      <c r="H104" s="119"/>
      <c r="I104" s="119"/>
      <c r="K104" s="119"/>
      <c r="L104" s="119"/>
      <c r="O104" s="119"/>
      <c r="P104" s="119"/>
      <c r="Q104" s="56" t="s">
        <v>70</v>
      </c>
      <c r="S104" s="99"/>
    </row>
    <row r="105" spans="2:19" s="50" customFormat="1" x14ac:dyDescent="0.2">
      <c r="B105" s="120"/>
      <c r="C105" s="120"/>
      <c r="D105" s="119"/>
      <c r="E105" s="119"/>
      <c r="F105" s="119"/>
      <c r="G105" s="119"/>
      <c r="H105" s="119"/>
      <c r="I105" s="119"/>
      <c r="K105" s="119"/>
      <c r="L105" s="119"/>
      <c r="O105" s="119"/>
      <c r="P105" s="119"/>
      <c r="Q105" s="56" t="s">
        <v>72</v>
      </c>
      <c r="S105" s="99"/>
    </row>
    <row r="106" spans="2:19" s="50" customFormat="1" x14ac:dyDescent="0.2">
      <c r="B106" s="120"/>
      <c r="C106" s="120"/>
      <c r="D106" s="119"/>
      <c r="E106" s="119"/>
      <c r="F106" s="119"/>
      <c r="G106" s="119"/>
      <c r="H106" s="119"/>
      <c r="I106" s="119"/>
      <c r="K106" s="119"/>
      <c r="L106" s="119"/>
      <c r="O106" s="119"/>
      <c r="P106" s="119"/>
      <c r="Q106" s="56" t="s">
        <v>71</v>
      </c>
      <c r="S106" s="99"/>
    </row>
    <row r="107" spans="2:19" s="50" customFormat="1" x14ac:dyDescent="0.2">
      <c r="B107" s="119"/>
      <c r="C107" s="120"/>
      <c r="D107" s="119"/>
      <c r="E107" s="119"/>
      <c r="F107" s="119"/>
      <c r="G107" s="119"/>
      <c r="H107" s="119"/>
      <c r="I107" s="119"/>
      <c r="K107" s="119"/>
      <c r="L107" s="119"/>
      <c r="M107" s="120"/>
      <c r="N107" s="119"/>
      <c r="O107" s="119"/>
      <c r="P107" s="119"/>
      <c r="Q107" s="56" t="s">
        <v>73</v>
      </c>
      <c r="S107" s="99"/>
    </row>
    <row r="108" spans="2:19" s="50" customFormat="1" x14ac:dyDescent="0.2">
      <c r="B108" s="119"/>
      <c r="C108" s="120"/>
      <c r="D108" s="119"/>
      <c r="E108" s="119"/>
      <c r="F108" s="119"/>
      <c r="G108" s="119"/>
      <c r="H108" s="119"/>
      <c r="I108" s="119"/>
      <c r="K108" s="119"/>
      <c r="L108" s="119"/>
      <c r="M108" s="119"/>
      <c r="N108" s="119" t="s">
        <v>67</v>
      </c>
      <c r="O108" s="119"/>
      <c r="P108" s="119"/>
      <c r="Q108" s="56" t="s">
        <v>74</v>
      </c>
      <c r="S108" s="99"/>
    </row>
    <row r="109" spans="2:19" s="50" customFormat="1" x14ac:dyDescent="0.2">
      <c r="B109" s="119"/>
      <c r="C109" s="120"/>
      <c r="D109" s="119"/>
      <c r="E109" s="119"/>
      <c r="F109" s="119"/>
      <c r="G109" s="119"/>
      <c r="H109" s="119"/>
      <c r="I109" s="119"/>
      <c r="K109" s="119"/>
      <c r="L109" s="119"/>
      <c r="M109" s="119"/>
      <c r="N109" s="119"/>
      <c r="O109" s="119"/>
      <c r="P109" s="119"/>
      <c r="S109" s="99"/>
    </row>
    <row r="110" spans="2:19" s="50" customFormat="1" x14ac:dyDescent="0.2">
      <c r="B110" s="119"/>
      <c r="C110" s="120"/>
      <c r="D110" s="119"/>
      <c r="E110" s="119"/>
      <c r="F110" s="119"/>
      <c r="G110" s="119"/>
      <c r="H110" s="119"/>
      <c r="I110" s="119"/>
      <c r="K110" s="119"/>
      <c r="L110" s="119"/>
      <c r="M110" s="119"/>
      <c r="N110" s="119"/>
      <c r="O110" s="119"/>
      <c r="P110" s="119"/>
      <c r="S110" s="99"/>
    </row>
    <row r="111" spans="2:19" s="50" customFormat="1" x14ac:dyDescent="0.2">
      <c r="B111" s="119"/>
      <c r="C111" s="119"/>
      <c r="D111" s="119"/>
      <c r="E111" s="119"/>
      <c r="F111" s="119"/>
      <c r="G111" s="119"/>
      <c r="H111" s="119"/>
      <c r="I111" s="119"/>
      <c r="K111" s="119"/>
      <c r="L111" s="119"/>
      <c r="M111" s="119"/>
      <c r="N111" s="119"/>
      <c r="O111" s="119"/>
      <c r="P111" s="119"/>
      <c r="S111" s="99"/>
    </row>
    <row r="112" spans="2:19" s="50" customFormat="1" x14ac:dyDescent="0.2">
      <c r="B112" s="119"/>
      <c r="C112" s="119"/>
      <c r="D112" s="119"/>
      <c r="E112" s="119"/>
      <c r="F112" s="119"/>
      <c r="G112" s="119"/>
      <c r="H112" s="119"/>
      <c r="I112" s="119"/>
      <c r="K112" s="119"/>
      <c r="L112" s="119"/>
      <c r="M112" s="119"/>
      <c r="N112" s="119"/>
      <c r="O112" s="119"/>
      <c r="P112" s="119"/>
      <c r="S112" s="99"/>
    </row>
    <row r="113" spans="2:19" s="50" customFormat="1" x14ac:dyDescent="0.2">
      <c r="B113" s="119"/>
      <c r="C113" s="119"/>
      <c r="D113" s="119"/>
      <c r="E113" s="119"/>
      <c r="F113" s="119"/>
      <c r="G113" s="119"/>
      <c r="H113" s="119"/>
      <c r="I113" s="119"/>
      <c r="K113" s="119"/>
      <c r="L113" s="119"/>
      <c r="M113" s="119"/>
      <c r="N113" s="119"/>
      <c r="O113" s="119"/>
      <c r="P113" s="119"/>
      <c r="Q113" s="56">
        <v>2015</v>
      </c>
      <c r="S113" s="99"/>
    </row>
    <row r="114" spans="2:19" s="50" customFormat="1" ht="12.75" customHeight="1" x14ac:dyDescent="0.2">
      <c r="B114" s="119"/>
      <c r="C114" s="119"/>
      <c r="D114" s="119"/>
      <c r="E114" s="119"/>
      <c r="F114" s="119"/>
      <c r="G114" s="119"/>
      <c r="H114" s="119"/>
      <c r="I114" s="119"/>
      <c r="Q114" s="56">
        <v>2016</v>
      </c>
      <c r="S114" s="99"/>
    </row>
    <row r="115" spans="2:19" s="50" customFormat="1" x14ac:dyDescent="0.2">
      <c r="B115" s="119"/>
      <c r="C115" s="119"/>
      <c r="D115" s="119"/>
      <c r="E115" s="119"/>
      <c r="F115" s="119"/>
      <c r="G115" s="119"/>
      <c r="H115" s="119"/>
      <c r="I115" s="119"/>
      <c r="Q115" s="56">
        <v>2017</v>
      </c>
      <c r="S115" s="99"/>
    </row>
    <row r="116" spans="2:19" s="50" customFormat="1" x14ac:dyDescent="0.2">
      <c r="C116" s="119"/>
      <c r="H116" s="119"/>
      <c r="I116" s="119"/>
      <c r="Q116" s="56">
        <v>2018</v>
      </c>
      <c r="S116" s="99"/>
    </row>
    <row r="117" spans="2:19" s="50" customFormat="1" x14ac:dyDescent="0.2">
      <c r="C117" s="119"/>
      <c r="H117" s="119"/>
      <c r="I117" s="119"/>
      <c r="S117" s="99"/>
    </row>
    <row r="118" spans="2:19" s="50" customFormat="1" x14ac:dyDescent="0.2">
      <c r="C118" s="119"/>
      <c r="H118" s="119"/>
      <c r="I118" s="119"/>
      <c r="S118" s="99"/>
    </row>
    <row r="119" spans="2:19" s="50" customFormat="1" x14ac:dyDescent="0.2">
      <c r="B119" s="58"/>
      <c r="C119" s="119"/>
      <c r="H119" s="119"/>
      <c r="I119" s="119"/>
      <c r="S119" s="99"/>
    </row>
    <row r="120" spans="2:19" s="50" customFormat="1" x14ac:dyDescent="0.2">
      <c r="B120" s="58"/>
      <c r="C120" s="119"/>
      <c r="H120" s="119"/>
      <c r="I120" s="119"/>
      <c r="S120" s="99"/>
    </row>
    <row r="121" spans="2:19" s="50" customFormat="1" x14ac:dyDescent="0.2">
      <c r="B121" s="58"/>
      <c r="C121" s="119"/>
      <c r="H121" s="119"/>
      <c r="I121" s="119"/>
      <c r="S121" s="99"/>
    </row>
    <row r="122" spans="2:19" s="50" customFormat="1" x14ac:dyDescent="0.2">
      <c r="B122" s="58"/>
      <c r="C122" s="119"/>
      <c r="H122" s="119"/>
      <c r="I122" s="119"/>
      <c r="S122" s="99"/>
    </row>
    <row r="123" spans="2:19" s="50" customFormat="1" x14ac:dyDescent="0.2">
      <c r="B123" s="58"/>
      <c r="C123" s="119"/>
      <c r="H123" s="119"/>
      <c r="I123" s="119"/>
      <c r="S123" s="99"/>
    </row>
    <row r="124" spans="2:19" s="50" customFormat="1" x14ac:dyDescent="0.2">
      <c r="B124" s="58"/>
      <c r="C124" s="119"/>
      <c r="H124" s="119"/>
      <c r="I124" s="119"/>
      <c r="S124" s="99"/>
    </row>
    <row r="125" spans="2:19" s="50" customFormat="1" x14ac:dyDescent="0.2">
      <c r="B125" s="58"/>
      <c r="C125" s="119"/>
      <c r="H125" s="119"/>
      <c r="I125" s="119"/>
      <c r="S125" s="99"/>
    </row>
    <row r="126" spans="2:19" s="50" customFormat="1" x14ac:dyDescent="0.2">
      <c r="B126" s="59"/>
      <c r="C126" s="119"/>
      <c r="H126" s="119"/>
      <c r="I126" s="119"/>
      <c r="S126" s="99"/>
    </row>
    <row r="127" spans="2:19" s="50" customFormat="1" x14ac:dyDescent="0.2">
      <c r="B127" s="59"/>
      <c r="C127" s="119"/>
      <c r="H127" s="119"/>
      <c r="I127" s="119"/>
      <c r="S127" s="99"/>
    </row>
    <row r="128" spans="2:19" s="50" customFormat="1" x14ac:dyDescent="0.2">
      <c r="C128" s="119"/>
      <c r="H128" s="119"/>
      <c r="I128" s="119"/>
      <c r="S128" s="99"/>
    </row>
    <row r="129" spans="2:19" s="50" customFormat="1" x14ac:dyDescent="0.2">
      <c r="B129" s="162" t="s">
        <v>260</v>
      </c>
      <c r="C129" s="119"/>
      <c r="F129" s="119"/>
      <c r="I129" s="119"/>
      <c r="S129" s="99"/>
    </row>
    <row r="130" spans="2:19" s="50" customFormat="1" x14ac:dyDescent="0.2">
      <c r="B130" s="162" t="s">
        <v>261</v>
      </c>
      <c r="C130" s="119"/>
      <c r="F130" s="119"/>
      <c r="I130" s="119"/>
      <c r="S130" s="99"/>
    </row>
    <row r="131" spans="2:19" s="50" customFormat="1" x14ac:dyDescent="0.2">
      <c r="B131" s="162" t="s">
        <v>262</v>
      </c>
      <c r="C131" s="119"/>
      <c r="F131" s="119"/>
      <c r="I131" s="51"/>
      <c r="J131" s="51"/>
      <c r="K131" s="51"/>
      <c r="S131" s="99"/>
    </row>
    <row r="132" spans="2:19" s="50" customFormat="1" x14ac:dyDescent="0.2">
      <c r="B132" s="162" t="s">
        <v>263</v>
      </c>
      <c r="C132" s="119"/>
      <c r="F132" s="119"/>
      <c r="G132" s="119"/>
      <c r="H132" s="51"/>
      <c r="I132" s="51"/>
      <c r="J132" s="51"/>
      <c r="K132" s="51"/>
      <c r="S132" s="99"/>
    </row>
    <row r="133" spans="2:19" s="50" customFormat="1" x14ac:dyDescent="0.2">
      <c r="B133" s="162" t="s">
        <v>264</v>
      </c>
      <c r="C133" s="119"/>
      <c r="F133" s="119"/>
      <c r="G133" s="119"/>
      <c r="H133" s="51"/>
      <c r="I133" s="51"/>
      <c r="J133" s="51"/>
      <c r="K133" s="51"/>
      <c r="S133" s="99"/>
    </row>
    <row r="134" spans="2:19" s="50" customFormat="1" x14ac:dyDescent="0.2">
      <c r="B134" s="162" t="s">
        <v>265</v>
      </c>
      <c r="C134" s="119"/>
      <c r="F134" s="119"/>
      <c r="G134" s="119"/>
      <c r="H134" s="51"/>
      <c r="I134" s="51"/>
      <c r="J134" s="51"/>
      <c r="K134" s="51"/>
      <c r="S134" s="99"/>
    </row>
    <row r="135" spans="2:19" s="50" customFormat="1" x14ac:dyDescent="0.2">
      <c r="B135" s="162" t="s">
        <v>266</v>
      </c>
      <c r="C135" s="119"/>
      <c r="F135" s="119"/>
      <c r="G135" s="119"/>
      <c r="H135" s="51"/>
      <c r="I135" s="51"/>
      <c r="J135" s="51"/>
      <c r="K135" s="51"/>
      <c r="S135" s="99"/>
    </row>
    <row r="136" spans="2:19" s="50" customFormat="1" x14ac:dyDescent="0.2">
      <c r="B136" s="60"/>
      <c r="C136" s="119"/>
      <c r="F136" s="119"/>
      <c r="G136" s="119"/>
      <c r="H136" s="51"/>
      <c r="I136" s="51"/>
      <c r="J136" s="51"/>
      <c r="K136" s="51"/>
      <c r="S136" s="99"/>
    </row>
    <row r="137" spans="2:19" s="50" customFormat="1" x14ac:dyDescent="0.2">
      <c r="B137" s="58"/>
      <c r="C137" s="119"/>
      <c r="F137" s="119"/>
      <c r="G137" s="119"/>
      <c r="H137" s="51"/>
      <c r="I137" s="51"/>
      <c r="J137" s="51"/>
      <c r="K137" s="51"/>
      <c r="S137" s="99"/>
    </row>
    <row r="138" spans="2:19" s="52" customFormat="1" x14ac:dyDescent="0.2">
      <c r="B138" s="58"/>
      <c r="C138" s="119"/>
      <c r="F138" s="119"/>
      <c r="G138" s="119"/>
      <c r="H138" s="51"/>
      <c r="I138" s="51"/>
      <c r="J138" s="51"/>
      <c r="K138" s="51"/>
      <c r="S138" s="102"/>
    </row>
    <row r="139" spans="2:19" s="52" customFormat="1" x14ac:dyDescent="0.2">
      <c r="B139" s="50" t="s">
        <v>29</v>
      </c>
      <c r="C139" s="119"/>
      <c r="F139" s="119"/>
      <c r="G139" s="119"/>
      <c r="H139" s="51"/>
      <c r="I139" s="51"/>
      <c r="J139" s="51"/>
      <c r="K139" s="51"/>
      <c r="S139" s="102"/>
    </row>
    <row r="140" spans="2:19" s="52" customFormat="1" x14ac:dyDescent="0.2">
      <c r="B140" s="57" t="s">
        <v>55</v>
      </c>
      <c r="C140" s="119"/>
      <c r="F140" s="119"/>
      <c r="G140" s="119"/>
      <c r="H140" s="51"/>
      <c r="I140" s="51"/>
      <c r="J140" s="51"/>
      <c r="K140" s="51"/>
      <c r="S140" s="102"/>
    </row>
    <row r="141" spans="2:19" s="52" customFormat="1" x14ac:dyDescent="0.2">
      <c r="B141" s="57" t="s">
        <v>166</v>
      </c>
      <c r="C141" s="119"/>
      <c r="F141" s="119"/>
      <c r="G141" s="119"/>
      <c r="H141" s="51"/>
      <c r="I141" s="51"/>
      <c r="J141" s="51"/>
      <c r="K141" s="51"/>
      <c r="S141" s="102"/>
    </row>
    <row r="142" spans="2:19" s="52" customFormat="1" x14ac:dyDescent="0.2">
      <c r="B142" s="57" t="s">
        <v>39</v>
      </c>
      <c r="C142" s="119"/>
      <c r="F142" s="119"/>
      <c r="G142" s="119"/>
      <c r="H142" s="51"/>
      <c r="I142" s="51"/>
      <c r="J142" s="51"/>
      <c r="K142" s="51"/>
      <c r="S142" s="102"/>
    </row>
    <row r="143" spans="2:19" s="52" customFormat="1" x14ac:dyDescent="0.2">
      <c r="B143" s="57" t="s">
        <v>172</v>
      </c>
      <c r="C143" s="119"/>
      <c r="F143" s="119"/>
      <c r="G143" s="119"/>
      <c r="H143" s="51"/>
      <c r="I143" s="51"/>
      <c r="J143" s="51"/>
      <c r="K143" s="51"/>
      <c r="S143" s="102"/>
    </row>
    <row r="144" spans="2:19" s="52" customFormat="1" x14ac:dyDescent="0.2">
      <c r="B144" s="57" t="s">
        <v>112</v>
      </c>
      <c r="C144" s="119"/>
      <c r="F144" s="119"/>
      <c r="G144" s="119"/>
      <c r="J144" s="51"/>
      <c r="K144" s="51"/>
      <c r="S144" s="102"/>
    </row>
    <row r="145" spans="2:19" s="52" customFormat="1" x14ac:dyDescent="0.2">
      <c r="B145" s="57" t="s">
        <v>174</v>
      </c>
      <c r="C145" s="119"/>
      <c r="F145" s="119"/>
      <c r="G145" s="119"/>
      <c r="S145" s="102"/>
    </row>
    <row r="146" spans="2:19" s="52" customFormat="1" x14ac:dyDescent="0.2">
      <c r="B146" s="57" t="s">
        <v>53</v>
      </c>
      <c r="C146" s="119"/>
      <c r="F146" s="119"/>
      <c r="G146" s="119"/>
      <c r="S146" s="102"/>
    </row>
    <row r="147" spans="2:19" s="52" customFormat="1" x14ac:dyDescent="0.2">
      <c r="B147" s="57" t="s">
        <v>163</v>
      </c>
      <c r="C147" s="119"/>
      <c r="F147" s="119"/>
      <c r="G147" s="119"/>
      <c r="S147" s="102"/>
    </row>
    <row r="148" spans="2:19" s="52" customFormat="1" x14ac:dyDescent="0.2">
      <c r="B148" s="57" t="s">
        <v>167</v>
      </c>
      <c r="C148" s="119"/>
      <c r="F148" s="119"/>
      <c r="G148" s="119"/>
      <c r="S148" s="102"/>
    </row>
    <row r="149" spans="2:19" x14ac:dyDescent="0.2">
      <c r="B149" s="121" t="s">
        <v>187</v>
      </c>
      <c r="C149" s="119"/>
      <c r="F149" s="119"/>
      <c r="G149" s="119"/>
    </row>
    <row r="150" spans="2:19" x14ac:dyDescent="0.2">
      <c r="B150" s="57" t="s">
        <v>165</v>
      </c>
      <c r="C150" s="119"/>
      <c r="F150" s="119"/>
      <c r="G150" s="119"/>
    </row>
    <row r="151" spans="2:19" x14ac:dyDescent="0.2">
      <c r="B151" s="57" t="s">
        <v>170</v>
      </c>
      <c r="C151" s="119"/>
      <c r="F151" s="119"/>
      <c r="G151" s="119"/>
    </row>
    <row r="152" spans="2:19" x14ac:dyDescent="0.2">
      <c r="B152" s="57" t="s">
        <v>173</v>
      </c>
      <c r="C152" s="119"/>
      <c r="F152" s="119"/>
      <c r="G152" s="119"/>
    </row>
    <row r="153" spans="2:19" x14ac:dyDescent="0.2">
      <c r="B153" s="57" t="s">
        <v>171</v>
      </c>
      <c r="C153" s="119"/>
      <c r="F153" s="119"/>
      <c r="G153" s="119"/>
    </row>
    <row r="154" spans="2:19" x14ac:dyDescent="0.2">
      <c r="B154" s="57" t="s">
        <v>168</v>
      </c>
      <c r="C154" s="119"/>
      <c r="F154" s="119"/>
      <c r="G154" s="119"/>
    </row>
    <row r="155" spans="2:19" x14ac:dyDescent="0.2">
      <c r="B155" s="57" t="s">
        <v>161</v>
      </c>
      <c r="C155" s="119"/>
      <c r="F155" s="119"/>
      <c r="G155" s="119"/>
    </row>
    <row r="156" spans="2:19" x14ac:dyDescent="0.2">
      <c r="B156" s="57" t="s">
        <v>169</v>
      </c>
      <c r="C156" s="119"/>
    </row>
    <row r="157" spans="2:19" x14ac:dyDescent="0.2">
      <c r="B157" s="57" t="s">
        <v>162</v>
      </c>
      <c r="C157" s="119"/>
    </row>
    <row r="158" spans="2:19" x14ac:dyDescent="0.2">
      <c r="B158" s="57" t="s">
        <v>164</v>
      </c>
      <c r="C158" s="119"/>
    </row>
    <row r="159" spans="2:19" x14ac:dyDescent="0.2">
      <c r="B159" s="57" t="s">
        <v>46</v>
      </c>
      <c r="C159" s="119"/>
    </row>
    <row r="160" spans="2:19"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188</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olumns="0" formatRows="0"/>
  <mergeCells count="78">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 ref="B17:P17"/>
    <mergeCell ref="C18:P18"/>
    <mergeCell ref="B19:P19"/>
    <mergeCell ref="B20:P20"/>
    <mergeCell ref="B21:P21"/>
    <mergeCell ref="C22:P22"/>
    <mergeCell ref="C30:P30"/>
    <mergeCell ref="B31:P31"/>
    <mergeCell ref="C32:P32"/>
    <mergeCell ref="B33:P33"/>
    <mergeCell ref="B23:P23"/>
    <mergeCell ref="C12:P12"/>
    <mergeCell ref="B13:P13"/>
    <mergeCell ref="C14:P14"/>
    <mergeCell ref="B15:P15"/>
    <mergeCell ref="C16:P16"/>
    <mergeCell ref="C34:P34"/>
    <mergeCell ref="C24:P24"/>
    <mergeCell ref="B25:P25"/>
    <mergeCell ref="C26:P26"/>
    <mergeCell ref="B27:P27"/>
    <mergeCell ref="D28:G28"/>
    <mergeCell ref="H28:J28"/>
    <mergeCell ref="K28:M28"/>
    <mergeCell ref="N28:O28"/>
    <mergeCell ref="B29:P29"/>
    <mergeCell ref="M41:P41"/>
    <mergeCell ref="B35:P35"/>
    <mergeCell ref="C36:P36"/>
    <mergeCell ref="B38:P38"/>
    <mergeCell ref="C39:G39"/>
    <mergeCell ref="H39:L39"/>
    <mergeCell ref="M39:P39"/>
    <mergeCell ref="C44:G44"/>
    <mergeCell ref="H44:L44"/>
    <mergeCell ref="M44:P44"/>
    <mergeCell ref="B46:P46"/>
    <mergeCell ref="B48:B49"/>
    <mergeCell ref="C40:G40"/>
    <mergeCell ref="H40:L40"/>
    <mergeCell ref="M40:P40"/>
    <mergeCell ref="C41:G41"/>
    <mergeCell ref="H41:L41"/>
    <mergeCell ref="C73:P73"/>
    <mergeCell ref="C74:P74"/>
    <mergeCell ref="C75:P75"/>
    <mergeCell ref="B51:P51"/>
    <mergeCell ref="C42:G42"/>
    <mergeCell ref="H42:L42"/>
    <mergeCell ref="M42:P42"/>
    <mergeCell ref="C43:G43"/>
    <mergeCell ref="H43:L43"/>
    <mergeCell ref="M43:P43"/>
    <mergeCell ref="C76:P76"/>
    <mergeCell ref="C77:P77"/>
    <mergeCell ref="C78:P78"/>
    <mergeCell ref="B52:P67"/>
    <mergeCell ref="A68:Q68"/>
    <mergeCell ref="B69:B76"/>
    <mergeCell ref="C69:P69"/>
    <mergeCell ref="C70:P70"/>
    <mergeCell ref="C71:P71"/>
    <mergeCell ref="C72:P72"/>
  </mergeCells>
  <conditionalFormatting sqref="F49">
    <cfRule type="cellIs" dxfId="216" priority="17" stopIfTrue="1" operator="equal">
      <formula>"0"</formula>
    </cfRule>
    <cfRule type="cellIs" dxfId="215" priority="18" stopIfTrue="1" operator="lessThanOrEqual">
      <formula>$S$5</formula>
    </cfRule>
    <cfRule type="cellIs" dxfId="214" priority="19" stopIfTrue="1" operator="greaterThanOrEqual">
      <formula>$S$2</formula>
    </cfRule>
    <cfRule type="cellIs" dxfId="201" priority="20" stopIfTrue="1" operator="between">
      <formula>$S$4</formula>
      <formula>$S$3</formula>
    </cfRule>
  </conditionalFormatting>
  <conditionalFormatting sqref="I49">
    <cfRule type="cellIs" dxfId="213" priority="13" stopIfTrue="1" operator="equal">
      <formula>"0"</formula>
    </cfRule>
    <cfRule type="cellIs" dxfId="212" priority="14" stopIfTrue="1" operator="lessThanOrEqual">
      <formula>$S$5</formula>
    </cfRule>
    <cfRule type="cellIs" dxfId="211" priority="15" stopIfTrue="1" operator="greaterThanOrEqual">
      <formula>$S$2</formula>
    </cfRule>
    <cfRule type="cellIs" dxfId="200" priority="16" stopIfTrue="1" operator="between">
      <formula>$S$4</formula>
      <formula>$S$3</formula>
    </cfRule>
  </conditionalFormatting>
  <conditionalFormatting sqref="L49">
    <cfRule type="cellIs" dxfId="210" priority="9" stopIfTrue="1" operator="equal">
      <formula>"0"</formula>
    </cfRule>
    <cfRule type="cellIs" dxfId="209" priority="10" stopIfTrue="1" operator="lessThanOrEqual">
      <formula>$S$5</formula>
    </cfRule>
    <cfRule type="cellIs" dxfId="208" priority="11" stopIfTrue="1" operator="greaterThanOrEqual">
      <formula>$S$2</formula>
    </cfRule>
    <cfRule type="cellIs" dxfId="199" priority="12" stopIfTrue="1" operator="between">
      <formula>$S$4</formula>
      <formula>$S$3</formula>
    </cfRule>
  </conditionalFormatting>
  <conditionalFormatting sqref="O49">
    <cfRule type="cellIs" dxfId="207" priority="5" stopIfTrue="1" operator="equal">
      <formula>"0"</formula>
    </cfRule>
    <cfRule type="cellIs" dxfId="206" priority="6" stopIfTrue="1" operator="lessThanOrEqual">
      <formula>$S$5</formula>
    </cfRule>
    <cfRule type="cellIs" dxfId="205" priority="7" stopIfTrue="1" operator="greaterThanOrEqual">
      <formula>$S$2</formula>
    </cfRule>
    <cfRule type="cellIs" dxfId="198" priority="8" stopIfTrue="1" operator="between">
      <formula>$S$4</formula>
      <formula>$S$3</formula>
    </cfRule>
  </conditionalFormatting>
  <conditionalFormatting sqref="P49">
    <cfRule type="cellIs" dxfId="204" priority="1" stopIfTrue="1" operator="equal">
      <formula>"0"</formula>
    </cfRule>
    <cfRule type="cellIs" dxfId="203" priority="2" stopIfTrue="1" operator="lessThanOrEqual">
      <formula>$S$5</formula>
    </cfRule>
    <cfRule type="cellIs" dxfId="202" priority="3" stopIfTrue="1" operator="greaterThanOrEqual">
      <formula>$S$2</formula>
    </cfRule>
    <cfRule type="cellIs" dxfId="197" priority="4" stopIfTrue="1" operator="between">
      <formula>$S$4</formula>
      <formula>$S$3</formula>
    </cfRule>
  </conditionalFormatting>
  <dataValidations count="6">
    <dataValidation type="list" allowBlank="1" showInputMessage="1" showErrorMessage="1" sqref="C78:P78" xr:uid="{0C36902C-5330-435D-BCE6-453249A6A5B1}">
      <formula1>$B$171:$B$172</formula1>
    </dataValidation>
    <dataValidation type="list" allowBlank="1" showInputMessage="1" showErrorMessage="1" sqref="C12:P12" xr:uid="{E1CE8002-A016-4922-BE95-5CB2EC358E28}">
      <formula1>$B$140:$B$166</formula1>
    </dataValidation>
    <dataValidation type="list" allowBlank="1" showInputMessage="1" showErrorMessage="1" sqref="N10:P10" xr:uid="{46AFD261-251F-40F5-B454-EE25766A4398}">
      <formula1>"Economicos,Eficiencia,Eficacia, Efectividad,Calidad"</formula1>
    </dataValidation>
    <dataValidation type="list" allowBlank="1" showInputMessage="1" showErrorMessage="1" sqref="C32:P32 C36:P36 C34:P34" xr:uid="{F914EE4A-2E0C-423C-9C33-9D484D437B47}">
      <formula1>$Q$103:$Q$108</formula1>
    </dataValidation>
    <dataValidation type="list" allowBlank="1" showInputMessage="1" showErrorMessage="1" sqref="C18:P18" xr:uid="{3E1568F6-9AFC-4BBE-94AE-FA7BFD46FBD8}">
      <formula1>$B$129:$B$135</formula1>
    </dataValidation>
    <dataValidation type="list" allowBlank="1" showInputMessage="1" showErrorMessage="1" sqref="C10:I10" xr:uid="{012F82DA-A4A5-4B57-886F-D1F6CD5FB409}">
      <formula1>"2023,2024,2025,2026,2027"</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5B2E-74A8-49CC-906D-5410D1A53407}">
  <sheetPr>
    <tabColor theme="7" tint="0.39997558519241921"/>
  </sheetPr>
  <dimension ref="A1:W146"/>
  <sheetViews>
    <sheetView topLeftCell="A4" zoomScale="70" zoomScaleNormal="70" workbookViewId="0">
      <selection activeCell="O13" sqref="O13"/>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0.7109375" style="79" customWidth="1"/>
    <col min="15" max="15" width="34.140625" style="79" customWidth="1"/>
    <col min="16" max="17" width="11.42578125" style="111"/>
    <col min="18" max="18" width="11.42578125" style="99" hidden="1" customWidth="1"/>
    <col min="19" max="19" width="11.42578125" style="111"/>
    <col min="20" max="16384" width="11.42578125" style="79"/>
  </cols>
  <sheetData>
    <row r="1" spans="1:23" ht="30" customHeight="1" x14ac:dyDescent="0.25">
      <c r="A1" s="647"/>
      <c r="B1" s="640" t="s">
        <v>56</v>
      </c>
      <c r="C1" s="641"/>
      <c r="D1" s="641"/>
      <c r="E1" s="641"/>
      <c r="F1" s="641"/>
      <c r="G1" s="641"/>
      <c r="H1" s="641"/>
      <c r="I1" s="641"/>
      <c r="J1" s="641"/>
      <c r="K1" s="641"/>
      <c r="L1" s="641"/>
      <c r="M1" s="642"/>
      <c r="N1" s="643" t="s">
        <v>57</v>
      </c>
      <c r="O1" s="644"/>
      <c r="P1" s="110"/>
      <c r="S1" s="110"/>
      <c r="T1" s="76"/>
      <c r="U1" s="76"/>
      <c r="V1" s="77"/>
      <c r="W1" s="78"/>
    </row>
    <row r="2" spans="1:23" s="53" customFormat="1" ht="30" customHeight="1" x14ac:dyDescent="0.25">
      <c r="A2" s="647"/>
      <c r="B2" s="640" t="s">
        <v>87</v>
      </c>
      <c r="C2" s="641"/>
      <c r="D2" s="641"/>
      <c r="E2" s="641"/>
      <c r="F2" s="641"/>
      <c r="G2" s="641"/>
      <c r="H2" s="641"/>
      <c r="I2" s="641"/>
      <c r="J2" s="641"/>
      <c r="K2" s="641"/>
      <c r="L2" s="641"/>
      <c r="M2" s="642"/>
      <c r="N2" s="513" t="s">
        <v>189</v>
      </c>
      <c r="O2" s="514"/>
      <c r="P2" s="112"/>
      <c r="Q2" s="113"/>
      <c r="R2" s="49">
        <v>0.95</v>
      </c>
      <c r="S2" s="112"/>
      <c r="T2" s="80"/>
      <c r="U2" s="80"/>
      <c r="V2" s="81"/>
      <c r="W2" s="82"/>
    </row>
    <row r="3" spans="1:23" s="53" customFormat="1" ht="30" customHeight="1" x14ac:dyDescent="0.25">
      <c r="A3" s="647"/>
      <c r="B3" s="640" t="s">
        <v>89</v>
      </c>
      <c r="C3" s="641"/>
      <c r="D3" s="641"/>
      <c r="E3" s="641"/>
      <c r="F3" s="641"/>
      <c r="G3" s="641"/>
      <c r="H3" s="641"/>
      <c r="I3" s="641"/>
      <c r="J3" s="641"/>
      <c r="K3" s="641"/>
      <c r="L3" s="641"/>
      <c r="M3" s="642"/>
      <c r="N3" s="643" t="s">
        <v>175</v>
      </c>
      <c r="O3" s="644"/>
      <c r="P3" s="112"/>
      <c r="Q3" s="113"/>
      <c r="R3" s="49">
        <v>0.94999</v>
      </c>
      <c r="S3" s="112"/>
      <c r="T3" s="80"/>
      <c r="U3" s="80"/>
      <c r="V3" s="81"/>
      <c r="W3" s="82"/>
    </row>
    <row r="4" spans="1:23" s="53" customFormat="1" ht="30" customHeight="1" x14ac:dyDescent="0.25">
      <c r="A4" s="647"/>
      <c r="B4" s="640" t="s">
        <v>91</v>
      </c>
      <c r="C4" s="641"/>
      <c r="D4" s="641"/>
      <c r="E4" s="641"/>
      <c r="F4" s="641"/>
      <c r="G4" s="641"/>
      <c r="H4" s="641"/>
      <c r="I4" s="641"/>
      <c r="J4" s="641"/>
      <c r="K4" s="641"/>
      <c r="L4" s="641"/>
      <c r="M4" s="642"/>
      <c r="N4" s="644" t="s">
        <v>61</v>
      </c>
      <c r="O4" s="644"/>
      <c r="P4" s="114"/>
      <c r="Q4" s="113"/>
      <c r="R4" s="49">
        <v>0.65</v>
      </c>
      <c r="S4" s="114"/>
      <c r="T4" s="83"/>
      <c r="U4" s="83"/>
      <c r="V4" s="81"/>
      <c r="W4" s="82"/>
    </row>
    <row r="5" spans="1:23" s="53" customFormat="1" ht="18" x14ac:dyDescent="0.25">
      <c r="A5" s="103"/>
      <c r="B5" s="104"/>
      <c r="C5" s="105"/>
      <c r="D5" s="105"/>
      <c r="E5" s="105"/>
      <c r="F5" s="105"/>
      <c r="G5" s="105"/>
      <c r="H5" s="105"/>
      <c r="I5" s="105"/>
      <c r="J5" s="105"/>
      <c r="K5" s="105"/>
      <c r="L5" s="105"/>
      <c r="M5" s="106"/>
      <c r="N5" s="106"/>
      <c r="O5" s="106"/>
      <c r="P5" s="114"/>
      <c r="Q5" s="113"/>
      <c r="R5" s="49">
        <v>0.64998999999999996</v>
      </c>
      <c r="S5" s="114"/>
      <c r="T5" s="83"/>
      <c r="U5" s="83"/>
      <c r="V5" s="81"/>
      <c r="W5" s="82"/>
    </row>
    <row r="6" spans="1:23" s="53" customFormat="1" ht="13.5" customHeight="1" x14ac:dyDescent="0.25">
      <c r="A6" s="107" t="s">
        <v>0</v>
      </c>
      <c r="B6" s="108"/>
      <c r="C6" s="687" t="str">
        <f>Requerimiento!C12</f>
        <v>GESTION DE INFRAESTRUCTURA FISICA</v>
      </c>
      <c r="D6" s="687"/>
      <c r="E6" s="687"/>
      <c r="F6" s="687"/>
      <c r="G6" s="687"/>
      <c r="H6" s="687"/>
      <c r="I6" s="687"/>
      <c r="J6" s="687"/>
      <c r="K6" s="687"/>
      <c r="L6" s="687"/>
      <c r="M6" s="687"/>
      <c r="N6" s="687"/>
      <c r="O6" s="687"/>
      <c r="P6" s="113"/>
      <c r="Q6" s="113"/>
      <c r="R6" s="100"/>
      <c r="S6" s="113"/>
    </row>
    <row r="7" spans="1:23" s="53" customFormat="1" ht="11.25" customHeight="1" thickBot="1" x14ac:dyDescent="0.25">
      <c r="A7" s="109"/>
      <c r="B7" s="108"/>
      <c r="C7" s="108"/>
      <c r="D7" s="108"/>
      <c r="E7" s="108"/>
      <c r="F7" s="108"/>
      <c r="G7" s="108"/>
      <c r="H7" s="108"/>
      <c r="I7" s="108"/>
      <c r="J7" s="108"/>
      <c r="K7" s="108"/>
      <c r="L7" s="108"/>
      <c r="M7" s="108"/>
      <c r="N7" s="108"/>
      <c r="O7" s="108"/>
      <c r="P7" s="113"/>
      <c r="Q7" s="113"/>
      <c r="R7" s="100"/>
      <c r="S7" s="113"/>
    </row>
    <row r="8" spans="1:23" s="84" customFormat="1" ht="30" customHeight="1" x14ac:dyDescent="0.2">
      <c r="A8" s="719" t="s">
        <v>92</v>
      </c>
      <c r="B8" s="713" t="s">
        <v>20</v>
      </c>
      <c r="C8" s="713" t="str">
        <f>Requerimiento!C14</f>
        <v>Eficiencia en la atención de requerimientos de mantenimiento solicitados</v>
      </c>
      <c r="D8" s="713"/>
      <c r="E8" s="713"/>
      <c r="F8" s="713"/>
      <c r="G8" s="713"/>
      <c r="H8" s="713"/>
      <c r="I8" s="713"/>
      <c r="J8" s="713"/>
      <c r="K8" s="713"/>
      <c r="L8" s="713"/>
      <c r="M8" s="713" t="s">
        <v>94</v>
      </c>
      <c r="N8" s="713"/>
      <c r="O8" s="721"/>
      <c r="P8" s="115"/>
      <c r="Q8" s="115"/>
      <c r="R8" s="99"/>
      <c r="S8" s="115"/>
    </row>
    <row r="9" spans="1:23" s="85" customFormat="1" ht="30" customHeight="1" thickBot="1" x14ac:dyDescent="0.25">
      <c r="A9" s="720"/>
      <c r="B9" s="714"/>
      <c r="C9" s="153" t="s">
        <v>176</v>
      </c>
      <c r="D9" s="153" t="s">
        <v>93</v>
      </c>
      <c r="E9" s="153" t="s">
        <v>177</v>
      </c>
      <c r="F9" s="153" t="s">
        <v>93</v>
      </c>
      <c r="G9" s="153" t="s">
        <v>178</v>
      </c>
      <c r="H9" s="153" t="s">
        <v>93</v>
      </c>
      <c r="I9" s="153" t="s">
        <v>179</v>
      </c>
      <c r="J9" s="153" t="s">
        <v>93</v>
      </c>
      <c r="K9" s="153" t="s">
        <v>10</v>
      </c>
      <c r="L9" s="153" t="s">
        <v>93</v>
      </c>
      <c r="M9" s="714"/>
      <c r="N9" s="714"/>
      <c r="O9" s="722"/>
      <c r="P9" s="116"/>
      <c r="Q9" s="116"/>
      <c r="R9" s="99"/>
      <c r="S9" s="116"/>
    </row>
    <row r="10" spans="1:23" s="53" customFormat="1" ht="159" customHeight="1" x14ac:dyDescent="0.2">
      <c r="A10" s="717" t="str">
        <f>Requerimiento!M40</f>
        <v>Coordinador Grupo de infraestructura</v>
      </c>
      <c r="B10" s="151" t="str">
        <f>Requerimiento!B40</f>
        <v>No. De requerimientos cumplidos oportunamente</v>
      </c>
      <c r="C10" s="128">
        <v>137</v>
      </c>
      <c r="D10" s="711">
        <f>IF(C10=0,"0",((C10)/C11))</f>
        <v>1</v>
      </c>
      <c r="E10" s="128">
        <v>216</v>
      </c>
      <c r="F10" s="715">
        <f>IF(E10=0,"0",((E10)/E11))</f>
        <v>1</v>
      </c>
      <c r="G10" s="128">
        <v>103</v>
      </c>
      <c r="H10" s="715">
        <f>IF(G10=0,"0",((G10)/G11))</f>
        <v>1</v>
      </c>
      <c r="I10" s="128">
        <v>107</v>
      </c>
      <c r="J10" s="715">
        <f>IF(I10=0,"0",((I10)/I11))</f>
        <v>1</v>
      </c>
      <c r="K10" s="152">
        <f>+C10+E10+G10+I10</f>
        <v>563</v>
      </c>
      <c r="L10" s="650">
        <f>IF(K10=0,"0",K10/K11)</f>
        <v>1</v>
      </c>
      <c r="M10" s="723" t="s">
        <v>387</v>
      </c>
      <c r="N10" s="723"/>
      <c r="O10" s="724"/>
      <c r="P10" s="113"/>
      <c r="Q10" s="113"/>
      <c r="R10" s="99"/>
      <c r="S10" s="113"/>
    </row>
    <row r="11" spans="1:23" s="53" customFormat="1" ht="150" customHeight="1" thickBot="1" x14ac:dyDescent="0.25">
      <c r="A11" s="718"/>
      <c r="B11" s="149" t="str">
        <f>Requerimiento!B41</f>
        <v>No. Total de requerimientos aprobados</v>
      </c>
      <c r="C11" s="129">
        <v>137</v>
      </c>
      <c r="D11" s="712"/>
      <c r="E11" s="129">
        <v>216</v>
      </c>
      <c r="F11" s="716"/>
      <c r="G11" s="129">
        <v>103</v>
      </c>
      <c r="H11" s="716"/>
      <c r="I11" s="129">
        <v>107</v>
      </c>
      <c r="J11" s="716"/>
      <c r="K11" s="150">
        <f>+C11+E11+G11+I11</f>
        <v>563</v>
      </c>
      <c r="L11" s="650"/>
      <c r="M11" s="725"/>
      <c r="N11" s="725"/>
      <c r="O11" s="726"/>
      <c r="P11" s="113"/>
      <c r="Q11" s="113"/>
      <c r="R11" s="99"/>
      <c r="S11" s="113"/>
    </row>
    <row r="12" spans="1:23" ht="30" customHeight="1" x14ac:dyDescent="0.2">
      <c r="B12" s="77"/>
      <c r="C12" s="87"/>
      <c r="D12" s="87"/>
      <c r="E12" s="87"/>
      <c r="F12" s="87"/>
      <c r="G12" s="87"/>
      <c r="H12" s="87"/>
      <c r="I12" s="87"/>
      <c r="J12" s="87"/>
      <c r="K12" s="87"/>
      <c r="L12" s="87"/>
    </row>
    <row r="66" spans="18:18" ht="30" customHeight="1" x14ac:dyDescent="0.2">
      <c r="R66" s="101"/>
    </row>
    <row r="136" spans="18:18" ht="30" customHeight="1" x14ac:dyDescent="0.2">
      <c r="R136" s="102"/>
    </row>
    <row r="137" spans="18:18" ht="30" customHeight="1" x14ac:dyDescent="0.2">
      <c r="R137" s="102"/>
    </row>
    <row r="138" spans="18:18" ht="30" customHeight="1" x14ac:dyDescent="0.2">
      <c r="R138" s="102"/>
    </row>
    <row r="139" spans="18:18" ht="30" customHeight="1" x14ac:dyDescent="0.2">
      <c r="R139" s="102"/>
    </row>
    <row r="140" spans="18:18" ht="30" customHeight="1" x14ac:dyDescent="0.2">
      <c r="R140" s="102"/>
    </row>
    <row r="141" spans="18:18" ht="30" customHeight="1" x14ac:dyDescent="0.2">
      <c r="R141" s="102"/>
    </row>
    <row r="142" spans="18:18" ht="30" customHeight="1" x14ac:dyDescent="0.2">
      <c r="R142" s="102"/>
    </row>
    <row r="143" spans="18:18" ht="30" customHeight="1" x14ac:dyDescent="0.2">
      <c r="R143" s="102"/>
    </row>
    <row r="144" spans="18:18" ht="30" customHeight="1" x14ac:dyDescent="0.2">
      <c r="R144" s="102"/>
    </row>
    <row r="145" spans="18:18" ht="30" customHeight="1" x14ac:dyDescent="0.2">
      <c r="R145" s="102"/>
    </row>
    <row r="146" spans="18:18" ht="30" customHeight="1" x14ac:dyDescent="0.2">
      <c r="R146" s="102"/>
    </row>
  </sheetData>
  <sheetProtection sheet="1" formatCells="0"/>
  <mergeCells count="21">
    <mergeCell ref="N1:O1"/>
    <mergeCell ref="C8:L8"/>
    <mergeCell ref="B4:M4"/>
    <mergeCell ref="L10:L11"/>
    <mergeCell ref="C6:O6"/>
    <mergeCell ref="A10:A11"/>
    <mergeCell ref="F10:F11"/>
    <mergeCell ref="H10:H11"/>
    <mergeCell ref="A1:A4"/>
    <mergeCell ref="A8:A9"/>
    <mergeCell ref="N2:O2"/>
    <mergeCell ref="B1:M1"/>
    <mergeCell ref="N3:O3"/>
    <mergeCell ref="M8:O9"/>
    <mergeCell ref="M10:O11"/>
    <mergeCell ref="D10:D11"/>
    <mergeCell ref="B8:B9"/>
    <mergeCell ref="B3:M3"/>
    <mergeCell ref="B2:M2"/>
    <mergeCell ref="J10:J11"/>
    <mergeCell ref="N4:O4"/>
  </mergeCells>
  <conditionalFormatting sqref="D10">
    <cfRule type="cellIs" dxfId="196" priority="8" operator="lessThanOrEqual">
      <formula>0</formula>
    </cfRule>
  </conditionalFormatting>
  <conditionalFormatting sqref="F10">
    <cfRule type="cellIs" dxfId="195" priority="7" operator="lessThanOrEqual">
      <formula>0</formula>
    </cfRule>
  </conditionalFormatting>
  <conditionalFormatting sqref="H10">
    <cfRule type="cellIs" dxfId="194" priority="6" operator="lessThanOrEqual">
      <formula>0</formula>
    </cfRule>
  </conditionalFormatting>
  <conditionalFormatting sqref="J10">
    <cfRule type="cellIs" dxfId="193" priority="5" operator="lessThanOrEqual">
      <formula>0</formula>
    </cfRule>
  </conditionalFormatting>
  <conditionalFormatting sqref="L10">
    <cfRule type="cellIs" dxfId="192" priority="1" stopIfTrue="1" operator="equal">
      <formula>"0"</formula>
    </cfRule>
    <cfRule type="cellIs" dxfId="191" priority="2" stopIfTrue="1" operator="lessThanOrEqual">
      <formula>$S$5</formula>
    </cfRule>
    <cfRule type="cellIs" dxfId="190" priority="3" stopIfTrue="1" operator="greaterThanOrEqual">
      <formula>$S$2</formula>
    </cfRule>
    <cfRule type="cellIs" dxfId="189" priority="4" stopIfTrue="1" operator="between">
      <formula>$S$4</formula>
      <formula>$S$3</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487A2-A28A-4C6A-AE91-642A5A3EB856}">
  <sheetPr>
    <tabColor theme="6" tint="0.39997558519241921"/>
  </sheetPr>
  <dimension ref="A1:S178"/>
  <sheetViews>
    <sheetView topLeftCell="A50" zoomScale="90" zoomScaleNormal="90" workbookViewId="0">
      <selection activeCell="C72" sqref="C72:P72"/>
    </sheetView>
  </sheetViews>
  <sheetFormatPr baseColWidth="10" defaultRowHeight="12.75" x14ac:dyDescent="0.2"/>
  <cols>
    <col min="1" max="1" width="0.7109375" style="167" customWidth="1"/>
    <col min="2" max="2" width="30" style="167" customWidth="1"/>
    <col min="3" max="3" width="19.7109375" style="167" customWidth="1"/>
    <col min="4" max="4" width="8.140625" style="167" customWidth="1"/>
    <col min="5" max="5" width="9.7109375" style="167" customWidth="1"/>
    <col min="6" max="6" width="9.5703125" style="167" bestFit="1" customWidth="1"/>
    <col min="7" max="8" width="6.5703125" style="167" bestFit="1" customWidth="1"/>
    <col min="9" max="9" width="8.140625" style="167" customWidth="1"/>
    <col min="10" max="10" width="6.5703125" style="167" bestFit="1" customWidth="1"/>
    <col min="11" max="11" width="6.42578125" style="167" bestFit="1" customWidth="1"/>
    <col min="12" max="12" width="9.5703125" style="167" bestFit="1" customWidth="1"/>
    <col min="13" max="13" width="8.42578125" style="167" customWidth="1"/>
    <col min="14" max="14" width="6.42578125" style="167" customWidth="1"/>
    <col min="15" max="15" width="11" style="167" customWidth="1"/>
    <col min="16" max="16" width="13.28515625" style="167" customWidth="1"/>
    <col min="17" max="18" width="11.7109375" style="167" customWidth="1"/>
    <col min="19" max="19" width="11.42578125" style="169" hidden="1" customWidth="1"/>
    <col min="20" max="16384" width="11.42578125" style="167"/>
  </cols>
  <sheetData>
    <row r="1" spans="1:19" ht="6" customHeight="1" thickBot="1" x14ac:dyDescent="0.25">
      <c r="B1" s="168"/>
      <c r="C1" s="168"/>
      <c r="D1" s="168"/>
      <c r="E1" s="168"/>
      <c r="F1" s="168"/>
      <c r="G1" s="168"/>
      <c r="H1" s="168"/>
      <c r="I1" s="168"/>
      <c r="J1" s="168"/>
      <c r="K1" s="168"/>
      <c r="L1" s="168"/>
      <c r="M1" s="168"/>
      <c r="N1" s="168"/>
      <c r="O1" s="168"/>
      <c r="P1" s="168"/>
    </row>
    <row r="2" spans="1:19" ht="16.5" customHeight="1" x14ac:dyDescent="0.2">
      <c r="B2" s="727"/>
      <c r="C2" s="730" t="s">
        <v>56</v>
      </c>
      <c r="D2" s="731"/>
      <c r="E2" s="731"/>
      <c r="F2" s="731"/>
      <c r="G2" s="731"/>
      <c r="H2" s="731"/>
      <c r="I2" s="731"/>
      <c r="J2" s="731"/>
      <c r="K2" s="731"/>
      <c r="L2" s="731"/>
      <c r="M2" s="732"/>
      <c r="N2" s="733" t="s">
        <v>185</v>
      </c>
      <c r="O2" s="734"/>
      <c r="P2" s="735"/>
      <c r="S2" s="167">
        <v>0.95</v>
      </c>
    </row>
    <row r="3" spans="1:19" ht="15.75" customHeight="1" x14ac:dyDescent="0.2">
      <c r="B3" s="728"/>
      <c r="C3" s="736" t="s">
        <v>58</v>
      </c>
      <c r="D3" s="737"/>
      <c r="E3" s="737"/>
      <c r="F3" s="737"/>
      <c r="G3" s="737"/>
      <c r="H3" s="737"/>
      <c r="I3" s="737"/>
      <c r="J3" s="737"/>
      <c r="K3" s="737"/>
      <c r="L3" s="737"/>
      <c r="M3" s="738"/>
      <c r="N3" s="739" t="s">
        <v>189</v>
      </c>
      <c r="O3" s="740"/>
      <c r="P3" s="741"/>
      <c r="S3" s="167">
        <v>0.94999</v>
      </c>
    </row>
    <row r="4" spans="1:19" ht="15.75" customHeight="1" x14ac:dyDescent="0.2">
      <c r="B4" s="728"/>
      <c r="C4" s="736" t="s">
        <v>59</v>
      </c>
      <c r="D4" s="737"/>
      <c r="E4" s="737"/>
      <c r="F4" s="737"/>
      <c r="G4" s="737"/>
      <c r="H4" s="737"/>
      <c r="I4" s="737"/>
      <c r="J4" s="737"/>
      <c r="K4" s="737"/>
      <c r="L4" s="737"/>
      <c r="M4" s="738"/>
      <c r="N4" s="739" t="s">
        <v>186</v>
      </c>
      <c r="O4" s="740"/>
      <c r="P4" s="741"/>
      <c r="S4" s="167">
        <v>0.65</v>
      </c>
    </row>
    <row r="5" spans="1:19" ht="16.5" customHeight="1" thickBot="1" x14ac:dyDescent="0.25">
      <c r="B5" s="729"/>
      <c r="C5" s="742" t="s">
        <v>60</v>
      </c>
      <c r="D5" s="743"/>
      <c r="E5" s="743"/>
      <c r="F5" s="743"/>
      <c r="G5" s="743"/>
      <c r="H5" s="743"/>
      <c r="I5" s="743"/>
      <c r="J5" s="743"/>
      <c r="K5" s="743"/>
      <c r="L5" s="743"/>
      <c r="M5" s="744"/>
      <c r="N5" s="745" t="s">
        <v>61</v>
      </c>
      <c r="O5" s="746"/>
      <c r="P5" s="747"/>
      <c r="S5" s="167">
        <v>0.64998999999999996</v>
      </c>
    </row>
    <row r="6" spans="1:19" ht="3" customHeight="1" thickBot="1" x14ac:dyDescent="0.25">
      <c r="B6" s="168"/>
      <c r="C6" s="168"/>
      <c r="D6" s="168"/>
      <c r="E6" s="168"/>
      <c r="F6" s="168"/>
      <c r="G6" s="168"/>
      <c r="H6" s="168"/>
      <c r="I6" s="168"/>
      <c r="J6" s="168"/>
      <c r="K6" s="168"/>
      <c r="L6" s="168"/>
      <c r="M6" s="168"/>
      <c r="N6" s="168"/>
      <c r="O6" s="168"/>
      <c r="P6" s="168"/>
      <c r="S6" s="170"/>
    </row>
    <row r="7" spans="1:19" x14ac:dyDescent="0.2">
      <c r="A7" s="171"/>
      <c r="B7" s="748" t="s">
        <v>65</v>
      </c>
      <c r="C7" s="749"/>
      <c r="D7" s="749"/>
      <c r="E7" s="749"/>
      <c r="F7" s="749"/>
      <c r="G7" s="749"/>
      <c r="H7" s="749"/>
      <c r="I7" s="749"/>
      <c r="J7" s="749"/>
      <c r="K7" s="749"/>
      <c r="L7" s="749"/>
      <c r="M7" s="749"/>
      <c r="N7" s="749"/>
      <c r="O7" s="749"/>
      <c r="P7" s="750"/>
      <c r="Q7" s="171"/>
      <c r="S7" s="170"/>
    </row>
    <row r="8" spans="1:19" ht="13.5" thickBot="1" x14ac:dyDescent="0.25">
      <c r="A8" s="171"/>
      <c r="B8" s="751"/>
      <c r="C8" s="752"/>
      <c r="D8" s="752"/>
      <c r="E8" s="752"/>
      <c r="F8" s="752"/>
      <c r="G8" s="752"/>
      <c r="H8" s="752"/>
      <c r="I8" s="752"/>
      <c r="J8" s="752"/>
      <c r="K8" s="752"/>
      <c r="L8" s="752"/>
      <c r="M8" s="752"/>
      <c r="N8" s="752"/>
      <c r="O8" s="752"/>
      <c r="P8" s="753"/>
      <c r="Q8" s="171"/>
    </row>
    <row r="9" spans="1:19" ht="6.75" customHeight="1" thickBot="1" x14ac:dyDescent="0.25">
      <c r="A9" s="171"/>
      <c r="B9" s="754"/>
      <c r="C9" s="754"/>
      <c r="D9" s="754"/>
      <c r="E9" s="754"/>
      <c r="F9" s="754"/>
      <c r="G9" s="754"/>
      <c r="H9" s="754"/>
      <c r="I9" s="754"/>
      <c r="J9" s="754"/>
      <c r="K9" s="754"/>
      <c r="L9" s="754"/>
      <c r="M9" s="754"/>
      <c r="N9" s="754"/>
      <c r="O9" s="754"/>
      <c r="P9" s="754"/>
      <c r="Q9" s="171"/>
    </row>
    <row r="10" spans="1:19" ht="26.25" customHeight="1" thickBot="1" x14ac:dyDescent="0.25">
      <c r="A10" s="171"/>
      <c r="B10" s="90" t="s">
        <v>83</v>
      </c>
      <c r="C10" s="534">
        <v>2024</v>
      </c>
      <c r="D10" s="535"/>
      <c r="E10" s="535"/>
      <c r="F10" s="535"/>
      <c r="G10" s="535"/>
      <c r="H10" s="535"/>
      <c r="I10" s="536"/>
      <c r="J10" s="529" t="s">
        <v>1</v>
      </c>
      <c r="K10" s="530"/>
      <c r="L10" s="530"/>
      <c r="M10" s="530"/>
      <c r="N10" s="545" t="s">
        <v>190</v>
      </c>
      <c r="O10" s="546"/>
      <c r="P10" s="547"/>
      <c r="Q10" s="171"/>
    </row>
    <row r="11" spans="1:19" ht="4.5" customHeight="1" thickBot="1" x14ac:dyDescent="0.25">
      <c r="A11" s="171"/>
      <c r="B11" s="537"/>
      <c r="C11" s="538"/>
      <c r="D11" s="538"/>
      <c r="E11" s="538"/>
      <c r="F11" s="538"/>
      <c r="G11" s="538"/>
      <c r="H11" s="538"/>
      <c r="I11" s="538"/>
      <c r="J11" s="538"/>
      <c r="K11" s="538"/>
      <c r="L11" s="538"/>
      <c r="M11" s="538"/>
      <c r="N11" s="538"/>
      <c r="O11" s="538"/>
      <c r="P11" s="539"/>
      <c r="Q11" s="171"/>
    </row>
    <row r="12" spans="1:19" ht="13.5" thickBot="1" x14ac:dyDescent="0.25">
      <c r="A12" s="171"/>
      <c r="B12" s="62" t="s">
        <v>0</v>
      </c>
      <c r="C12" s="540" t="s">
        <v>170</v>
      </c>
      <c r="D12" s="540"/>
      <c r="E12" s="540"/>
      <c r="F12" s="540"/>
      <c r="G12" s="540"/>
      <c r="H12" s="540"/>
      <c r="I12" s="540"/>
      <c r="J12" s="540"/>
      <c r="K12" s="540"/>
      <c r="L12" s="540"/>
      <c r="M12" s="540"/>
      <c r="N12" s="540"/>
      <c r="O12" s="540"/>
      <c r="P12" s="541"/>
      <c r="Q12" s="171"/>
    </row>
    <row r="13" spans="1:19" ht="4.5" customHeight="1" thickBot="1" x14ac:dyDescent="0.25">
      <c r="A13" s="171"/>
      <c r="B13" s="542"/>
      <c r="C13" s="543"/>
      <c r="D13" s="543"/>
      <c r="E13" s="543"/>
      <c r="F13" s="543"/>
      <c r="G13" s="543"/>
      <c r="H13" s="543"/>
      <c r="I13" s="543"/>
      <c r="J13" s="543"/>
      <c r="K13" s="543"/>
      <c r="L13" s="543"/>
      <c r="M13" s="543"/>
      <c r="N13" s="543"/>
      <c r="O13" s="543"/>
      <c r="P13" s="544"/>
      <c r="Q13" s="171"/>
    </row>
    <row r="14" spans="1:19" ht="18" customHeight="1" thickBot="1" x14ac:dyDescent="0.25">
      <c r="A14" s="171"/>
      <c r="B14" s="62" t="s">
        <v>6</v>
      </c>
      <c r="C14" s="545" t="s">
        <v>274</v>
      </c>
      <c r="D14" s="546"/>
      <c r="E14" s="546"/>
      <c r="F14" s="546"/>
      <c r="G14" s="546"/>
      <c r="H14" s="546"/>
      <c r="I14" s="546"/>
      <c r="J14" s="546"/>
      <c r="K14" s="546"/>
      <c r="L14" s="546"/>
      <c r="M14" s="546"/>
      <c r="N14" s="546"/>
      <c r="O14" s="546"/>
      <c r="P14" s="547"/>
      <c r="Q14" s="171"/>
    </row>
    <row r="15" spans="1:19" ht="4.5" customHeight="1" thickBot="1" x14ac:dyDescent="0.25">
      <c r="A15" s="171"/>
      <c r="B15" s="548"/>
      <c r="C15" s="549"/>
      <c r="D15" s="549"/>
      <c r="E15" s="549"/>
      <c r="F15" s="549"/>
      <c r="G15" s="549"/>
      <c r="H15" s="549"/>
      <c r="I15" s="549"/>
      <c r="J15" s="549"/>
      <c r="K15" s="549"/>
      <c r="L15" s="549"/>
      <c r="M15" s="549"/>
      <c r="N15" s="549"/>
      <c r="O15" s="549"/>
      <c r="P15" s="550"/>
      <c r="Q15" s="171"/>
    </row>
    <row r="16" spans="1:19" ht="32.25" customHeight="1" thickBot="1" x14ac:dyDescent="0.25">
      <c r="A16" s="171"/>
      <c r="B16" s="62" t="s">
        <v>25</v>
      </c>
      <c r="C16" s="545" t="s">
        <v>275</v>
      </c>
      <c r="D16" s="546"/>
      <c r="E16" s="546"/>
      <c r="F16" s="546"/>
      <c r="G16" s="546"/>
      <c r="H16" s="546"/>
      <c r="I16" s="546"/>
      <c r="J16" s="546"/>
      <c r="K16" s="546"/>
      <c r="L16" s="546"/>
      <c r="M16" s="546"/>
      <c r="N16" s="546"/>
      <c r="O16" s="546"/>
      <c r="P16" s="547"/>
      <c r="Q16" s="171"/>
    </row>
    <row r="17" spans="1:17" ht="4.5" customHeight="1" thickBot="1" x14ac:dyDescent="0.25">
      <c r="A17" s="171"/>
      <c r="B17" s="548"/>
      <c r="C17" s="549"/>
      <c r="D17" s="549"/>
      <c r="E17" s="549"/>
      <c r="F17" s="549"/>
      <c r="G17" s="549"/>
      <c r="H17" s="549"/>
      <c r="I17" s="549"/>
      <c r="J17" s="549"/>
      <c r="K17" s="549"/>
      <c r="L17" s="549"/>
      <c r="M17" s="549"/>
      <c r="N17" s="549"/>
      <c r="O17" s="549"/>
      <c r="P17" s="550"/>
      <c r="Q17" s="171"/>
    </row>
    <row r="18" spans="1:17" ht="26.25" customHeight="1" thickBot="1" x14ac:dyDescent="0.25">
      <c r="A18" s="171"/>
      <c r="B18" s="62" t="s">
        <v>11</v>
      </c>
      <c r="C18" s="755" t="s">
        <v>260</v>
      </c>
      <c r="D18" s="624"/>
      <c r="E18" s="624"/>
      <c r="F18" s="624"/>
      <c r="G18" s="624"/>
      <c r="H18" s="624"/>
      <c r="I18" s="624"/>
      <c r="J18" s="624"/>
      <c r="K18" s="624"/>
      <c r="L18" s="624"/>
      <c r="M18" s="624"/>
      <c r="N18" s="624"/>
      <c r="O18" s="624"/>
      <c r="P18" s="625"/>
      <c r="Q18" s="171"/>
    </row>
    <row r="19" spans="1:17" ht="4.5" customHeight="1" thickBot="1" x14ac:dyDescent="0.25">
      <c r="A19" s="171"/>
      <c r="B19" s="581"/>
      <c r="C19" s="581"/>
      <c r="D19" s="581"/>
      <c r="E19" s="581"/>
      <c r="F19" s="581"/>
      <c r="G19" s="581"/>
      <c r="H19" s="581"/>
      <c r="I19" s="581"/>
      <c r="J19" s="581"/>
      <c r="K19" s="581"/>
      <c r="L19" s="581"/>
      <c r="M19" s="581"/>
      <c r="N19" s="581"/>
      <c r="O19" s="581"/>
      <c r="P19" s="581"/>
      <c r="Q19" s="171"/>
    </row>
    <row r="20" spans="1:17" ht="17.25" customHeight="1" thickBot="1" x14ac:dyDescent="0.25">
      <c r="A20" s="171"/>
      <c r="B20" s="756" t="s">
        <v>26</v>
      </c>
      <c r="C20" s="757"/>
      <c r="D20" s="757"/>
      <c r="E20" s="757"/>
      <c r="F20" s="757"/>
      <c r="G20" s="757"/>
      <c r="H20" s="757"/>
      <c r="I20" s="757"/>
      <c r="J20" s="757"/>
      <c r="K20" s="757"/>
      <c r="L20" s="757"/>
      <c r="M20" s="757"/>
      <c r="N20" s="757"/>
      <c r="O20" s="757"/>
      <c r="P20" s="758"/>
      <c r="Q20" s="171"/>
    </row>
    <row r="21" spans="1:17" ht="4.5" customHeight="1" thickBot="1" x14ac:dyDescent="0.25">
      <c r="A21" s="171"/>
      <c r="B21" s="759"/>
      <c r="C21" s="760"/>
      <c r="D21" s="760"/>
      <c r="E21" s="760"/>
      <c r="F21" s="760"/>
      <c r="G21" s="760"/>
      <c r="H21" s="760"/>
      <c r="I21" s="760"/>
      <c r="J21" s="760"/>
      <c r="K21" s="760"/>
      <c r="L21" s="760"/>
      <c r="M21" s="760"/>
      <c r="N21" s="760"/>
      <c r="O21" s="760"/>
      <c r="P21" s="761"/>
      <c r="Q21" s="171"/>
    </row>
    <row r="22" spans="1:17" ht="51" customHeight="1" thickBot="1" x14ac:dyDescent="0.25">
      <c r="A22" s="171"/>
      <c r="B22" s="62" t="s">
        <v>3</v>
      </c>
      <c r="C22" s="561" t="s">
        <v>276</v>
      </c>
      <c r="D22" s="562"/>
      <c r="E22" s="562"/>
      <c r="F22" s="562"/>
      <c r="G22" s="562"/>
      <c r="H22" s="562"/>
      <c r="I22" s="562"/>
      <c r="J22" s="562"/>
      <c r="K22" s="562"/>
      <c r="L22" s="562"/>
      <c r="M22" s="562"/>
      <c r="N22" s="562"/>
      <c r="O22" s="562"/>
      <c r="P22" s="563"/>
      <c r="Q22" s="171"/>
    </row>
    <row r="23" spans="1:17" ht="4.5" customHeight="1" thickBot="1" x14ac:dyDescent="0.25">
      <c r="A23" s="171"/>
      <c r="B23" s="548"/>
      <c r="C23" s="549"/>
      <c r="D23" s="549"/>
      <c r="E23" s="549"/>
      <c r="F23" s="549"/>
      <c r="G23" s="549"/>
      <c r="H23" s="549"/>
      <c r="I23" s="549"/>
      <c r="J23" s="549"/>
      <c r="K23" s="549"/>
      <c r="L23" s="549"/>
      <c r="M23" s="549"/>
      <c r="N23" s="549"/>
      <c r="O23" s="549"/>
      <c r="P23" s="550"/>
      <c r="Q23" s="171"/>
    </row>
    <row r="24" spans="1:17" ht="95.25" customHeight="1" thickBot="1" x14ac:dyDescent="0.25">
      <c r="A24" s="171"/>
      <c r="B24" s="62" t="s">
        <v>12</v>
      </c>
      <c r="C24" s="762" t="s">
        <v>277</v>
      </c>
      <c r="D24" s="565"/>
      <c r="E24" s="565"/>
      <c r="F24" s="565"/>
      <c r="G24" s="565"/>
      <c r="H24" s="565"/>
      <c r="I24" s="565"/>
      <c r="J24" s="565"/>
      <c r="K24" s="565"/>
      <c r="L24" s="565"/>
      <c r="M24" s="565"/>
      <c r="N24" s="565"/>
      <c r="O24" s="565"/>
      <c r="P24" s="566"/>
      <c r="Q24" s="171"/>
    </row>
    <row r="25" spans="1:17" ht="4.5" customHeight="1" thickBot="1" x14ac:dyDescent="0.25">
      <c r="A25" s="171"/>
      <c r="B25" s="548"/>
      <c r="C25" s="549"/>
      <c r="D25" s="549"/>
      <c r="E25" s="549"/>
      <c r="F25" s="549"/>
      <c r="G25" s="549"/>
      <c r="H25" s="549"/>
      <c r="I25" s="549"/>
      <c r="J25" s="549"/>
      <c r="K25" s="549"/>
      <c r="L25" s="549"/>
      <c r="M25" s="549"/>
      <c r="N25" s="549"/>
      <c r="O25" s="549"/>
      <c r="P25" s="550"/>
      <c r="Q25" s="171"/>
    </row>
    <row r="26" spans="1:17" ht="13.5" customHeight="1" thickBot="1" x14ac:dyDescent="0.25">
      <c r="A26" s="171"/>
      <c r="B26" s="88" t="s">
        <v>2</v>
      </c>
      <c r="C26" s="763">
        <v>0.8</v>
      </c>
      <c r="D26" s="587"/>
      <c r="E26" s="587"/>
      <c r="F26" s="587"/>
      <c r="G26" s="587"/>
      <c r="H26" s="587"/>
      <c r="I26" s="587"/>
      <c r="J26" s="587"/>
      <c r="K26" s="587"/>
      <c r="L26" s="587"/>
      <c r="M26" s="587"/>
      <c r="N26" s="587"/>
      <c r="O26" s="587"/>
      <c r="P26" s="588"/>
      <c r="Q26" s="171"/>
    </row>
    <row r="27" spans="1:17" ht="4.5" customHeight="1" thickBot="1" x14ac:dyDescent="0.25">
      <c r="A27" s="171"/>
      <c r="B27" s="764"/>
      <c r="C27" s="765"/>
      <c r="D27" s="765"/>
      <c r="E27" s="765"/>
      <c r="F27" s="765"/>
      <c r="G27" s="765"/>
      <c r="H27" s="765"/>
      <c r="I27" s="765"/>
      <c r="J27" s="765"/>
      <c r="K27" s="765"/>
      <c r="L27" s="765"/>
      <c r="M27" s="765"/>
      <c r="N27" s="765"/>
      <c r="O27" s="765"/>
      <c r="P27" s="766"/>
      <c r="Q27" s="171"/>
    </row>
    <row r="28" spans="1:17" ht="12.75" customHeight="1" thickBot="1" x14ac:dyDescent="0.25">
      <c r="A28" s="171"/>
      <c r="B28" s="88" t="s">
        <v>13</v>
      </c>
      <c r="C28" s="172" t="s">
        <v>14</v>
      </c>
      <c r="D28" s="763" t="s">
        <v>278</v>
      </c>
      <c r="E28" s="587"/>
      <c r="F28" s="587"/>
      <c r="G28" s="588"/>
      <c r="H28" s="767" t="s">
        <v>15</v>
      </c>
      <c r="I28" s="767"/>
      <c r="J28" s="767"/>
      <c r="K28" s="586" t="s">
        <v>279</v>
      </c>
      <c r="L28" s="587"/>
      <c r="M28" s="588"/>
      <c r="N28" s="768" t="s">
        <v>16</v>
      </c>
      <c r="O28" s="769"/>
      <c r="P28" s="173" t="s">
        <v>280</v>
      </c>
      <c r="Q28" s="174"/>
    </row>
    <row r="29" spans="1:17" ht="4.5" customHeight="1" thickBot="1" x14ac:dyDescent="0.25">
      <c r="A29" s="171"/>
      <c r="B29" s="580"/>
      <c r="C29" s="581"/>
      <c r="D29" s="581"/>
      <c r="E29" s="581"/>
      <c r="F29" s="581"/>
      <c r="G29" s="581"/>
      <c r="H29" s="581"/>
      <c r="I29" s="581"/>
      <c r="J29" s="581"/>
      <c r="K29" s="581"/>
      <c r="L29" s="581"/>
      <c r="M29" s="581"/>
      <c r="N29" s="581"/>
      <c r="O29" s="581"/>
      <c r="P29" s="582"/>
      <c r="Q29" s="171"/>
    </row>
    <row r="30" spans="1:17" ht="13.5" thickBot="1" x14ac:dyDescent="0.25">
      <c r="A30" s="171"/>
      <c r="B30" s="88" t="s">
        <v>7</v>
      </c>
      <c r="C30" s="583" t="s">
        <v>184</v>
      </c>
      <c r="D30" s="584"/>
      <c r="E30" s="584"/>
      <c r="F30" s="584"/>
      <c r="G30" s="584"/>
      <c r="H30" s="584"/>
      <c r="I30" s="584"/>
      <c r="J30" s="584"/>
      <c r="K30" s="584"/>
      <c r="L30" s="584"/>
      <c r="M30" s="584"/>
      <c r="N30" s="584"/>
      <c r="O30" s="584"/>
      <c r="P30" s="585"/>
      <c r="Q30" s="171"/>
    </row>
    <row r="31" spans="1:17" ht="4.5" customHeight="1" thickBot="1" x14ac:dyDescent="0.25">
      <c r="A31" s="171"/>
      <c r="B31" s="548"/>
      <c r="C31" s="549"/>
      <c r="D31" s="549"/>
      <c r="E31" s="549"/>
      <c r="F31" s="549"/>
      <c r="G31" s="549"/>
      <c r="H31" s="549"/>
      <c r="I31" s="549"/>
      <c r="J31" s="549"/>
      <c r="K31" s="549"/>
      <c r="L31" s="549"/>
      <c r="M31" s="549"/>
      <c r="N31" s="549"/>
      <c r="O31" s="549"/>
      <c r="P31" s="550"/>
      <c r="Q31" s="171"/>
    </row>
    <row r="32" spans="1:17" ht="13.5" thickBot="1" x14ac:dyDescent="0.25">
      <c r="A32" s="171"/>
      <c r="B32" s="88" t="s">
        <v>4</v>
      </c>
      <c r="C32" s="586" t="s">
        <v>74</v>
      </c>
      <c r="D32" s="584"/>
      <c r="E32" s="584"/>
      <c r="F32" s="584"/>
      <c r="G32" s="584"/>
      <c r="H32" s="584"/>
      <c r="I32" s="584"/>
      <c r="J32" s="584"/>
      <c r="K32" s="584"/>
      <c r="L32" s="584"/>
      <c r="M32" s="584"/>
      <c r="N32" s="584"/>
      <c r="O32" s="584"/>
      <c r="P32" s="585"/>
      <c r="Q32" s="171"/>
    </row>
    <row r="33" spans="1:17" ht="4.5" customHeight="1" thickBot="1" x14ac:dyDescent="0.25">
      <c r="A33" s="171"/>
      <c r="B33" s="548"/>
      <c r="C33" s="549"/>
      <c r="D33" s="549"/>
      <c r="E33" s="549"/>
      <c r="F33" s="549"/>
      <c r="G33" s="549"/>
      <c r="H33" s="549"/>
      <c r="I33" s="549"/>
      <c r="J33" s="549"/>
      <c r="K33" s="549"/>
      <c r="L33" s="549"/>
      <c r="M33" s="549"/>
      <c r="N33" s="549"/>
      <c r="O33" s="549"/>
      <c r="P33" s="550"/>
      <c r="Q33" s="171"/>
    </row>
    <row r="34" spans="1:17" ht="13.5" thickBot="1" x14ac:dyDescent="0.25">
      <c r="A34" s="171"/>
      <c r="B34" s="88" t="s">
        <v>23</v>
      </c>
      <c r="C34" s="586" t="s">
        <v>71</v>
      </c>
      <c r="D34" s="584"/>
      <c r="E34" s="584"/>
      <c r="F34" s="584"/>
      <c r="G34" s="584"/>
      <c r="H34" s="584"/>
      <c r="I34" s="584"/>
      <c r="J34" s="584"/>
      <c r="K34" s="584"/>
      <c r="L34" s="584"/>
      <c r="M34" s="584"/>
      <c r="N34" s="584"/>
      <c r="O34" s="584"/>
      <c r="P34" s="585"/>
      <c r="Q34" s="171"/>
    </row>
    <row r="35" spans="1:17" ht="4.5" customHeight="1" thickBot="1" x14ac:dyDescent="0.25">
      <c r="A35" s="171"/>
      <c r="B35" s="542"/>
      <c r="C35" s="543"/>
      <c r="D35" s="543"/>
      <c r="E35" s="543"/>
      <c r="F35" s="543"/>
      <c r="G35" s="543"/>
      <c r="H35" s="543"/>
      <c r="I35" s="543"/>
      <c r="J35" s="543"/>
      <c r="K35" s="543"/>
      <c r="L35" s="543"/>
      <c r="M35" s="543"/>
      <c r="N35" s="543"/>
      <c r="O35" s="543"/>
      <c r="P35" s="544"/>
      <c r="Q35" s="171"/>
    </row>
    <row r="36" spans="1:17" ht="16.5" customHeight="1" thickBot="1" x14ac:dyDescent="0.25">
      <c r="A36" s="171"/>
      <c r="B36" s="88" t="s">
        <v>64</v>
      </c>
      <c r="C36" s="583" t="s">
        <v>71</v>
      </c>
      <c r="D36" s="584"/>
      <c r="E36" s="584"/>
      <c r="F36" s="584"/>
      <c r="G36" s="584"/>
      <c r="H36" s="584"/>
      <c r="I36" s="584"/>
      <c r="J36" s="584"/>
      <c r="K36" s="584"/>
      <c r="L36" s="584"/>
      <c r="M36" s="584"/>
      <c r="N36" s="584"/>
      <c r="O36" s="584"/>
      <c r="P36" s="585"/>
      <c r="Q36" s="171"/>
    </row>
    <row r="37" spans="1:17" ht="4.5" customHeight="1" thickBot="1" x14ac:dyDescent="0.25">
      <c r="A37" s="171"/>
      <c r="B37" s="165"/>
      <c r="C37" s="165"/>
      <c r="D37" s="165"/>
      <c r="E37" s="165"/>
      <c r="F37" s="165"/>
      <c r="G37" s="165"/>
      <c r="H37" s="165"/>
      <c r="I37" s="165"/>
      <c r="J37" s="165"/>
      <c r="K37" s="165"/>
      <c r="L37" s="165"/>
      <c r="M37" s="165"/>
      <c r="N37" s="165"/>
      <c r="O37" s="165"/>
      <c r="P37" s="165"/>
      <c r="Q37" s="171"/>
    </row>
    <row r="38" spans="1:17" ht="13.5" thickBot="1" x14ac:dyDescent="0.25">
      <c r="A38" s="171"/>
      <c r="B38" s="770" t="s">
        <v>17</v>
      </c>
      <c r="C38" s="771"/>
      <c r="D38" s="771"/>
      <c r="E38" s="771"/>
      <c r="F38" s="771"/>
      <c r="G38" s="771"/>
      <c r="H38" s="771"/>
      <c r="I38" s="771"/>
      <c r="J38" s="771"/>
      <c r="K38" s="771"/>
      <c r="L38" s="771"/>
      <c r="M38" s="771"/>
      <c r="N38" s="771"/>
      <c r="O38" s="772"/>
      <c r="P38" s="773"/>
      <c r="Q38" s="171"/>
    </row>
    <row r="39" spans="1:17" x14ac:dyDescent="0.2">
      <c r="A39" s="171"/>
      <c r="B39" s="175" t="s">
        <v>22</v>
      </c>
      <c r="C39" s="770" t="s">
        <v>18</v>
      </c>
      <c r="D39" s="771"/>
      <c r="E39" s="771"/>
      <c r="F39" s="771"/>
      <c r="G39" s="773"/>
      <c r="H39" s="770" t="s">
        <v>7</v>
      </c>
      <c r="I39" s="771"/>
      <c r="J39" s="771"/>
      <c r="K39" s="771"/>
      <c r="L39" s="773"/>
      <c r="M39" s="770" t="s">
        <v>19</v>
      </c>
      <c r="N39" s="771"/>
      <c r="O39" s="772"/>
      <c r="P39" s="773"/>
      <c r="Q39" s="171"/>
    </row>
    <row r="40" spans="1:17" ht="54" customHeight="1" x14ac:dyDescent="0.2">
      <c r="A40" s="171"/>
      <c r="B40" s="176" t="s">
        <v>281</v>
      </c>
      <c r="C40" s="774" t="s">
        <v>282</v>
      </c>
      <c r="D40" s="774"/>
      <c r="E40" s="774"/>
      <c r="F40" s="774"/>
      <c r="G40" s="774"/>
      <c r="H40" s="775" t="s">
        <v>192</v>
      </c>
      <c r="I40" s="775"/>
      <c r="J40" s="775"/>
      <c r="K40" s="775"/>
      <c r="L40" s="775"/>
      <c r="M40" s="774" t="s">
        <v>283</v>
      </c>
      <c r="N40" s="774"/>
      <c r="O40" s="774"/>
      <c r="P40" s="776"/>
      <c r="Q40" s="171"/>
    </row>
    <row r="41" spans="1:17" ht="55.5" customHeight="1" x14ac:dyDescent="0.2">
      <c r="A41" s="171"/>
      <c r="B41" s="176" t="s">
        <v>284</v>
      </c>
      <c r="C41" s="774" t="s">
        <v>285</v>
      </c>
      <c r="D41" s="774"/>
      <c r="E41" s="774"/>
      <c r="F41" s="774"/>
      <c r="G41" s="774"/>
      <c r="H41" s="775" t="s">
        <v>286</v>
      </c>
      <c r="I41" s="775"/>
      <c r="J41" s="775"/>
      <c r="K41" s="775"/>
      <c r="L41" s="775"/>
      <c r="M41" s="774" t="s">
        <v>287</v>
      </c>
      <c r="N41" s="774"/>
      <c r="O41" s="774"/>
      <c r="P41" s="776"/>
      <c r="Q41" s="171"/>
    </row>
    <row r="42" spans="1:17" ht="13.5" customHeight="1" x14ac:dyDescent="0.2">
      <c r="A42" s="171"/>
      <c r="B42" s="176" t="s">
        <v>288</v>
      </c>
      <c r="C42" s="774" t="s">
        <v>289</v>
      </c>
      <c r="D42" s="774"/>
      <c r="E42" s="774"/>
      <c r="F42" s="774"/>
      <c r="G42" s="774"/>
      <c r="H42" s="775" t="s">
        <v>286</v>
      </c>
      <c r="I42" s="775"/>
      <c r="J42" s="775"/>
      <c r="K42" s="775"/>
      <c r="L42" s="775"/>
      <c r="M42" s="774" t="s">
        <v>287</v>
      </c>
      <c r="N42" s="774"/>
      <c r="O42" s="774"/>
      <c r="P42" s="776"/>
      <c r="Q42" s="171"/>
    </row>
    <row r="43" spans="1:17" ht="4.5" customHeight="1" thickBot="1" x14ac:dyDescent="0.25">
      <c r="A43" s="171"/>
      <c r="B43" s="177"/>
      <c r="C43" s="177"/>
      <c r="D43" s="177"/>
      <c r="E43" s="177"/>
      <c r="F43" s="177"/>
      <c r="G43" s="177"/>
      <c r="H43" s="177"/>
      <c r="I43" s="177"/>
      <c r="J43" s="177"/>
      <c r="K43" s="177"/>
      <c r="L43" s="177"/>
      <c r="M43" s="177"/>
      <c r="N43" s="177"/>
      <c r="O43" s="177"/>
      <c r="P43" s="177"/>
      <c r="Q43" s="171"/>
    </row>
    <row r="44" spans="1:17" ht="13.5" customHeight="1" thickBot="1" x14ac:dyDescent="0.25">
      <c r="A44" s="171"/>
      <c r="B44" s="756" t="s">
        <v>8</v>
      </c>
      <c r="C44" s="757"/>
      <c r="D44" s="757"/>
      <c r="E44" s="757"/>
      <c r="F44" s="757"/>
      <c r="G44" s="757"/>
      <c r="H44" s="757"/>
      <c r="I44" s="757"/>
      <c r="J44" s="757"/>
      <c r="K44" s="757"/>
      <c r="L44" s="757"/>
      <c r="M44" s="757"/>
      <c r="N44" s="757"/>
      <c r="O44" s="757"/>
      <c r="P44" s="758"/>
      <c r="Q44" s="171"/>
    </row>
    <row r="45" spans="1:17" ht="4.5" customHeight="1" thickBot="1" x14ac:dyDescent="0.25">
      <c r="A45" s="171"/>
      <c r="B45" s="164"/>
      <c r="C45" s="165"/>
      <c r="D45" s="165"/>
      <c r="E45" s="165"/>
      <c r="F45" s="165"/>
      <c r="G45" s="165"/>
      <c r="H45" s="165"/>
      <c r="I45" s="165"/>
      <c r="J45" s="165"/>
      <c r="K45" s="165"/>
      <c r="L45" s="165"/>
      <c r="M45" s="165"/>
      <c r="N45" s="165"/>
      <c r="O45" s="165"/>
      <c r="P45" s="166"/>
      <c r="Q45" s="171"/>
    </row>
    <row r="46" spans="1:17" x14ac:dyDescent="0.2">
      <c r="A46" s="171"/>
      <c r="B46" s="619" t="s">
        <v>20</v>
      </c>
      <c r="C46" s="66" t="s">
        <v>9</v>
      </c>
      <c r="D46" s="67" t="s">
        <v>149</v>
      </c>
      <c r="E46" s="67" t="s">
        <v>150</v>
      </c>
      <c r="F46" s="67" t="s">
        <v>151</v>
      </c>
      <c r="G46" s="67" t="s">
        <v>152</v>
      </c>
      <c r="H46" s="67" t="s">
        <v>153</v>
      </c>
      <c r="I46" s="67" t="s">
        <v>154</v>
      </c>
      <c r="J46" s="67" t="s">
        <v>155</v>
      </c>
      <c r="K46" s="67" t="s">
        <v>156</v>
      </c>
      <c r="L46" s="67" t="s">
        <v>157</v>
      </c>
      <c r="M46" s="67" t="s">
        <v>158</v>
      </c>
      <c r="N46" s="67" t="s">
        <v>159</v>
      </c>
      <c r="O46" s="68" t="s">
        <v>160</v>
      </c>
      <c r="P46" s="69" t="s">
        <v>24</v>
      </c>
      <c r="Q46" s="171"/>
    </row>
    <row r="47" spans="1:17" ht="13.5" thickBot="1" x14ac:dyDescent="0.25">
      <c r="A47" s="171"/>
      <c r="B47" s="620"/>
      <c r="C47" s="70" t="s">
        <v>10</v>
      </c>
      <c r="D47" s="178">
        <f>ICA_Registro!D10</f>
        <v>1</v>
      </c>
      <c r="E47" s="178">
        <f>ICA_Registro!F10</f>
        <v>0.8</v>
      </c>
      <c r="F47" s="178">
        <f>ICA_Registro!H10</f>
        <v>0.8</v>
      </c>
      <c r="G47" s="178">
        <f>ICA_Registro!L10</f>
        <v>0.6</v>
      </c>
      <c r="H47" s="178">
        <f>ICA_Registro!N10</f>
        <v>0.6</v>
      </c>
      <c r="I47" s="178">
        <f>ICA_Registro!P10</f>
        <v>0.6</v>
      </c>
      <c r="J47" s="178">
        <f>ICA_Registro!T10</f>
        <v>0.6</v>
      </c>
      <c r="K47" s="178">
        <f>ICA_Registro!V10</f>
        <v>0.8</v>
      </c>
      <c r="L47" s="178">
        <f>ICA_Registro!X10</f>
        <v>0.8</v>
      </c>
      <c r="M47" s="178">
        <f>ICA_Registro!AB10</f>
        <v>0.8</v>
      </c>
      <c r="N47" s="178">
        <f>ICA_Registro!AD10</f>
        <v>0.8</v>
      </c>
      <c r="O47" s="178">
        <f>ICA_Registro!AF10</f>
        <v>1</v>
      </c>
      <c r="P47" s="178">
        <f>AVERAGE(D47:O47)</f>
        <v>0.76666666666666661</v>
      </c>
      <c r="Q47" s="171"/>
    </row>
    <row r="48" spans="1:17" ht="4.5" customHeight="1" thickBot="1" x14ac:dyDescent="0.25">
      <c r="A48" s="171"/>
      <c r="B48" s="179">
        <v>0.9</v>
      </c>
      <c r="C48" s="180"/>
      <c r="D48" s="180"/>
      <c r="E48" s="180"/>
      <c r="F48" s="181">
        <f>+$C$26</f>
        <v>0.8</v>
      </c>
      <c r="G48" s="180"/>
      <c r="H48" s="180"/>
      <c r="I48" s="181">
        <f>+$C$26</f>
        <v>0.8</v>
      </c>
      <c r="J48" s="180"/>
      <c r="K48" s="180"/>
      <c r="L48" s="181">
        <f>+$C$26</f>
        <v>0.8</v>
      </c>
      <c r="M48" s="180"/>
      <c r="N48" s="180"/>
      <c r="O48" s="181">
        <f>+$C$26</f>
        <v>0.8</v>
      </c>
      <c r="P48" s="181">
        <f>+$C$26</f>
        <v>0.8</v>
      </c>
      <c r="Q48" s="171"/>
    </row>
    <row r="49" spans="1:17" ht="22.5" customHeight="1" thickBot="1" x14ac:dyDescent="0.25">
      <c r="A49" s="171"/>
      <c r="B49" s="756" t="s">
        <v>21</v>
      </c>
      <c r="C49" s="757"/>
      <c r="D49" s="757"/>
      <c r="E49" s="757"/>
      <c r="F49" s="757"/>
      <c r="G49" s="757"/>
      <c r="H49" s="757"/>
      <c r="I49" s="757"/>
      <c r="J49" s="757"/>
      <c r="K49" s="757"/>
      <c r="L49" s="757"/>
      <c r="M49" s="757"/>
      <c r="N49" s="757"/>
      <c r="O49" s="757"/>
      <c r="P49" s="758"/>
      <c r="Q49" s="171"/>
    </row>
    <row r="50" spans="1:17" x14ac:dyDescent="0.2">
      <c r="A50" s="171"/>
      <c r="B50" s="783"/>
      <c r="C50" s="784"/>
      <c r="D50" s="784"/>
      <c r="E50" s="784"/>
      <c r="F50" s="784"/>
      <c r="G50" s="784"/>
      <c r="H50" s="784"/>
      <c r="I50" s="784"/>
      <c r="J50" s="784"/>
      <c r="K50" s="784"/>
      <c r="L50" s="784"/>
      <c r="M50" s="784"/>
      <c r="N50" s="784"/>
      <c r="O50" s="784"/>
      <c r="P50" s="785"/>
      <c r="Q50" s="171"/>
    </row>
    <row r="51" spans="1:17" x14ac:dyDescent="0.2">
      <c r="A51" s="171"/>
      <c r="B51" s="786"/>
      <c r="C51" s="787"/>
      <c r="D51" s="787"/>
      <c r="E51" s="787"/>
      <c r="F51" s="787"/>
      <c r="G51" s="787"/>
      <c r="H51" s="787"/>
      <c r="I51" s="787"/>
      <c r="J51" s="787"/>
      <c r="K51" s="787"/>
      <c r="L51" s="787"/>
      <c r="M51" s="787"/>
      <c r="N51" s="787"/>
      <c r="O51" s="787"/>
      <c r="P51" s="788"/>
      <c r="Q51" s="171"/>
    </row>
    <row r="52" spans="1:17" x14ac:dyDescent="0.2">
      <c r="A52" s="171"/>
      <c r="B52" s="786"/>
      <c r="C52" s="787"/>
      <c r="D52" s="787"/>
      <c r="E52" s="787"/>
      <c r="F52" s="787"/>
      <c r="G52" s="787"/>
      <c r="H52" s="787"/>
      <c r="I52" s="787"/>
      <c r="J52" s="787"/>
      <c r="K52" s="787"/>
      <c r="L52" s="787"/>
      <c r="M52" s="787"/>
      <c r="N52" s="787"/>
      <c r="O52" s="787"/>
      <c r="P52" s="788"/>
      <c r="Q52" s="171"/>
    </row>
    <row r="53" spans="1:17" x14ac:dyDescent="0.2">
      <c r="A53" s="171"/>
      <c r="B53" s="786"/>
      <c r="C53" s="787"/>
      <c r="D53" s="787"/>
      <c r="E53" s="787"/>
      <c r="F53" s="787"/>
      <c r="G53" s="787"/>
      <c r="H53" s="787"/>
      <c r="I53" s="787"/>
      <c r="J53" s="787"/>
      <c r="K53" s="787"/>
      <c r="L53" s="787"/>
      <c r="M53" s="787"/>
      <c r="N53" s="787"/>
      <c r="O53" s="787"/>
      <c r="P53" s="788"/>
      <c r="Q53" s="171"/>
    </row>
    <row r="54" spans="1:17" x14ac:dyDescent="0.2">
      <c r="A54" s="171"/>
      <c r="B54" s="786"/>
      <c r="C54" s="787"/>
      <c r="D54" s="787"/>
      <c r="E54" s="787"/>
      <c r="F54" s="787"/>
      <c r="G54" s="787"/>
      <c r="H54" s="787"/>
      <c r="I54" s="787"/>
      <c r="J54" s="787"/>
      <c r="K54" s="787"/>
      <c r="L54" s="787"/>
      <c r="M54" s="787"/>
      <c r="N54" s="787"/>
      <c r="O54" s="787"/>
      <c r="P54" s="788"/>
      <c r="Q54" s="171"/>
    </row>
    <row r="55" spans="1:17" x14ac:dyDescent="0.2">
      <c r="A55" s="171"/>
      <c r="B55" s="786"/>
      <c r="C55" s="787"/>
      <c r="D55" s="787"/>
      <c r="E55" s="787"/>
      <c r="F55" s="787"/>
      <c r="G55" s="787"/>
      <c r="H55" s="787"/>
      <c r="I55" s="787"/>
      <c r="J55" s="787"/>
      <c r="K55" s="787"/>
      <c r="L55" s="787"/>
      <c r="M55" s="787"/>
      <c r="N55" s="787"/>
      <c r="O55" s="787"/>
      <c r="P55" s="788"/>
      <c r="Q55" s="171"/>
    </row>
    <row r="56" spans="1:17" x14ac:dyDescent="0.2">
      <c r="A56" s="171"/>
      <c r="B56" s="786"/>
      <c r="C56" s="787"/>
      <c r="D56" s="787"/>
      <c r="E56" s="787"/>
      <c r="F56" s="787"/>
      <c r="G56" s="787"/>
      <c r="H56" s="787"/>
      <c r="I56" s="787"/>
      <c r="J56" s="787"/>
      <c r="K56" s="787"/>
      <c r="L56" s="787"/>
      <c r="M56" s="787"/>
      <c r="N56" s="787"/>
      <c r="O56" s="787"/>
      <c r="P56" s="788"/>
      <c r="Q56" s="171"/>
    </row>
    <row r="57" spans="1:17" x14ac:dyDescent="0.2">
      <c r="A57" s="171"/>
      <c r="B57" s="786"/>
      <c r="C57" s="787"/>
      <c r="D57" s="787"/>
      <c r="E57" s="787"/>
      <c r="F57" s="787"/>
      <c r="G57" s="787"/>
      <c r="H57" s="787"/>
      <c r="I57" s="787"/>
      <c r="J57" s="787"/>
      <c r="K57" s="787"/>
      <c r="L57" s="787"/>
      <c r="M57" s="787"/>
      <c r="N57" s="787"/>
      <c r="O57" s="787"/>
      <c r="P57" s="788"/>
      <c r="Q57" s="171"/>
    </row>
    <row r="58" spans="1:17" x14ac:dyDescent="0.2">
      <c r="A58" s="171"/>
      <c r="B58" s="786"/>
      <c r="C58" s="787"/>
      <c r="D58" s="787"/>
      <c r="E58" s="787"/>
      <c r="F58" s="787"/>
      <c r="G58" s="787"/>
      <c r="H58" s="787"/>
      <c r="I58" s="787"/>
      <c r="J58" s="787"/>
      <c r="K58" s="787"/>
      <c r="L58" s="787"/>
      <c r="M58" s="787"/>
      <c r="N58" s="787"/>
      <c r="O58" s="787"/>
      <c r="P58" s="788"/>
      <c r="Q58" s="171"/>
    </row>
    <row r="59" spans="1:17" x14ac:dyDescent="0.2">
      <c r="A59" s="171"/>
      <c r="B59" s="786"/>
      <c r="C59" s="787"/>
      <c r="D59" s="787"/>
      <c r="E59" s="787"/>
      <c r="F59" s="787"/>
      <c r="G59" s="787"/>
      <c r="H59" s="787"/>
      <c r="I59" s="787"/>
      <c r="J59" s="787"/>
      <c r="K59" s="787"/>
      <c r="L59" s="787"/>
      <c r="M59" s="787"/>
      <c r="N59" s="787"/>
      <c r="O59" s="787"/>
      <c r="P59" s="788"/>
      <c r="Q59" s="171"/>
    </row>
    <row r="60" spans="1:17" x14ac:dyDescent="0.2">
      <c r="A60" s="171"/>
      <c r="B60" s="786"/>
      <c r="C60" s="787"/>
      <c r="D60" s="787"/>
      <c r="E60" s="787"/>
      <c r="F60" s="787"/>
      <c r="G60" s="787"/>
      <c r="H60" s="787"/>
      <c r="I60" s="787"/>
      <c r="J60" s="787"/>
      <c r="K60" s="787"/>
      <c r="L60" s="787"/>
      <c r="M60" s="787"/>
      <c r="N60" s="787"/>
      <c r="O60" s="787"/>
      <c r="P60" s="788"/>
      <c r="Q60" s="171"/>
    </row>
    <row r="61" spans="1:17" x14ac:dyDescent="0.2">
      <c r="A61" s="171"/>
      <c r="B61" s="786"/>
      <c r="C61" s="787"/>
      <c r="D61" s="787"/>
      <c r="E61" s="787"/>
      <c r="F61" s="787"/>
      <c r="G61" s="787"/>
      <c r="H61" s="787"/>
      <c r="I61" s="787"/>
      <c r="J61" s="787"/>
      <c r="K61" s="787"/>
      <c r="L61" s="787"/>
      <c r="M61" s="787"/>
      <c r="N61" s="787"/>
      <c r="O61" s="787"/>
      <c r="P61" s="788"/>
      <c r="Q61" s="171"/>
    </row>
    <row r="62" spans="1:17" x14ac:dyDescent="0.2">
      <c r="A62" s="171"/>
      <c r="B62" s="786"/>
      <c r="C62" s="787"/>
      <c r="D62" s="787"/>
      <c r="E62" s="787"/>
      <c r="F62" s="787"/>
      <c r="G62" s="787"/>
      <c r="H62" s="787"/>
      <c r="I62" s="787"/>
      <c r="J62" s="787"/>
      <c r="K62" s="787"/>
      <c r="L62" s="787"/>
      <c r="M62" s="787"/>
      <c r="N62" s="787"/>
      <c r="O62" s="787"/>
      <c r="P62" s="788"/>
      <c r="Q62" s="171"/>
    </row>
    <row r="63" spans="1:17" x14ac:dyDescent="0.2">
      <c r="A63" s="171"/>
      <c r="B63" s="786"/>
      <c r="C63" s="787"/>
      <c r="D63" s="787"/>
      <c r="E63" s="787"/>
      <c r="F63" s="787"/>
      <c r="G63" s="787"/>
      <c r="H63" s="787"/>
      <c r="I63" s="787"/>
      <c r="J63" s="787"/>
      <c r="K63" s="787"/>
      <c r="L63" s="787"/>
      <c r="M63" s="787"/>
      <c r="N63" s="787"/>
      <c r="O63" s="787"/>
      <c r="P63" s="788"/>
      <c r="Q63" s="171"/>
    </row>
    <row r="64" spans="1:17" x14ac:dyDescent="0.2">
      <c r="A64" s="171"/>
      <c r="B64" s="786"/>
      <c r="C64" s="787"/>
      <c r="D64" s="787"/>
      <c r="E64" s="787"/>
      <c r="F64" s="787"/>
      <c r="G64" s="787"/>
      <c r="H64" s="787"/>
      <c r="I64" s="787"/>
      <c r="J64" s="787"/>
      <c r="K64" s="787"/>
      <c r="L64" s="787"/>
      <c r="M64" s="787"/>
      <c r="N64" s="787"/>
      <c r="O64" s="787"/>
      <c r="P64" s="788"/>
      <c r="Q64" s="171"/>
    </row>
    <row r="65" spans="1:19" ht="13.5" thickBot="1" x14ac:dyDescent="0.25">
      <c r="A65" s="171"/>
      <c r="B65" s="789"/>
      <c r="C65" s="790"/>
      <c r="D65" s="790"/>
      <c r="E65" s="790"/>
      <c r="F65" s="790"/>
      <c r="G65" s="790"/>
      <c r="H65" s="790"/>
      <c r="I65" s="790"/>
      <c r="J65" s="790"/>
      <c r="K65" s="790"/>
      <c r="L65" s="790"/>
      <c r="M65" s="790"/>
      <c r="N65" s="790"/>
      <c r="O65" s="790"/>
      <c r="P65" s="791"/>
      <c r="Q65" s="171"/>
    </row>
    <row r="66" spans="1:19" s="182" customFormat="1" ht="4.5" customHeight="1" thickBot="1" x14ac:dyDescent="0.25">
      <c r="A66" s="792"/>
      <c r="B66" s="792"/>
      <c r="C66" s="792"/>
      <c r="D66" s="792"/>
      <c r="E66" s="792"/>
      <c r="F66" s="792"/>
      <c r="G66" s="792"/>
      <c r="H66" s="792"/>
      <c r="I66" s="792"/>
      <c r="J66" s="792"/>
      <c r="K66" s="792"/>
      <c r="L66" s="792"/>
      <c r="M66" s="792"/>
      <c r="N66" s="792"/>
      <c r="O66" s="792"/>
      <c r="P66" s="792"/>
      <c r="Q66" s="792"/>
      <c r="S66" s="183"/>
    </row>
    <row r="67" spans="1:19" ht="15" customHeight="1" x14ac:dyDescent="0.2">
      <c r="A67" s="171"/>
      <c r="B67" s="793" t="s">
        <v>5</v>
      </c>
      <c r="C67" s="660" t="s">
        <v>180</v>
      </c>
      <c r="D67" s="661"/>
      <c r="E67" s="661"/>
      <c r="F67" s="661"/>
      <c r="G67" s="661"/>
      <c r="H67" s="661"/>
      <c r="I67" s="661"/>
      <c r="J67" s="661"/>
      <c r="K67" s="661"/>
      <c r="L67" s="661"/>
      <c r="M67" s="661"/>
      <c r="N67" s="661"/>
      <c r="O67" s="661"/>
      <c r="P67" s="662"/>
      <c r="Q67" s="171"/>
    </row>
    <row r="68" spans="1:19" ht="96" customHeight="1" x14ac:dyDescent="0.2">
      <c r="A68" s="171"/>
      <c r="B68" s="794"/>
      <c r="C68" s="777" t="s">
        <v>378</v>
      </c>
      <c r="D68" s="778"/>
      <c r="E68" s="778"/>
      <c r="F68" s="778"/>
      <c r="G68" s="778"/>
      <c r="H68" s="778"/>
      <c r="I68" s="778"/>
      <c r="J68" s="778"/>
      <c r="K68" s="778"/>
      <c r="L68" s="778"/>
      <c r="M68" s="778"/>
      <c r="N68" s="778"/>
      <c r="O68" s="778"/>
      <c r="P68" s="779"/>
      <c r="Q68" s="171"/>
    </row>
    <row r="69" spans="1:19" ht="15" customHeight="1" x14ac:dyDescent="0.2">
      <c r="A69" s="171"/>
      <c r="B69" s="794"/>
      <c r="C69" s="663" t="s">
        <v>181</v>
      </c>
      <c r="D69" s="664"/>
      <c r="E69" s="664"/>
      <c r="F69" s="664"/>
      <c r="G69" s="664"/>
      <c r="H69" s="664"/>
      <c r="I69" s="664"/>
      <c r="J69" s="664"/>
      <c r="K69" s="664"/>
      <c r="L69" s="664"/>
      <c r="M69" s="664"/>
      <c r="N69" s="664"/>
      <c r="O69" s="664"/>
      <c r="P69" s="665"/>
      <c r="Q69" s="171"/>
    </row>
    <row r="70" spans="1:19" ht="90" customHeight="1" x14ac:dyDescent="0.2">
      <c r="A70" s="171"/>
      <c r="B70" s="794"/>
      <c r="C70" s="777" t="s">
        <v>379</v>
      </c>
      <c r="D70" s="778"/>
      <c r="E70" s="778"/>
      <c r="F70" s="778"/>
      <c r="G70" s="778"/>
      <c r="H70" s="778"/>
      <c r="I70" s="778"/>
      <c r="J70" s="778"/>
      <c r="K70" s="778"/>
      <c r="L70" s="778"/>
      <c r="M70" s="778"/>
      <c r="N70" s="778"/>
      <c r="O70" s="778"/>
      <c r="P70" s="779"/>
      <c r="Q70" s="171"/>
    </row>
    <row r="71" spans="1:19" ht="18" customHeight="1" x14ac:dyDescent="0.2">
      <c r="A71" s="171"/>
      <c r="B71" s="794"/>
      <c r="C71" s="663" t="s">
        <v>182</v>
      </c>
      <c r="D71" s="664"/>
      <c r="E71" s="664"/>
      <c r="F71" s="664"/>
      <c r="G71" s="664"/>
      <c r="H71" s="664"/>
      <c r="I71" s="664"/>
      <c r="J71" s="664"/>
      <c r="K71" s="664"/>
      <c r="L71" s="664"/>
      <c r="M71" s="664"/>
      <c r="N71" s="664"/>
      <c r="O71" s="664"/>
      <c r="P71" s="665"/>
      <c r="Q71" s="171"/>
    </row>
    <row r="72" spans="1:19" ht="90" customHeight="1" x14ac:dyDescent="0.2">
      <c r="A72" s="171"/>
      <c r="B72" s="794"/>
      <c r="C72" s="777" t="s">
        <v>389</v>
      </c>
      <c r="D72" s="778"/>
      <c r="E72" s="778"/>
      <c r="F72" s="778"/>
      <c r="G72" s="778"/>
      <c r="H72" s="778"/>
      <c r="I72" s="778"/>
      <c r="J72" s="778"/>
      <c r="K72" s="778"/>
      <c r="L72" s="778"/>
      <c r="M72" s="778"/>
      <c r="N72" s="778"/>
      <c r="O72" s="778"/>
      <c r="P72" s="779"/>
      <c r="Q72" s="171"/>
    </row>
    <row r="73" spans="1:19" ht="17.25" customHeight="1" x14ac:dyDescent="0.2">
      <c r="A73" s="171"/>
      <c r="B73" s="794"/>
      <c r="C73" s="663" t="s">
        <v>183</v>
      </c>
      <c r="D73" s="664"/>
      <c r="E73" s="664"/>
      <c r="F73" s="664"/>
      <c r="G73" s="664"/>
      <c r="H73" s="664"/>
      <c r="I73" s="664"/>
      <c r="J73" s="664"/>
      <c r="K73" s="664"/>
      <c r="L73" s="664"/>
      <c r="M73" s="664"/>
      <c r="N73" s="664"/>
      <c r="O73" s="664"/>
      <c r="P73" s="665"/>
      <c r="Q73" s="171"/>
    </row>
    <row r="74" spans="1:19" ht="90" customHeight="1" thickBot="1" x14ac:dyDescent="0.25">
      <c r="A74" s="171"/>
      <c r="B74" s="795"/>
      <c r="C74" s="780" t="s">
        <v>395</v>
      </c>
      <c r="D74" s="781"/>
      <c r="E74" s="781"/>
      <c r="F74" s="781"/>
      <c r="G74" s="781"/>
      <c r="H74" s="781"/>
      <c r="I74" s="781"/>
      <c r="J74" s="781"/>
      <c r="K74" s="781"/>
      <c r="L74" s="781"/>
      <c r="M74" s="781"/>
      <c r="N74" s="781"/>
      <c r="O74" s="781"/>
      <c r="P74" s="782"/>
      <c r="Q74" s="171"/>
    </row>
    <row r="75" spans="1:19" ht="30.75" customHeight="1" thickBot="1" x14ac:dyDescent="0.25">
      <c r="A75" s="171"/>
      <c r="B75" s="184" t="s">
        <v>63</v>
      </c>
      <c r="C75" s="705" t="s">
        <v>196</v>
      </c>
      <c r="D75" s="706"/>
      <c r="E75" s="706"/>
      <c r="F75" s="706"/>
      <c r="G75" s="706"/>
      <c r="H75" s="706"/>
      <c r="I75" s="706"/>
      <c r="J75" s="706"/>
      <c r="K75" s="706"/>
      <c r="L75" s="706"/>
      <c r="M75" s="706"/>
      <c r="N75" s="706"/>
      <c r="O75" s="706"/>
      <c r="P75" s="707"/>
      <c r="Q75" s="171"/>
    </row>
    <row r="76" spans="1:19" ht="27.75" customHeight="1" thickBot="1" x14ac:dyDescent="0.25">
      <c r="A76" s="171"/>
      <c r="B76" s="184" t="s">
        <v>84</v>
      </c>
      <c r="C76" s="654" t="s">
        <v>85</v>
      </c>
      <c r="D76" s="654"/>
      <c r="E76" s="654"/>
      <c r="F76" s="654"/>
      <c r="G76" s="654"/>
      <c r="H76" s="654"/>
      <c r="I76" s="654"/>
      <c r="J76" s="654"/>
      <c r="K76" s="654"/>
      <c r="L76" s="654"/>
      <c r="M76" s="654"/>
      <c r="N76" s="654"/>
      <c r="O76" s="654"/>
      <c r="P76" s="655"/>
      <c r="Q76" s="171"/>
    </row>
    <row r="79" spans="1:19" x14ac:dyDescent="0.2">
      <c r="C79" s="185"/>
    </row>
    <row r="80" spans="1:19" hidden="1" x14ac:dyDescent="0.2">
      <c r="C80" s="167">
        <v>2018</v>
      </c>
    </row>
    <row r="81" spans="2:19" hidden="1" x14ac:dyDescent="0.2">
      <c r="C81" s="167">
        <v>2019</v>
      </c>
    </row>
    <row r="87" spans="2:19" s="186" customFormat="1" x14ac:dyDescent="0.2">
      <c r="S87" s="169"/>
    </row>
    <row r="88" spans="2:19" s="186" customFormat="1" x14ac:dyDescent="0.2">
      <c r="S88" s="169"/>
    </row>
    <row r="89" spans="2:19" s="186" customFormat="1" x14ac:dyDescent="0.2">
      <c r="S89" s="169"/>
    </row>
    <row r="90" spans="2:19" s="186" customFormat="1" x14ac:dyDescent="0.2">
      <c r="S90" s="169"/>
    </row>
    <row r="91" spans="2:19" s="186" customFormat="1" x14ac:dyDescent="0.2">
      <c r="S91" s="169"/>
    </row>
    <row r="92" spans="2:19" s="186" customFormat="1" x14ac:dyDescent="0.2">
      <c r="S92" s="169"/>
    </row>
    <row r="93" spans="2:19" s="186" customFormat="1" x14ac:dyDescent="0.2">
      <c r="D93" s="187"/>
      <c r="E93" s="187"/>
      <c r="F93" s="187"/>
      <c r="G93" s="187"/>
      <c r="H93" s="187"/>
      <c r="I93" s="187"/>
      <c r="S93" s="169"/>
    </row>
    <row r="94" spans="2:19" s="186" customFormat="1" x14ac:dyDescent="0.2">
      <c r="D94" s="187"/>
      <c r="E94" s="187"/>
      <c r="F94" s="187"/>
      <c r="G94" s="187"/>
      <c r="H94" s="187"/>
      <c r="I94" s="187"/>
      <c r="S94" s="169"/>
    </row>
    <row r="95" spans="2:19" s="186" customFormat="1" x14ac:dyDescent="0.2">
      <c r="B95" s="187"/>
      <c r="C95" s="187"/>
      <c r="D95" s="187"/>
      <c r="E95" s="187"/>
      <c r="F95" s="187"/>
      <c r="G95" s="187"/>
      <c r="H95" s="187"/>
      <c r="I95" s="187"/>
      <c r="S95" s="169"/>
    </row>
    <row r="96" spans="2:19" s="186" customFormat="1" x14ac:dyDescent="0.2">
      <c r="B96" s="187"/>
      <c r="C96" s="187"/>
      <c r="D96" s="187"/>
      <c r="E96" s="187"/>
      <c r="F96" s="187"/>
      <c r="G96" s="187"/>
      <c r="H96" s="187"/>
      <c r="I96" s="187"/>
      <c r="S96" s="169"/>
    </row>
    <row r="97" spans="2:19" s="186" customFormat="1" x14ac:dyDescent="0.2">
      <c r="B97" s="187"/>
      <c r="C97" s="187"/>
      <c r="D97" s="187"/>
      <c r="E97" s="187"/>
      <c r="F97" s="187"/>
      <c r="G97" s="187"/>
      <c r="H97" s="187"/>
      <c r="I97" s="187"/>
      <c r="S97" s="169"/>
    </row>
    <row r="98" spans="2:19" s="186" customFormat="1" x14ac:dyDescent="0.2">
      <c r="B98" s="187"/>
      <c r="C98" s="187"/>
      <c r="D98" s="187"/>
      <c r="E98" s="187"/>
      <c r="F98" s="187"/>
      <c r="G98" s="187"/>
      <c r="H98" s="187"/>
      <c r="I98" s="187"/>
      <c r="K98" s="187"/>
      <c r="L98" s="187"/>
      <c r="M98" s="187"/>
      <c r="N98" s="187"/>
      <c r="O98" s="187"/>
      <c r="P98" s="187"/>
      <c r="S98" s="169"/>
    </row>
    <row r="99" spans="2:19" s="186" customFormat="1" x14ac:dyDescent="0.2">
      <c r="B99" s="187"/>
      <c r="C99" s="187"/>
      <c r="D99" s="187"/>
      <c r="E99" s="187"/>
      <c r="F99" s="187"/>
      <c r="G99" s="187"/>
      <c r="H99" s="187"/>
      <c r="I99" s="187"/>
      <c r="K99" s="187"/>
      <c r="L99" s="187"/>
      <c r="M99" s="187"/>
      <c r="N99" s="187"/>
      <c r="O99" s="187"/>
      <c r="P99" s="187"/>
      <c r="S99" s="169"/>
    </row>
    <row r="100" spans="2:19" s="186" customFormat="1" x14ac:dyDescent="0.2">
      <c r="B100" s="187"/>
      <c r="C100" s="187"/>
      <c r="D100" s="187"/>
      <c r="E100" s="187"/>
      <c r="F100" s="187"/>
      <c r="G100" s="187"/>
      <c r="H100" s="187"/>
      <c r="I100" s="187"/>
      <c r="K100" s="187"/>
      <c r="L100" s="187"/>
      <c r="M100" s="187"/>
      <c r="N100" s="187"/>
      <c r="O100" s="187"/>
      <c r="P100" s="187"/>
      <c r="S100" s="169"/>
    </row>
    <row r="101" spans="2:19" s="186" customFormat="1" x14ac:dyDescent="0.2">
      <c r="B101" s="187"/>
      <c r="C101" s="187"/>
      <c r="D101" s="187"/>
      <c r="E101" s="187"/>
      <c r="F101" s="187"/>
      <c r="G101" s="187"/>
      <c r="H101" s="187"/>
      <c r="I101" s="187"/>
      <c r="K101" s="187"/>
      <c r="L101" s="187"/>
      <c r="M101" s="187"/>
      <c r="N101" s="187"/>
      <c r="O101" s="187"/>
      <c r="P101" s="187"/>
      <c r="Q101" s="188" t="s">
        <v>69</v>
      </c>
      <c r="S101" s="169"/>
    </row>
    <row r="102" spans="2:19" s="186" customFormat="1" x14ac:dyDescent="0.2">
      <c r="B102" s="189"/>
      <c r="C102" s="189"/>
      <c r="D102" s="187"/>
      <c r="E102" s="187"/>
      <c r="F102" s="187"/>
      <c r="G102" s="187"/>
      <c r="H102" s="187"/>
      <c r="I102" s="187"/>
      <c r="K102" s="187"/>
      <c r="L102" s="187"/>
      <c r="O102" s="187"/>
      <c r="P102" s="187"/>
      <c r="Q102" s="188" t="s">
        <v>70</v>
      </c>
      <c r="S102" s="169"/>
    </row>
    <row r="103" spans="2:19" s="186" customFormat="1" x14ac:dyDescent="0.2">
      <c r="B103" s="189"/>
      <c r="C103" s="189"/>
      <c r="D103" s="187"/>
      <c r="E103" s="187"/>
      <c r="F103" s="187"/>
      <c r="G103" s="187"/>
      <c r="H103" s="187"/>
      <c r="I103" s="187"/>
      <c r="K103" s="187"/>
      <c r="L103" s="187"/>
      <c r="O103" s="187"/>
      <c r="P103" s="187"/>
      <c r="Q103" s="188" t="s">
        <v>72</v>
      </c>
      <c r="S103" s="169"/>
    </row>
    <row r="104" spans="2:19" s="186" customFormat="1" x14ac:dyDescent="0.2">
      <c r="B104" s="189"/>
      <c r="C104" s="189"/>
      <c r="D104" s="187"/>
      <c r="E104" s="187"/>
      <c r="F104" s="187"/>
      <c r="G104" s="187"/>
      <c r="H104" s="187"/>
      <c r="I104" s="187"/>
      <c r="K104" s="187"/>
      <c r="L104" s="187"/>
      <c r="O104" s="187"/>
      <c r="P104" s="187"/>
      <c r="Q104" s="188" t="s">
        <v>71</v>
      </c>
      <c r="S104" s="169"/>
    </row>
    <row r="105" spans="2:19" s="186" customFormat="1" x14ac:dyDescent="0.2">
      <c r="B105" s="187"/>
      <c r="C105" s="189"/>
      <c r="D105" s="187"/>
      <c r="E105" s="187"/>
      <c r="F105" s="187"/>
      <c r="G105" s="187"/>
      <c r="H105" s="187"/>
      <c r="I105" s="187"/>
      <c r="K105" s="187"/>
      <c r="L105" s="187"/>
      <c r="M105" s="189"/>
      <c r="N105" s="187"/>
      <c r="O105" s="187"/>
      <c r="P105" s="187"/>
      <c r="Q105" s="188" t="s">
        <v>73</v>
      </c>
      <c r="S105" s="169"/>
    </row>
    <row r="106" spans="2:19" s="186" customFormat="1" x14ac:dyDescent="0.2">
      <c r="B106" s="187"/>
      <c r="C106" s="189"/>
      <c r="D106" s="187"/>
      <c r="E106" s="187"/>
      <c r="F106" s="187"/>
      <c r="G106" s="187"/>
      <c r="H106" s="187"/>
      <c r="I106" s="187"/>
      <c r="K106" s="187"/>
      <c r="L106" s="187"/>
      <c r="M106" s="187"/>
      <c r="N106" s="187" t="s">
        <v>67</v>
      </c>
      <c r="O106" s="187"/>
      <c r="P106" s="187"/>
      <c r="Q106" s="188" t="s">
        <v>74</v>
      </c>
      <c r="S106" s="169"/>
    </row>
    <row r="107" spans="2:19" s="186" customFormat="1" x14ac:dyDescent="0.2">
      <c r="B107" s="187"/>
      <c r="C107" s="189"/>
      <c r="D107" s="187"/>
      <c r="E107" s="187"/>
      <c r="F107" s="187"/>
      <c r="G107" s="187"/>
      <c r="H107" s="187"/>
      <c r="I107" s="187"/>
      <c r="K107" s="187"/>
      <c r="L107" s="187"/>
      <c r="M107" s="187"/>
      <c r="N107" s="187"/>
      <c r="O107" s="187"/>
      <c r="P107" s="187"/>
      <c r="S107" s="169"/>
    </row>
    <row r="108" spans="2:19" s="186" customFormat="1" x14ac:dyDescent="0.2">
      <c r="B108" s="187"/>
      <c r="C108" s="189"/>
      <c r="D108" s="187"/>
      <c r="E108" s="187"/>
      <c r="F108" s="187"/>
      <c r="G108" s="187"/>
      <c r="H108" s="187"/>
      <c r="I108" s="187"/>
      <c r="K108" s="187"/>
      <c r="L108" s="187"/>
      <c r="M108" s="187"/>
      <c r="N108" s="187"/>
      <c r="O108" s="187"/>
      <c r="P108" s="187"/>
      <c r="S108" s="169"/>
    </row>
    <row r="109" spans="2:19" s="186" customFormat="1" x14ac:dyDescent="0.2">
      <c r="B109" s="187"/>
      <c r="C109" s="187"/>
      <c r="D109" s="187"/>
      <c r="E109" s="187"/>
      <c r="F109" s="187"/>
      <c r="G109" s="187"/>
      <c r="H109" s="187"/>
      <c r="I109" s="187"/>
      <c r="K109" s="187"/>
      <c r="L109" s="187"/>
      <c r="M109" s="187"/>
      <c r="N109" s="187"/>
      <c r="O109" s="187"/>
      <c r="P109" s="187"/>
      <c r="S109" s="169"/>
    </row>
    <row r="110" spans="2:19" s="186" customFormat="1" x14ac:dyDescent="0.2">
      <c r="B110" s="187"/>
      <c r="C110" s="187"/>
      <c r="D110" s="187"/>
      <c r="E110" s="187"/>
      <c r="F110" s="187"/>
      <c r="G110" s="187"/>
      <c r="H110" s="187"/>
      <c r="I110" s="187"/>
      <c r="K110" s="187"/>
      <c r="L110" s="187"/>
      <c r="M110" s="187"/>
      <c r="N110" s="187"/>
      <c r="O110" s="187"/>
      <c r="P110" s="187"/>
      <c r="S110" s="169"/>
    </row>
    <row r="111" spans="2:19" s="186" customFormat="1" x14ac:dyDescent="0.2">
      <c r="B111" s="187"/>
      <c r="C111" s="187"/>
      <c r="D111" s="187"/>
      <c r="E111" s="187"/>
      <c r="F111" s="187"/>
      <c r="G111" s="187"/>
      <c r="H111" s="187"/>
      <c r="I111" s="187"/>
      <c r="K111" s="187"/>
      <c r="L111" s="187"/>
      <c r="M111" s="187"/>
      <c r="N111" s="187"/>
      <c r="O111" s="187"/>
      <c r="P111" s="187"/>
      <c r="Q111" s="188">
        <v>2015</v>
      </c>
      <c r="S111" s="169"/>
    </row>
    <row r="112" spans="2:19" s="186" customFormat="1" ht="12.75" customHeight="1" x14ac:dyDescent="0.2">
      <c r="B112" s="187"/>
      <c r="C112" s="187"/>
      <c r="D112" s="187"/>
      <c r="E112" s="187"/>
      <c r="F112" s="187"/>
      <c r="G112" s="187"/>
      <c r="H112" s="187"/>
      <c r="I112" s="187"/>
      <c r="Q112" s="188">
        <v>2016</v>
      </c>
      <c r="S112" s="169"/>
    </row>
    <row r="113" spans="2:19" s="186" customFormat="1" x14ac:dyDescent="0.2">
      <c r="B113" s="187"/>
      <c r="C113" s="187"/>
      <c r="D113" s="187"/>
      <c r="E113" s="187"/>
      <c r="F113" s="187"/>
      <c r="G113" s="187"/>
      <c r="H113" s="187"/>
      <c r="I113" s="187"/>
      <c r="Q113" s="188">
        <v>2017</v>
      </c>
      <c r="S113" s="169"/>
    </row>
    <row r="114" spans="2:19" s="186" customFormat="1" x14ac:dyDescent="0.2">
      <c r="C114" s="187"/>
      <c r="H114" s="187"/>
      <c r="I114" s="187"/>
      <c r="Q114" s="188">
        <v>2018</v>
      </c>
      <c r="S114" s="169"/>
    </row>
    <row r="115" spans="2:19" s="186" customFormat="1" x14ac:dyDescent="0.2">
      <c r="C115" s="187"/>
      <c r="H115" s="187"/>
      <c r="I115" s="187"/>
      <c r="S115" s="169"/>
    </row>
    <row r="116" spans="2:19" s="186" customFormat="1" x14ac:dyDescent="0.2">
      <c r="C116" s="187"/>
      <c r="H116" s="187"/>
      <c r="I116" s="187"/>
      <c r="S116" s="169"/>
    </row>
    <row r="117" spans="2:19" s="186" customFormat="1" x14ac:dyDescent="0.2">
      <c r="B117" s="190"/>
      <c r="C117" s="187"/>
      <c r="H117" s="187"/>
      <c r="I117" s="187"/>
      <c r="S117" s="169"/>
    </row>
    <row r="118" spans="2:19" s="186" customFormat="1" x14ac:dyDescent="0.2">
      <c r="B118" s="190"/>
      <c r="C118" s="187"/>
      <c r="H118" s="187"/>
      <c r="I118" s="187"/>
      <c r="S118" s="169"/>
    </row>
    <row r="119" spans="2:19" s="186" customFormat="1" x14ac:dyDescent="0.2">
      <c r="B119" s="190"/>
      <c r="C119" s="187"/>
      <c r="H119" s="187"/>
      <c r="I119" s="187"/>
      <c r="S119" s="169"/>
    </row>
    <row r="120" spans="2:19" s="186" customFormat="1" x14ac:dyDescent="0.2">
      <c r="B120" s="190"/>
      <c r="C120" s="187"/>
      <c r="H120" s="187"/>
      <c r="I120" s="187"/>
      <c r="S120" s="169"/>
    </row>
    <row r="121" spans="2:19" s="186" customFormat="1" x14ac:dyDescent="0.2">
      <c r="B121" s="190"/>
      <c r="C121" s="187"/>
      <c r="H121" s="187"/>
      <c r="I121" s="187"/>
      <c r="S121" s="169"/>
    </row>
    <row r="122" spans="2:19" s="186" customFormat="1" x14ac:dyDescent="0.2">
      <c r="B122" s="190"/>
      <c r="C122" s="187"/>
      <c r="H122" s="187"/>
      <c r="I122" s="187"/>
      <c r="S122" s="169"/>
    </row>
    <row r="123" spans="2:19" s="186" customFormat="1" x14ac:dyDescent="0.2">
      <c r="B123" s="190"/>
      <c r="C123" s="187"/>
      <c r="H123" s="187"/>
      <c r="I123" s="187"/>
      <c r="S123" s="169"/>
    </row>
    <row r="124" spans="2:19" s="186" customFormat="1" x14ac:dyDescent="0.2">
      <c r="B124" s="191"/>
      <c r="C124" s="187"/>
      <c r="H124" s="187"/>
      <c r="I124" s="187"/>
      <c r="S124" s="169"/>
    </row>
    <row r="125" spans="2:19" s="186" customFormat="1" x14ac:dyDescent="0.2">
      <c r="B125" s="191"/>
      <c r="C125" s="187"/>
      <c r="H125" s="187"/>
      <c r="I125" s="187"/>
      <c r="S125" s="169"/>
    </row>
    <row r="126" spans="2:19" s="186" customFormat="1" x14ac:dyDescent="0.2">
      <c r="C126" s="187"/>
      <c r="H126" s="187"/>
      <c r="I126" s="187"/>
      <c r="S126" s="169"/>
    </row>
    <row r="127" spans="2:19" s="186" customFormat="1" x14ac:dyDescent="0.2">
      <c r="B127" s="192" t="s">
        <v>260</v>
      </c>
      <c r="C127" s="187"/>
      <c r="F127" s="187"/>
      <c r="I127" s="187"/>
      <c r="S127" s="169"/>
    </row>
    <row r="128" spans="2:19" s="186" customFormat="1" x14ac:dyDescent="0.2">
      <c r="B128" s="192" t="s">
        <v>261</v>
      </c>
      <c r="C128" s="187"/>
      <c r="F128" s="187"/>
      <c r="I128" s="187"/>
      <c r="S128" s="169"/>
    </row>
    <row r="129" spans="2:19" s="186" customFormat="1" x14ac:dyDescent="0.2">
      <c r="B129" s="192" t="s">
        <v>262</v>
      </c>
      <c r="C129" s="187"/>
      <c r="F129" s="187"/>
      <c r="I129" s="193"/>
      <c r="J129" s="193"/>
      <c r="K129" s="193"/>
      <c r="S129" s="169"/>
    </row>
    <row r="130" spans="2:19" s="186" customFormat="1" x14ac:dyDescent="0.2">
      <c r="B130" s="192" t="s">
        <v>263</v>
      </c>
      <c r="C130" s="187"/>
      <c r="F130" s="187"/>
      <c r="G130" s="187"/>
      <c r="H130" s="193"/>
      <c r="I130" s="193"/>
      <c r="J130" s="193"/>
      <c r="K130" s="193"/>
      <c r="S130" s="169"/>
    </row>
    <row r="131" spans="2:19" s="186" customFormat="1" x14ac:dyDescent="0.2">
      <c r="B131" s="192" t="s">
        <v>264</v>
      </c>
      <c r="C131" s="187"/>
      <c r="F131" s="187"/>
      <c r="G131" s="187"/>
      <c r="H131" s="193"/>
      <c r="I131" s="193"/>
      <c r="J131" s="193"/>
      <c r="K131" s="193"/>
      <c r="S131" s="169"/>
    </row>
    <row r="132" spans="2:19" s="186" customFormat="1" x14ac:dyDescent="0.2">
      <c r="B132" s="192" t="s">
        <v>265</v>
      </c>
      <c r="C132" s="187"/>
      <c r="F132" s="187"/>
      <c r="G132" s="187"/>
      <c r="H132" s="193"/>
      <c r="I132" s="193"/>
      <c r="J132" s="193"/>
      <c r="K132" s="193"/>
      <c r="S132" s="169"/>
    </row>
    <row r="133" spans="2:19" s="186" customFormat="1" x14ac:dyDescent="0.2">
      <c r="B133" s="192" t="s">
        <v>266</v>
      </c>
      <c r="C133" s="187"/>
      <c r="F133" s="187"/>
      <c r="G133" s="187"/>
      <c r="H133" s="193"/>
      <c r="I133" s="193"/>
      <c r="J133" s="193"/>
      <c r="K133" s="193"/>
      <c r="S133" s="169"/>
    </row>
    <row r="134" spans="2:19" s="186" customFormat="1" x14ac:dyDescent="0.2">
      <c r="B134" s="194"/>
      <c r="C134" s="187"/>
      <c r="F134" s="187"/>
      <c r="G134" s="187"/>
      <c r="H134" s="193"/>
      <c r="I134" s="193"/>
      <c r="J134" s="193"/>
      <c r="K134" s="193"/>
      <c r="S134" s="169"/>
    </row>
    <row r="135" spans="2:19" s="186" customFormat="1" x14ac:dyDescent="0.2">
      <c r="B135" s="190"/>
      <c r="C135" s="187"/>
      <c r="F135" s="187"/>
      <c r="G135" s="187"/>
      <c r="H135" s="193"/>
      <c r="I135" s="193"/>
      <c r="J135" s="193"/>
      <c r="K135" s="193"/>
      <c r="S135" s="169"/>
    </row>
    <row r="136" spans="2:19" s="171" customFormat="1" x14ac:dyDescent="0.2">
      <c r="B136" s="190"/>
      <c r="C136" s="187"/>
      <c r="F136" s="187"/>
      <c r="G136" s="187"/>
      <c r="H136" s="193"/>
      <c r="I136" s="193"/>
      <c r="J136" s="193"/>
      <c r="K136" s="193"/>
      <c r="S136" s="174"/>
    </row>
    <row r="137" spans="2:19" s="171" customFormat="1" x14ac:dyDescent="0.2">
      <c r="B137" s="186" t="s">
        <v>29</v>
      </c>
      <c r="C137" s="187"/>
      <c r="F137" s="187"/>
      <c r="G137" s="187"/>
      <c r="H137" s="193"/>
      <c r="I137" s="193"/>
      <c r="J137" s="193"/>
      <c r="K137" s="193"/>
      <c r="S137" s="174"/>
    </row>
    <row r="138" spans="2:19" s="171" customFormat="1" x14ac:dyDescent="0.2">
      <c r="B138" s="195" t="s">
        <v>55</v>
      </c>
      <c r="C138" s="187"/>
      <c r="F138" s="187"/>
      <c r="G138" s="187"/>
      <c r="H138" s="193"/>
      <c r="I138" s="193"/>
      <c r="J138" s="193"/>
      <c r="K138" s="193"/>
      <c r="S138" s="174"/>
    </row>
    <row r="139" spans="2:19" s="171" customFormat="1" x14ac:dyDescent="0.2">
      <c r="B139" s="195" t="s">
        <v>166</v>
      </c>
      <c r="C139" s="187"/>
      <c r="F139" s="187"/>
      <c r="G139" s="187"/>
      <c r="H139" s="193"/>
      <c r="I139" s="193"/>
      <c r="J139" s="193"/>
      <c r="K139" s="193"/>
      <c r="S139" s="174"/>
    </row>
    <row r="140" spans="2:19" s="171" customFormat="1" x14ac:dyDescent="0.2">
      <c r="B140" s="195" t="s">
        <v>39</v>
      </c>
      <c r="C140" s="187"/>
      <c r="F140" s="187"/>
      <c r="G140" s="187"/>
      <c r="H140" s="193"/>
      <c r="I140" s="193"/>
      <c r="J140" s="193"/>
      <c r="K140" s="193"/>
      <c r="S140" s="174"/>
    </row>
    <row r="141" spans="2:19" s="171" customFormat="1" x14ac:dyDescent="0.2">
      <c r="B141" s="195" t="s">
        <v>172</v>
      </c>
      <c r="C141" s="187"/>
      <c r="F141" s="187"/>
      <c r="G141" s="187"/>
      <c r="H141" s="193"/>
      <c r="I141" s="193"/>
      <c r="J141" s="193"/>
      <c r="K141" s="193"/>
      <c r="S141" s="174"/>
    </row>
    <row r="142" spans="2:19" s="171" customFormat="1" x14ac:dyDescent="0.2">
      <c r="B142" s="195" t="s">
        <v>112</v>
      </c>
      <c r="C142" s="187"/>
      <c r="F142" s="187"/>
      <c r="G142" s="187"/>
      <c r="J142" s="193"/>
      <c r="K142" s="193"/>
      <c r="S142" s="174"/>
    </row>
    <row r="143" spans="2:19" s="171" customFormat="1" x14ac:dyDescent="0.2">
      <c r="B143" s="195" t="s">
        <v>174</v>
      </c>
      <c r="C143" s="187"/>
      <c r="F143" s="187"/>
      <c r="G143" s="187"/>
      <c r="S143" s="174"/>
    </row>
    <row r="144" spans="2:19" s="171" customFormat="1" x14ac:dyDescent="0.2">
      <c r="B144" s="195" t="s">
        <v>53</v>
      </c>
      <c r="C144" s="187"/>
      <c r="F144" s="187"/>
      <c r="G144" s="187"/>
      <c r="S144" s="174"/>
    </row>
    <row r="145" spans="2:19" s="171" customFormat="1" x14ac:dyDescent="0.2">
      <c r="B145" s="195" t="s">
        <v>163</v>
      </c>
      <c r="C145" s="187"/>
      <c r="F145" s="187"/>
      <c r="G145" s="187"/>
      <c r="S145" s="174"/>
    </row>
    <row r="146" spans="2:19" s="171" customFormat="1" x14ac:dyDescent="0.2">
      <c r="B146" s="195" t="s">
        <v>167</v>
      </c>
      <c r="C146" s="187"/>
      <c r="F146" s="187"/>
      <c r="G146" s="187"/>
      <c r="S146" s="174"/>
    </row>
    <row r="147" spans="2:19" x14ac:dyDescent="0.2">
      <c r="B147" s="196" t="s">
        <v>187</v>
      </c>
      <c r="C147" s="187"/>
      <c r="F147" s="187"/>
      <c r="G147" s="187"/>
    </row>
    <row r="148" spans="2:19" x14ac:dyDescent="0.2">
      <c r="B148" s="195" t="s">
        <v>165</v>
      </c>
      <c r="C148" s="187"/>
      <c r="F148" s="187"/>
      <c r="G148" s="187"/>
    </row>
    <row r="149" spans="2:19" x14ac:dyDescent="0.2">
      <c r="B149" s="195" t="s">
        <v>170</v>
      </c>
      <c r="C149" s="187"/>
      <c r="F149" s="187"/>
      <c r="G149" s="187"/>
    </row>
    <row r="150" spans="2:19" x14ac:dyDescent="0.2">
      <c r="B150" s="195" t="s">
        <v>173</v>
      </c>
      <c r="C150" s="187"/>
      <c r="F150" s="187"/>
      <c r="G150" s="187"/>
    </row>
    <row r="151" spans="2:19" x14ac:dyDescent="0.2">
      <c r="B151" s="195" t="s">
        <v>171</v>
      </c>
      <c r="C151" s="187"/>
      <c r="F151" s="187"/>
      <c r="G151" s="187"/>
    </row>
    <row r="152" spans="2:19" x14ac:dyDescent="0.2">
      <c r="B152" s="195" t="s">
        <v>168</v>
      </c>
      <c r="C152" s="187"/>
      <c r="F152" s="187"/>
      <c r="G152" s="187"/>
    </row>
    <row r="153" spans="2:19" x14ac:dyDescent="0.2">
      <c r="B153" s="195" t="s">
        <v>161</v>
      </c>
      <c r="C153" s="187"/>
      <c r="F153" s="187"/>
      <c r="G153" s="187"/>
    </row>
    <row r="154" spans="2:19" x14ac:dyDescent="0.2">
      <c r="B154" s="195" t="s">
        <v>169</v>
      </c>
      <c r="C154" s="187"/>
    </row>
    <row r="155" spans="2:19" x14ac:dyDescent="0.2">
      <c r="B155" s="195" t="s">
        <v>162</v>
      </c>
      <c r="C155" s="187"/>
    </row>
    <row r="156" spans="2:19" x14ac:dyDescent="0.2">
      <c r="B156" s="195" t="s">
        <v>164</v>
      </c>
      <c r="C156" s="187"/>
    </row>
    <row r="157" spans="2:19" x14ac:dyDescent="0.2">
      <c r="B157" s="195" t="s">
        <v>46</v>
      </c>
      <c r="C157" s="187"/>
    </row>
    <row r="158" spans="2:19" x14ac:dyDescent="0.2">
      <c r="B158" s="195" t="s">
        <v>54</v>
      </c>
      <c r="C158" s="187"/>
    </row>
    <row r="159" spans="2:19" x14ac:dyDescent="0.2">
      <c r="B159" s="195" t="s">
        <v>45</v>
      </c>
      <c r="C159" s="187"/>
    </row>
    <row r="160" spans="2:19" x14ac:dyDescent="0.2">
      <c r="B160" s="195" t="s">
        <v>47</v>
      </c>
      <c r="C160" s="187"/>
    </row>
    <row r="161" spans="2:3" x14ac:dyDescent="0.2">
      <c r="B161" s="195" t="s">
        <v>113</v>
      </c>
      <c r="C161" s="187"/>
    </row>
    <row r="162" spans="2:3" x14ac:dyDescent="0.2">
      <c r="B162" s="195" t="s">
        <v>111</v>
      </c>
      <c r="C162" s="187"/>
    </row>
    <row r="163" spans="2:3" x14ac:dyDescent="0.2">
      <c r="B163" s="195" t="s">
        <v>40</v>
      </c>
      <c r="C163" s="187"/>
    </row>
    <row r="164" spans="2:3" x14ac:dyDescent="0.2">
      <c r="B164" s="195" t="s">
        <v>110</v>
      </c>
    </row>
    <row r="165" spans="2:3" x14ac:dyDescent="0.2">
      <c r="B165" s="186"/>
    </row>
    <row r="166" spans="2:3" x14ac:dyDescent="0.2">
      <c r="B166" s="186"/>
    </row>
    <row r="167" spans="2:3" x14ac:dyDescent="0.2">
      <c r="B167" s="186"/>
    </row>
    <row r="168" spans="2:3" x14ac:dyDescent="0.2">
      <c r="B168" s="186" t="s">
        <v>188</v>
      </c>
    </row>
    <row r="169" spans="2:3" x14ac:dyDescent="0.2">
      <c r="B169" s="188" t="s">
        <v>66</v>
      </c>
    </row>
    <row r="170" spans="2:3" x14ac:dyDescent="0.2">
      <c r="B170" s="188" t="s">
        <v>85</v>
      </c>
    </row>
    <row r="171" spans="2:3" x14ac:dyDescent="0.2">
      <c r="B171" s="186"/>
    </row>
    <row r="172" spans="2:3" x14ac:dyDescent="0.2">
      <c r="B172" s="190"/>
    </row>
    <row r="173" spans="2:3" x14ac:dyDescent="0.2">
      <c r="B173" s="190"/>
    </row>
    <row r="174" spans="2:3" x14ac:dyDescent="0.2">
      <c r="B174" s="197"/>
    </row>
    <row r="175" spans="2:3" x14ac:dyDescent="0.2">
      <c r="B175" s="197"/>
    </row>
    <row r="176" spans="2:3" x14ac:dyDescent="0.2">
      <c r="B176" s="197"/>
    </row>
    <row r="177" spans="2:2" x14ac:dyDescent="0.2">
      <c r="B177" s="197"/>
    </row>
    <row r="178" spans="2:2" x14ac:dyDescent="0.2">
      <c r="B178" s="197"/>
    </row>
  </sheetData>
  <sheetProtection formatColumns="0" formatRows="0"/>
  <mergeCells count="72">
    <mergeCell ref="C74:P74"/>
    <mergeCell ref="C75:P75"/>
    <mergeCell ref="C76:P76"/>
    <mergeCell ref="B50:P65"/>
    <mergeCell ref="A66:Q66"/>
    <mergeCell ref="B67:B74"/>
    <mergeCell ref="C67:P67"/>
    <mergeCell ref="C68:P68"/>
    <mergeCell ref="C69:P69"/>
    <mergeCell ref="C70:P70"/>
    <mergeCell ref="C71:P71"/>
    <mergeCell ref="C72:P72"/>
    <mergeCell ref="C73:P73"/>
    <mergeCell ref="C42:G42"/>
    <mergeCell ref="H42:L42"/>
    <mergeCell ref="M42:P42"/>
    <mergeCell ref="B44:P44"/>
    <mergeCell ref="B46:B47"/>
    <mergeCell ref="B49:P49"/>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D47:O47">
    <cfRule type="cellIs" dxfId="188" priority="1" stopIfTrue="1" operator="equal">
      <formula>0</formula>
    </cfRule>
    <cfRule type="cellIs" dxfId="187" priority="2" stopIfTrue="1" operator="between">
      <formula>$S$5</formula>
      <formula>$S$6</formula>
    </cfRule>
    <cfRule type="cellIs" dxfId="186" priority="3" stopIfTrue="1" operator="between">
      <formula>$S$3</formula>
      <formula>$S$4</formula>
    </cfRule>
    <cfRule type="cellIs" dxfId="185" priority="4" stopIfTrue="1" operator="greaterThanOrEqual">
      <formula>$S$2</formula>
    </cfRule>
  </conditionalFormatting>
  <dataValidations count="7">
    <dataValidation type="list" allowBlank="1" showInputMessage="1" showErrorMessage="1" sqref="C32:P32 C34:P34" xr:uid="{04892214-EC05-425B-9A68-43BEC6260A96}">
      <formula1>$Q$91:$Q$96</formula1>
    </dataValidation>
    <dataValidation type="list" allowBlank="1" showInputMessage="1" showErrorMessage="1" sqref="C76:P76" xr:uid="{E938AD6E-3A3A-4E97-931B-804ECBDA8D97}">
      <formula1>$B$169:$B$170</formula1>
    </dataValidation>
    <dataValidation type="list" allowBlank="1" showInputMessage="1" showErrorMessage="1" sqref="C12:P12" xr:uid="{7C4E1A58-942F-4FB3-B465-A29D23043343}">
      <formula1>$B$138:$B$164</formula1>
    </dataValidation>
    <dataValidation type="list" allowBlank="1" showInputMessage="1" showErrorMessage="1" sqref="N10:P10" xr:uid="{326F9B42-6A4B-4187-9052-15AF5E93D58C}">
      <formula1>"Economicos,Eficiencia,Eficacia, Efectividad,Calidad"</formula1>
    </dataValidation>
    <dataValidation type="list" allowBlank="1" showInputMessage="1" showErrorMessage="1" sqref="C36:P36" xr:uid="{A7EE51E0-FAC3-4268-9BB4-506A80E9B5B6}">
      <formula1>$Q$101:$Q$106</formula1>
    </dataValidation>
    <dataValidation type="list" allowBlank="1" showInputMessage="1" showErrorMessage="1" sqref="C18:P18" xr:uid="{B6FEFDB5-E4E7-4852-8289-8FD86F524251}">
      <formula1>$B$127:$B$133</formula1>
    </dataValidation>
    <dataValidation type="list" allowBlank="1" showInputMessage="1" showErrorMessage="1" sqref="C10:I10" xr:uid="{7497608B-6EAE-4696-B55D-BF4CA06BC683}">
      <formula1>"2023,2024,2025,2026,2027"</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FD9DB-EC7C-4C34-8585-A1AF6A8488ED}">
  <sheetPr>
    <tabColor theme="6" tint="0.39997558519241921"/>
  </sheetPr>
  <dimension ref="A1:AL142"/>
  <sheetViews>
    <sheetView zoomScale="93" zoomScaleNormal="93" workbookViewId="0">
      <pane xSplit="2" ySplit="9" topLeftCell="U18" activePane="bottomRight" state="frozen"/>
      <selection pane="topRight" activeCell="C1" sqref="C1"/>
      <selection pane="bottomLeft" activeCell="A10" sqref="A10"/>
      <selection pane="bottomRight" activeCell="V24" sqref="V24:V26"/>
    </sheetView>
  </sheetViews>
  <sheetFormatPr baseColWidth="10" defaultRowHeight="30" customHeight="1" x14ac:dyDescent="0.2"/>
  <cols>
    <col min="1" max="1" width="28.5703125" style="226" customWidth="1"/>
    <col min="2" max="2" width="27" style="203" bestFit="1" customWidth="1"/>
    <col min="3" max="15" width="10.7109375" style="203" customWidth="1"/>
    <col min="16" max="17" width="10.7109375" style="199" customWidth="1"/>
    <col min="18" max="18" width="10.7109375" style="169" customWidth="1"/>
    <col min="19" max="19" width="10.7109375" style="199" customWidth="1"/>
    <col min="20" max="36" width="10.7109375" style="203" customWidth="1"/>
    <col min="37" max="37" width="10.28515625" style="203" customWidth="1"/>
    <col min="38" max="38" width="52.5703125" style="203" customWidth="1"/>
    <col min="39" max="16384" width="11.42578125" style="203"/>
  </cols>
  <sheetData>
    <row r="1" spans="1:38" ht="30" hidden="1" customHeight="1" x14ac:dyDescent="0.25">
      <c r="A1" s="813"/>
      <c r="B1" s="814" t="s">
        <v>56</v>
      </c>
      <c r="C1" s="815"/>
      <c r="D1" s="815"/>
      <c r="E1" s="815"/>
      <c r="F1" s="815"/>
      <c r="G1" s="815"/>
      <c r="H1" s="815"/>
      <c r="I1" s="815"/>
      <c r="J1" s="815"/>
      <c r="K1" s="815"/>
      <c r="L1" s="815"/>
      <c r="M1" s="816"/>
      <c r="N1" s="817" t="s">
        <v>57</v>
      </c>
      <c r="O1" s="818"/>
      <c r="P1" s="198"/>
      <c r="S1" s="198"/>
      <c r="T1" s="200"/>
      <c r="U1" s="200"/>
      <c r="V1" s="201"/>
      <c r="W1" s="202"/>
    </row>
    <row r="2" spans="1:38" s="182" customFormat="1" ht="30" hidden="1" customHeight="1" x14ac:dyDescent="0.25">
      <c r="A2" s="813"/>
      <c r="B2" s="814" t="s">
        <v>87</v>
      </c>
      <c r="C2" s="815"/>
      <c r="D2" s="815"/>
      <c r="E2" s="815"/>
      <c r="F2" s="815"/>
      <c r="G2" s="815"/>
      <c r="H2" s="815"/>
      <c r="I2" s="815"/>
      <c r="J2" s="815"/>
      <c r="K2" s="815"/>
      <c r="L2" s="815"/>
      <c r="M2" s="816"/>
      <c r="N2" s="739" t="s">
        <v>189</v>
      </c>
      <c r="O2" s="740"/>
      <c r="P2" s="204"/>
      <c r="Q2" s="205"/>
      <c r="R2" s="167">
        <v>0.95</v>
      </c>
      <c r="S2" s="204"/>
      <c r="T2" s="206"/>
      <c r="U2" s="206"/>
      <c r="V2" s="207"/>
      <c r="W2" s="208"/>
    </row>
    <row r="3" spans="1:38" s="182" customFormat="1" ht="30" hidden="1" customHeight="1" x14ac:dyDescent="0.25">
      <c r="A3" s="813"/>
      <c r="B3" s="814" t="s">
        <v>89</v>
      </c>
      <c r="C3" s="815"/>
      <c r="D3" s="815"/>
      <c r="E3" s="815"/>
      <c r="F3" s="815"/>
      <c r="G3" s="815"/>
      <c r="H3" s="815"/>
      <c r="I3" s="815"/>
      <c r="J3" s="815"/>
      <c r="K3" s="815"/>
      <c r="L3" s="815"/>
      <c r="M3" s="816"/>
      <c r="N3" s="817" t="s">
        <v>175</v>
      </c>
      <c r="O3" s="818"/>
      <c r="P3" s="204"/>
      <c r="Q3" s="205"/>
      <c r="R3" s="167">
        <v>0.94999</v>
      </c>
      <c r="S3" s="204"/>
      <c r="T3" s="206"/>
      <c r="U3" s="206"/>
      <c r="V3" s="207"/>
      <c r="W3" s="208"/>
    </row>
    <row r="4" spans="1:38" s="182" customFormat="1" ht="30" hidden="1" customHeight="1" x14ac:dyDescent="0.25">
      <c r="A4" s="813"/>
      <c r="B4" s="814" t="s">
        <v>91</v>
      </c>
      <c r="C4" s="815"/>
      <c r="D4" s="815"/>
      <c r="E4" s="815"/>
      <c r="F4" s="815"/>
      <c r="G4" s="815"/>
      <c r="H4" s="815"/>
      <c r="I4" s="815"/>
      <c r="J4" s="815"/>
      <c r="K4" s="815"/>
      <c r="L4" s="815"/>
      <c r="M4" s="816"/>
      <c r="N4" s="818" t="s">
        <v>61</v>
      </c>
      <c r="O4" s="818"/>
      <c r="P4" s="209"/>
      <c r="Q4" s="205"/>
      <c r="R4" s="167">
        <v>0.65</v>
      </c>
      <c r="S4" s="209"/>
      <c r="T4" s="210"/>
      <c r="U4" s="210"/>
      <c r="V4" s="207"/>
      <c r="W4" s="208"/>
    </row>
    <row r="5" spans="1:38" s="182" customFormat="1" ht="18" hidden="1" x14ac:dyDescent="0.25">
      <c r="A5" s="211"/>
      <c r="B5" s="212"/>
      <c r="C5" s="213"/>
      <c r="D5" s="213"/>
      <c r="E5" s="213"/>
      <c r="F5" s="213"/>
      <c r="G5" s="213"/>
      <c r="H5" s="213"/>
      <c r="I5" s="213"/>
      <c r="J5" s="213"/>
      <c r="K5" s="213"/>
      <c r="L5" s="213"/>
      <c r="M5" s="214"/>
      <c r="N5" s="214"/>
      <c r="O5" s="214"/>
      <c r="P5" s="209"/>
      <c r="Q5" s="205"/>
      <c r="R5" s="167">
        <v>0.64998999999999996</v>
      </c>
      <c r="S5" s="209"/>
      <c r="T5" s="210"/>
      <c r="U5" s="210"/>
      <c r="V5" s="207"/>
      <c r="W5" s="208"/>
    </row>
    <row r="6" spans="1:38" s="182" customFormat="1" ht="13.5" hidden="1" customHeight="1" x14ac:dyDescent="0.25">
      <c r="A6" s="215" t="s">
        <v>0</v>
      </c>
      <c r="B6" s="216"/>
      <c r="C6" s="819" t="str">
        <f>[1]Requerimiento!C12</f>
        <v>GESTION DE INFRAESTRUCTURA FISICA</v>
      </c>
      <c r="D6" s="819"/>
      <c r="E6" s="819"/>
      <c r="F6" s="819"/>
      <c r="G6" s="819"/>
      <c r="H6" s="819"/>
      <c r="I6" s="819"/>
      <c r="J6" s="819"/>
      <c r="K6" s="819"/>
      <c r="L6" s="819"/>
      <c r="M6" s="819"/>
      <c r="N6" s="819"/>
      <c r="O6" s="819"/>
      <c r="P6" s="205"/>
      <c r="Q6" s="205"/>
      <c r="R6" s="170"/>
      <c r="S6" s="205"/>
    </row>
    <row r="7" spans="1:38" s="182" customFormat="1" ht="11.25" hidden="1" customHeight="1" thickBot="1" x14ac:dyDescent="0.25">
      <c r="A7" s="217"/>
      <c r="B7" s="216"/>
      <c r="C7" s="216"/>
      <c r="D7" s="216"/>
      <c r="E7" s="216"/>
      <c r="F7" s="216"/>
      <c r="G7" s="216"/>
      <c r="H7" s="216"/>
      <c r="I7" s="216"/>
      <c r="J7" s="216"/>
      <c r="K7" s="216"/>
      <c r="L7" s="216"/>
      <c r="M7" s="216"/>
      <c r="N7" s="216"/>
      <c r="O7" s="216"/>
      <c r="P7" s="205"/>
      <c r="Q7" s="205"/>
      <c r="R7" s="170"/>
      <c r="S7" s="205"/>
    </row>
    <row r="8" spans="1:38" ht="30" customHeight="1" x14ac:dyDescent="0.2">
      <c r="A8" s="820" t="s">
        <v>92</v>
      </c>
      <c r="B8" s="822" t="s">
        <v>20</v>
      </c>
      <c r="C8" s="824" t="str">
        <f>[2]ICA!C14</f>
        <v>Indicador Consumo Agua (ICA)</v>
      </c>
      <c r="D8" s="825"/>
      <c r="E8" s="825"/>
      <c r="F8" s="825"/>
      <c r="G8" s="825"/>
      <c r="H8" s="825"/>
      <c r="I8" s="825"/>
      <c r="J8" s="825"/>
      <c r="K8" s="825"/>
      <c r="L8" s="825"/>
      <c r="M8" s="825"/>
      <c r="N8" s="825"/>
      <c r="O8" s="825"/>
      <c r="P8" s="825"/>
      <c r="Q8" s="825"/>
      <c r="R8" s="825"/>
      <c r="S8" s="825"/>
      <c r="T8" s="825"/>
      <c r="U8" s="825"/>
      <c r="V8" s="825"/>
      <c r="W8" s="825"/>
      <c r="X8" s="825"/>
      <c r="Y8" s="825"/>
      <c r="Z8" s="825"/>
      <c r="AA8" s="825"/>
      <c r="AB8" s="825"/>
      <c r="AC8" s="825"/>
      <c r="AD8" s="825"/>
      <c r="AE8" s="825"/>
      <c r="AF8" s="825"/>
      <c r="AG8" s="825"/>
      <c r="AH8" s="825"/>
      <c r="AI8" s="825"/>
      <c r="AJ8" s="825"/>
      <c r="AK8" s="825"/>
      <c r="AL8" s="825"/>
    </row>
    <row r="9" spans="1:38" ht="30" customHeight="1" x14ac:dyDescent="0.2">
      <c r="A9" s="821"/>
      <c r="B9" s="823"/>
      <c r="C9" s="826" t="s">
        <v>290</v>
      </c>
      <c r="D9" s="826"/>
      <c r="E9" s="826" t="s">
        <v>291</v>
      </c>
      <c r="F9" s="826"/>
      <c r="G9" s="826" t="s">
        <v>292</v>
      </c>
      <c r="H9" s="826"/>
      <c r="I9" s="827" t="s">
        <v>176</v>
      </c>
      <c r="J9" s="828"/>
      <c r="K9" s="826" t="s">
        <v>293</v>
      </c>
      <c r="L9" s="826"/>
      <c r="M9" s="826" t="s">
        <v>294</v>
      </c>
      <c r="N9" s="826"/>
      <c r="O9" s="826" t="s">
        <v>295</v>
      </c>
      <c r="P9" s="826"/>
      <c r="Q9" s="826" t="s">
        <v>177</v>
      </c>
      <c r="R9" s="826"/>
      <c r="S9" s="826" t="s">
        <v>296</v>
      </c>
      <c r="T9" s="826"/>
      <c r="U9" s="826" t="s">
        <v>297</v>
      </c>
      <c r="V9" s="826"/>
      <c r="W9" s="826" t="s">
        <v>298</v>
      </c>
      <c r="X9" s="826"/>
      <c r="Y9" s="826" t="s">
        <v>178</v>
      </c>
      <c r="Z9" s="826"/>
      <c r="AA9" s="826" t="s">
        <v>299</v>
      </c>
      <c r="AB9" s="826"/>
      <c r="AC9" s="826" t="s">
        <v>300</v>
      </c>
      <c r="AD9" s="826"/>
      <c r="AE9" s="826" t="s">
        <v>301</v>
      </c>
      <c r="AF9" s="826"/>
      <c r="AG9" s="826" t="s">
        <v>179</v>
      </c>
      <c r="AH9" s="826"/>
      <c r="AI9" s="826" t="s">
        <v>302</v>
      </c>
      <c r="AJ9" s="826"/>
      <c r="AK9" s="829" t="s">
        <v>94</v>
      </c>
      <c r="AL9" s="830"/>
    </row>
    <row r="10" spans="1:38" ht="30" customHeight="1" x14ac:dyDescent="0.2">
      <c r="A10" s="831" t="s">
        <v>303</v>
      </c>
      <c r="B10" s="218" t="str">
        <f>[2]ICA!B40</f>
        <v>Sedes con registro de consumo permitido</v>
      </c>
      <c r="C10" s="219">
        <f>SUM(D12:D26)</f>
        <v>5</v>
      </c>
      <c r="D10" s="832">
        <f>C10/C11</f>
        <v>1</v>
      </c>
      <c r="E10" s="219">
        <f>SUM(F12:F26)</f>
        <v>4</v>
      </c>
      <c r="F10" s="832">
        <f>E10/E11</f>
        <v>0.8</v>
      </c>
      <c r="G10" s="219">
        <f>SUM(H12:H26)</f>
        <v>4</v>
      </c>
      <c r="H10" s="832">
        <f>G10/G11</f>
        <v>0.8</v>
      </c>
      <c r="I10" s="219">
        <f>AVERAGE(C10,E10,G10)</f>
        <v>4.333333333333333</v>
      </c>
      <c r="J10" s="832">
        <f>I10/I11</f>
        <v>0.86666666666666659</v>
      </c>
      <c r="K10" s="219">
        <f>SUM(L12:L26)</f>
        <v>3</v>
      </c>
      <c r="L10" s="832">
        <f>K10/K11</f>
        <v>0.6</v>
      </c>
      <c r="M10" s="219">
        <f>SUM(N12:N26)</f>
        <v>3</v>
      </c>
      <c r="N10" s="832">
        <f>M10/M11</f>
        <v>0.6</v>
      </c>
      <c r="O10" s="219">
        <f>SUM(P12:P26)</f>
        <v>3</v>
      </c>
      <c r="P10" s="832">
        <f>O10/O11</f>
        <v>0.6</v>
      </c>
      <c r="Q10" s="219">
        <f>AVERAGE(K10,M10,O10)</f>
        <v>3</v>
      </c>
      <c r="R10" s="832">
        <f>Q10/Q11</f>
        <v>0.6</v>
      </c>
      <c r="S10" s="219">
        <f>SUM(T12:T26)</f>
        <v>3</v>
      </c>
      <c r="T10" s="832">
        <f>S10/S11</f>
        <v>0.6</v>
      </c>
      <c r="U10" s="219">
        <f>SUM(V12:V26)</f>
        <v>4</v>
      </c>
      <c r="V10" s="832">
        <f>U10/U11</f>
        <v>0.8</v>
      </c>
      <c r="W10" s="219">
        <f>SUM(X12:X26)</f>
        <v>4</v>
      </c>
      <c r="X10" s="832">
        <f>W10/W11</f>
        <v>0.8</v>
      </c>
      <c r="Y10" s="219">
        <f>AVERAGE(S10,U10,W10)</f>
        <v>3.6666666666666665</v>
      </c>
      <c r="Z10" s="832">
        <f>Y10/Y11</f>
        <v>0.73333333333333328</v>
      </c>
      <c r="AA10" s="219">
        <f>SUM(AB12:AB26)</f>
        <v>4</v>
      </c>
      <c r="AB10" s="832">
        <f>AA10/AA11</f>
        <v>0.8</v>
      </c>
      <c r="AC10" s="219">
        <f>SUM(AD12:AD26)</f>
        <v>4</v>
      </c>
      <c r="AD10" s="832">
        <f>AC10/AC11</f>
        <v>0.8</v>
      </c>
      <c r="AE10" s="219">
        <f>SUM(AF12:AF26)</f>
        <v>5</v>
      </c>
      <c r="AF10" s="832">
        <f>AE10/AE11</f>
        <v>1</v>
      </c>
      <c r="AG10" s="219">
        <f>AVERAGE(AA10,AC10,AE10)</f>
        <v>4.333333333333333</v>
      </c>
      <c r="AH10" s="832">
        <f>AG10/AG11</f>
        <v>0.86666666666666659</v>
      </c>
      <c r="AI10" s="219">
        <f>AVERAGE(S10,U10,W10,AA10,AC10,AE10)</f>
        <v>4</v>
      </c>
      <c r="AJ10" s="832">
        <f>AI10/AI11</f>
        <v>0.8</v>
      </c>
      <c r="AK10" s="805" t="s">
        <v>304</v>
      </c>
      <c r="AL10" s="806"/>
    </row>
    <row r="11" spans="1:38" ht="30" customHeight="1" x14ac:dyDescent="0.2">
      <c r="A11" s="831"/>
      <c r="B11" s="218" t="s">
        <v>305</v>
      </c>
      <c r="C11" s="219">
        <v>5</v>
      </c>
      <c r="D11" s="832"/>
      <c r="E11" s="219">
        <v>5</v>
      </c>
      <c r="F11" s="832"/>
      <c r="G11" s="219">
        <v>5</v>
      </c>
      <c r="H11" s="832"/>
      <c r="I11" s="219">
        <v>5</v>
      </c>
      <c r="J11" s="832"/>
      <c r="K11" s="219">
        <v>5</v>
      </c>
      <c r="L11" s="832"/>
      <c r="M11" s="219">
        <v>5</v>
      </c>
      <c r="N11" s="832"/>
      <c r="O11" s="219">
        <v>5</v>
      </c>
      <c r="P11" s="832"/>
      <c r="Q11" s="219">
        <v>5</v>
      </c>
      <c r="R11" s="832"/>
      <c r="S11" s="219">
        <v>5</v>
      </c>
      <c r="T11" s="832"/>
      <c r="U11" s="219">
        <v>5</v>
      </c>
      <c r="V11" s="832"/>
      <c r="W11" s="219">
        <v>5</v>
      </c>
      <c r="X11" s="832"/>
      <c r="Y11" s="219">
        <v>5</v>
      </c>
      <c r="Z11" s="832"/>
      <c r="AA11" s="219">
        <v>5</v>
      </c>
      <c r="AB11" s="832"/>
      <c r="AC11" s="219">
        <v>5</v>
      </c>
      <c r="AD11" s="832"/>
      <c r="AE11" s="219">
        <v>5</v>
      </c>
      <c r="AF11" s="832"/>
      <c r="AG11" s="219">
        <v>5</v>
      </c>
      <c r="AH11" s="832"/>
      <c r="AI11" s="219">
        <v>5</v>
      </c>
      <c r="AJ11" s="832"/>
      <c r="AK11" s="807"/>
      <c r="AL11" s="808"/>
    </row>
    <row r="12" spans="1:38" ht="30" customHeight="1" x14ac:dyDescent="0.2">
      <c r="A12" s="802" t="s">
        <v>306</v>
      </c>
      <c r="B12" s="220" t="s">
        <v>307</v>
      </c>
      <c r="C12" s="221">
        <v>9</v>
      </c>
      <c r="D12" s="798">
        <f>IF(C12&lt;C14,1,0)</f>
        <v>1</v>
      </c>
      <c r="E12" s="221">
        <v>14</v>
      </c>
      <c r="F12" s="798">
        <f>IF(E12&lt;E14,1,0)</f>
        <v>1</v>
      </c>
      <c r="G12" s="221">
        <v>14</v>
      </c>
      <c r="H12" s="798">
        <f>IF(G12&lt;G14,1,0)</f>
        <v>1</v>
      </c>
      <c r="I12" s="222">
        <f>AVERAGE(C12,E12,G12)</f>
        <v>12.333333333333334</v>
      </c>
      <c r="J12" s="801">
        <f>IF(I12="","",IF(I12&lt;I14,1,0))</f>
        <v>1</v>
      </c>
      <c r="K12" s="221">
        <v>10</v>
      </c>
      <c r="L12" s="798">
        <f>IF(K12&lt;K14,1,0)</f>
        <v>1</v>
      </c>
      <c r="M12" s="221">
        <v>12</v>
      </c>
      <c r="N12" s="798">
        <f>IF(M12&lt;M14,1,0)</f>
        <v>1</v>
      </c>
      <c r="O12" s="221">
        <v>13</v>
      </c>
      <c r="P12" s="798">
        <f>IF(O12&lt;O14,1,0)</f>
        <v>1</v>
      </c>
      <c r="Q12" s="219">
        <f>AVERAGE(K12,M12,O12)</f>
        <v>11.666666666666666</v>
      </c>
      <c r="R12" s="801">
        <f>IF(Q12="","",IF(Q12&lt;Q14,1,0))</f>
        <v>1</v>
      </c>
      <c r="S12" s="223">
        <v>12</v>
      </c>
      <c r="T12" s="798">
        <f>IF(S12&lt;S14,1,0)</f>
        <v>1</v>
      </c>
      <c r="U12" s="223">
        <v>11</v>
      </c>
      <c r="V12" s="798">
        <f>IF(U12&lt;U14,1,0)</f>
        <v>1</v>
      </c>
      <c r="W12" s="223">
        <v>14</v>
      </c>
      <c r="X12" s="798">
        <f>IF(W12&lt;W14,1,0)</f>
        <v>1</v>
      </c>
      <c r="Y12" s="222">
        <f>AVERAGE(S12,U12,W12)</f>
        <v>12.333333333333334</v>
      </c>
      <c r="Z12" s="798">
        <f>IF(Y12="","",IF(Y12&lt;Y14,1,0))</f>
        <v>1</v>
      </c>
      <c r="AA12" s="223">
        <v>13</v>
      </c>
      <c r="AB12" s="798">
        <f>IF(AA12&lt;AA14,1,0)</f>
        <v>1</v>
      </c>
      <c r="AC12" s="223">
        <v>10</v>
      </c>
      <c r="AD12" s="798">
        <f>IF(AC12&lt;AC14,1,0)</f>
        <v>1</v>
      </c>
      <c r="AE12" s="223">
        <v>9</v>
      </c>
      <c r="AF12" s="798">
        <f>IF(AE12&lt;AE14,1,0)</f>
        <v>1</v>
      </c>
      <c r="AG12" s="222">
        <f>AVERAGE(AA12,AC12,AE12)</f>
        <v>10.666666666666666</v>
      </c>
      <c r="AH12" s="798">
        <f>IF(AG12="","",IF(AG12&lt;AG14,1,0))</f>
        <v>1</v>
      </c>
      <c r="AI12" s="224">
        <f>AVERAGE(S12,U12,W12,AA12,AC12,AE12)</f>
        <v>11.5</v>
      </c>
      <c r="AJ12" s="801">
        <f>IF(AI12&lt;AI14,1,0)</f>
        <v>1</v>
      </c>
      <c r="AK12" s="805" t="s">
        <v>391</v>
      </c>
      <c r="AL12" s="806"/>
    </row>
    <row r="13" spans="1:38" ht="108" customHeight="1" x14ac:dyDescent="0.2">
      <c r="A13" s="803"/>
      <c r="B13" s="220" t="s">
        <v>308</v>
      </c>
      <c r="C13" s="221">
        <v>13</v>
      </c>
      <c r="D13" s="799"/>
      <c r="E13" s="221">
        <v>13</v>
      </c>
      <c r="F13" s="799"/>
      <c r="G13" s="221">
        <v>13</v>
      </c>
      <c r="H13" s="799"/>
      <c r="I13" s="222">
        <f>AVERAGE(C13,E13,G13)</f>
        <v>13</v>
      </c>
      <c r="J13" s="801"/>
      <c r="K13" s="221">
        <v>13</v>
      </c>
      <c r="L13" s="799"/>
      <c r="M13" s="221">
        <v>13</v>
      </c>
      <c r="N13" s="799"/>
      <c r="O13" s="221">
        <v>13</v>
      </c>
      <c r="P13" s="799"/>
      <c r="Q13" s="222">
        <f>AVERAGE(K13,M13,O13)</f>
        <v>13</v>
      </c>
      <c r="R13" s="801"/>
      <c r="S13" s="223">
        <v>13</v>
      </c>
      <c r="T13" s="799"/>
      <c r="U13" s="223">
        <v>13</v>
      </c>
      <c r="V13" s="799"/>
      <c r="W13" s="223">
        <v>13</v>
      </c>
      <c r="X13" s="799"/>
      <c r="Y13" s="222">
        <f>AVERAGE(S13,U13,W13)</f>
        <v>13</v>
      </c>
      <c r="Z13" s="799"/>
      <c r="AA13" s="223">
        <v>13</v>
      </c>
      <c r="AB13" s="799"/>
      <c r="AC13" s="223">
        <v>13</v>
      </c>
      <c r="AD13" s="799"/>
      <c r="AE13" s="223">
        <v>13</v>
      </c>
      <c r="AF13" s="799"/>
      <c r="AG13" s="222">
        <f>AVERAGE(AA13,AC13,AE13)</f>
        <v>13</v>
      </c>
      <c r="AH13" s="799"/>
      <c r="AI13" s="225">
        <f>AVERAGE(S13,U13,W13,AA13,AC13,AE13)</f>
        <v>13</v>
      </c>
      <c r="AJ13" s="801"/>
      <c r="AK13" s="807"/>
      <c r="AL13" s="808"/>
    </row>
    <row r="14" spans="1:38" ht="84.75" customHeight="1" x14ac:dyDescent="0.2">
      <c r="A14" s="804"/>
      <c r="B14" s="220" t="s">
        <v>309</v>
      </c>
      <c r="C14" s="221">
        <f>C13*1.095</f>
        <v>14.234999999999999</v>
      </c>
      <c r="D14" s="800"/>
      <c r="E14" s="221">
        <f>E13*1.095</f>
        <v>14.234999999999999</v>
      </c>
      <c r="F14" s="800"/>
      <c r="G14" s="221">
        <f>G13*1.095</f>
        <v>14.234999999999999</v>
      </c>
      <c r="H14" s="800"/>
      <c r="I14" s="222">
        <f>I13*1.095</f>
        <v>14.234999999999999</v>
      </c>
      <c r="J14" s="801"/>
      <c r="K14" s="221">
        <f>K13*1.095</f>
        <v>14.234999999999999</v>
      </c>
      <c r="L14" s="800"/>
      <c r="M14" s="221">
        <f>M13*1.095</f>
        <v>14.234999999999999</v>
      </c>
      <c r="N14" s="800"/>
      <c r="O14" s="221">
        <f>O13*1.095</f>
        <v>14.234999999999999</v>
      </c>
      <c r="P14" s="800"/>
      <c r="Q14" s="222">
        <f>Q13*1.095</f>
        <v>14.234999999999999</v>
      </c>
      <c r="R14" s="801"/>
      <c r="S14" s="222">
        <f>S13*1.095</f>
        <v>14.234999999999999</v>
      </c>
      <c r="T14" s="800"/>
      <c r="U14" s="222">
        <f>U13*1.095</f>
        <v>14.234999999999999</v>
      </c>
      <c r="V14" s="800"/>
      <c r="W14" s="222">
        <f>W13*1.095</f>
        <v>14.234999999999999</v>
      </c>
      <c r="X14" s="800"/>
      <c r="Y14" s="222">
        <f>Y13*1.095</f>
        <v>14.234999999999999</v>
      </c>
      <c r="Z14" s="800"/>
      <c r="AA14" s="222">
        <v>14.2</v>
      </c>
      <c r="AB14" s="800"/>
      <c r="AC14" s="222">
        <v>14.2</v>
      </c>
      <c r="AD14" s="800"/>
      <c r="AE14" s="222">
        <v>14.2</v>
      </c>
      <c r="AF14" s="800"/>
      <c r="AG14" s="222">
        <f>AG13*1.095</f>
        <v>14.234999999999999</v>
      </c>
      <c r="AH14" s="800"/>
      <c r="AI14" s="222">
        <f>AI13*1.095</f>
        <v>14.234999999999999</v>
      </c>
      <c r="AJ14" s="801"/>
      <c r="AK14" s="805"/>
      <c r="AL14" s="806"/>
    </row>
    <row r="15" spans="1:38" ht="30" customHeight="1" x14ac:dyDescent="0.2">
      <c r="A15" s="802" t="s">
        <v>310</v>
      </c>
      <c r="B15" s="220" t="s">
        <v>307</v>
      </c>
      <c r="C15" s="221">
        <v>298</v>
      </c>
      <c r="D15" s="801">
        <f>IF(C15&lt;C17,1,0)</f>
        <v>1</v>
      </c>
      <c r="E15" s="221">
        <v>494</v>
      </c>
      <c r="F15" s="798">
        <f>IF(E15&lt;E17,1,0)</f>
        <v>0</v>
      </c>
      <c r="G15" s="221">
        <v>421</v>
      </c>
      <c r="H15" s="798">
        <f>IF(G15&lt;G17,1,0)</f>
        <v>0</v>
      </c>
      <c r="I15" s="222">
        <f>AVERAGE(C15,E15,G15)</f>
        <v>404.33333333333331</v>
      </c>
      <c r="J15" s="801">
        <f>IF(I15="","",IF(I15&lt;I17,1,0))</f>
        <v>0</v>
      </c>
      <c r="K15" s="221">
        <v>361</v>
      </c>
      <c r="L15" s="798">
        <v>0</v>
      </c>
      <c r="M15" s="221">
        <v>334</v>
      </c>
      <c r="N15" s="798">
        <f>IF(M15&lt;M17,1,0)</f>
        <v>0</v>
      </c>
      <c r="O15" s="221">
        <v>334</v>
      </c>
      <c r="P15" s="798">
        <f>IF(O15&lt;O17,1,0)</f>
        <v>0</v>
      </c>
      <c r="Q15" s="222">
        <f>AVERAGE(K15,M15,O15)</f>
        <v>343</v>
      </c>
      <c r="R15" s="801">
        <f>IF(Q15="","",IF(Q15&lt;Q17,1,0))</f>
        <v>0</v>
      </c>
      <c r="S15" s="223">
        <v>332</v>
      </c>
      <c r="T15" s="798">
        <f>IF(S15&lt;S17,1,0)</f>
        <v>0</v>
      </c>
      <c r="U15" s="223">
        <v>381</v>
      </c>
      <c r="V15" s="798">
        <f>IF(U15&lt;U17,1,0)</f>
        <v>0</v>
      </c>
      <c r="W15" s="327">
        <v>381</v>
      </c>
      <c r="X15" s="798">
        <f>IF(W15&lt;W17,1,0)</f>
        <v>0</v>
      </c>
      <c r="Y15" s="222">
        <f>AVERAGE(S15,U15,W15)</f>
        <v>364.66666666666669</v>
      </c>
      <c r="Z15" s="798">
        <f>IF(Y15="","",IF(Y15&lt;Y17,1,0))</f>
        <v>0</v>
      </c>
      <c r="AA15" s="223"/>
      <c r="AB15" s="798">
        <f>IF(AA15&lt;AA17,1,0)</f>
        <v>1</v>
      </c>
      <c r="AC15" s="223"/>
      <c r="AD15" s="798">
        <f>IF(AC15&lt;AC17,1,0)</f>
        <v>1</v>
      </c>
      <c r="AE15" s="223"/>
      <c r="AF15" s="798">
        <f>IF(AE15&lt;AE17,1,0)</f>
        <v>1</v>
      </c>
      <c r="AG15" s="222" t="e">
        <f>AVERAGE(AA15,AC15,AE15)</f>
        <v>#DIV/0!</v>
      </c>
      <c r="AH15" s="798" t="e">
        <f>IF(AG15="","",IF(AG15&lt;AG17,1,0))</f>
        <v>#DIV/0!</v>
      </c>
      <c r="AI15" s="224">
        <f>AVERAGE(S15,U15,W15,AA15,AC15,AE15)</f>
        <v>364.66666666666669</v>
      </c>
      <c r="AJ15" s="801">
        <f>IF(AI15&lt;AI17,1,0)</f>
        <v>0</v>
      </c>
      <c r="AK15" s="807"/>
      <c r="AL15" s="808"/>
    </row>
    <row r="16" spans="1:38" ht="30" customHeight="1" x14ac:dyDescent="0.2">
      <c r="A16" s="803"/>
      <c r="B16" s="220" t="s">
        <v>308</v>
      </c>
      <c r="C16" s="221">
        <v>302.58300000000003</v>
      </c>
      <c r="D16" s="801"/>
      <c r="E16" s="221">
        <v>302.58300000000003</v>
      </c>
      <c r="F16" s="799"/>
      <c r="G16" s="221">
        <v>302.58300000000003</v>
      </c>
      <c r="H16" s="799"/>
      <c r="I16" s="222">
        <f>AVERAGE(C16,E16,G16)</f>
        <v>302.58300000000003</v>
      </c>
      <c r="J16" s="801"/>
      <c r="K16" s="221">
        <v>302.58300000000003</v>
      </c>
      <c r="L16" s="799"/>
      <c r="M16" s="221">
        <v>302.58300000000003</v>
      </c>
      <c r="N16" s="799"/>
      <c r="O16" s="221">
        <v>302.58300000000003</v>
      </c>
      <c r="P16" s="799"/>
      <c r="Q16" s="222">
        <f>AVERAGE(K16,M16,O16)</f>
        <v>302.58300000000003</v>
      </c>
      <c r="R16" s="801"/>
      <c r="S16" s="221">
        <v>302.58300000000003</v>
      </c>
      <c r="T16" s="799"/>
      <c r="U16" s="221">
        <v>302.58300000000003</v>
      </c>
      <c r="V16" s="799"/>
      <c r="W16" s="221">
        <v>302.58300000000003</v>
      </c>
      <c r="X16" s="799"/>
      <c r="Y16" s="222">
        <f>AVERAGE(S16,U16,W16)</f>
        <v>302.58300000000003</v>
      </c>
      <c r="Z16" s="799"/>
      <c r="AA16" s="221">
        <v>302.58300000000003</v>
      </c>
      <c r="AB16" s="799"/>
      <c r="AC16" s="221">
        <v>302.58300000000003</v>
      </c>
      <c r="AD16" s="799"/>
      <c r="AE16" s="221">
        <v>302.58300000000003</v>
      </c>
      <c r="AF16" s="799"/>
      <c r="AG16" s="222">
        <f>AVERAGE(AA16,AC16,AE16)</f>
        <v>302.58300000000003</v>
      </c>
      <c r="AH16" s="799"/>
      <c r="AI16" s="225">
        <f>AVERAGE(S16,U16,W16,AA16,AC16,AE16)</f>
        <v>302.58300000000003</v>
      </c>
      <c r="AJ16" s="801"/>
      <c r="AK16" s="809"/>
      <c r="AL16" s="810"/>
    </row>
    <row r="17" spans="1:38" ht="30" customHeight="1" x14ac:dyDescent="0.2">
      <c r="A17" s="804"/>
      <c r="B17" s="220" t="s">
        <v>309</v>
      </c>
      <c r="C17" s="221">
        <f>C16*1.095</f>
        <v>331.32838500000003</v>
      </c>
      <c r="D17" s="801"/>
      <c r="E17" s="221">
        <f>E16*1.095</f>
        <v>331.32838500000003</v>
      </c>
      <c r="F17" s="800"/>
      <c r="G17" s="221">
        <f>G16*1.095</f>
        <v>331.32838500000003</v>
      </c>
      <c r="H17" s="800"/>
      <c r="I17" s="222">
        <f>I16*1.095</f>
        <v>331.32838500000003</v>
      </c>
      <c r="J17" s="801"/>
      <c r="K17" s="221">
        <f>K16*1.095</f>
        <v>331.32838500000003</v>
      </c>
      <c r="L17" s="800"/>
      <c r="M17" s="221">
        <f>M16*1.095</f>
        <v>331.32838500000003</v>
      </c>
      <c r="N17" s="800"/>
      <c r="O17" s="221">
        <f>O16*1.095</f>
        <v>331.32838500000003</v>
      </c>
      <c r="P17" s="800"/>
      <c r="Q17" s="222">
        <f>Q16*1.095</f>
        <v>331.32838500000003</v>
      </c>
      <c r="R17" s="801"/>
      <c r="S17" s="222">
        <f>S16*1.095</f>
        <v>331.32838500000003</v>
      </c>
      <c r="T17" s="800"/>
      <c r="U17" s="222">
        <f>U16*1.095</f>
        <v>331.32838500000003</v>
      </c>
      <c r="V17" s="800"/>
      <c r="W17" s="222">
        <f>W16*1.095</f>
        <v>331.32838500000003</v>
      </c>
      <c r="X17" s="800"/>
      <c r="Y17" s="222">
        <f>Y16*1.095</f>
        <v>331.32838500000003</v>
      </c>
      <c r="Z17" s="800"/>
      <c r="AA17" s="222">
        <f>AA16*1.095</f>
        <v>331.32838500000003</v>
      </c>
      <c r="AB17" s="800"/>
      <c r="AC17" s="222">
        <f>AC16*1.095</f>
        <v>331.32838500000003</v>
      </c>
      <c r="AD17" s="800"/>
      <c r="AE17" s="222">
        <f>AE16*1.095</f>
        <v>331.32838500000003</v>
      </c>
      <c r="AF17" s="800"/>
      <c r="AG17" s="222">
        <f>AG16*1.095</f>
        <v>331.32838500000003</v>
      </c>
      <c r="AH17" s="800"/>
      <c r="AI17" s="222">
        <f>AI16*1.095</f>
        <v>331.32838500000003</v>
      </c>
      <c r="AJ17" s="801"/>
      <c r="AK17" s="811"/>
      <c r="AL17" s="812"/>
    </row>
    <row r="18" spans="1:38" ht="30" customHeight="1" x14ac:dyDescent="0.2">
      <c r="A18" s="802" t="s">
        <v>311</v>
      </c>
      <c r="B18" s="220" t="s">
        <v>307</v>
      </c>
      <c r="C18" s="222">
        <v>3.5</v>
      </c>
      <c r="D18" s="801">
        <f>IF(C18&lt;C20,1,0)</f>
        <v>1</v>
      </c>
      <c r="E18" s="222">
        <v>3.5</v>
      </c>
      <c r="F18" s="801">
        <f>IF(E18&lt;E20,1,0)</f>
        <v>1</v>
      </c>
      <c r="G18" s="222">
        <v>3.5</v>
      </c>
      <c r="H18" s="798">
        <f>IF(G18&lt;G20,1,0)</f>
        <v>1</v>
      </c>
      <c r="I18" s="222">
        <f>AVERAGE(C18,E18,G18)</f>
        <v>3.5</v>
      </c>
      <c r="J18" s="801">
        <f>IF(I18="","",IF(I18&lt;I20,1,0))</f>
        <v>1</v>
      </c>
      <c r="K18" s="221" t="s">
        <v>360</v>
      </c>
      <c r="L18" s="798">
        <f>IF(K18&lt;K20,1,0)</f>
        <v>0</v>
      </c>
      <c r="M18" s="222">
        <v>5.5</v>
      </c>
      <c r="N18" s="798">
        <f>IF(M18&lt;M20,1,0)</f>
        <v>0</v>
      </c>
      <c r="O18" s="222">
        <v>4.5</v>
      </c>
      <c r="P18" s="798">
        <f>IF(O18&lt;O20,1,0)</f>
        <v>0</v>
      </c>
      <c r="Q18" s="222">
        <f>AVERAGE(K18,M18,O18)</f>
        <v>5</v>
      </c>
      <c r="R18" s="801">
        <f>IF(Q18="","",IF(Q18&lt;Q20,1,0))</f>
        <v>0</v>
      </c>
      <c r="S18" s="223">
        <v>4.5</v>
      </c>
      <c r="T18" s="798">
        <f>IF(S18&lt;S20,1,0)</f>
        <v>0</v>
      </c>
      <c r="U18" s="223">
        <v>3</v>
      </c>
      <c r="V18" s="798">
        <f>IF(U18&lt;U20,1,0)</f>
        <v>1</v>
      </c>
      <c r="W18" s="223">
        <v>3</v>
      </c>
      <c r="X18" s="798">
        <f>IF(W18&lt;W20,1,0)</f>
        <v>1</v>
      </c>
      <c r="Y18" s="222">
        <f>AVERAGE(S18,U18,W18)</f>
        <v>3.5</v>
      </c>
      <c r="Z18" s="798">
        <f>IF(Y18="","",IF(Y18&lt;Y20,1,0))</f>
        <v>1</v>
      </c>
      <c r="AA18" s="327">
        <v>4.5</v>
      </c>
      <c r="AB18" s="798">
        <f>IF(AA18&lt;AA20,1,0)</f>
        <v>0</v>
      </c>
      <c r="AC18" s="327">
        <v>4.5</v>
      </c>
      <c r="AD18" s="798">
        <f>IF(AC18&lt;AC20,1,0)</f>
        <v>0</v>
      </c>
      <c r="AE18" s="327"/>
      <c r="AF18" s="798">
        <f>IF(AE18&lt;AE20,1,0)</f>
        <v>1</v>
      </c>
      <c r="AG18" s="222">
        <f>AVERAGE(AA18,AC18,AE18)</f>
        <v>4.5</v>
      </c>
      <c r="AH18" s="798">
        <f>IF(AG18="","",IF(AG18&lt;AG20,1,0))</f>
        <v>0</v>
      </c>
      <c r="AI18" s="224">
        <f>AVERAGE(S18,U18,W18,AA18,AC18,AE18)</f>
        <v>3.9</v>
      </c>
      <c r="AJ18" s="801">
        <f>IF(AI18&lt;AI20,1,0)</f>
        <v>0</v>
      </c>
      <c r="AK18" s="805"/>
      <c r="AL18" s="806"/>
    </row>
    <row r="19" spans="1:38" ht="30" customHeight="1" x14ac:dyDescent="0.2">
      <c r="A19" s="803"/>
      <c r="B19" s="220" t="s">
        <v>308</v>
      </c>
      <c r="C19" s="222">
        <v>3.3</v>
      </c>
      <c r="D19" s="801"/>
      <c r="E19" s="222">
        <v>3.3</v>
      </c>
      <c r="F19" s="801"/>
      <c r="G19" s="222">
        <v>3.3</v>
      </c>
      <c r="H19" s="799"/>
      <c r="I19" s="222">
        <v>3.3</v>
      </c>
      <c r="J19" s="801"/>
      <c r="K19" s="222">
        <v>3.3</v>
      </c>
      <c r="L19" s="799"/>
      <c r="M19" s="222">
        <v>3.3</v>
      </c>
      <c r="N19" s="799"/>
      <c r="O19" s="222">
        <v>3.3</v>
      </c>
      <c r="P19" s="799"/>
      <c r="Q19" s="222">
        <v>3.3</v>
      </c>
      <c r="R19" s="801"/>
      <c r="S19" s="223">
        <v>3.3</v>
      </c>
      <c r="T19" s="799"/>
      <c r="U19" s="223">
        <v>3.3</v>
      </c>
      <c r="V19" s="799"/>
      <c r="W19" s="223">
        <v>3.3</v>
      </c>
      <c r="X19" s="799"/>
      <c r="Y19" s="222">
        <f>AVERAGE(S19,U19,W19)</f>
        <v>3.2999999999999994</v>
      </c>
      <c r="Z19" s="799"/>
      <c r="AA19" s="223">
        <v>3.3</v>
      </c>
      <c r="AB19" s="799"/>
      <c r="AC19" s="223">
        <v>3.3</v>
      </c>
      <c r="AD19" s="799"/>
      <c r="AE19" s="223">
        <v>3.3</v>
      </c>
      <c r="AF19" s="799"/>
      <c r="AG19" s="222">
        <f>AVERAGE(AA19,AC19,AE19)</f>
        <v>3.2999999999999994</v>
      </c>
      <c r="AH19" s="799"/>
      <c r="AI19" s="225">
        <f>AVERAGE(S19,U19,W19,AA19,AC19,AE19)</f>
        <v>3.3000000000000003</v>
      </c>
      <c r="AJ19" s="801"/>
      <c r="AK19" s="807"/>
      <c r="AL19" s="808"/>
    </row>
    <row r="20" spans="1:38" ht="30" customHeight="1" x14ac:dyDescent="0.2">
      <c r="A20" s="804"/>
      <c r="B20" s="220" t="s">
        <v>309</v>
      </c>
      <c r="C20" s="222">
        <v>3.6</v>
      </c>
      <c r="D20" s="801"/>
      <c r="E20" s="222">
        <v>3.6</v>
      </c>
      <c r="F20" s="801"/>
      <c r="G20" s="222">
        <v>3.6</v>
      </c>
      <c r="H20" s="800"/>
      <c r="I20" s="222">
        <v>3.6</v>
      </c>
      <c r="J20" s="801"/>
      <c r="K20" s="222">
        <v>3.6</v>
      </c>
      <c r="L20" s="800"/>
      <c r="M20" s="222">
        <v>3.6</v>
      </c>
      <c r="N20" s="800"/>
      <c r="O20" s="222">
        <v>3.6</v>
      </c>
      <c r="P20" s="800"/>
      <c r="Q20" s="222">
        <v>3.6</v>
      </c>
      <c r="R20" s="801"/>
      <c r="S20" s="222">
        <f>S19*1.095</f>
        <v>3.6134999999999997</v>
      </c>
      <c r="T20" s="800"/>
      <c r="U20" s="222">
        <f>U19*1.095</f>
        <v>3.6134999999999997</v>
      </c>
      <c r="V20" s="800"/>
      <c r="W20" s="222">
        <f>W19*1.095</f>
        <v>3.6134999999999997</v>
      </c>
      <c r="X20" s="800"/>
      <c r="Y20" s="222">
        <f>Y19*1.095</f>
        <v>3.6134999999999993</v>
      </c>
      <c r="Z20" s="800"/>
      <c r="AA20" s="222">
        <f>AA19*1.095</f>
        <v>3.6134999999999997</v>
      </c>
      <c r="AB20" s="800"/>
      <c r="AC20" s="222">
        <f>AC19*1.095</f>
        <v>3.6134999999999997</v>
      </c>
      <c r="AD20" s="800"/>
      <c r="AE20" s="222">
        <f>AE19*1.095</f>
        <v>3.6134999999999997</v>
      </c>
      <c r="AF20" s="800"/>
      <c r="AG20" s="222">
        <f>AG19*1.095</f>
        <v>3.6134999999999993</v>
      </c>
      <c r="AH20" s="800"/>
      <c r="AI20" s="222">
        <f>AI19*1.095</f>
        <v>3.6135000000000002</v>
      </c>
      <c r="AJ20" s="801"/>
      <c r="AK20" s="805"/>
      <c r="AL20" s="806"/>
    </row>
    <row r="21" spans="1:38" ht="30" customHeight="1" x14ac:dyDescent="0.2">
      <c r="A21" s="802" t="s">
        <v>312</v>
      </c>
      <c r="B21" s="220" t="s">
        <v>307</v>
      </c>
      <c r="C21" s="221">
        <v>11</v>
      </c>
      <c r="D21" s="801">
        <f>IF(C21&lt;C23,1,0)</f>
        <v>1</v>
      </c>
      <c r="E21" s="221">
        <v>9</v>
      </c>
      <c r="F21" s="798">
        <f>IF(E21&lt;E23,1,0)</f>
        <v>1</v>
      </c>
      <c r="G21" s="221">
        <v>15</v>
      </c>
      <c r="H21" s="798">
        <f>IF(G21&lt;G23,1,0)</f>
        <v>1</v>
      </c>
      <c r="I21" s="222">
        <f>AVERAGE(C21,E21,G21)</f>
        <v>11.666666666666666</v>
      </c>
      <c r="J21" s="801">
        <f>IF(I21="","",IF(I21&lt;I23,1,0))</f>
        <v>1</v>
      </c>
      <c r="K21" s="221">
        <v>26</v>
      </c>
      <c r="L21" s="798">
        <f>IF(K21&lt;K23,1,0)</f>
        <v>1</v>
      </c>
      <c r="M21" s="221">
        <v>16</v>
      </c>
      <c r="N21" s="798">
        <f>IF(M21&lt;M23,1,0)</f>
        <v>1</v>
      </c>
      <c r="O21" s="221">
        <v>26</v>
      </c>
      <c r="P21" s="798">
        <f>IF(O21&lt;O23,1,0)</f>
        <v>1</v>
      </c>
      <c r="Q21" s="222">
        <f>AVERAGE(K21,M21,O21)</f>
        <v>22.666666666666668</v>
      </c>
      <c r="R21" s="801">
        <f>IF(Q21="","",IF(Q21&lt;Q23,1,0))</f>
        <v>1</v>
      </c>
      <c r="S21" s="223">
        <v>15</v>
      </c>
      <c r="T21" s="801">
        <f>IF(S21="","",IF(S21&lt;S23,1,0))</f>
        <v>1</v>
      </c>
      <c r="U21" s="223">
        <v>15</v>
      </c>
      <c r="V21" s="801">
        <f>IF(U21="","",IF(U21&lt;U23,1,0))</f>
        <v>1</v>
      </c>
      <c r="W21" s="327">
        <v>12</v>
      </c>
      <c r="X21" s="801">
        <f>IF(W21="","",IF(W21&lt;W23,1,0))</f>
        <v>1</v>
      </c>
      <c r="Y21" s="222">
        <f>AVERAGE(S21,U21,W21)</f>
        <v>14</v>
      </c>
      <c r="Z21" s="798">
        <f>IF(Y21="","",IF(Y21&lt;Y23,1,0))</f>
        <v>1</v>
      </c>
      <c r="AA21" s="327">
        <v>26</v>
      </c>
      <c r="AB21" s="798">
        <f>IF(AA21&lt;AA23,1,0)</f>
        <v>1</v>
      </c>
      <c r="AC21" s="223">
        <v>17</v>
      </c>
      <c r="AD21" s="798">
        <f>IF(AC21&lt;AC23,1,0)</f>
        <v>1</v>
      </c>
      <c r="AE21" s="223">
        <v>13</v>
      </c>
      <c r="AF21" s="798">
        <f>IF(AE21&lt;AE23,1,0)</f>
        <v>1</v>
      </c>
      <c r="AG21" s="222">
        <f>AVERAGE(AA21,AC21,AE21)</f>
        <v>18.666666666666668</v>
      </c>
      <c r="AH21" s="798">
        <f>IF(AG21="","",IF(AG21&lt;AG23,1,0))</f>
        <v>1</v>
      </c>
      <c r="AI21" s="224">
        <f>AVERAGE(S21,U21,W21,AA21,AC21,AE21)</f>
        <v>16.333333333333332</v>
      </c>
      <c r="AJ21" s="801">
        <f>IF(AI21&lt;AI23,1,0)</f>
        <v>1</v>
      </c>
      <c r="AK21" s="807"/>
      <c r="AL21" s="808"/>
    </row>
    <row r="22" spans="1:38" ht="30" customHeight="1" x14ac:dyDescent="0.2">
      <c r="A22" s="803"/>
      <c r="B22" s="220" t="s">
        <v>308</v>
      </c>
      <c r="C22" s="221">
        <v>25.7</v>
      </c>
      <c r="D22" s="801"/>
      <c r="E22" s="221">
        <v>25.7</v>
      </c>
      <c r="F22" s="799"/>
      <c r="G22" s="221">
        <v>25.7</v>
      </c>
      <c r="H22" s="799"/>
      <c r="I22" s="222">
        <f>AVERAGE(C22,E22,G22)</f>
        <v>25.7</v>
      </c>
      <c r="J22" s="801"/>
      <c r="K22" s="221">
        <v>25.7</v>
      </c>
      <c r="L22" s="799"/>
      <c r="M22" s="221">
        <v>25.7</v>
      </c>
      <c r="N22" s="799"/>
      <c r="O22" s="221">
        <v>25.7</v>
      </c>
      <c r="P22" s="799"/>
      <c r="Q22" s="222">
        <f>AVERAGE(K22,M22,O22)</f>
        <v>25.7</v>
      </c>
      <c r="R22" s="801"/>
      <c r="S22" s="223">
        <v>26</v>
      </c>
      <c r="T22" s="801"/>
      <c r="U22" s="223">
        <v>26</v>
      </c>
      <c r="V22" s="801"/>
      <c r="W22" s="223">
        <v>26</v>
      </c>
      <c r="X22" s="801"/>
      <c r="Y22" s="222">
        <f>AVERAGE(S22,U22,W22)</f>
        <v>26</v>
      </c>
      <c r="Z22" s="799"/>
      <c r="AA22" s="327">
        <v>26</v>
      </c>
      <c r="AB22" s="799"/>
      <c r="AC22" s="223">
        <v>26</v>
      </c>
      <c r="AD22" s="799"/>
      <c r="AE22" s="223">
        <v>26</v>
      </c>
      <c r="AF22" s="799"/>
      <c r="AG22" s="222">
        <f>AVERAGE(AA22,AC22,AE22)</f>
        <v>26</v>
      </c>
      <c r="AH22" s="799"/>
      <c r="AI22" s="225">
        <f>AVERAGE(S22,U22,W22,AA22,AC22,AE22)</f>
        <v>26</v>
      </c>
      <c r="AJ22" s="801"/>
      <c r="AK22" s="805"/>
      <c r="AL22" s="806"/>
    </row>
    <row r="23" spans="1:38" ht="30" customHeight="1" x14ac:dyDescent="0.2">
      <c r="A23" s="804"/>
      <c r="B23" s="220" t="s">
        <v>309</v>
      </c>
      <c r="C23" s="221">
        <f>C22*1.095</f>
        <v>28.141499999999997</v>
      </c>
      <c r="D23" s="801"/>
      <c r="E23" s="221">
        <f>E22*1.095</f>
        <v>28.141499999999997</v>
      </c>
      <c r="F23" s="800"/>
      <c r="G23" s="221">
        <f>G22*1.095</f>
        <v>28.141499999999997</v>
      </c>
      <c r="H23" s="800"/>
      <c r="I23" s="222">
        <f>I22*1.095</f>
        <v>28.141499999999997</v>
      </c>
      <c r="J23" s="801"/>
      <c r="K23" s="221">
        <f>K22*1.095</f>
        <v>28.141499999999997</v>
      </c>
      <c r="L23" s="800"/>
      <c r="M23" s="221">
        <f>M22*1.095</f>
        <v>28.141499999999997</v>
      </c>
      <c r="N23" s="800"/>
      <c r="O23" s="221">
        <f>O22*1.095</f>
        <v>28.141499999999997</v>
      </c>
      <c r="P23" s="800"/>
      <c r="Q23" s="222">
        <f>Q22*1.095</f>
        <v>28.141499999999997</v>
      </c>
      <c r="R23" s="801"/>
      <c r="S23" s="222">
        <f>S22*1.095</f>
        <v>28.47</v>
      </c>
      <c r="T23" s="801"/>
      <c r="U23" s="222">
        <f>U22*1.095</f>
        <v>28.47</v>
      </c>
      <c r="V23" s="801"/>
      <c r="W23" s="222">
        <f>W22*1.095</f>
        <v>28.47</v>
      </c>
      <c r="X23" s="801"/>
      <c r="Y23" s="222">
        <f>Y22*1.095</f>
        <v>28.47</v>
      </c>
      <c r="Z23" s="800"/>
      <c r="AA23" s="224">
        <f>AA22*1.095</f>
        <v>28.47</v>
      </c>
      <c r="AB23" s="800"/>
      <c r="AC23" s="222">
        <f>AC22*1.095</f>
        <v>28.47</v>
      </c>
      <c r="AD23" s="800"/>
      <c r="AE23" s="222">
        <f>AE22*1.095</f>
        <v>28.47</v>
      </c>
      <c r="AF23" s="800"/>
      <c r="AG23" s="222">
        <f>AG22*1.095</f>
        <v>28.47</v>
      </c>
      <c r="AH23" s="800"/>
      <c r="AI23" s="222">
        <f>AI22*1.095</f>
        <v>28.47</v>
      </c>
      <c r="AJ23" s="801"/>
      <c r="AK23" s="807"/>
      <c r="AL23" s="808"/>
    </row>
    <row r="24" spans="1:38" ht="30" customHeight="1" x14ac:dyDescent="0.2">
      <c r="A24" s="802" t="s">
        <v>313</v>
      </c>
      <c r="B24" s="220" t="s">
        <v>307</v>
      </c>
      <c r="C24" s="221">
        <v>10</v>
      </c>
      <c r="D24" s="801">
        <f>IF(C24&lt;C26,1,0)</f>
        <v>1</v>
      </c>
      <c r="E24" s="221">
        <v>10</v>
      </c>
      <c r="F24" s="798">
        <f>IF(E24&lt;E26,1,0)</f>
        <v>1</v>
      </c>
      <c r="G24" s="221">
        <v>10</v>
      </c>
      <c r="H24" s="798">
        <f>IF(G24&lt;G26,1,0)</f>
        <v>1</v>
      </c>
      <c r="I24" s="222">
        <f>AVERAGE(C24,E24,G24)</f>
        <v>10</v>
      </c>
      <c r="J24" s="801">
        <f>IF(I24="","",IF(I24&lt;I26,1,0))</f>
        <v>1</v>
      </c>
      <c r="K24" s="221">
        <v>9</v>
      </c>
      <c r="L24" s="798">
        <f>IF(K24&lt;K26,1,0)</f>
        <v>1</v>
      </c>
      <c r="M24" s="221">
        <v>9</v>
      </c>
      <c r="N24" s="798">
        <f>IF(M24&lt;M26,1,0)</f>
        <v>1</v>
      </c>
      <c r="O24" s="221">
        <v>10</v>
      </c>
      <c r="P24" s="798">
        <f>IF(O24&lt;O26,1,0)</f>
        <v>1</v>
      </c>
      <c r="Q24" s="222">
        <f>AVERAGE(K24,M24,O24)</f>
        <v>9.3333333333333339</v>
      </c>
      <c r="R24" s="801">
        <f>IF(Q24="","",IF(Q24&lt;Q26,1,0))</f>
        <v>1</v>
      </c>
      <c r="S24" s="223">
        <v>9</v>
      </c>
      <c r="T24" s="801">
        <f>IF(S24="","",IF(S24&lt;S26,1,0))</f>
        <v>1</v>
      </c>
      <c r="U24" s="223">
        <v>8</v>
      </c>
      <c r="V24" s="801">
        <f>IF(U24="","",IF(U24&lt;U26,1,0))</f>
        <v>1</v>
      </c>
      <c r="W24" s="327">
        <v>10</v>
      </c>
      <c r="X24" s="801">
        <f>IF(W24="","",IF(W24&lt;W26,1,0))</f>
        <v>1</v>
      </c>
      <c r="Y24" s="222">
        <f>AVERAGE(S24,U24,W24)</f>
        <v>9</v>
      </c>
      <c r="Z24" s="798">
        <f>IF(Y24="","",IF(Y24&lt;Y26,1,0))</f>
        <v>1</v>
      </c>
      <c r="AA24" s="327">
        <v>10</v>
      </c>
      <c r="AB24" s="798">
        <f>IF(AA24&lt;AA26,1,0)</f>
        <v>1</v>
      </c>
      <c r="AC24" s="223">
        <v>9</v>
      </c>
      <c r="AD24" s="798">
        <f>IF(AC24&lt;AC26,1,0)</f>
        <v>1</v>
      </c>
      <c r="AE24" s="223">
        <v>8</v>
      </c>
      <c r="AF24" s="798">
        <f>IF(AE24&lt;AE26,1,0)</f>
        <v>1</v>
      </c>
      <c r="AG24" s="222">
        <f>AVERAGE(AA24,AC24,AE24)</f>
        <v>9</v>
      </c>
      <c r="AH24" s="798">
        <f>IF(AG24="","",IF(AG24&lt;AG26,1,0))</f>
        <v>1</v>
      </c>
      <c r="AI24" s="224">
        <f>AVERAGE(S24,U24,W24,AA24,AC24,AE24)</f>
        <v>9</v>
      </c>
      <c r="AJ24" s="801">
        <f>IF(AI24&lt;AI26,1,0)</f>
        <v>1</v>
      </c>
      <c r="AK24" s="796" t="s">
        <v>394</v>
      </c>
      <c r="AL24" s="797"/>
    </row>
    <row r="25" spans="1:38" ht="30" customHeight="1" x14ac:dyDescent="0.2">
      <c r="A25" s="803"/>
      <c r="B25" s="220" t="s">
        <v>308</v>
      </c>
      <c r="C25" s="221">
        <v>9.5</v>
      </c>
      <c r="D25" s="801"/>
      <c r="E25" s="221">
        <v>9.5</v>
      </c>
      <c r="F25" s="799"/>
      <c r="G25" s="221">
        <v>9.5</v>
      </c>
      <c r="H25" s="799"/>
      <c r="I25" s="222">
        <f>AVERAGE(C25,E25,G25)</f>
        <v>9.5</v>
      </c>
      <c r="J25" s="801"/>
      <c r="K25" s="221">
        <v>9.5</v>
      </c>
      <c r="L25" s="799"/>
      <c r="M25" s="221">
        <v>9.5</v>
      </c>
      <c r="N25" s="799"/>
      <c r="O25" s="221">
        <v>9.5</v>
      </c>
      <c r="P25" s="799"/>
      <c r="Q25" s="222">
        <f>AVERAGE(K25,M25,O25)</f>
        <v>9.5</v>
      </c>
      <c r="R25" s="801"/>
      <c r="S25" s="221">
        <v>9.5</v>
      </c>
      <c r="T25" s="801"/>
      <c r="U25" s="221">
        <v>9.5</v>
      </c>
      <c r="V25" s="801"/>
      <c r="W25" s="221">
        <v>9.5</v>
      </c>
      <c r="X25" s="801"/>
      <c r="Y25" s="222">
        <f>AVERAGE(S25,U25,W25)</f>
        <v>9.5</v>
      </c>
      <c r="Z25" s="799"/>
      <c r="AA25" s="225">
        <v>9.5</v>
      </c>
      <c r="AB25" s="799"/>
      <c r="AC25" s="221">
        <v>9.5</v>
      </c>
      <c r="AD25" s="799"/>
      <c r="AE25" s="221">
        <v>9.5</v>
      </c>
      <c r="AF25" s="799"/>
      <c r="AG25" s="222">
        <f>AVERAGE(AA25,AC25,AE25)</f>
        <v>9.5</v>
      </c>
      <c r="AH25" s="799"/>
      <c r="AI25" s="225">
        <f>AVERAGE(S25,U25,W25,AA25,AC25,AE25)</f>
        <v>9.5</v>
      </c>
      <c r="AJ25" s="801"/>
      <c r="AK25" s="797"/>
      <c r="AL25" s="797"/>
    </row>
    <row r="26" spans="1:38" ht="30" customHeight="1" x14ac:dyDescent="0.2">
      <c r="A26" s="804"/>
      <c r="B26" s="220" t="s">
        <v>309</v>
      </c>
      <c r="C26" s="221">
        <f>C25*1.095</f>
        <v>10.4025</v>
      </c>
      <c r="D26" s="801"/>
      <c r="E26" s="221">
        <f>E25*1.095</f>
        <v>10.4025</v>
      </c>
      <c r="F26" s="800"/>
      <c r="G26" s="221">
        <f>G25*1.095</f>
        <v>10.4025</v>
      </c>
      <c r="H26" s="800"/>
      <c r="I26" s="222">
        <f>I25*1.095</f>
        <v>10.4025</v>
      </c>
      <c r="J26" s="801"/>
      <c r="K26" s="221">
        <f>K25*1.095</f>
        <v>10.4025</v>
      </c>
      <c r="L26" s="800"/>
      <c r="M26" s="221">
        <f>M25*1.095</f>
        <v>10.4025</v>
      </c>
      <c r="N26" s="800"/>
      <c r="O26" s="221">
        <f>O25*1.095</f>
        <v>10.4025</v>
      </c>
      <c r="P26" s="800"/>
      <c r="Q26" s="222">
        <f>Q25*1.095</f>
        <v>10.4025</v>
      </c>
      <c r="R26" s="801"/>
      <c r="S26" s="222">
        <f>S25*1.095</f>
        <v>10.4025</v>
      </c>
      <c r="T26" s="801"/>
      <c r="U26" s="222">
        <f>U25*1.095</f>
        <v>10.4025</v>
      </c>
      <c r="V26" s="801"/>
      <c r="W26" s="222">
        <f>W25*1.095</f>
        <v>10.4025</v>
      </c>
      <c r="X26" s="801"/>
      <c r="Y26" s="222">
        <f>Y25*1.095</f>
        <v>10.4025</v>
      </c>
      <c r="Z26" s="800"/>
      <c r="AA26" s="224">
        <f>AA25*1.095</f>
        <v>10.4025</v>
      </c>
      <c r="AB26" s="800"/>
      <c r="AC26" s="222">
        <f>AC25*1.095</f>
        <v>10.4025</v>
      </c>
      <c r="AD26" s="800"/>
      <c r="AE26" s="222">
        <f>AE25*1.095</f>
        <v>10.4025</v>
      </c>
      <c r="AF26" s="800"/>
      <c r="AG26" s="222">
        <f>AG25*1.095</f>
        <v>10.4025</v>
      </c>
      <c r="AH26" s="800"/>
      <c r="AI26" s="222">
        <f>AI25*1.095</f>
        <v>10.4025</v>
      </c>
      <c r="AJ26" s="801"/>
      <c r="AK26" s="797"/>
      <c r="AL26" s="797"/>
    </row>
    <row r="27" spans="1:38" ht="30" customHeight="1" x14ac:dyDescent="0.2">
      <c r="A27" s="802" t="s">
        <v>318</v>
      </c>
      <c r="B27" s="220" t="s">
        <v>307</v>
      </c>
      <c r="C27" s="221">
        <v>1</v>
      </c>
      <c r="D27" s="801">
        <f>IF(C27&lt;C29,1,0)</f>
        <v>1</v>
      </c>
      <c r="E27" s="221">
        <v>0</v>
      </c>
      <c r="F27" s="798">
        <f>IF(E27&lt;E29,1,0)</f>
        <v>1</v>
      </c>
      <c r="G27" s="221">
        <v>1</v>
      </c>
      <c r="H27" s="798">
        <f>IF(G27&lt;G29,1,0)</f>
        <v>1</v>
      </c>
      <c r="I27" s="222">
        <f>AVERAGE(C27,E27,G27)</f>
        <v>0.66666666666666663</v>
      </c>
      <c r="J27" s="801">
        <f>IF(I27="","",IF(I27&lt;I29,1,0))</f>
        <v>1</v>
      </c>
      <c r="K27" s="221">
        <v>1</v>
      </c>
      <c r="L27" s="798">
        <f>IF(K27&lt;K29,1,0)</f>
        <v>1</v>
      </c>
      <c r="M27" s="221">
        <v>1</v>
      </c>
      <c r="N27" s="798">
        <f>IF(M27&lt;M29,1,0)</f>
        <v>1</v>
      </c>
      <c r="O27" s="221">
        <v>0</v>
      </c>
      <c r="P27" s="798">
        <f>IF(O27&lt;O29,1,0)</f>
        <v>1</v>
      </c>
      <c r="Q27" s="222">
        <f>AVERAGE(K27,M27,O27)</f>
        <v>0.66666666666666663</v>
      </c>
      <c r="R27" s="801">
        <f>IF(Q27="","",IF(Q27&lt;Q29,1,0))</f>
        <v>1</v>
      </c>
      <c r="S27" s="223">
        <v>0</v>
      </c>
      <c r="T27" s="801">
        <f>IF(S27="","",IF(S27&lt;S29,1,0))</f>
        <v>1</v>
      </c>
      <c r="U27" s="326"/>
      <c r="V27" s="801">
        <v>1</v>
      </c>
      <c r="W27" s="326"/>
      <c r="X27" s="801">
        <v>1</v>
      </c>
      <c r="Y27" s="222">
        <f>AVERAGE(S27,U27,W27)</f>
        <v>0</v>
      </c>
      <c r="Z27" s="798">
        <f>IF(Y27="","",IF(Y27&lt;Y29,1,0))</f>
        <v>1</v>
      </c>
      <c r="AA27" s="327"/>
      <c r="AB27" s="798">
        <f>IF(AA27&lt;AA29,1,0)</f>
        <v>1</v>
      </c>
      <c r="AC27" s="223"/>
      <c r="AD27" s="798">
        <f>IF(AC27&lt;AC29,1,0)</f>
        <v>1</v>
      </c>
      <c r="AE27" s="223"/>
      <c r="AF27" s="798">
        <f>IF(AE27&lt;AE29,1,0)</f>
        <v>1</v>
      </c>
      <c r="AG27" s="222" t="e">
        <f>AVERAGE(AA27,AC27,AE27)</f>
        <v>#DIV/0!</v>
      </c>
      <c r="AH27" s="798" t="e">
        <f>IF(AG27="","",IF(AG27&lt;AG29,1,0))</f>
        <v>#DIV/0!</v>
      </c>
      <c r="AI27" s="224">
        <f>AVERAGE(S27,U27,W27,AA27,AC27,AE27)</f>
        <v>0</v>
      </c>
      <c r="AJ27" s="801">
        <f>IF(AI27&lt;AI29,1,0)</f>
        <v>1</v>
      </c>
      <c r="AK27" s="796"/>
      <c r="AL27" s="797"/>
    </row>
    <row r="28" spans="1:38" ht="30" customHeight="1" x14ac:dyDescent="0.2">
      <c r="A28" s="803"/>
      <c r="B28" s="220" t="s">
        <v>308</v>
      </c>
      <c r="C28" s="221">
        <v>2</v>
      </c>
      <c r="D28" s="801"/>
      <c r="E28" s="221">
        <v>2</v>
      </c>
      <c r="F28" s="799"/>
      <c r="G28" s="221">
        <v>2</v>
      </c>
      <c r="H28" s="799"/>
      <c r="I28" s="222">
        <f>AVERAGE(C28,E28,G28)</f>
        <v>2</v>
      </c>
      <c r="J28" s="801"/>
      <c r="K28" s="221">
        <v>2</v>
      </c>
      <c r="L28" s="799"/>
      <c r="M28" s="221">
        <v>2</v>
      </c>
      <c r="N28" s="799"/>
      <c r="O28" s="221">
        <v>2</v>
      </c>
      <c r="P28" s="799"/>
      <c r="Q28" s="222">
        <f>AVERAGE(K28,M28,O28)</f>
        <v>2</v>
      </c>
      <c r="R28" s="801"/>
      <c r="S28" s="221">
        <v>2</v>
      </c>
      <c r="T28" s="801"/>
      <c r="U28" s="221">
        <v>2</v>
      </c>
      <c r="V28" s="801"/>
      <c r="W28" s="221">
        <v>2</v>
      </c>
      <c r="X28" s="801"/>
      <c r="Y28" s="222">
        <f>AVERAGE(S28,U28,W28)</f>
        <v>2</v>
      </c>
      <c r="Z28" s="799"/>
      <c r="AA28" s="221">
        <v>2</v>
      </c>
      <c r="AB28" s="799"/>
      <c r="AC28" s="221">
        <v>2</v>
      </c>
      <c r="AD28" s="799"/>
      <c r="AE28" s="221">
        <v>2</v>
      </c>
      <c r="AF28" s="799"/>
      <c r="AG28" s="222">
        <f>AVERAGE(AA28,AC28,AE28)</f>
        <v>2</v>
      </c>
      <c r="AH28" s="799"/>
      <c r="AI28" s="225">
        <f>AVERAGE(S28,U28,W28,AA28,AC28,AE28)</f>
        <v>2</v>
      </c>
      <c r="AJ28" s="801"/>
      <c r="AK28" s="797"/>
      <c r="AL28" s="797"/>
    </row>
    <row r="29" spans="1:38" ht="30" customHeight="1" x14ac:dyDescent="0.2">
      <c r="A29" s="804"/>
      <c r="B29" s="220" t="s">
        <v>309</v>
      </c>
      <c r="C29" s="221">
        <f>C28*1.095</f>
        <v>2.19</v>
      </c>
      <c r="D29" s="801"/>
      <c r="E29" s="221">
        <f>E28*1.095</f>
        <v>2.19</v>
      </c>
      <c r="F29" s="800"/>
      <c r="G29" s="221">
        <f>G28*1.095</f>
        <v>2.19</v>
      </c>
      <c r="H29" s="800"/>
      <c r="I29" s="222">
        <f>I28*1.095</f>
        <v>2.19</v>
      </c>
      <c r="J29" s="801"/>
      <c r="K29" s="221">
        <f>K28*1.095</f>
        <v>2.19</v>
      </c>
      <c r="L29" s="800"/>
      <c r="M29" s="221">
        <f>M28*1.095</f>
        <v>2.19</v>
      </c>
      <c r="N29" s="800"/>
      <c r="O29" s="221">
        <f>O28*1.095</f>
        <v>2.19</v>
      </c>
      <c r="P29" s="800"/>
      <c r="Q29" s="222">
        <f>Q28*1.095</f>
        <v>2.19</v>
      </c>
      <c r="R29" s="801"/>
      <c r="S29" s="222">
        <f>S28*1.095</f>
        <v>2.19</v>
      </c>
      <c r="T29" s="801"/>
      <c r="U29" s="222">
        <f>U28*1.095</f>
        <v>2.19</v>
      </c>
      <c r="V29" s="801"/>
      <c r="W29" s="222">
        <f>W28*1.095</f>
        <v>2.19</v>
      </c>
      <c r="X29" s="801"/>
      <c r="Y29" s="222">
        <f>Y28*1.095</f>
        <v>2.19</v>
      </c>
      <c r="Z29" s="800"/>
      <c r="AA29" s="224">
        <f>AA28*1.095</f>
        <v>2.19</v>
      </c>
      <c r="AB29" s="800"/>
      <c r="AC29" s="222">
        <f>AC28*1.095</f>
        <v>2.19</v>
      </c>
      <c r="AD29" s="800"/>
      <c r="AE29" s="222">
        <f>AE28*1.095</f>
        <v>2.19</v>
      </c>
      <c r="AF29" s="800"/>
      <c r="AG29" s="222">
        <f>AG28*1.095</f>
        <v>2.19</v>
      </c>
      <c r="AH29" s="800"/>
      <c r="AI29" s="222">
        <f>AI28*1.095</f>
        <v>2.19</v>
      </c>
      <c r="AJ29" s="801"/>
      <c r="AK29" s="797"/>
      <c r="AL29" s="797"/>
    </row>
    <row r="62" spans="1:23" s="199" customFormat="1" ht="30" customHeight="1" x14ac:dyDescent="0.2">
      <c r="A62" s="226"/>
      <c r="B62" s="203"/>
      <c r="C62" s="203"/>
      <c r="D62" s="203"/>
      <c r="E62" s="203"/>
      <c r="F62" s="203"/>
      <c r="G62" s="203"/>
      <c r="H62" s="203"/>
      <c r="I62" s="203"/>
      <c r="J62" s="203"/>
      <c r="K62" s="203"/>
      <c r="L62" s="203"/>
      <c r="M62" s="203"/>
      <c r="N62" s="203"/>
      <c r="O62" s="203"/>
      <c r="R62" s="183"/>
      <c r="T62" s="203"/>
      <c r="U62" s="203"/>
      <c r="V62" s="203"/>
      <c r="W62" s="203"/>
    </row>
    <row r="132" spans="1:23" s="199" customFormat="1" ht="30" customHeight="1" x14ac:dyDescent="0.2">
      <c r="A132" s="226"/>
      <c r="B132" s="203"/>
      <c r="C132" s="203"/>
      <c r="D132" s="203"/>
      <c r="E132" s="203"/>
      <c r="F132" s="203"/>
      <c r="G132" s="203"/>
      <c r="H132" s="203"/>
      <c r="I132" s="203"/>
      <c r="J132" s="203"/>
      <c r="K132" s="203"/>
      <c r="L132" s="203"/>
      <c r="M132" s="203"/>
      <c r="N132" s="203"/>
      <c r="O132" s="203"/>
      <c r="R132" s="174"/>
      <c r="T132" s="203"/>
      <c r="U132" s="203"/>
      <c r="V132" s="203"/>
      <c r="W132" s="203"/>
    </row>
    <row r="133" spans="1:23" s="199" customFormat="1" ht="30" customHeight="1" x14ac:dyDescent="0.2">
      <c r="A133" s="226"/>
      <c r="B133" s="203"/>
      <c r="C133" s="203"/>
      <c r="D133" s="203"/>
      <c r="E133" s="203"/>
      <c r="F133" s="203"/>
      <c r="G133" s="203"/>
      <c r="H133" s="203"/>
      <c r="I133" s="203"/>
      <c r="J133" s="203"/>
      <c r="K133" s="203"/>
      <c r="L133" s="203"/>
      <c r="M133" s="203"/>
      <c r="N133" s="203"/>
      <c r="O133" s="203"/>
      <c r="R133" s="174"/>
      <c r="T133" s="203"/>
      <c r="U133" s="203"/>
      <c r="V133" s="203"/>
      <c r="W133" s="203"/>
    </row>
    <row r="134" spans="1:23" s="199" customFormat="1" ht="30" customHeight="1" x14ac:dyDescent="0.2">
      <c r="A134" s="226"/>
      <c r="B134" s="203"/>
      <c r="C134" s="203"/>
      <c r="D134" s="203"/>
      <c r="E134" s="203"/>
      <c r="F134" s="203"/>
      <c r="G134" s="203"/>
      <c r="H134" s="203"/>
      <c r="I134" s="203"/>
      <c r="J134" s="203"/>
      <c r="K134" s="203"/>
      <c r="L134" s="203"/>
      <c r="M134" s="203"/>
      <c r="N134" s="203"/>
      <c r="O134" s="203"/>
      <c r="R134" s="174"/>
      <c r="T134" s="203"/>
      <c r="U134" s="203"/>
      <c r="V134" s="203"/>
      <c r="W134" s="203"/>
    </row>
    <row r="135" spans="1:23" s="199" customFormat="1" ht="30" customHeight="1" x14ac:dyDescent="0.2">
      <c r="A135" s="226"/>
      <c r="B135" s="203"/>
      <c r="C135" s="203"/>
      <c r="D135" s="203"/>
      <c r="E135" s="203"/>
      <c r="F135" s="203"/>
      <c r="G135" s="203"/>
      <c r="H135" s="203"/>
      <c r="I135" s="203"/>
      <c r="J135" s="203"/>
      <c r="K135" s="203"/>
      <c r="L135" s="203"/>
      <c r="M135" s="203"/>
      <c r="N135" s="203"/>
      <c r="O135" s="203"/>
      <c r="R135" s="174"/>
      <c r="T135" s="203"/>
      <c r="U135" s="203"/>
      <c r="V135" s="203"/>
      <c r="W135" s="203"/>
    </row>
    <row r="136" spans="1:23" s="199" customFormat="1" ht="30" customHeight="1" x14ac:dyDescent="0.2">
      <c r="A136" s="226"/>
      <c r="B136" s="203"/>
      <c r="C136" s="203"/>
      <c r="D136" s="203"/>
      <c r="E136" s="203"/>
      <c r="F136" s="203"/>
      <c r="G136" s="203"/>
      <c r="H136" s="203"/>
      <c r="I136" s="203"/>
      <c r="J136" s="203"/>
      <c r="K136" s="203"/>
      <c r="L136" s="203"/>
      <c r="M136" s="203"/>
      <c r="N136" s="203"/>
      <c r="O136" s="203"/>
      <c r="R136" s="174"/>
      <c r="T136" s="203"/>
      <c r="U136" s="203"/>
      <c r="V136" s="203"/>
      <c r="W136" s="203"/>
    </row>
    <row r="137" spans="1:23" s="199" customFormat="1" ht="30" customHeight="1" x14ac:dyDescent="0.2">
      <c r="A137" s="226"/>
      <c r="B137" s="203"/>
      <c r="C137" s="203"/>
      <c r="D137" s="203"/>
      <c r="E137" s="203"/>
      <c r="F137" s="203"/>
      <c r="G137" s="203"/>
      <c r="H137" s="203"/>
      <c r="I137" s="203"/>
      <c r="J137" s="203"/>
      <c r="K137" s="203"/>
      <c r="L137" s="203"/>
      <c r="M137" s="203"/>
      <c r="N137" s="203"/>
      <c r="O137" s="203"/>
      <c r="R137" s="174"/>
      <c r="T137" s="203"/>
      <c r="U137" s="203"/>
      <c r="V137" s="203"/>
      <c r="W137" s="203"/>
    </row>
    <row r="138" spans="1:23" s="199" customFormat="1" ht="30" customHeight="1" x14ac:dyDescent="0.2">
      <c r="A138" s="226"/>
      <c r="B138" s="203"/>
      <c r="C138" s="203"/>
      <c r="D138" s="203"/>
      <c r="E138" s="203"/>
      <c r="F138" s="203"/>
      <c r="G138" s="203"/>
      <c r="H138" s="203"/>
      <c r="I138" s="203"/>
      <c r="J138" s="203"/>
      <c r="K138" s="203"/>
      <c r="L138" s="203"/>
      <c r="M138" s="203"/>
      <c r="N138" s="203"/>
      <c r="O138" s="203"/>
      <c r="R138" s="174"/>
      <c r="T138" s="203"/>
      <c r="U138" s="203"/>
      <c r="V138" s="203"/>
      <c r="W138" s="203"/>
    </row>
    <row r="139" spans="1:23" s="199" customFormat="1" ht="30" customHeight="1" x14ac:dyDescent="0.2">
      <c r="A139" s="226"/>
      <c r="B139" s="203"/>
      <c r="C139" s="203"/>
      <c r="D139" s="203"/>
      <c r="E139" s="203"/>
      <c r="F139" s="203"/>
      <c r="G139" s="203"/>
      <c r="H139" s="203"/>
      <c r="I139" s="203"/>
      <c r="J139" s="203"/>
      <c r="K139" s="203"/>
      <c r="L139" s="203"/>
      <c r="M139" s="203"/>
      <c r="N139" s="203"/>
      <c r="O139" s="203"/>
      <c r="R139" s="174"/>
      <c r="T139" s="203"/>
      <c r="U139" s="203"/>
      <c r="V139" s="203"/>
      <c r="W139" s="203"/>
    </row>
    <row r="140" spans="1:23" s="199" customFormat="1" ht="30" customHeight="1" x14ac:dyDescent="0.2">
      <c r="A140" s="226"/>
      <c r="B140" s="203"/>
      <c r="C140" s="203"/>
      <c r="D140" s="203"/>
      <c r="E140" s="203"/>
      <c r="F140" s="203"/>
      <c r="G140" s="203"/>
      <c r="H140" s="203"/>
      <c r="I140" s="203"/>
      <c r="J140" s="203"/>
      <c r="K140" s="203"/>
      <c r="L140" s="203"/>
      <c r="M140" s="203"/>
      <c r="N140" s="203"/>
      <c r="O140" s="203"/>
      <c r="R140" s="174"/>
      <c r="T140" s="203"/>
      <c r="U140" s="203"/>
      <c r="V140" s="203"/>
      <c r="W140" s="203"/>
    </row>
    <row r="141" spans="1:23" s="199" customFormat="1" ht="30" customHeight="1" x14ac:dyDescent="0.2">
      <c r="A141" s="226"/>
      <c r="B141" s="203"/>
      <c r="C141" s="203"/>
      <c r="D141" s="203"/>
      <c r="E141" s="203"/>
      <c r="F141" s="203"/>
      <c r="G141" s="203"/>
      <c r="H141" s="203"/>
      <c r="I141" s="203"/>
      <c r="J141" s="203"/>
      <c r="K141" s="203"/>
      <c r="L141" s="203"/>
      <c r="M141" s="203"/>
      <c r="N141" s="203"/>
      <c r="O141" s="203"/>
      <c r="R141" s="174"/>
      <c r="T141" s="203"/>
      <c r="U141" s="203"/>
      <c r="V141" s="203"/>
      <c r="W141" s="203"/>
    </row>
    <row r="142" spans="1:23" s="199" customFormat="1" ht="30" customHeight="1" x14ac:dyDescent="0.2">
      <c r="A142" s="226"/>
      <c r="B142" s="203"/>
      <c r="C142" s="203"/>
      <c r="D142" s="203"/>
      <c r="E142" s="203"/>
      <c r="F142" s="203"/>
      <c r="G142" s="203"/>
      <c r="H142" s="203"/>
      <c r="I142" s="203"/>
      <c r="J142" s="203"/>
      <c r="K142" s="203"/>
      <c r="L142" s="203"/>
      <c r="M142" s="203"/>
      <c r="N142" s="203"/>
      <c r="O142" s="203"/>
      <c r="R142" s="174"/>
      <c r="T142" s="203"/>
      <c r="U142" s="203"/>
      <c r="V142" s="203"/>
      <c r="W142" s="203"/>
    </row>
  </sheetData>
  <sheetProtection formatCells="0"/>
  <mergeCells count="166">
    <mergeCell ref="AH24:AH26"/>
    <mergeCell ref="P24:P26"/>
    <mergeCell ref="R24:R26"/>
    <mergeCell ref="T24:T26"/>
    <mergeCell ref="V24:V26"/>
    <mergeCell ref="AJ24:AJ26"/>
    <mergeCell ref="X24:X26"/>
    <mergeCell ref="Z24:Z26"/>
    <mergeCell ref="AB24:AB26"/>
    <mergeCell ref="AD24:AD26"/>
    <mergeCell ref="AF24:AF26"/>
    <mergeCell ref="AF21:AF23"/>
    <mergeCell ref="AH21:AH23"/>
    <mergeCell ref="AJ21:AJ23"/>
    <mergeCell ref="A24:A26"/>
    <mergeCell ref="D24:D26"/>
    <mergeCell ref="F24:F26"/>
    <mergeCell ref="H24:H26"/>
    <mergeCell ref="J24:J26"/>
    <mergeCell ref="L24:L26"/>
    <mergeCell ref="N24:N26"/>
    <mergeCell ref="T21:T23"/>
    <mergeCell ref="V21:V23"/>
    <mergeCell ref="X21:X23"/>
    <mergeCell ref="Z21:Z23"/>
    <mergeCell ref="AB21:AB23"/>
    <mergeCell ref="R21:R23"/>
    <mergeCell ref="AD21:AD23"/>
    <mergeCell ref="AJ18:AJ20"/>
    <mergeCell ref="A21:A23"/>
    <mergeCell ref="D21:D23"/>
    <mergeCell ref="F21:F23"/>
    <mergeCell ref="H21:H23"/>
    <mergeCell ref="J21:J23"/>
    <mergeCell ref="L21:L23"/>
    <mergeCell ref="N21:N23"/>
    <mergeCell ref="P21:P23"/>
    <mergeCell ref="X18:X20"/>
    <mergeCell ref="Z18:Z20"/>
    <mergeCell ref="AB18:AB20"/>
    <mergeCell ref="AD18:AD20"/>
    <mergeCell ref="AF18:AF20"/>
    <mergeCell ref="AH18:AH20"/>
    <mergeCell ref="L18:L20"/>
    <mergeCell ref="N18:N20"/>
    <mergeCell ref="P18:P20"/>
    <mergeCell ref="R18:R20"/>
    <mergeCell ref="T18:T20"/>
    <mergeCell ref="V18:V20"/>
    <mergeCell ref="AB15:AB17"/>
    <mergeCell ref="AD15:AD17"/>
    <mergeCell ref="AF15:AF17"/>
    <mergeCell ref="AH15:AH17"/>
    <mergeCell ref="AJ15:AJ17"/>
    <mergeCell ref="A18:A20"/>
    <mergeCell ref="D18:D20"/>
    <mergeCell ref="F18:F20"/>
    <mergeCell ref="H18:H20"/>
    <mergeCell ref="J18:J20"/>
    <mergeCell ref="P15:P17"/>
    <mergeCell ref="R15:R17"/>
    <mergeCell ref="T15:T17"/>
    <mergeCell ref="V15:V17"/>
    <mergeCell ref="X15:X17"/>
    <mergeCell ref="Z15:Z17"/>
    <mergeCell ref="AF12:AF14"/>
    <mergeCell ref="AH12:AH14"/>
    <mergeCell ref="AJ12:AJ14"/>
    <mergeCell ref="A15:A17"/>
    <mergeCell ref="D15:D17"/>
    <mergeCell ref="F15:F17"/>
    <mergeCell ref="H15:H17"/>
    <mergeCell ref="J15:J17"/>
    <mergeCell ref="L15:L17"/>
    <mergeCell ref="N15:N17"/>
    <mergeCell ref="T12:T14"/>
    <mergeCell ref="V12:V14"/>
    <mergeCell ref="X12:X14"/>
    <mergeCell ref="Z12:Z14"/>
    <mergeCell ref="AB12:AB14"/>
    <mergeCell ref="AD12:AD14"/>
    <mergeCell ref="AK10:AL11"/>
    <mergeCell ref="A12:A14"/>
    <mergeCell ref="D12:D14"/>
    <mergeCell ref="F12:F14"/>
    <mergeCell ref="H12:H14"/>
    <mergeCell ref="J12:J14"/>
    <mergeCell ref="L12:L14"/>
    <mergeCell ref="N12:N14"/>
    <mergeCell ref="P12:P14"/>
    <mergeCell ref="R12:R14"/>
    <mergeCell ref="Z10:Z11"/>
    <mergeCell ref="AB10:AB11"/>
    <mergeCell ref="AD10:AD11"/>
    <mergeCell ref="AF10:AF11"/>
    <mergeCell ref="AH10:AH11"/>
    <mergeCell ref="AJ10:AJ11"/>
    <mergeCell ref="N10:N11"/>
    <mergeCell ref="P10:P11"/>
    <mergeCell ref="R10:R11"/>
    <mergeCell ref="T10:T11"/>
    <mergeCell ref="V10:V11"/>
    <mergeCell ref="X10:X11"/>
    <mergeCell ref="A10:A11"/>
    <mergeCell ref="D10:D11"/>
    <mergeCell ref="F10:F11"/>
    <mergeCell ref="H10:H11"/>
    <mergeCell ref="J10:J11"/>
    <mergeCell ref="L10:L11"/>
    <mergeCell ref="AA9:AB9"/>
    <mergeCell ref="AC9:AD9"/>
    <mergeCell ref="AE9:AF9"/>
    <mergeCell ref="AG9:AH9"/>
    <mergeCell ref="AI9:AJ9"/>
    <mergeCell ref="AK9:AL9"/>
    <mergeCell ref="O9:P9"/>
    <mergeCell ref="Q9:R9"/>
    <mergeCell ref="S9:T9"/>
    <mergeCell ref="U9:V9"/>
    <mergeCell ref="W9:X9"/>
    <mergeCell ref="Y9:Z9"/>
    <mergeCell ref="C6:O6"/>
    <mergeCell ref="A8:A9"/>
    <mergeCell ref="B8:B9"/>
    <mergeCell ref="C8:AL8"/>
    <mergeCell ref="C9:D9"/>
    <mergeCell ref="E9:F9"/>
    <mergeCell ref="G9:H9"/>
    <mergeCell ref="I9:J9"/>
    <mergeCell ref="K9:L9"/>
    <mergeCell ref="M9:N9"/>
    <mergeCell ref="A1:A4"/>
    <mergeCell ref="B1:M1"/>
    <mergeCell ref="N1:O1"/>
    <mergeCell ref="B2:M2"/>
    <mergeCell ref="N2:O2"/>
    <mergeCell ref="B3:M3"/>
    <mergeCell ref="N3:O3"/>
    <mergeCell ref="B4:M4"/>
    <mergeCell ref="N4:O4"/>
    <mergeCell ref="AK24:AL26"/>
    <mergeCell ref="AK12:AL13"/>
    <mergeCell ref="AK14:AL15"/>
    <mergeCell ref="AK16:AL17"/>
    <mergeCell ref="AK18:AL19"/>
    <mergeCell ref="AK20:AL21"/>
    <mergeCell ref="AK22:AL23"/>
    <mergeCell ref="A27:A29"/>
    <mergeCell ref="D27:D29"/>
    <mergeCell ref="F27:F29"/>
    <mergeCell ref="H27:H29"/>
    <mergeCell ref="J27:J29"/>
    <mergeCell ref="L27:L29"/>
    <mergeCell ref="N27:N29"/>
    <mergeCell ref="P27:P29"/>
    <mergeCell ref="R27:R29"/>
    <mergeCell ref="T27:T29"/>
    <mergeCell ref="V27:V29"/>
    <mergeCell ref="X27:X29"/>
    <mergeCell ref="AK27:AL29"/>
    <mergeCell ref="Z27:Z29"/>
    <mergeCell ref="AB27:AB29"/>
    <mergeCell ref="AD27:AD29"/>
    <mergeCell ref="AF27:AF29"/>
    <mergeCell ref="AH27:AH29"/>
    <mergeCell ref="AJ27:AJ29"/>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6680D-8B21-4995-B3D7-8BDB8E71F8DA}">
  <sheetPr>
    <tabColor theme="6" tint="0.39997558519241921"/>
  </sheetPr>
  <dimension ref="A1:S177"/>
  <sheetViews>
    <sheetView topLeftCell="A36" zoomScale="90" zoomScaleNormal="90" workbookViewId="0">
      <selection activeCell="B49" sqref="B49:P64"/>
    </sheetView>
  </sheetViews>
  <sheetFormatPr baseColWidth="10" defaultRowHeight="12.75" x14ac:dyDescent="0.2"/>
  <cols>
    <col min="1" max="1" width="0.7109375" style="167" customWidth="1"/>
    <col min="2" max="2" width="30" style="167" customWidth="1"/>
    <col min="3" max="3" width="19.7109375" style="167" customWidth="1"/>
    <col min="4" max="4" width="10.5703125" style="167" customWidth="1"/>
    <col min="5" max="5" width="9.7109375" style="167" customWidth="1"/>
    <col min="6" max="6" width="9.5703125" style="167" bestFit="1" customWidth="1"/>
    <col min="7" max="14" width="9.7109375" style="167" bestFit="1" customWidth="1"/>
    <col min="15" max="15" width="11" style="167" customWidth="1"/>
    <col min="16" max="16" width="13.28515625" style="167" customWidth="1"/>
    <col min="17" max="18" width="11.7109375" style="167" customWidth="1"/>
    <col min="19" max="19" width="11.42578125" style="169" hidden="1" customWidth="1"/>
    <col min="20" max="16384" width="11.42578125" style="167"/>
  </cols>
  <sheetData>
    <row r="1" spans="1:19" ht="6" customHeight="1" thickBot="1" x14ac:dyDescent="0.25">
      <c r="B1" s="168"/>
      <c r="C1" s="168"/>
      <c r="D1" s="168"/>
      <c r="E1" s="168"/>
      <c r="F1" s="168"/>
      <c r="G1" s="168"/>
      <c r="H1" s="168"/>
      <c r="I1" s="168"/>
      <c r="J1" s="168"/>
      <c r="K1" s="168"/>
      <c r="L1" s="168"/>
      <c r="M1" s="168"/>
      <c r="N1" s="168"/>
      <c r="O1" s="168"/>
      <c r="P1" s="168"/>
    </row>
    <row r="2" spans="1:19" ht="16.5" customHeight="1" x14ac:dyDescent="0.2">
      <c r="B2" s="727"/>
      <c r="C2" s="730" t="s">
        <v>56</v>
      </c>
      <c r="D2" s="731"/>
      <c r="E2" s="731"/>
      <c r="F2" s="731"/>
      <c r="G2" s="731"/>
      <c r="H2" s="731"/>
      <c r="I2" s="731"/>
      <c r="J2" s="731"/>
      <c r="K2" s="731"/>
      <c r="L2" s="731"/>
      <c r="M2" s="732"/>
      <c r="N2" s="733" t="s">
        <v>185</v>
      </c>
      <c r="O2" s="734"/>
      <c r="P2" s="735"/>
      <c r="S2" s="167">
        <v>0.95</v>
      </c>
    </row>
    <row r="3" spans="1:19" ht="15.75" customHeight="1" x14ac:dyDescent="0.2">
      <c r="B3" s="728"/>
      <c r="C3" s="736" t="s">
        <v>58</v>
      </c>
      <c r="D3" s="737"/>
      <c r="E3" s="737"/>
      <c r="F3" s="737"/>
      <c r="G3" s="737"/>
      <c r="H3" s="737"/>
      <c r="I3" s="737"/>
      <c r="J3" s="737"/>
      <c r="K3" s="737"/>
      <c r="L3" s="737"/>
      <c r="M3" s="738"/>
      <c r="N3" s="739" t="s">
        <v>189</v>
      </c>
      <c r="O3" s="740"/>
      <c r="P3" s="741"/>
      <c r="S3" s="167">
        <v>0.94999</v>
      </c>
    </row>
    <row r="4" spans="1:19" ht="15.75" customHeight="1" x14ac:dyDescent="0.2">
      <c r="B4" s="728"/>
      <c r="C4" s="736" t="s">
        <v>59</v>
      </c>
      <c r="D4" s="737"/>
      <c r="E4" s="737"/>
      <c r="F4" s="737"/>
      <c r="G4" s="737"/>
      <c r="H4" s="737"/>
      <c r="I4" s="737"/>
      <c r="J4" s="737"/>
      <c r="K4" s="737"/>
      <c r="L4" s="737"/>
      <c r="M4" s="738"/>
      <c r="N4" s="739" t="s">
        <v>186</v>
      </c>
      <c r="O4" s="740"/>
      <c r="P4" s="741"/>
      <c r="S4" s="167">
        <v>0.65</v>
      </c>
    </row>
    <row r="5" spans="1:19" ht="16.5" customHeight="1" thickBot="1" x14ac:dyDescent="0.25">
      <c r="B5" s="729"/>
      <c r="C5" s="742" t="s">
        <v>60</v>
      </c>
      <c r="D5" s="743"/>
      <c r="E5" s="743"/>
      <c r="F5" s="743"/>
      <c r="G5" s="743"/>
      <c r="H5" s="743"/>
      <c r="I5" s="743"/>
      <c r="J5" s="743"/>
      <c r="K5" s="743"/>
      <c r="L5" s="743"/>
      <c r="M5" s="744"/>
      <c r="N5" s="745" t="s">
        <v>61</v>
      </c>
      <c r="O5" s="746"/>
      <c r="P5" s="747"/>
      <c r="S5" s="167">
        <v>0.64998999999999996</v>
      </c>
    </row>
    <row r="6" spans="1:19" ht="3" customHeight="1" thickBot="1" x14ac:dyDescent="0.25">
      <c r="B6" s="168"/>
      <c r="C6" s="168"/>
      <c r="D6" s="168"/>
      <c r="E6" s="168"/>
      <c r="F6" s="168"/>
      <c r="G6" s="168"/>
      <c r="H6" s="168"/>
      <c r="I6" s="168"/>
      <c r="J6" s="168"/>
      <c r="K6" s="168"/>
      <c r="L6" s="168"/>
      <c r="M6" s="168"/>
      <c r="N6" s="168"/>
      <c r="O6" s="168"/>
      <c r="P6" s="168"/>
      <c r="S6" s="170"/>
    </row>
    <row r="7" spans="1:19" x14ac:dyDescent="0.2">
      <c r="A7" s="171"/>
      <c r="B7" s="748" t="s">
        <v>65</v>
      </c>
      <c r="C7" s="749"/>
      <c r="D7" s="749"/>
      <c r="E7" s="749"/>
      <c r="F7" s="749"/>
      <c r="G7" s="749"/>
      <c r="H7" s="749"/>
      <c r="I7" s="749"/>
      <c r="J7" s="749"/>
      <c r="K7" s="749"/>
      <c r="L7" s="749"/>
      <c r="M7" s="749"/>
      <c r="N7" s="749"/>
      <c r="O7" s="749"/>
      <c r="P7" s="750"/>
      <c r="Q7" s="171"/>
      <c r="S7" s="170"/>
    </row>
    <row r="8" spans="1:19" ht="13.5" thickBot="1" x14ac:dyDescent="0.25">
      <c r="A8" s="171"/>
      <c r="B8" s="751"/>
      <c r="C8" s="752"/>
      <c r="D8" s="752"/>
      <c r="E8" s="752"/>
      <c r="F8" s="752"/>
      <c r="G8" s="752"/>
      <c r="H8" s="752"/>
      <c r="I8" s="752"/>
      <c r="J8" s="752"/>
      <c r="K8" s="752"/>
      <c r="L8" s="752"/>
      <c r="M8" s="752"/>
      <c r="N8" s="752"/>
      <c r="O8" s="752"/>
      <c r="P8" s="753"/>
      <c r="Q8" s="171"/>
    </row>
    <row r="9" spans="1:19" ht="6.75" customHeight="1" thickBot="1" x14ac:dyDescent="0.25">
      <c r="A9" s="171"/>
      <c r="B9" s="754"/>
      <c r="C9" s="754"/>
      <c r="D9" s="754"/>
      <c r="E9" s="754"/>
      <c r="F9" s="754"/>
      <c r="G9" s="754"/>
      <c r="H9" s="754"/>
      <c r="I9" s="754"/>
      <c r="J9" s="754"/>
      <c r="K9" s="754"/>
      <c r="L9" s="754"/>
      <c r="M9" s="754"/>
      <c r="N9" s="754"/>
      <c r="O9" s="754"/>
      <c r="P9" s="754"/>
      <c r="Q9" s="171"/>
    </row>
    <row r="10" spans="1:19" ht="26.25" customHeight="1" thickBot="1" x14ac:dyDescent="0.25">
      <c r="A10" s="171"/>
      <c r="B10" s="90" t="s">
        <v>83</v>
      </c>
      <c r="C10" s="534">
        <v>2024</v>
      </c>
      <c r="D10" s="535"/>
      <c r="E10" s="535"/>
      <c r="F10" s="535"/>
      <c r="G10" s="535"/>
      <c r="H10" s="535"/>
      <c r="I10" s="536"/>
      <c r="J10" s="529" t="s">
        <v>1</v>
      </c>
      <c r="K10" s="530"/>
      <c r="L10" s="530"/>
      <c r="M10" s="530"/>
      <c r="N10" s="545" t="s">
        <v>190</v>
      </c>
      <c r="O10" s="546"/>
      <c r="P10" s="547"/>
      <c r="Q10" s="171"/>
    </row>
    <row r="11" spans="1:19" ht="4.5" customHeight="1" thickBot="1" x14ac:dyDescent="0.25">
      <c r="A11" s="171"/>
      <c r="B11" s="537"/>
      <c r="C11" s="538"/>
      <c r="D11" s="538"/>
      <c r="E11" s="538"/>
      <c r="F11" s="538"/>
      <c r="G11" s="538"/>
      <c r="H11" s="538"/>
      <c r="I11" s="538"/>
      <c r="J11" s="538"/>
      <c r="K11" s="538"/>
      <c r="L11" s="538"/>
      <c r="M11" s="538"/>
      <c r="N11" s="538"/>
      <c r="O11" s="538"/>
      <c r="P11" s="539"/>
      <c r="Q11" s="171"/>
    </row>
    <row r="12" spans="1:19" ht="13.5" thickBot="1" x14ac:dyDescent="0.25">
      <c r="A12" s="171"/>
      <c r="B12" s="62" t="s">
        <v>0</v>
      </c>
      <c r="C12" s="540" t="s">
        <v>170</v>
      </c>
      <c r="D12" s="540"/>
      <c r="E12" s="540"/>
      <c r="F12" s="540"/>
      <c r="G12" s="540"/>
      <c r="H12" s="540"/>
      <c r="I12" s="540"/>
      <c r="J12" s="540"/>
      <c r="K12" s="540"/>
      <c r="L12" s="540"/>
      <c r="M12" s="540"/>
      <c r="N12" s="540"/>
      <c r="O12" s="540"/>
      <c r="P12" s="541"/>
      <c r="Q12" s="171"/>
    </row>
    <row r="13" spans="1:19" ht="4.5" customHeight="1" thickBot="1" x14ac:dyDescent="0.25">
      <c r="A13" s="171"/>
      <c r="B13" s="542"/>
      <c r="C13" s="543"/>
      <c r="D13" s="543"/>
      <c r="E13" s="543"/>
      <c r="F13" s="543"/>
      <c r="G13" s="543"/>
      <c r="H13" s="543"/>
      <c r="I13" s="543"/>
      <c r="J13" s="543"/>
      <c r="K13" s="543"/>
      <c r="L13" s="543"/>
      <c r="M13" s="543"/>
      <c r="N13" s="543"/>
      <c r="O13" s="543"/>
      <c r="P13" s="544"/>
      <c r="Q13" s="171"/>
    </row>
    <row r="14" spans="1:19" ht="18" customHeight="1" thickBot="1" x14ac:dyDescent="0.25">
      <c r="A14" s="171"/>
      <c r="B14" s="62" t="s">
        <v>6</v>
      </c>
      <c r="C14" s="545" t="s">
        <v>368</v>
      </c>
      <c r="D14" s="546"/>
      <c r="E14" s="546"/>
      <c r="F14" s="546"/>
      <c r="G14" s="546"/>
      <c r="H14" s="546"/>
      <c r="I14" s="546"/>
      <c r="J14" s="546"/>
      <c r="K14" s="546"/>
      <c r="L14" s="546"/>
      <c r="M14" s="546"/>
      <c r="N14" s="546"/>
      <c r="O14" s="546"/>
      <c r="P14" s="547"/>
      <c r="Q14" s="171"/>
    </row>
    <row r="15" spans="1:19" ht="4.5" customHeight="1" thickBot="1" x14ac:dyDescent="0.25">
      <c r="A15" s="171"/>
      <c r="B15" s="548"/>
      <c r="C15" s="549"/>
      <c r="D15" s="549"/>
      <c r="E15" s="549"/>
      <c r="F15" s="549"/>
      <c r="G15" s="549"/>
      <c r="H15" s="549"/>
      <c r="I15" s="549"/>
      <c r="J15" s="549"/>
      <c r="K15" s="549"/>
      <c r="L15" s="549"/>
      <c r="M15" s="549"/>
      <c r="N15" s="549"/>
      <c r="O15" s="549"/>
      <c r="P15" s="550"/>
      <c r="Q15" s="171"/>
    </row>
    <row r="16" spans="1:19" ht="32.25" customHeight="1" thickBot="1" x14ac:dyDescent="0.25">
      <c r="A16" s="171"/>
      <c r="B16" s="62" t="s">
        <v>25</v>
      </c>
      <c r="C16" s="545" t="s">
        <v>369</v>
      </c>
      <c r="D16" s="546"/>
      <c r="E16" s="546"/>
      <c r="F16" s="546"/>
      <c r="G16" s="546"/>
      <c r="H16" s="546"/>
      <c r="I16" s="546"/>
      <c r="J16" s="546"/>
      <c r="K16" s="546"/>
      <c r="L16" s="546"/>
      <c r="M16" s="546"/>
      <c r="N16" s="546"/>
      <c r="O16" s="546"/>
      <c r="P16" s="547"/>
      <c r="Q16" s="171"/>
    </row>
    <row r="17" spans="1:17" ht="4.5" customHeight="1" thickBot="1" x14ac:dyDescent="0.25">
      <c r="A17" s="171"/>
      <c r="B17" s="548"/>
      <c r="C17" s="549"/>
      <c r="D17" s="549"/>
      <c r="E17" s="549"/>
      <c r="F17" s="549"/>
      <c r="G17" s="549"/>
      <c r="H17" s="549"/>
      <c r="I17" s="549"/>
      <c r="J17" s="549"/>
      <c r="K17" s="549"/>
      <c r="L17" s="549"/>
      <c r="M17" s="549"/>
      <c r="N17" s="549"/>
      <c r="O17" s="549"/>
      <c r="P17" s="550"/>
      <c r="Q17" s="171"/>
    </row>
    <row r="18" spans="1:17" ht="26.25" customHeight="1" thickBot="1" x14ac:dyDescent="0.25">
      <c r="A18" s="171"/>
      <c r="B18" s="62" t="s">
        <v>11</v>
      </c>
      <c r="C18" s="755" t="s">
        <v>260</v>
      </c>
      <c r="D18" s="624"/>
      <c r="E18" s="624"/>
      <c r="F18" s="624"/>
      <c r="G18" s="624"/>
      <c r="H18" s="624"/>
      <c r="I18" s="624"/>
      <c r="J18" s="624"/>
      <c r="K18" s="624"/>
      <c r="L18" s="624"/>
      <c r="M18" s="624"/>
      <c r="N18" s="624"/>
      <c r="O18" s="624"/>
      <c r="P18" s="625"/>
      <c r="Q18" s="171"/>
    </row>
    <row r="19" spans="1:17" ht="4.5" customHeight="1" thickBot="1" x14ac:dyDescent="0.25">
      <c r="A19" s="171"/>
      <c r="B19" s="581"/>
      <c r="C19" s="581"/>
      <c r="D19" s="581"/>
      <c r="E19" s="581"/>
      <c r="F19" s="581"/>
      <c r="G19" s="581"/>
      <c r="H19" s="581"/>
      <c r="I19" s="581"/>
      <c r="J19" s="581"/>
      <c r="K19" s="581"/>
      <c r="L19" s="581"/>
      <c r="M19" s="581"/>
      <c r="N19" s="581"/>
      <c r="O19" s="581"/>
      <c r="P19" s="581"/>
      <c r="Q19" s="171"/>
    </row>
    <row r="20" spans="1:17" ht="17.25" customHeight="1" thickBot="1" x14ac:dyDescent="0.25">
      <c r="A20" s="171"/>
      <c r="B20" s="756" t="s">
        <v>370</v>
      </c>
      <c r="C20" s="757"/>
      <c r="D20" s="757"/>
      <c r="E20" s="757"/>
      <c r="F20" s="757"/>
      <c r="G20" s="757"/>
      <c r="H20" s="757"/>
      <c r="I20" s="757"/>
      <c r="J20" s="757"/>
      <c r="K20" s="757"/>
      <c r="L20" s="757"/>
      <c r="M20" s="757"/>
      <c r="N20" s="757"/>
      <c r="O20" s="757"/>
      <c r="P20" s="758"/>
      <c r="Q20" s="171"/>
    </row>
    <row r="21" spans="1:17" ht="4.5" customHeight="1" thickBot="1" x14ac:dyDescent="0.25">
      <c r="A21" s="171"/>
      <c r="B21" s="759"/>
      <c r="C21" s="760"/>
      <c r="D21" s="760"/>
      <c r="E21" s="760"/>
      <c r="F21" s="760"/>
      <c r="G21" s="760"/>
      <c r="H21" s="760"/>
      <c r="I21" s="760"/>
      <c r="J21" s="760"/>
      <c r="K21" s="760"/>
      <c r="L21" s="760"/>
      <c r="M21" s="760"/>
      <c r="N21" s="760"/>
      <c r="O21" s="760"/>
      <c r="P21" s="761"/>
      <c r="Q21" s="171"/>
    </row>
    <row r="22" spans="1:17" ht="51" customHeight="1" thickBot="1" x14ac:dyDescent="0.25">
      <c r="A22" s="171"/>
      <c r="B22" s="62" t="s">
        <v>3</v>
      </c>
      <c r="C22" s="561" t="s">
        <v>364</v>
      </c>
      <c r="D22" s="562"/>
      <c r="E22" s="562"/>
      <c r="F22" s="562"/>
      <c r="G22" s="562"/>
      <c r="H22" s="562"/>
      <c r="I22" s="562"/>
      <c r="J22" s="562"/>
      <c r="K22" s="562"/>
      <c r="L22" s="562"/>
      <c r="M22" s="562"/>
      <c r="N22" s="562"/>
      <c r="O22" s="562"/>
      <c r="P22" s="563"/>
      <c r="Q22" s="171"/>
    </row>
    <row r="23" spans="1:17" ht="4.5" customHeight="1" thickBot="1" x14ac:dyDescent="0.25">
      <c r="A23" s="171"/>
      <c r="B23" s="548"/>
      <c r="C23" s="549"/>
      <c r="D23" s="549"/>
      <c r="E23" s="549"/>
      <c r="F23" s="549"/>
      <c r="G23" s="549"/>
      <c r="H23" s="549"/>
      <c r="I23" s="549"/>
      <c r="J23" s="549"/>
      <c r="K23" s="549"/>
      <c r="L23" s="549"/>
      <c r="M23" s="549"/>
      <c r="N23" s="549"/>
      <c r="O23" s="549"/>
      <c r="P23" s="550"/>
      <c r="Q23" s="171"/>
    </row>
    <row r="24" spans="1:17" ht="95.25" customHeight="1" thickBot="1" x14ac:dyDescent="0.25">
      <c r="A24" s="171"/>
      <c r="B24" s="62" t="s">
        <v>12</v>
      </c>
      <c r="C24" s="762" t="s">
        <v>371</v>
      </c>
      <c r="D24" s="565"/>
      <c r="E24" s="565"/>
      <c r="F24" s="565"/>
      <c r="G24" s="565"/>
      <c r="H24" s="565"/>
      <c r="I24" s="565"/>
      <c r="J24" s="565"/>
      <c r="K24" s="565"/>
      <c r="L24" s="565"/>
      <c r="M24" s="565"/>
      <c r="N24" s="565"/>
      <c r="O24" s="565"/>
      <c r="P24" s="566"/>
      <c r="Q24" s="171"/>
    </row>
    <row r="25" spans="1:17" ht="4.5" customHeight="1" thickBot="1" x14ac:dyDescent="0.25">
      <c r="A25" s="171"/>
      <c r="B25" s="548"/>
      <c r="C25" s="549"/>
      <c r="D25" s="549"/>
      <c r="E25" s="549"/>
      <c r="F25" s="549"/>
      <c r="G25" s="549"/>
      <c r="H25" s="549"/>
      <c r="I25" s="549"/>
      <c r="J25" s="549"/>
      <c r="K25" s="549"/>
      <c r="L25" s="549"/>
      <c r="M25" s="549"/>
      <c r="N25" s="549"/>
      <c r="O25" s="549"/>
      <c r="P25" s="550"/>
      <c r="Q25" s="171"/>
    </row>
    <row r="26" spans="1:17" ht="13.5" customHeight="1" thickBot="1" x14ac:dyDescent="0.25">
      <c r="A26" s="171"/>
      <c r="B26" s="88" t="s">
        <v>2</v>
      </c>
      <c r="C26" s="763" t="s">
        <v>365</v>
      </c>
      <c r="D26" s="587"/>
      <c r="E26" s="587"/>
      <c r="F26" s="587"/>
      <c r="G26" s="587"/>
      <c r="H26" s="587"/>
      <c r="I26" s="587"/>
      <c r="J26" s="587"/>
      <c r="K26" s="587"/>
      <c r="L26" s="587"/>
      <c r="M26" s="587"/>
      <c r="N26" s="587"/>
      <c r="O26" s="587"/>
      <c r="P26" s="588"/>
      <c r="Q26" s="171"/>
    </row>
    <row r="27" spans="1:17" ht="4.5" customHeight="1" thickBot="1" x14ac:dyDescent="0.25">
      <c r="A27" s="171"/>
      <c r="B27" s="764"/>
      <c r="C27" s="765"/>
      <c r="D27" s="765"/>
      <c r="E27" s="765"/>
      <c r="F27" s="765"/>
      <c r="G27" s="765"/>
      <c r="H27" s="765"/>
      <c r="I27" s="765"/>
      <c r="J27" s="765"/>
      <c r="K27" s="765"/>
      <c r="L27" s="765"/>
      <c r="M27" s="765"/>
      <c r="N27" s="765"/>
      <c r="O27" s="765"/>
      <c r="P27" s="766"/>
      <c r="Q27" s="171"/>
    </row>
    <row r="28" spans="1:17" ht="12.75" customHeight="1" thickBot="1" x14ac:dyDescent="0.25">
      <c r="A28" s="171"/>
      <c r="B28" s="88" t="s">
        <v>13</v>
      </c>
      <c r="C28" s="273" t="s">
        <v>14</v>
      </c>
      <c r="D28" s="833" t="s">
        <v>278</v>
      </c>
      <c r="E28" s="834"/>
      <c r="F28" s="834"/>
      <c r="G28" s="835"/>
      <c r="H28" s="836" t="s">
        <v>15</v>
      </c>
      <c r="I28" s="836"/>
      <c r="J28" s="836"/>
      <c r="K28" s="837" t="s">
        <v>279</v>
      </c>
      <c r="L28" s="834"/>
      <c r="M28" s="835"/>
      <c r="N28" s="838" t="s">
        <v>16</v>
      </c>
      <c r="O28" s="839"/>
      <c r="P28" s="274" t="s">
        <v>280</v>
      </c>
      <c r="Q28" s="174"/>
    </row>
    <row r="29" spans="1:17" ht="4.5" customHeight="1" thickBot="1" x14ac:dyDescent="0.25">
      <c r="A29" s="171"/>
      <c r="B29" s="580"/>
      <c r="C29" s="581"/>
      <c r="D29" s="581"/>
      <c r="E29" s="581"/>
      <c r="F29" s="581"/>
      <c r="G29" s="581"/>
      <c r="H29" s="581"/>
      <c r="I29" s="581"/>
      <c r="J29" s="581"/>
      <c r="K29" s="581"/>
      <c r="L29" s="581"/>
      <c r="M29" s="581"/>
      <c r="N29" s="581"/>
      <c r="O29" s="581"/>
      <c r="P29" s="582"/>
      <c r="Q29" s="171"/>
    </row>
    <row r="30" spans="1:17" ht="13.5" thickBot="1" x14ac:dyDescent="0.25">
      <c r="A30" s="171"/>
      <c r="B30" s="88" t="s">
        <v>7</v>
      </c>
      <c r="C30" s="583" t="s">
        <v>184</v>
      </c>
      <c r="D30" s="584"/>
      <c r="E30" s="584"/>
      <c r="F30" s="584"/>
      <c r="G30" s="584"/>
      <c r="H30" s="584"/>
      <c r="I30" s="584"/>
      <c r="J30" s="584"/>
      <c r="K30" s="584"/>
      <c r="L30" s="584"/>
      <c r="M30" s="584"/>
      <c r="N30" s="584"/>
      <c r="O30" s="584"/>
      <c r="P30" s="585"/>
      <c r="Q30" s="171"/>
    </row>
    <row r="31" spans="1:17" ht="4.5" customHeight="1" thickBot="1" x14ac:dyDescent="0.25">
      <c r="A31" s="171"/>
      <c r="B31" s="548"/>
      <c r="C31" s="549"/>
      <c r="D31" s="549"/>
      <c r="E31" s="549"/>
      <c r="F31" s="549"/>
      <c r="G31" s="549"/>
      <c r="H31" s="549"/>
      <c r="I31" s="549"/>
      <c r="J31" s="549"/>
      <c r="K31" s="549"/>
      <c r="L31" s="549"/>
      <c r="M31" s="549"/>
      <c r="N31" s="549"/>
      <c r="O31" s="549"/>
      <c r="P31" s="550"/>
      <c r="Q31" s="171"/>
    </row>
    <row r="32" spans="1:17" ht="13.5" thickBot="1" x14ac:dyDescent="0.25">
      <c r="A32" s="171"/>
      <c r="B32" s="88" t="s">
        <v>4</v>
      </c>
      <c r="C32" s="586" t="s">
        <v>74</v>
      </c>
      <c r="D32" s="584"/>
      <c r="E32" s="584"/>
      <c r="F32" s="584"/>
      <c r="G32" s="584"/>
      <c r="H32" s="584"/>
      <c r="I32" s="584"/>
      <c r="J32" s="584"/>
      <c r="K32" s="584"/>
      <c r="L32" s="584"/>
      <c r="M32" s="584"/>
      <c r="N32" s="584"/>
      <c r="O32" s="584"/>
      <c r="P32" s="585"/>
      <c r="Q32" s="171"/>
    </row>
    <row r="33" spans="1:17" ht="4.5" customHeight="1" thickBot="1" x14ac:dyDescent="0.25">
      <c r="A33" s="171"/>
      <c r="B33" s="548"/>
      <c r="C33" s="549"/>
      <c r="D33" s="549"/>
      <c r="E33" s="549"/>
      <c r="F33" s="549"/>
      <c r="G33" s="549"/>
      <c r="H33" s="549"/>
      <c r="I33" s="549"/>
      <c r="J33" s="549"/>
      <c r="K33" s="549"/>
      <c r="L33" s="549"/>
      <c r="M33" s="549"/>
      <c r="N33" s="549"/>
      <c r="O33" s="549"/>
      <c r="P33" s="550"/>
      <c r="Q33" s="171"/>
    </row>
    <row r="34" spans="1:17" ht="13.5" thickBot="1" x14ac:dyDescent="0.25">
      <c r="A34" s="171"/>
      <c r="B34" s="88" t="s">
        <v>23</v>
      </c>
      <c r="C34" s="586" t="s">
        <v>71</v>
      </c>
      <c r="D34" s="584"/>
      <c r="E34" s="584"/>
      <c r="F34" s="584"/>
      <c r="G34" s="584"/>
      <c r="H34" s="584"/>
      <c r="I34" s="584"/>
      <c r="J34" s="584"/>
      <c r="K34" s="584"/>
      <c r="L34" s="584"/>
      <c r="M34" s="584"/>
      <c r="N34" s="584"/>
      <c r="O34" s="584"/>
      <c r="P34" s="585"/>
      <c r="Q34" s="171"/>
    </row>
    <row r="35" spans="1:17" ht="4.5" customHeight="1" thickBot="1" x14ac:dyDescent="0.25">
      <c r="A35" s="171"/>
      <c r="B35" s="542"/>
      <c r="C35" s="543"/>
      <c r="D35" s="543"/>
      <c r="E35" s="543"/>
      <c r="F35" s="543"/>
      <c r="G35" s="543"/>
      <c r="H35" s="543"/>
      <c r="I35" s="543"/>
      <c r="J35" s="543"/>
      <c r="K35" s="543"/>
      <c r="L35" s="543"/>
      <c r="M35" s="543"/>
      <c r="N35" s="543"/>
      <c r="O35" s="543"/>
      <c r="P35" s="544"/>
      <c r="Q35" s="171"/>
    </row>
    <row r="36" spans="1:17" ht="16.5" customHeight="1" thickBot="1" x14ac:dyDescent="0.25">
      <c r="A36" s="171"/>
      <c r="B36" s="88" t="s">
        <v>64</v>
      </c>
      <c r="C36" s="583" t="s">
        <v>71</v>
      </c>
      <c r="D36" s="584"/>
      <c r="E36" s="584"/>
      <c r="F36" s="584"/>
      <c r="G36" s="584"/>
      <c r="H36" s="584"/>
      <c r="I36" s="584"/>
      <c r="J36" s="584"/>
      <c r="K36" s="584"/>
      <c r="L36" s="584"/>
      <c r="M36" s="584"/>
      <c r="N36" s="584"/>
      <c r="O36" s="584"/>
      <c r="P36" s="585"/>
      <c r="Q36" s="171"/>
    </row>
    <row r="37" spans="1:17" ht="4.5" customHeight="1" thickBot="1" x14ac:dyDescent="0.25">
      <c r="A37" s="171"/>
      <c r="B37" s="165"/>
      <c r="C37" s="165"/>
      <c r="D37" s="165"/>
      <c r="E37" s="165"/>
      <c r="F37" s="165"/>
      <c r="G37" s="165"/>
      <c r="H37" s="165"/>
      <c r="I37" s="165"/>
      <c r="J37" s="165"/>
      <c r="K37" s="165"/>
      <c r="L37" s="165"/>
      <c r="M37" s="165"/>
      <c r="N37" s="165"/>
      <c r="O37" s="165"/>
      <c r="P37" s="165"/>
      <c r="Q37" s="171"/>
    </row>
    <row r="38" spans="1:17" ht="13.5" thickBot="1" x14ac:dyDescent="0.25">
      <c r="A38" s="171"/>
      <c r="B38" s="770" t="s">
        <v>17</v>
      </c>
      <c r="C38" s="771"/>
      <c r="D38" s="771"/>
      <c r="E38" s="771"/>
      <c r="F38" s="771"/>
      <c r="G38" s="771"/>
      <c r="H38" s="771"/>
      <c r="I38" s="771"/>
      <c r="J38" s="771"/>
      <c r="K38" s="771"/>
      <c r="L38" s="771"/>
      <c r="M38" s="771"/>
      <c r="N38" s="771"/>
      <c r="O38" s="772"/>
      <c r="P38" s="773"/>
      <c r="Q38" s="171"/>
    </row>
    <row r="39" spans="1:17" x14ac:dyDescent="0.2">
      <c r="A39" s="171"/>
      <c r="B39" s="175" t="s">
        <v>22</v>
      </c>
      <c r="C39" s="770" t="s">
        <v>18</v>
      </c>
      <c r="D39" s="771"/>
      <c r="E39" s="771"/>
      <c r="F39" s="771"/>
      <c r="G39" s="773"/>
      <c r="H39" s="770" t="s">
        <v>7</v>
      </c>
      <c r="I39" s="771"/>
      <c r="J39" s="771"/>
      <c r="K39" s="771"/>
      <c r="L39" s="773"/>
      <c r="M39" s="770" t="s">
        <v>19</v>
      </c>
      <c r="N39" s="771"/>
      <c r="O39" s="772"/>
      <c r="P39" s="773"/>
      <c r="Q39" s="171"/>
    </row>
    <row r="40" spans="1:17" ht="25.5" x14ac:dyDescent="0.2">
      <c r="A40" s="171"/>
      <c r="B40" s="176" t="s">
        <v>361</v>
      </c>
      <c r="C40" s="774" t="s">
        <v>282</v>
      </c>
      <c r="D40" s="774"/>
      <c r="E40" s="774"/>
      <c r="F40" s="774"/>
      <c r="G40" s="774"/>
      <c r="H40" s="775" t="s">
        <v>192</v>
      </c>
      <c r="I40" s="775"/>
      <c r="J40" s="775"/>
      <c r="K40" s="775"/>
      <c r="L40" s="775"/>
      <c r="M40" s="774" t="s">
        <v>283</v>
      </c>
      <c r="N40" s="774"/>
      <c r="O40" s="774"/>
      <c r="P40" s="776"/>
      <c r="Q40" s="171"/>
    </row>
    <row r="41" spans="1:17" ht="14.25" x14ac:dyDescent="0.2">
      <c r="A41" s="171"/>
      <c r="B41" s="176" t="s">
        <v>284</v>
      </c>
      <c r="C41" s="774" t="s">
        <v>285</v>
      </c>
      <c r="D41" s="774"/>
      <c r="E41" s="774"/>
      <c r="F41" s="774"/>
      <c r="G41" s="774"/>
      <c r="H41" s="775" t="s">
        <v>367</v>
      </c>
      <c r="I41" s="775"/>
      <c r="J41" s="775"/>
      <c r="K41" s="775"/>
      <c r="L41" s="775"/>
      <c r="M41" s="774" t="s">
        <v>287</v>
      </c>
      <c r="N41" s="774"/>
      <c r="O41" s="774"/>
      <c r="P41" s="776"/>
      <c r="Q41" s="171"/>
    </row>
    <row r="42" spans="1:17" ht="4.5" customHeight="1" thickBot="1" x14ac:dyDescent="0.25">
      <c r="A42" s="171"/>
      <c r="B42" s="177"/>
      <c r="C42" s="177"/>
      <c r="D42" s="177"/>
      <c r="E42" s="177"/>
      <c r="F42" s="177"/>
      <c r="G42" s="177"/>
      <c r="H42" s="177"/>
      <c r="I42" s="177"/>
      <c r="J42" s="177"/>
      <c r="K42" s="177"/>
      <c r="L42" s="177"/>
      <c r="M42" s="177"/>
      <c r="N42" s="177"/>
      <c r="O42" s="177"/>
      <c r="P42" s="177"/>
      <c r="Q42" s="171"/>
    </row>
    <row r="43" spans="1:17" ht="13.5" customHeight="1" thickBot="1" x14ac:dyDescent="0.25">
      <c r="A43" s="171"/>
      <c r="B43" s="756" t="s">
        <v>8</v>
      </c>
      <c r="C43" s="757"/>
      <c r="D43" s="757"/>
      <c r="E43" s="757"/>
      <c r="F43" s="757"/>
      <c r="G43" s="757"/>
      <c r="H43" s="757"/>
      <c r="I43" s="757"/>
      <c r="J43" s="757"/>
      <c r="K43" s="757"/>
      <c r="L43" s="757"/>
      <c r="M43" s="757"/>
      <c r="N43" s="757"/>
      <c r="O43" s="757"/>
      <c r="P43" s="758"/>
      <c r="Q43" s="171"/>
    </row>
    <row r="44" spans="1:17" ht="4.5" customHeight="1" thickBot="1" x14ac:dyDescent="0.25">
      <c r="A44" s="171"/>
      <c r="B44" s="164"/>
      <c r="C44" s="165"/>
      <c r="D44" s="165"/>
      <c r="E44" s="165"/>
      <c r="F44" s="165"/>
      <c r="G44" s="165"/>
      <c r="H44" s="165"/>
      <c r="I44" s="165"/>
      <c r="J44" s="165"/>
      <c r="K44" s="165"/>
      <c r="L44" s="165"/>
      <c r="M44" s="165"/>
      <c r="N44" s="165"/>
      <c r="O44" s="165"/>
      <c r="P44" s="166"/>
      <c r="Q44" s="171"/>
    </row>
    <row r="45" spans="1:17" x14ac:dyDescent="0.2">
      <c r="A45" s="171"/>
      <c r="B45" s="619" t="s">
        <v>20</v>
      </c>
      <c r="C45" s="66" t="s">
        <v>9</v>
      </c>
      <c r="D45" s="67" t="s">
        <v>149</v>
      </c>
      <c r="E45" s="67" t="s">
        <v>150</v>
      </c>
      <c r="F45" s="67" t="s">
        <v>151</v>
      </c>
      <c r="G45" s="67" t="s">
        <v>152</v>
      </c>
      <c r="H45" s="67" t="s">
        <v>153</v>
      </c>
      <c r="I45" s="67" t="s">
        <v>154</v>
      </c>
      <c r="J45" s="67" t="s">
        <v>155</v>
      </c>
      <c r="K45" s="67" t="s">
        <v>156</v>
      </c>
      <c r="L45" s="67" t="s">
        <v>157</v>
      </c>
      <c r="M45" s="67" t="s">
        <v>158</v>
      </c>
      <c r="N45" s="67" t="s">
        <v>159</v>
      </c>
      <c r="O45" s="68" t="s">
        <v>160</v>
      </c>
      <c r="P45" s="69" t="s">
        <v>24</v>
      </c>
      <c r="Q45" s="171"/>
    </row>
    <row r="46" spans="1:17" ht="13.5" thickBot="1" x14ac:dyDescent="0.25">
      <c r="A46" s="171"/>
      <c r="B46" s="620"/>
      <c r="C46" s="70" t="s">
        <v>10</v>
      </c>
      <c r="D46" s="325">
        <f>ICA_percapita!D10</f>
        <v>0.41049382716049382</v>
      </c>
      <c r="E46" s="325">
        <f>ICA_percapita!F10</f>
        <v>0.58618784530386736</v>
      </c>
      <c r="F46" s="325">
        <f>ICA_percapita!F10</f>
        <v>0.58618784530386736</v>
      </c>
      <c r="G46" s="325">
        <f>ICA_percapita!L10</f>
        <v>0.44546436285097191</v>
      </c>
      <c r="H46" s="325">
        <f>ICA_percapita!N10</f>
        <v>0.39947089947089948</v>
      </c>
      <c r="I46" s="325">
        <f>ICA_percapita!P10</f>
        <v>0.40961945031712471</v>
      </c>
      <c r="J46" s="325">
        <f>ICA_percapita!T10</f>
        <v>0.3725</v>
      </c>
      <c r="K46" s="325">
        <f>ICA_percapita!V10</f>
        <v>0.40076701821668265</v>
      </c>
      <c r="L46" s="178">
        <f>ICA_percapita!X10</f>
        <v>0.45136186770428016</v>
      </c>
      <c r="M46" s="178">
        <f>ICA_percapita!AB10</f>
        <v>2.9722222222222223</v>
      </c>
      <c r="N46" s="178">
        <f>ICA_percapita!AD10</f>
        <v>2.25</v>
      </c>
      <c r="O46" s="178">
        <f>ICA_percapita!AF10</f>
        <v>1.6666666666666667</v>
      </c>
      <c r="P46" s="178">
        <f>AVERAGE(D46:O46)</f>
        <v>0.9125785004347563</v>
      </c>
      <c r="Q46" s="171"/>
    </row>
    <row r="47" spans="1:17" ht="4.5" customHeight="1" thickBot="1" x14ac:dyDescent="0.25">
      <c r="A47" s="171"/>
      <c r="B47" s="179">
        <v>0.9</v>
      </c>
      <c r="C47" s="180"/>
      <c r="D47" s="180"/>
      <c r="E47" s="180"/>
      <c r="F47" s="180"/>
      <c r="G47" s="180"/>
      <c r="H47" s="180"/>
      <c r="I47" s="180"/>
      <c r="J47" s="180"/>
      <c r="K47" s="180"/>
      <c r="L47" s="180"/>
      <c r="M47" s="180"/>
      <c r="N47" s="180"/>
      <c r="O47" s="180"/>
      <c r="P47" s="181" t="str">
        <f>+$C$26</f>
        <v>Por definir, se realiza medición para definir linea base</v>
      </c>
      <c r="Q47" s="171"/>
    </row>
    <row r="48" spans="1:17" ht="22.5" customHeight="1" thickBot="1" x14ac:dyDescent="0.25">
      <c r="A48" s="171"/>
      <c r="B48" s="756" t="s">
        <v>21</v>
      </c>
      <c r="C48" s="757"/>
      <c r="D48" s="757"/>
      <c r="E48" s="757"/>
      <c r="F48" s="757"/>
      <c r="G48" s="757"/>
      <c r="H48" s="757"/>
      <c r="I48" s="757"/>
      <c r="J48" s="757"/>
      <c r="K48" s="757"/>
      <c r="L48" s="757"/>
      <c r="M48" s="757"/>
      <c r="N48" s="757"/>
      <c r="O48" s="757"/>
      <c r="P48" s="758"/>
      <c r="Q48" s="171"/>
    </row>
    <row r="49" spans="1:17" x14ac:dyDescent="0.2">
      <c r="A49" s="171"/>
      <c r="B49" s="783"/>
      <c r="C49" s="784"/>
      <c r="D49" s="784"/>
      <c r="E49" s="784"/>
      <c r="F49" s="784"/>
      <c r="G49" s="784"/>
      <c r="H49" s="784"/>
      <c r="I49" s="784"/>
      <c r="J49" s="784"/>
      <c r="K49" s="784"/>
      <c r="L49" s="784"/>
      <c r="M49" s="784"/>
      <c r="N49" s="784"/>
      <c r="O49" s="784"/>
      <c r="P49" s="785"/>
      <c r="Q49" s="171"/>
    </row>
    <row r="50" spans="1:17" x14ac:dyDescent="0.2">
      <c r="A50" s="171"/>
      <c r="B50" s="786"/>
      <c r="C50" s="787"/>
      <c r="D50" s="787"/>
      <c r="E50" s="787"/>
      <c r="F50" s="787"/>
      <c r="G50" s="787"/>
      <c r="H50" s="787"/>
      <c r="I50" s="787"/>
      <c r="J50" s="787"/>
      <c r="K50" s="787"/>
      <c r="L50" s="787"/>
      <c r="M50" s="787"/>
      <c r="N50" s="787"/>
      <c r="O50" s="787"/>
      <c r="P50" s="788"/>
      <c r="Q50" s="171"/>
    </row>
    <row r="51" spans="1:17" x14ac:dyDescent="0.2">
      <c r="A51" s="171"/>
      <c r="B51" s="786"/>
      <c r="C51" s="787"/>
      <c r="D51" s="787"/>
      <c r="E51" s="787"/>
      <c r="F51" s="787"/>
      <c r="G51" s="787"/>
      <c r="H51" s="787"/>
      <c r="I51" s="787"/>
      <c r="J51" s="787"/>
      <c r="K51" s="787"/>
      <c r="L51" s="787"/>
      <c r="M51" s="787"/>
      <c r="N51" s="787"/>
      <c r="O51" s="787"/>
      <c r="P51" s="788"/>
      <c r="Q51" s="171"/>
    </row>
    <row r="52" spans="1:17" x14ac:dyDescent="0.2">
      <c r="A52" s="171"/>
      <c r="B52" s="786"/>
      <c r="C52" s="787"/>
      <c r="D52" s="787"/>
      <c r="E52" s="787"/>
      <c r="F52" s="787"/>
      <c r="G52" s="787"/>
      <c r="H52" s="787"/>
      <c r="I52" s="787"/>
      <c r="J52" s="787"/>
      <c r="K52" s="787"/>
      <c r="L52" s="787"/>
      <c r="M52" s="787"/>
      <c r="N52" s="787"/>
      <c r="O52" s="787"/>
      <c r="P52" s="788"/>
      <c r="Q52" s="171"/>
    </row>
    <row r="53" spans="1:17" x14ac:dyDescent="0.2">
      <c r="A53" s="171"/>
      <c r="B53" s="786"/>
      <c r="C53" s="787"/>
      <c r="D53" s="787"/>
      <c r="E53" s="787"/>
      <c r="F53" s="787"/>
      <c r="G53" s="787"/>
      <c r="H53" s="787"/>
      <c r="I53" s="787"/>
      <c r="J53" s="787"/>
      <c r="K53" s="787"/>
      <c r="L53" s="787"/>
      <c r="M53" s="787"/>
      <c r="N53" s="787"/>
      <c r="O53" s="787"/>
      <c r="P53" s="788"/>
      <c r="Q53" s="171"/>
    </row>
    <row r="54" spans="1:17" x14ac:dyDescent="0.2">
      <c r="A54" s="171"/>
      <c r="B54" s="786"/>
      <c r="C54" s="787"/>
      <c r="D54" s="787"/>
      <c r="E54" s="787"/>
      <c r="F54" s="787"/>
      <c r="G54" s="787"/>
      <c r="H54" s="787"/>
      <c r="I54" s="787"/>
      <c r="J54" s="787"/>
      <c r="K54" s="787"/>
      <c r="L54" s="787"/>
      <c r="M54" s="787"/>
      <c r="N54" s="787"/>
      <c r="O54" s="787"/>
      <c r="P54" s="788"/>
      <c r="Q54" s="171"/>
    </row>
    <row r="55" spans="1:17" x14ac:dyDescent="0.2">
      <c r="A55" s="171"/>
      <c r="B55" s="786"/>
      <c r="C55" s="787"/>
      <c r="D55" s="787"/>
      <c r="E55" s="787"/>
      <c r="F55" s="787"/>
      <c r="G55" s="787"/>
      <c r="H55" s="787"/>
      <c r="I55" s="787"/>
      <c r="J55" s="787"/>
      <c r="K55" s="787"/>
      <c r="L55" s="787"/>
      <c r="M55" s="787"/>
      <c r="N55" s="787"/>
      <c r="O55" s="787"/>
      <c r="P55" s="788"/>
      <c r="Q55" s="171"/>
    </row>
    <row r="56" spans="1:17" x14ac:dyDescent="0.2">
      <c r="A56" s="171"/>
      <c r="B56" s="786"/>
      <c r="C56" s="787"/>
      <c r="D56" s="787"/>
      <c r="E56" s="787"/>
      <c r="F56" s="787"/>
      <c r="G56" s="787"/>
      <c r="H56" s="787"/>
      <c r="I56" s="787"/>
      <c r="J56" s="787"/>
      <c r="K56" s="787"/>
      <c r="L56" s="787"/>
      <c r="M56" s="787"/>
      <c r="N56" s="787"/>
      <c r="O56" s="787"/>
      <c r="P56" s="788"/>
      <c r="Q56" s="171"/>
    </row>
    <row r="57" spans="1:17" x14ac:dyDescent="0.2">
      <c r="A57" s="171"/>
      <c r="B57" s="786"/>
      <c r="C57" s="787"/>
      <c r="D57" s="787"/>
      <c r="E57" s="787"/>
      <c r="F57" s="787"/>
      <c r="G57" s="787"/>
      <c r="H57" s="787"/>
      <c r="I57" s="787"/>
      <c r="J57" s="787"/>
      <c r="K57" s="787"/>
      <c r="L57" s="787"/>
      <c r="M57" s="787"/>
      <c r="N57" s="787"/>
      <c r="O57" s="787"/>
      <c r="P57" s="788"/>
      <c r="Q57" s="171"/>
    </row>
    <row r="58" spans="1:17" x14ac:dyDescent="0.2">
      <c r="A58" s="171"/>
      <c r="B58" s="786"/>
      <c r="C58" s="787"/>
      <c r="D58" s="787"/>
      <c r="E58" s="787"/>
      <c r="F58" s="787"/>
      <c r="G58" s="787"/>
      <c r="H58" s="787"/>
      <c r="I58" s="787"/>
      <c r="J58" s="787"/>
      <c r="K58" s="787"/>
      <c r="L58" s="787"/>
      <c r="M58" s="787"/>
      <c r="N58" s="787"/>
      <c r="O58" s="787"/>
      <c r="P58" s="788"/>
      <c r="Q58" s="171"/>
    </row>
    <row r="59" spans="1:17" x14ac:dyDescent="0.2">
      <c r="A59" s="171"/>
      <c r="B59" s="786"/>
      <c r="C59" s="787"/>
      <c r="D59" s="787"/>
      <c r="E59" s="787"/>
      <c r="F59" s="787"/>
      <c r="G59" s="787"/>
      <c r="H59" s="787"/>
      <c r="I59" s="787"/>
      <c r="J59" s="787"/>
      <c r="K59" s="787"/>
      <c r="L59" s="787"/>
      <c r="M59" s="787"/>
      <c r="N59" s="787"/>
      <c r="O59" s="787"/>
      <c r="P59" s="788"/>
      <c r="Q59" s="171"/>
    </row>
    <row r="60" spans="1:17" x14ac:dyDescent="0.2">
      <c r="A60" s="171"/>
      <c r="B60" s="786"/>
      <c r="C60" s="787"/>
      <c r="D60" s="787"/>
      <c r="E60" s="787"/>
      <c r="F60" s="787"/>
      <c r="G60" s="787"/>
      <c r="H60" s="787"/>
      <c r="I60" s="787"/>
      <c r="J60" s="787"/>
      <c r="K60" s="787"/>
      <c r="L60" s="787"/>
      <c r="M60" s="787"/>
      <c r="N60" s="787"/>
      <c r="O60" s="787"/>
      <c r="P60" s="788"/>
      <c r="Q60" s="171"/>
    </row>
    <row r="61" spans="1:17" x14ac:dyDescent="0.2">
      <c r="A61" s="171"/>
      <c r="B61" s="786"/>
      <c r="C61" s="787"/>
      <c r="D61" s="787"/>
      <c r="E61" s="787"/>
      <c r="F61" s="787"/>
      <c r="G61" s="787"/>
      <c r="H61" s="787"/>
      <c r="I61" s="787"/>
      <c r="J61" s="787"/>
      <c r="K61" s="787"/>
      <c r="L61" s="787"/>
      <c r="M61" s="787"/>
      <c r="N61" s="787"/>
      <c r="O61" s="787"/>
      <c r="P61" s="788"/>
      <c r="Q61" s="171"/>
    </row>
    <row r="62" spans="1:17" x14ac:dyDescent="0.2">
      <c r="A62" s="171"/>
      <c r="B62" s="786"/>
      <c r="C62" s="787"/>
      <c r="D62" s="787"/>
      <c r="E62" s="787"/>
      <c r="F62" s="787"/>
      <c r="G62" s="787"/>
      <c r="H62" s="787"/>
      <c r="I62" s="787"/>
      <c r="J62" s="787"/>
      <c r="K62" s="787"/>
      <c r="L62" s="787"/>
      <c r="M62" s="787"/>
      <c r="N62" s="787"/>
      <c r="O62" s="787"/>
      <c r="P62" s="788"/>
      <c r="Q62" s="171"/>
    </row>
    <row r="63" spans="1:17" x14ac:dyDescent="0.2">
      <c r="A63" s="171"/>
      <c r="B63" s="786"/>
      <c r="C63" s="787"/>
      <c r="D63" s="787"/>
      <c r="E63" s="787"/>
      <c r="F63" s="787"/>
      <c r="G63" s="787"/>
      <c r="H63" s="787"/>
      <c r="I63" s="787"/>
      <c r="J63" s="787"/>
      <c r="K63" s="787"/>
      <c r="L63" s="787"/>
      <c r="M63" s="787"/>
      <c r="N63" s="787"/>
      <c r="O63" s="787"/>
      <c r="P63" s="788"/>
      <c r="Q63" s="171"/>
    </row>
    <row r="64" spans="1:17" ht="13.5" thickBot="1" x14ac:dyDescent="0.25">
      <c r="A64" s="171"/>
      <c r="B64" s="789"/>
      <c r="C64" s="790"/>
      <c r="D64" s="790"/>
      <c r="E64" s="790"/>
      <c r="F64" s="790"/>
      <c r="G64" s="790"/>
      <c r="H64" s="790"/>
      <c r="I64" s="790"/>
      <c r="J64" s="790"/>
      <c r="K64" s="790"/>
      <c r="L64" s="790"/>
      <c r="M64" s="790"/>
      <c r="N64" s="790"/>
      <c r="O64" s="790"/>
      <c r="P64" s="791"/>
      <c r="Q64" s="171"/>
    </row>
    <row r="65" spans="1:19" s="182" customFormat="1" ht="4.5" customHeight="1" thickBot="1" x14ac:dyDescent="0.25">
      <c r="A65" s="792"/>
      <c r="B65" s="792"/>
      <c r="C65" s="792"/>
      <c r="D65" s="792"/>
      <c r="E65" s="792"/>
      <c r="F65" s="792"/>
      <c r="G65" s="792"/>
      <c r="H65" s="792"/>
      <c r="I65" s="792"/>
      <c r="J65" s="792"/>
      <c r="K65" s="792"/>
      <c r="L65" s="792"/>
      <c r="M65" s="792"/>
      <c r="N65" s="792"/>
      <c r="O65" s="792"/>
      <c r="P65" s="792"/>
      <c r="Q65" s="792"/>
      <c r="S65" s="183"/>
    </row>
    <row r="66" spans="1:19" ht="15" customHeight="1" x14ac:dyDescent="0.2">
      <c r="A66" s="171"/>
      <c r="B66" s="793" t="s">
        <v>5</v>
      </c>
      <c r="C66" s="660" t="s">
        <v>180</v>
      </c>
      <c r="D66" s="661"/>
      <c r="E66" s="661"/>
      <c r="F66" s="661"/>
      <c r="G66" s="661"/>
      <c r="H66" s="661"/>
      <c r="I66" s="661"/>
      <c r="J66" s="661"/>
      <c r="K66" s="661"/>
      <c r="L66" s="661"/>
      <c r="M66" s="661"/>
      <c r="N66" s="661"/>
      <c r="O66" s="661"/>
      <c r="P66" s="662"/>
      <c r="Q66" s="171"/>
    </row>
    <row r="67" spans="1:19" ht="96" customHeight="1" x14ac:dyDescent="0.2">
      <c r="A67" s="171"/>
      <c r="B67" s="794"/>
      <c r="C67" s="632"/>
      <c r="D67" s="633"/>
      <c r="E67" s="633"/>
      <c r="F67" s="633"/>
      <c r="G67" s="633"/>
      <c r="H67" s="633"/>
      <c r="I67" s="633"/>
      <c r="J67" s="633"/>
      <c r="K67" s="633"/>
      <c r="L67" s="633"/>
      <c r="M67" s="633"/>
      <c r="N67" s="633"/>
      <c r="O67" s="633"/>
      <c r="P67" s="634"/>
      <c r="Q67" s="171"/>
    </row>
    <row r="68" spans="1:19" ht="15" customHeight="1" x14ac:dyDescent="0.2">
      <c r="A68" s="171"/>
      <c r="B68" s="794"/>
      <c r="C68" s="663" t="s">
        <v>181</v>
      </c>
      <c r="D68" s="664"/>
      <c r="E68" s="664"/>
      <c r="F68" s="664"/>
      <c r="G68" s="664"/>
      <c r="H68" s="664"/>
      <c r="I68" s="664"/>
      <c r="J68" s="664"/>
      <c r="K68" s="664"/>
      <c r="L68" s="664"/>
      <c r="M68" s="664"/>
      <c r="N68" s="664"/>
      <c r="O68" s="664"/>
      <c r="P68" s="665"/>
      <c r="Q68" s="171"/>
    </row>
    <row r="69" spans="1:19" ht="90" customHeight="1" x14ac:dyDescent="0.2">
      <c r="A69" s="171"/>
      <c r="B69" s="794"/>
      <c r="C69" s="632"/>
      <c r="D69" s="633"/>
      <c r="E69" s="633"/>
      <c r="F69" s="633"/>
      <c r="G69" s="633"/>
      <c r="H69" s="633"/>
      <c r="I69" s="633"/>
      <c r="J69" s="633"/>
      <c r="K69" s="633"/>
      <c r="L69" s="633"/>
      <c r="M69" s="633"/>
      <c r="N69" s="633"/>
      <c r="O69" s="633"/>
      <c r="P69" s="634"/>
      <c r="Q69" s="171"/>
    </row>
    <row r="70" spans="1:19" ht="18" customHeight="1" x14ac:dyDescent="0.2">
      <c r="A70" s="171"/>
      <c r="B70" s="794"/>
      <c r="C70" s="663" t="s">
        <v>182</v>
      </c>
      <c r="D70" s="664"/>
      <c r="E70" s="664"/>
      <c r="F70" s="664"/>
      <c r="G70" s="664"/>
      <c r="H70" s="664"/>
      <c r="I70" s="664"/>
      <c r="J70" s="664"/>
      <c r="K70" s="664"/>
      <c r="L70" s="664"/>
      <c r="M70" s="664"/>
      <c r="N70" s="664"/>
      <c r="O70" s="664"/>
      <c r="P70" s="665"/>
      <c r="Q70" s="171"/>
    </row>
    <row r="71" spans="1:19" ht="90" customHeight="1" x14ac:dyDescent="0.2">
      <c r="A71" s="171"/>
      <c r="B71" s="794"/>
      <c r="C71" s="632"/>
      <c r="D71" s="633"/>
      <c r="E71" s="633"/>
      <c r="F71" s="633"/>
      <c r="G71" s="633"/>
      <c r="H71" s="633"/>
      <c r="I71" s="633"/>
      <c r="J71" s="633"/>
      <c r="K71" s="633"/>
      <c r="L71" s="633"/>
      <c r="M71" s="633"/>
      <c r="N71" s="633"/>
      <c r="O71" s="633"/>
      <c r="P71" s="634"/>
      <c r="Q71" s="171"/>
    </row>
    <row r="72" spans="1:19" ht="17.25" customHeight="1" x14ac:dyDescent="0.2">
      <c r="A72" s="171"/>
      <c r="B72" s="794"/>
      <c r="C72" s="663" t="s">
        <v>183</v>
      </c>
      <c r="D72" s="664"/>
      <c r="E72" s="664"/>
      <c r="F72" s="664"/>
      <c r="G72" s="664"/>
      <c r="H72" s="664"/>
      <c r="I72" s="664"/>
      <c r="J72" s="664"/>
      <c r="K72" s="664"/>
      <c r="L72" s="664"/>
      <c r="M72" s="664"/>
      <c r="N72" s="664"/>
      <c r="O72" s="664"/>
      <c r="P72" s="665"/>
      <c r="Q72" s="171"/>
    </row>
    <row r="73" spans="1:19" ht="90" customHeight="1" thickBot="1" x14ac:dyDescent="0.25">
      <c r="A73" s="171"/>
      <c r="B73" s="795"/>
      <c r="C73" s="651"/>
      <c r="D73" s="652"/>
      <c r="E73" s="652"/>
      <c r="F73" s="652"/>
      <c r="G73" s="652"/>
      <c r="H73" s="652"/>
      <c r="I73" s="652"/>
      <c r="J73" s="652"/>
      <c r="K73" s="652"/>
      <c r="L73" s="652"/>
      <c r="M73" s="652"/>
      <c r="N73" s="652"/>
      <c r="O73" s="652"/>
      <c r="P73" s="653"/>
      <c r="Q73" s="171"/>
    </row>
    <row r="74" spans="1:19" ht="30.75" customHeight="1" thickBot="1" x14ac:dyDescent="0.25">
      <c r="A74" s="171"/>
      <c r="B74" s="184" t="s">
        <v>63</v>
      </c>
      <c r="C74" s="705" t="s">
        <v>196</v>
      </c>
      <c r="D74" s="706"/>
      <c r="E74" s="706"/>
      <c r="F74" s="706"/>
      <c r="G74" s="706"/>
      <c r="H74" s="706"/>
      <c r="I74" s="706"/>
      <c r="J74" s="706"/>
      <c r="K74" s="706"/>
      <c r="L74" s="706"/>
      <c r="M74" s="706"/>
      <c r="N74" s="706"/>
      <c r="O74" s="706"/>
      <c r="P74" s="707"/>
      <c r="Q74" s="171"/>
    </row>
    <row r="75" spans="1:19" ht="27.75" customHeight="1" thickBot="1" x14ac:dyDescent="0.25">
      <c r="A75" s="171"/>
      <c r="B75" s="184" t="s">
        <v>84</v>
      </c>
      <c r="C75" s="654" t="s">
        <v>85</v>
      </c>
      <c r="D75" s="654"/>
      <c r="E75" s="654"/>
      <c r="F75" s="654"/>
      <c r="G75" s="654"/>
      <c r="H75" s="654"/>
      <c r="I75" s="654"/>
      <c r="J75" s="654"/>
      <c r="K75" s="654"/>
      <c r="L75" s="654"/>
      <c r="M75" s="654"/>
      <c r="N75" s="654"/>
      <c r="O75" s="654"/>
      <c r="P75" s="655"/>
      <c r="Q75" s="171"/>
    </row>
    <row r="78" spans="1:19" x14ac:dyDescent="0.2">
      <c r="C78" s="185"/>
    </row>
    <row r="79" spans="1:19" hidden="1" x14ac:dyDescent="0.2">
      <c r="C79" s="167">
        <v>2018</v>
      </c>
    </row>
    <row r="80" spans="1:19" hidden="1" x14ac:dyDescent="0.2">
      <c r="C80" s="167">
        <v>2019</v>
      </c>
    </row>
    <row r="86" spans="2:19" s="186" customFormat="1" x14ac:dyDescent="0.2">
      <c r="S86" s="169"/>
    </row>
    <row r="87" spans="2:19" s="186" customFormat="1" x14ac:dyDescent="0.2">
      <c r="S87" s="169"/>
    </row>
    <row r="88" spans="2:19" s="186" customFormat="1" x14ac:dyDescent="0.2">
      <c r="S88" s="169"/>
    </row>
    <row r="89" spans="2:19" s="186" customFormat="1" x14ac:dyDescent="0.2">
      <c r="S89" s="169"/>
    </row>
    <row r="90" spans="2:19" s="186" customFormat="1" x14ac:dyDescent="0.2">
      <c r="S90" s="169"/>
    </row>
    <row r="91" spans="2:19" s="186" customFormat="1" x14ac:dyDescent="0.2">
      <c r="S91" s="169"/>
    </row>
    <row r="92" spans="2:19" s="186" customFormat="1" x14ac:dyDescent="0.2">
      <c r="D92" s="187"/>
      <c r="E92" s="187"/>
      <c r="F92" s="187"/>
      <c r="G92" s="187"/>
      <c r="H92" s="187"/>
      <c r="I92" s="187"/>
      <c r="S92" s="169"/>
    </row>
    <row r="93" spans="2:19" s="186" customFormat="1" x14ac:dyDescent="0.2">
      <c r="D93" s="187"/>
      <c r="E93" s="187"/>
      <c r="F93" s="187"/>
      <c r="G93" s="187"/>
      <c r="H93" s="187"/>
      <c r="I93" s="187"/>
      <c r="S93" s="169"/>
    </row>
    <row r="94" spans="2:19" s="186" customFormat="1" x14ac:dyDescent="0.2">
      <c r="B94" s="187"/>
      <c r="C94" s="187"/>
      <c r="D94" s="187"/>
      <c r="E94" s="187"/>
      <c r="F94" s="187"/>
      <c r="G94" s="187"/>
      <c r="H94" s="187"/>
      <c r="I94" s="187"/>
      <c r="S94" s="169"/>
    </row>
    <row r="95" spans="2:19" s="186" customFormat="1" x14ac:dyDescent="0.2">
      <c r="B95" s="187"/>
      <c r="C95" s="187"/>
      <c r="D95" s="187"/>
      <c r="E95" s="187"/>
      <c r="F95" s="187"/>
      <c r="G95" s="187"/>
      <c r="H95" s="187"/>
      <c r="I95" s="187"/>
      <c r="S95" s="169"/>
    </row>
    <row r="96" spans="2:19" s="186" customFormat="1" x14ac:dyDescent="0.2">
      <c r="B96" s="187"/>
      <c r="C96" s="187"/>
      <c r="D96" s="187"/>
      <c r="E96" s="187"/>
      <c r="F96" s="187"/>
      <c r="G96" s="187"/>
      <c r="H96" s="187"/>
      <c r="I96" s="187"/>
      <c r="S96" s="169"/>
    </row>
    <row r="97" spans="2:19" s="186" customFormat="1" x14ac:dyDescent="0.2">
      <c r="B97" s="187"/>
      <c r="C97" s="187"/>
      <c r="D97" s="187"/>
      <c r="E97" s="187"/>
      <c r="F97" s="187"/>
      <c r="G97" s="187"/>
      <c r="H97" s="187"/>
      <c r="I97" s="187"/>
      <c r="K97" s="187"/>
      <c r="L97" s="187"/>
      <c r="M97" s="187"/>
      <c r="N97" s="187"/>
      <c r="O97" s="187"/>
      <c r="P97" s="187"/>
      <c r="S97" s="169"/>
    </row>
    <row r="98" spans="2:19" s="186" customFormat="1" x14ac:dyDescent="0.2">
      <c r="B98" s="187"/>
      <c r="C98" s="187"/>
      <c r="D98" s="187"/>
      <c r="E98" s="187"/>
      <c r="F98" s="187"/>
      <c r="G98" s="187"/>
      <c r="H98" s="187"/>
      <c r="I98" s="187"/>
      <c r="K98" s="187"/>
      <c r="L98" s="187"/>
      <c r="M98" s="187"/>
      <c r="N98" s="187"/>
      <c r="O98" s="187"/>
      <c r="P98" s="187"/>
      <c r="S98" s="169"/>
    </row>
    <row r="99" spans="2:19" s="186" customFormat="1" x14ac:dyDescent="0.2">
      <c r="B99" s="187"/>
      <c r="C99" s="187"/>
      <c r="D99" s="187"/>
      <c r="E99" s="187"/>
      <c r="F99" s="187"/>
      <c r="G99" s="187"/>
      <c r="H99" s="187"/>
      <c r="I99" s="187"/>
      <c r="K99" s="187"/>
      <c r="L99" s="187"/>
      <c r="M99" s="187"/>
      <c r="N99" s="187"/>
      <c r="O99" s="187"/>
      <c r="P99" s="187"/>
      <c r="S99" s="169"/>
    </row>
    <row r="100" spans="2:19" s="186" customFormat="1" x14ac:dyDescent="0.2">
      <c r="B100" s="187"/>
      <c r="C100" s="187"/>
      <c r="D100" s="187"/>
      <c r="E100" s="187"/>
      <c r="F100" s="187"/>
      <c r="G100" s="187"/>
      <c r="H100" s="187"/>
      <c r="I100" s="187"/>
      <c r="K100" s="187"/>
      <c r="L100" s="187"/>
      <c r="M100" s="187"/>
      <c r="N100" s="187"/>
      <c r="O100" s="187"/>
      <c r="P100" s="187"/>
      <c r="Q100" s="188" t="s">
        <v>69</v>
      </c>
      <c r="S100" s="169"/>
    </row>
    <row r="101" spans="2:19" s="186" customFormat="1" x14ac:dyDescent="0.2">
      <c r="B101" s="189"/>
      <c r="C101" s="189"/>
      <c r="D101" s="187"/>
      <c r="E101" s="187"/>
      <c r="F101" s="187"/>
      <c r="G101" s="187"/>
      <c r="H101" s="187"/>
      <c r="I101" s="187"/>
      <c r="K101" s="187"/>
      <c r="L101" s="187"/>
      <c r="O101" s="187"/>
      <c r="P101" s="187"/>
      <c r="Q101" s="188" t="s">
        <v>70</v>
      </c>
      <c r="S101" s="169"/>
    </row>
    <row r="102" spans="2:19" s="186" customFormat="1" x14ac:dyDescent="0.2">
      <c r="B102" s="189"/>
      <c r="C102" s="189"/>
      <c r="D102" s="187"/>
      <c r="E102" s="187"/>
      <c r="F102" s="187"/>
      <c r="G102" s="187"/>
      <c r="H102" s="187"/>
      <c r="I102" s="187"/>
      <c r="K102" s="187"/>
      <c r="L102" s="187"/>
      <c r="O102" s="187"/>
      <c r="P102" s="187"/>
      <c r="Q102" s="188" t="s">
        <v>72</v>
      </c>
      <c r="S102" s="169"/>
    </row>
    <row r="103" spans="2:19" s="186" customFormat="1" x14ac:dyDescent="0.2">
      <c r="B103" s="189"/>
      <c r="C103" s="189"/>
      <c r="D103" s="187"/>
      <c r="E103" s="187"/>
      <c r="F103" s="187"/>
      <c r="G103" s="187"/>
      <c r="H103" s="187"/>
      <c r="I103" s="187"/>
      <c r="K103" s="187"/>
      <c r="L103" s="187"/>
      <c r="O103" s="187"/>
      <c r="P103" s="187"/>
      <c r="Q103" s="188" t="s">
        <v>71</v>
      </c>
      <c r="S103" s="169"/>
    </row>
    <row r="104" spans="2:19" s="186" customFormat="1" x14ac:dyDescent="0.2">
      <c r="B104" s="187"/>
      <c r="C104" s="189"/>
      <c r="D104" s="187"/>
      <c r="E104" s="187"/>
      <c r="F104" s="187"/>
      <c r="G104" s="187"/>
      <c r="H104" s="187"/>
      <c r="I104" s="187"/>
      <c r="K104" s="187"/>
      <c r="L104" s="187"/>
      <c r="M104" s="189"/>
      <c r="N104" s="187"/>
      <c r="O104" s="187"/>
      <c r="P104" s="187"/>
      <c r="Q104" s="188" t="s">
        <v>73</v>
      </c>
      <c r="S104" s="169"/>
    </row>
    <row r="105" spans="2:19" s="186" customFormat="1" x14ac:dyDescent="0.2">
      <c r="B105" s="187"/>
      <c r="C105" s="189"/>
      <c r="D105" s="187"/>
      <c r="E105" s="187"/>
      <c r="F105" s="187"/>
      <c r="G105" s="187"/>
      <c r="H105" s="187"/>
      <c r="I105" s="187"/>
      <c r="K105" s="187"/>
      <c r="L105" s="187"/>
      <c r="M105" s="187"/>
      <c r="N105" s="187" t="s">
        <v>67</v>
      </c>
      <c r="O105" s="187"/>
      <c r="P105" s="187"/>
      <c r="Q105" s="188" t="s">
        <v>74</v>
      </c>
      <c r="S105" s="169"/>
    </row>
    <row r="106" spans="2:19" s="186" customFormat="1" x14ac:dyDescent="0.2">
      <c r="B106" s="187"/>
      <c r="C106" s="189"/>
      <c r="D106" s="187"/>
      <c r="E106" s="187"/>
      <c r="F106" s="187"/>
      <c r="G106" s="187"/>
      <c r="H106" s="187"/>
      <c r="I106" s="187"/>
      <c r="K106" s="187"/>
      <c r="L106" s="187"/>
      <c r="M106" s="187"/>
      <c r="N106" s="187"/>
      <c r="O106" s="187"/>
      <c r="P106" s="187"/>
      <c r="S106" s="169"/>
    </row>
    <row r="107" spans="2:19" s="186" customFormat="1" x14ac:dyDescent="0.2">
      <c r="B107" s="187"/>
      <c r="C107" s="189"/>
      <c r="D107" s="187"/>
      <c r="E107" s="187"/>
      <c r="F107" s="187"/>
      <c r="G107" s="187"/>
      <c r="H107" s="187"/>
      <c r="I107" s="187"/>
      <c r="K107" s="187"/>
      <c r="L107" s="187"/>
      <c r="M107" s="187"/>
      <c r="N107" s="187"/>
      <c r="O107" s="187"/>
      <c r="P107" s="187"/>
      <c r="S107" s="169"/>
    </row>
    <row r="108" spans="2:19" s="186" customFormat="1" x14ac:dyDescent="0.2">
      <c r="B108" s="187"/>
      <c r="C108" s="187"/>
      <c r="D108" s="187"/>
      <c r="E108" s="187"/>
      <c r="F108" s="187"/>
      <c r="G108" s="187"/>
      <c r="H108" s="187"/>
      <c r="I108" s="187"/>
      <c r="K108" s="187"/>
      <c r="L108" s="187"/>
      <c r="M108" s="187"/>
      <c r="N108" s="187"/>
      <c r="O108" s="187"/>
      <c r="P108" s="187"/>
      <c r="S108" s="169"/>
    </row>
    <row r="109" spans="2:19" s="186" customFormat="1" x14ac:dyDescent="0.2">
      <c r="B109" s="187"/>
      <c r="C109" s="187"/>
      <c r="D109" s="187"/>
      <c r="E109" s="187"/>
      <c r="F109" s="187"/>
      <c r="G109" s="187"/>
      <c r="H109" s="187"/>
      <c r="I109" s="187"/>
      <c r="K109" s="187"/>
      <c r="L109" s="187"/>
      <c r="M109" s="187"/>
      <c r="N109" s="187"/>
      <c r="O109" s="187"/>
      <c r="P109" s="187"/>
      <c r="S109" s="169"/>
    </row>
    <row r="110" spans="2:19" s="186" customFormat="1" x14ac:dyDescent="0.2">
      <c r="B110" s="187"/>
      <c r="C110" s="187"/>
      <c r="D110" s="187"/>
      <c r="E110" s="187"/>
      <c r="F110" s="187"/>
      <c r="G110" s="187"/>
      <c r="H110" s="187"/>
      <c r="I110" s="187"/>
      <c r="K110" s="187"/>
      <c r="L110" s="187"/>
      <c r="M110" s="187"/>
      <c r="N110" s="187"/>
      <c r="O110" s="187"/>
      <c r="P110" s="187"/>
      <c r="Q110" s="188">
        <v>2015</v>
      </c>
      <c r="S110" s="169"/>
    </row>
    <row r="111" spans="2:19" s="186" customFormat="1" ht="12.75" customHeight="1" x14ac:dyDescent="0.2">
      <c r="B111" s="187"/>
      <c r="C111" s="187"/>
      <c r="D111" s="187"/>
      <c r="E111" s="187"/>
      <c r="F111" s="187"/>
      <c r="G111" s="187"/>
      <c r="H111" s="187"/>
      <c r="I111" s="187"/>
      <c r="Q111" s="188">
        <v>2016</v>
      </c>
      <c r="S111" s="169"/>
    </row>
    <row r="112" spans="2:19" s="186" customFormat="1" x14ac:dyDescent="0.2">
      <c r="B112" s="187"/>
      <c r="C112" s="187"/>
      <c r="D112" s="187"/>
      <c r="E112" s="187"/>
      <c r="F112" s="187"/>
      <c r="G112" s="187"/>
      <c r="H112" s="187"/>
      <c r="I112" s="187"/>
      <c r="Q112" s="188">
        <v>2017</v>
      </c>
      <c r="S112" s="169"/>
    </row>
    <row r="113" spans="2:19" s="186" customFormat="1" x14ac:dyDescent="0.2">
      <c r="C113" s="187"/>
      <c r="H113" s="187"/>
      <c r="I113" s="187"/>
      <c r="Q113" s="188">
        <v>2018</v>
      </c>
      <c r="S113" s="169"/>
    </row>
    <row r="114" spans="2:19" s="186" customFormat="1" x14ac:dyDescent="0.2">
      <c r="C114" s="187"/>
      <c r="H114" s="187"/>
      <c r="I114" s="187"/>
      <c r="S114" s="169"/>
    </row>
    <row r="115" spans="2:19" s="186" customFormat="1" x14ac:dyDescent="0.2">
      <c r="C115" s="187"/>
      <c r="H115" s="187"/>
      <c r="I115" s="187"/>
      <c r="S115" s="169"/>
    </row>
    <row r="116" spans="2:19" s="186" customFormat="1" x14ac:dyDescent="0.2">
      <c r="B116" s="190"/>
      <c r="C116" s="187"/>
      <c r="H116" s="187"/>
      <c r="I116" s="187"/>
      <c r="S116" s="169"/>
    </row>
    <row r="117" spans="2:19" s="186" customFormat="1" x14ac:dyDescent="0.2">
      <c r="B117" s="190"/>
      <c r="C117" s="187"/>
      <c r="H117" s="187"/>
      <c r="I117" s="187"/>
      <c r="S117" s="169"/>
    </row>
    <row r="118" spans="2:19" s="186" customFormat="1" x14ac:dyDescent="0.2">
      <c r="B118" s="190"/>
      <c r="C118" s="187"/>
      <c r="H118" s="187"/>
      <c r="I118" s="187"/>
      <c r="S118" s="169"/>
    </row>
    <row r="119" spans="2:19" s="186" customFormat="1" x14ac:dyDescent="0.2">
      <c r="B119" s="190"/>
      <c r="C119" s="187"/>
      <c r="H119" s="187"/>
      <c r="I119" s="187"/>
      <c r="S119" s="169"/>
    </row>
    <row r="120" spans="2:19" s="186" customFormat="1" x14ac:dyDescent="0.2">
      <c r="B120" s="190"/>
      <c r="C120" s="187"/>
      <c r="H120" s="187"/>
      <c r="I120" s="187"/>
      <c r="S120" s="169"/>
    </row>
    <row r="121" spans="2:19" s="186" customFormat="1" x14ac:dyDescent="0.2">
      <c r="B121" s="190"/>
      <c r="C121" s="187"/>
      <c r="H121" s="187"/>
      <c r="I121" s="187"/>
      <c r="S121" s="169"/>
    </row>
    <row r="122" spans="2:19" s="186" customFormat="1" x14ac:dyDescent="0.2">
      <c r="B122" s="190"/>
      <c r="C122" s="187"/>
      <c r="H122" s="187"/>
      <c r="I122" s="187"/>
      <c r="S122" s="169"/>
    </row>
    <row r="123" spans="2:19" s="186" customFormat="1" x14ac:dyDescent="0.2">
      <c r="B123" s="191"/>
      <c r="C123" s="187"/>
      <c r="H123" s="187"/>
      <c r="I123" s="187"/>
      <c r="S123" s="169"/>
    </row>
    <row r="124" spans="2:19" s="186" customFormat="1" x14ac:dyDescent="0.2">
      <c r="B124" s="191"/>
      <c r="C124" s="187"/>
      <c r="H124" s="187"/>
      <c r="I124" s="187"/>
      <c r="S124" s="169"/>
    </row>
    <row r="125" spans="2:19" s="186" customFormat="1" x14ac:dyDescent="0.2">
      <c r="C125" s="187"/>
      <c r="H125" s="187"/>
      <c r="I125" s="187"/>
      <c r="S125" s="169"/>
    </row>
    <row r="126" spans="2:19" s="186" customFormat="1" x14ac:dyDescent="0.2">
      <c r="B126" s="192" t="s">
        <v>260</v>
      </c>
      <c r="C126" s="187"/>
      <c r="F126" s="187"/>
      <c r="I126" s="187"/>
      <c r="S126" s="169"/>
    </row>
    <row r="127" spans="2:19" s="186" customFormat="1" x14ac:dyDescent="0.2">
      <c r="B127" s="192" t="s">
        <v>261</v>
      </c>
      <c r="C127" s="187"/>
      <c r="F127" s="187"/>
      <c r="I127" s="187"/>
      <c r="S127" s="169"/>
    </row>
    <row r="128" spans="2:19" s="186" customFormat="1" x14ac:dyDescent="0.2">
      <c r="B128" s="192" t="s">
        <v>262</v>
      </c>
      <c r="C128" s="187"/>
      <c r="F128" s="187"/>
      <c r="I128" s="193"/>
      <c r="J128" s="193"/>
      <c r="K128" s="193"/>
      <c r="S128" s="169"/>
    </row>
    <row r="129" spans="2:19" s="186" customFormat="1" x14ac:dyDescent="0.2">
      <c r="B129" s="192" t="s">
        <v>263</v>
      </c>
      <c r="C129" s="187"/>
      <c r="F129" s="187"/>
      <c r="G129" s="187"/>
      <c r="H129" s="193"/>
      <c r="I129" s="193"/>
      <c r="J129" s="193"/>
      <c r="K129" s="193"/>
      <c r="S129" s="169"/>
    </row>
    <row r="130" spans="2:19" s="186" customFormat="1" x14ac:dyDescent="0.2">
      <c r="B130" s="192" t="s">
        <v>264</v>
      </c>
      <c r="C130" s="187"/>
      <c r="F130" s="187"/>
      <c r="G130" s="187"/>
      <c r="H130" s="193"/>
      <c r="I130" s="193"/>
      <c r="J130" s="193"/>
      <c r="K130" s="193"/>
      <c r="S130" s="169"/>
    </row>
    <row r="131" spans="2:19" s="186" customFormat="1" x14ac:dyDescent="0.2">
      <c r="B131" s="192" t="s">
        <v>265</v>
      </c>
      <c r="C131" s="187"/>
      <c r="F131" s="187"/>
      <c r="G131" s="187"/>
      <c r="H131" s="193"/>
      <c r="I131" s="193"/>
      <c r="J131" s="193"/>
      <c r="K131" s="193"/>
      <c r="S131" s="169"/>
    </row>
    <row r="132" spans="2:19" s="186" customFormat="1" x14ac:dyDescent="0.2">
      <c r="B132" s="192" t="s">
        <v>266</v>
      </c>
      <c r="C132" s="187"/>
      <c r="F132" s="187"/>
      <c r="G132" s="187"/>
      <c r="H132" s="193"/>
      <c r="I132" s="193"/>
      <c r="J132" s="193"/>
      <c r="K132" s="193"/>
      <c r="S132" s="169"/>
    </row>
    <row r="133" spans="2:19" s="186" customFormat="1" x14ac:dyDescent="0.2">
      <c r="B133" s="194"/>
      <c r="C133" s="187"/>
      <c r="F133" s="187"/>
      <c r="G133" s="187"/>
      <c r="H133" s="193"/>
      <c r="I133" s="193"/>
      <c r="J133" s="193"/>
      <c r="K133" s="193"/>
      <c r="S133" s="169"/>
    </row>
    <row r="134" spans="2:19" s="186" customFormat="1" x14ac:dyDescent="0.2">
      <c r="B134" s="190"/>
      <c r="C134" s="187"/>
      <c r="F134" s="187"/>
      <c r="G134" s="187"/>
      <c r="H134" s="193"/>
      <c r="I134" s="193"/>
      <c r="J134" s="193"/>
      <c r="K134" s="193"/>
      <c r="S134" s="169"/>
    </row>
    <row r="135" spans="2:19" s="171" customFormat="1" x14ac:dyDescent="0.2">
      <c r="B135" s="190"/>
      <c r="C135" s="187"/>
      <c r="F135" s="187"/>
      <c r="G135" s="187"/>
      <c r="H135" s="193"/>
      <c r="I135" s="193"/>
      <c r="J135" s="193"/>
      <c r="K135" s="193"/>
      <c r="S135" s="174"/>
    </row>
    <row r="136" spans="2:19" s="171" customFormat="1" x14ac:dyDescent="0.2">
      <c r="B136" s="186" t="s">
        <v>29</v>
      </c>
      <c r="C136" s="187"/>
      <c r="F136" s="187"/>
      <c r="G136" s="187"/>
      <c r="H136" s="193"/>
      <c r="I136" s="193"/>
      <c r="J136" s="193"/>
      <c r="K136" s="193"/>
      <c r="S136" s="174"/>
    </row>
    <row r="137" spans="2:19" s="171" customFormat="1" x14ac:dyDescent="0.2">
      <c r="B137" s="195" t="s">
        <v>55</v>
      </c>
      <c r="C137" s="187"/>
      <c r="F137" s="187"/>
      <c r="G137" s="187"/>
      <c r="H137" s="193"/>
      <c r="I137" s="193"/>
      <c r="J137" s="193"/>
      <c r="K137" s="193"/>
      <c r="S137" s="174"/>
    </row>
    <row r="138" spans="2:19" s="171" customFormat="1" x14ac:dyDescent="0.2">
      <c r="B138" s="195" t="s">
        <v>166</v>
      </c>
      <c r="C138" s="187"/>
      <c r="F138" s="187"/>
      <c r="G138" s="187"/>
      <c r="H138" s="193"/>
      <c r="I138" s="193"/>
      <c r="J138" s="193"/>
      <c r="K138" s="193"/>
      <c r="S138" s="174"/>
    </row>
    <row r="139" spans="2:19" s="171" customFormat="1" x14ac:dyDescent="0.2">
      <c r="B139" s="195" t="s">
        <v>39</v>
      </c>
      <c r="C139" s="187"/>
      <c r="F139" s="187"/>
      <c r="G139" s="187"/>
      <c r="H139" s="193"/>
      <c r="I139" s="193"/>
      <c r="J139" s="193"/>
      <c r="K139" s="193"/>
      <c r="S139" s="174"/>
    </row>
    <row r="140" spans="2:19" s="171" customFormat="1" x14ac:dyDescent="0.2">
      <c r="B140" s="195" t="s">
        <v>172</v>
      </c>
      <c r="C140" s="187"/>
      <c r="F140" s="187"/>
      <c r="G140" s="187"/>
      <c r="H140" s="193"/>
      <c r="I140" s="193"/>
      <c r="J140" s="193"/>
      <c r="K140" s="193"/>
      <c r="S140" s="174"/>
    </row>
    <row r="141" spans="2:19" s="171" customFormat="1" x14ac:dyDescent="0.2">
      <c r="B141" s="195" t="s">
        <v>112</v>
      </c>
      <c r="C141" s="187"/>
      <c r="F141" s="187"/>
      <c r="G141" s="187"/>
      <c r="J141" s="193"/>
      <c r="K141" s="193"/>
      <c r="S141" s="174"/>
    </row>
    <row r="142" spans="2:19" s="171" customFormat="1" x14ac:dyDescent="0.2">
      <c r="B142" s="195" t="s">
        <v>174</v>
      </c>
      <c r="C142" s="187"/>
      <c r="F142" s="187"/>
      <c r="G142" s="187"/>
      <c r="S142" s="174"/>
    </row>
    <row r="143" spans="2:19" s="171" customFormat="1" x14ac:dyDescent="0.2">
      <c r="B143" s="195" t="s">
        <v>53</v>
      </c>
      <c r="C143" s="187"/>
      <c r="F143" s="187"/>
      <c r="G143" s="187"/>
      <c r="S143" s="174"/>
    </row>
    <row r="144" spans="2:19" s="171" customFormat="1" x14ac:dyDescent="0.2">
      <c r="B144" s="195" t="s">
        <v>163</v>
      </c>
      <c r="C144" s="187"/>
      <c r="F144" s="187"/>
      <c r="G144" s="187"/>
      <c r="S144" s="174"/>
    </row>
    <row r="145" spans="2:19" s="171" customFormat="1" x14ac:dyDescent="0.2">
      <c r="B145" s="195" t="s">
        <v>167</v>
      </c>
      <c r="C145" s="187"/>
      <c r="F145" s="187"/>
      <c r="G145" s="187"/>
      <c r="S145" s="174"/>
    </row>
    <row r="146" spans="2:19" x14ac:dyDescent="0.2">
      <c r="B146" s="196" t="s">
        <v>187</v>
      </c>
      <c r="C146" s="187"/>
      <c r="F146" s="187"/>
      <c r="G146" s="187"/>
    </row>
    <row r="147" spans="2:19" x14ac:dyDescent="0.2">
      <c r="B147" s="195" t="s">
        <v>165</v>
      </c>
      <c r="C147" s="187"/>
      <c r="F147" s="187"/>
      <c r="G147" s="187"/>
    </row>
    <row r="148" spans="2:19" x14ac:dyDescent="0.2">
      <c r="B148" s="195" t="s">
        <v>170</v>
      </c>
      <c r="C148" s="187"/>
      <c r="F148" s="187"/>
      <c r="G148" s="187"/>
    </row>
    <row r="149" spans="2:19" x14ac:dyDescent="0.2">
      <c r="B149" s="195" t="s">
        <v>173</v>
      </c>
      <c r="C149" s="187"/>
      <c r="F149" s="187"/>
      <c r="G149" s="187"/>
    </row>
    <row r="150" spans="2:19" x14ac:dyDescent="0.2">
      <c r="B150" s="195" t="s">
        <v>171</v>
      </c>
      <c r="C150" s="187"/>
      <c r="F150" s="187"/>
      <c r="G150" s="187"/>
    </row>
    <row r="151" spans="2:19" x14ac:dyDescent="0.2">
      <c r="B151" s="195" t="s">
        <v>168</v>
      </c>
      <c r="C151" s="187"/>
      <c r="F151" s="187"/>
      <c r="G151" s="187"/>
    </row>
    <row r="152" spans="2:19" x14ac:dyDescent="0.2">
      <c r="B152" s="195" t="s">
        <v>161</v>
      </c>
      <c r="C152" s="187"/>
      <c r="F152" s="187"/>
      <c r="G152" s="187"/>
    </row>
    <row r="153" spans="2:19" x14ac:dyDescent="0.2">
      <c r="B153" s="195" t="s">
        <v>169</v>
      </c>
      <c r="C153" s="187"/>
    </row>
    <row r="154" spans="2:19" x14ac:dyDescent="0.2">
      <c r="B154" s="195" t="s">
        <v>162</v>
      </c>
      <c r="C154" s="187"/>
    </row>
    <row r="155" spans="2:19" x14ac:dyDescent="0.2">
      <c r="B155" s="195" t="s">
        <v>164</v>
      </c>
      <c r="C155" s="187"/>
    </row>
    <row r="156" spans="2:19" x14ac:dyDescent="0.2">
      <c r="B156" s="195" t="s">
        <v>46</v>
      </c>
      <c r="C156" s="187"/>
    </row>
    <row r="157" spans="2:19" x14ac:dyDescent="0.2">
      <c r="B157" s="195" t="s">
        <v>54</v>
      </c>
      <c r="C157" s="187"/>
    </row>
    <row r="158" spans="2:19" x14ac:dyDescent="0.2">
      <c r="B158" s="195" t="s">
        <v>45</v>
      </c>
      <c r="C158" s="187"/>
    </row>
    <row r="159" spans="2:19" x14ac:dyDescent="0.2">
      <c r="B159" s="195" t="s">
        <v>47</v>
      </c>
      <c r="C159" s="187"/>
    </row>
    <row r="160" spans="2:19" x14ac:dyDescent="0.2">
      <c r="B160" s="195" t="s">
        <v>113</v>
      </c>
      <c r="C160" s="187"/>
    </row>
    <row r="161" spans="2:3" x14ac:dyDescent="0.2">
      <c r="B161" s="195" t="s">
        <v>111</v>
      </c>
      <c r="C161" s="187"/>
    </row>
    <row r="162" spans="2:3" x14ac:dyDescent="0.2">
      <c r="B162" s="195" t="s">
        <v>40</v>
      </c>
      <c r="C162" s="187"/>
    </row>
    <row r="163" spans="2:3" x14ac:dyDescent="0.2">
      <c r="B163" s="195" t="s">
        <v>110</v>
      </c>
    </row>
    <row r="164" spans="2:3" x14ac:dyDescent="0.2">
      <c r="B164" s="186"/>
    </row>
    <row r="165" spans="2:3" x14ac:dyDescent="0.2">
      <c r="B165" s="186"/>
    </row>
    <row r="166" spans="2:3" x14ac:dyDescent="0.2">
      <c r="B166" s="186"/>
    </row>
    <row r="167" spans="2:3" x14ac:dyDescent="0.2">
      <c r="B167" s="186" t="s">
        <v>188</v>
      </c>
    </row>
    <row r="168" spans="2:3" x14ac:dyDescent="0.2">
      <c r="B168" s="188" t="s">
        <v>66</v>
      </c>
    </row>
    <row r="169" spans="2:3" x14ac:dyDescent="0.2">
      <c r="B169" s="188" t="s">
        <v>85</v>
      </c>
    </row>
    <row r="170" spans="2:3" x14ac:dyDescent="0.2">
      <c r="B170" s="186"/>
    </row>
    <row r="171" spans="2:3" x14ac:dyDescent="0.2">
      <c r="B171" s="190"/>
    </row>
    <row r="172" spans="2:3" x14ac:dyDescent="0.2">
      <c r="B172" s="190"/>
    </row>
    <row r="173" spans="2:3" x14ac:dyDescent="0.2">
      <c r="B173" s="197"/>
    </row>
    <row r="174" spans="2:3" x14ac:dyDescent="0.2">
      <c r="B174" s="197"/>
    </row>
    <row r="175" spans="2:3" x14ac:dyDescent="0.2">
      <c r="B175" s="197"/>
    </row>
    <row r="176" spans="2:3" x14ac:dyDescent="0.2">
      <c r="B176" s="197"/>
    </row>
    <row r="177" spans="2:2" x14ac:dyDescent="0.2">
      <c r="B177" s="197"/>
    </row>
  </sheetData>
  <sheetProtection formatColumns="0" formatRows="0"/>
  <mergeCells count="69">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70:P70"/>
    <mergeCell ref="C71:P71"/>
    <mergeCell ref="C72:P72"/>
    <mergeCell ref="B43:P43"/>
    <mergeCell ref="B45:B46"/>
    <mergeCell ref="B48:P48"/>
    <mergeCell ref="C73:P73"/>
    <mergeCell ref="C74:P74"/>
    <mergeCell ref="C75:P75"/>
    <mergeCell ref="B49:P64"/>
    <mergeCell ref="A65:Q65"/>
    <mergeCell ref="B66:B73"/>
    <mergeCell ref="C66:P66"/>
    <mergeCell ref="C67:P67"/>
    <mergeCell ref="C68:P68"/>
    <mergeCell ref="C69:P69"/>
  </mergeCells>
  <dataValidations count="7">
    <dataValidation type="list" allowBlank="1" showInputMessage="1" showErrorMessage="1" sqref="C10:I10" xr:uid="{06BC837E-DC3A-46BE-82AE-65DE6F56A0B9}">
      <formula1>"2023,2024,2025,2026,2027"</formula1>
    </dataValidation>
    <dataValidation type="list" allowBlank="1" showInputMessage="1" showErrorMessage="1" sqref="C18:P18" xr:uid="{3B5DDB76-E455-46E4-AD6A-12469AE22A13}">
      <formula1>$B$126:$B$132</formula1>
    </dataValidation>
    <dataValidation type="list" allowBlank="1" showInputMessage="1" showErrorMessage="1" sqref="C36:P36" xr:uid="{CAD14BA4-EDD2-4CFE-8808-9A2C27820EF9}">
      <formula1>$Q$100:$Q$105</formula1>
    </dataValidation>
    <dataValidation type="list" allowBlank="1" showInputMessage="1" showErrorMessage="1" sqref="N10:P10" xr:uid="{CA97B71B-96E9-40F9-A735-78F6C0ADA60C}">
      <formula1>"Economicos,Eficiencia,Eficacia, Efectividad,Calidad"</formula1>
    </dataValidation>
    <dataValidation type="list" allowBlank="1" showInputMessage="1" showErrorMessage="1" sqref="C12:P12" xr:uid="{01E97B7F-7A84-483F-8F0E-19A64A5D14B2}">
      <formula1>$B$137:$B$163</formula1>
    </dataValidation>
    <dataValidation type="list" allowBlank="1" showInputMessage="1" showErrorMessage="1" sqref="C75:P75" xr:uid="{A469E02E-53F3-4BE2-88E1-50C657E26193}">
      <formula1>$B$168:$B$169</formula1>
    </dataValidation>
    <dataValidation type="list" allowBlank="1" showInputMessage="1" showErrorMessage="1" sqref="C32:P32 C34:P34" xr:uid="{AAA23814-05E6-4341-9EB7-CA6E4E6E58AF}">
      <formula1>$Q$90:$Q$95</formula1>
    </dataValidation>
  </dataValidation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BF21-BBF7-4700-A7D3-91CFFCDA9CE8}">
  <sheetPr>
    <tabColor theme="6" tint="0.39997558519241921"/>
  </sheetPr>
  <dimension ref="A1:AN136"/>
  <sheetViews>
    <sheetView zoomScale="70" zoomScaleNormal="70" workbookViewId="0">
      <pane xSplit="2" ySplit="9" topLeftCell="V14" activePane="bottomRight" state="frozen"/>
      <selection activeCell="S23" sqref="S23"/>
      <selection pane="topRight" activeCell="S23" sqref="S23"/>
      <selection pane="bottomLeft" activeCell="S23" sqref="S23"/>
      <selection pane="bottomRight" activeCell="U18" sqref="U18:U19"/>
    </sheetView>
  </sheetViews>
  <sheetFormatPr baseColWidth="10" defaultRowHeight="30" customHeight="1" x14ac:dyDescent="0.2"/>
  <cols>
    <col min="1" max="1" width="26" style="226" customWidth="1"/>
    <col min="2" max="2" width="27" style="203" bestFit="1" customWidth="1"/>
    <col min="3" max="9" width="15.7109375" style="203" customWidth="1"/>
    <col min="10" max="10" width="15.5703125" style="203" customWidth="1"/>
    <col min="11" max="11" width="13.42578125" style="203" customWidth="1"/>
    <col min="12" max="12" width="15.7109375" style="203" customWidth="1"/>
    <col min="13" max="13" width="13.140625" style="203" customWidth="1"/>
    <col min="14" max="14" width="15.140625" style="203" customWidth="1"/>
    <col min="15" max="15" width="14.28515625" style="203" customWidth="1"/>
    <col min="16" max="16" width="15" style="203" customWidth="1"/>
    <col min="17" max="17" width="13.5703125" style="199" customWidth="1"/>
    <col min="18" max="18" width="15.7109375" style="203" customWidth="1"/>
    <col min="19" max="19" width="11.42578125" style="199"/>
    <col min="20" max="20" width="15.7109375" style="203" customWidth="1"/>
    <col min="21" max="21" width="11.42578125" style="203"/>
    <col min="22" max="22" width="15.7109375" style="203" customWidth="1"/>
    <col min="23" max="23" width="11.42578125" style="203"/>
    <col min="24" max="24" width="15.7109375" style="203" customWidth="1"/>
    <col min="25" max="25" width="11.42578125" style="203"/>
    <col min="26" max="26" width="15.7109375" style="203" customWidth="1"/>
    <col min="27" max="27" width="11.42578125" style="203"/>
    <col min="28" max="28" width="15.7109375" style="203" customWidth="1"/>
    <col min="29" max="29" width="11.42578125" style="203"/>
    <col min="30" max="30" width="15.7109375" style="203" customWidth="1"/>
    <col min="31" max="31" width="11.42578125" style="203"/>
    <col min="32" max="32" width="15.7109375" style="203" customWidth="1"/>
    <col min="33" max="33" width="11.42578125" style="203"/>
    <col min="34" max="34" width="15.7109375" style="203" customWidth="1"/>
    <col min="35" max="36" width="11.42578125" style="203"/>
    <col min="37" max="37" width="10.28515625" style="203" customWidth="1"/>
    <col min="38" max="38" width="52.5703125" style="203" customWidth="1"/>
    <col min="39" max="16384" width="11.42578125" style="203"/>
  </cols>
  <sheetData>
    <row r="1" spans="1:40" ht="30" customHeight="1" x14ac:dyDescent="0.25">
      <c r="A1" s="813"/>
      <c r="B1" s="814" t="s">
        <v>56</v>
      </c>
      <c r="C1" s="815"/>
      <c r="D1" s="815"/>
      <c r="E1" s="815"/>
      <c r="F1" s="815"/>
      <c r="G1" s="815"/>
      <c r="H1" s="815"/>
      <c r="I1" s="815"/>
      <c r="J1" s="815"/>
      <c r="K1" s="815"/>
      <c r="L1" s="815"/>
      <c r="M1" s="816"/>
      <c r="N1" s="817" t="s">
        <v>57</v>
      </c>
      <c r="O1" s="898"/>
      <c r="P1" s="204"/>
      <c r="Q1" s="304"/>
      <c r="R1" s="305"/>
      <c r="S1" s="204"/>
      <c r="T1" s="206"/>
      <c r="U1" s="206"/>
      <c r="V1" s="207"/>
      <c r="W1" s="208"/>
      <c r="X1" s="207"/>
      <c r="Y1" s="207"/>
      <c r="Z1" s="305"/>
      <c r="AA1" s="207"/>
      <c r="AB1" s="207"/>
      <c r="AC1" s="207"/>
      <c r="AD1" s="207"/>
      <c r="AE1" s="207"/>
      <c r="AF1" s="207"/>
      <c r="AG1" s="207"/>
      <c r="AH1" s="305"/>
      <c r="AI1" s="207"/>
      <c r="AJ1" s="207"/>
      <c r="AK1" s="207"/>
      <c r="AL1" s="207"/>
      <c r="AM1" s="207"/>
      <c r="AN1" s="207"/>
    </row>
    <row r="2" spans="1:40" s="182" customFormat="1" ht="30" customHeight="1" x14ac:dyDescent="0.25">
      <c r="A2" s="813"/>
      <c r="B2" s="814" t="s">
        <v>87</v>
      </c>
      <c r="C2" s="815"/>
      <c r="D2" s="815"/>
      <c r="E2" s="815"/>
      <c r="F2" s="815"/>
      <c r="G2" s="815"/>
      <c r="H2" s="815"/>
      <c r="I2" s="815"/>
      <c r="J2" s="815"/>
      <c r="K2" s="815"/>
      <c r="L2" s="815"/>
      <c r="M2" s="816"/>
      <c r="N2" s="739" t="s">
        <v>189</v>
      </c>
      <c r="O2" s="903"/>
      <c r="P2" s="204"/>
      <c r="Q2" s="304"/>
      <c r="R2" s="207"/>
      <c r="S2" s="204"/>
      <c r="T2" s="206"/>
      <c r="U2" s="206"/>
      <c r="V2" s="207"/>
      <c r="W2" s="208"/>
      <c r="X2" s="207"/>
      <c r="Y2" s="207"/>
      <c r="Z2" s="207"/>
      <c r="AA2" s="207"/>
      <c r="AB2" s="207"/>
      <c r="AC2" s="207"/>
      <c r="AD2" s="207"/>
      <c r="AE2" s="207"/>
      <c r="AF2" s="207"/>
      <c r="AG2" s="207"/>
      <c r="AH2" s="207"/>
      <c r="AI2" s="207"/>
      <c r="AJ2" s="207"/>
      <c r="AK2" s="207"/>
      <c r="AL2" s="207"/>
      <c r="AM2" s="207"/>
      <c r="AN2" s="207"/>
    </row>
    <row r="3" spans="1:40" s="182" customFormat="1" ht="30" customHeight="1" x14ac:dyDescent="0.25">
      <c r="A3" s="813"/>
      <c r="B3" s="814" t="s">
        <v>89</v>
      </c>
      <c r="C3" s="815"/>
      <c r="D3" s="815"/>
      <c r="E3" s="815"/>
      <c r="F3" s="815"/>
      <c r="G3" s="815"/>
      <c r="H3" s="815"/>
      <c r="I3" s="815"/>
      <c r="J3" s="815"/>
      <c r="K3" s="815"/>
      <c r="L3" s="815"/>
      <c r="M3" s="816"/>
      <c r="N3" s="817" t="s">
        <v>175</v>
      </c>
      <c r="O3" s="898"/>
      <c r="P3" s="204"/>
      <c r="Q3" s="304"/>
      <c r="R3" s="207"/>
      <c r="S3" s="204"/>
      <c r="T3" s="206"/>
      <c r="U3" s="206"/>
      <c r="V3" s="207"/>
      <c r="W3" s="208"/>
      <c r="X3" s="207"/>
      <c r="Y3" s="207"/>
      <c r="Z3" s="207"/>
      <c r="AA3" s="207"/>
      <c r="AB3" s="207"/>
      <c r="AC3" s="207"/>
      <c r="AD3" s="207"/>
      <c r="AE3" s="207"/>
      <c r="AF3" s="207"/>
      <c r="AG3" s="207"/>
      <c r="AH3" s="207"/>
      <c r="AI3" s="207"/>
      <c r="AJ3" s="207"/>
      <c r="AK3" s="207"/>
      <c r="AL3" s="207"/>
      <c r="AM3" s="207"/>
      <c r="AN3" s="207"/>
    </row>
    <row r="4" spans="1:40" s="182" customFormat="1" ht="30" customHeight="1" x14ac:dyDescent="0.25">
      <c r="A4" s="813"/>
      <c r="B4" s="814" t="s">
        <v>91</v>
      </c>
      <c r="C4" s="815"/>
      <c r="D4" s="815"/>
      <c r="E4" s="815"/>
      <c r="F4" s="815"/>
      <c r="G4" s="815"/>
      <c r="H4" s="815"/>
      <c r="I4" s="815"/>
      <c r="J4" s="815"/>
      <c r="K4" s="815"/>
      <c r="L4" s="815"/>
      <c r="M4" s="816"/>
      <c r="N4" s="818" t="s">
        <v>61</v>
      </c>
      <c r="O4" s="898"/>
      <c r="P4" s="209"/>
      <c r="Q4" s="304"/>
      <c r="R4" s="207"/>
      <c r="S4" s="209"/>
      <c r="T4" s="210"/>
      <c r="U4" s="210"/>
      <c r="V4" s="207"/>
      <c r="W4" s="208"/>
      <c r="X4" s="207"/>
      <c r="Y4" s="207"/>
      <c r="Z4" s="207"/>
      <c r="AA4" s="207"/>
      <c r="AB4" s="207"/>
      <c r="AC4" s="207"/>
      <c r="AD4" s="207"/>
      <c r="AE4" s="207"/>
      <c r="AF4" s="207"/>
      <c r="AG4" s="207"/>
      <c r="AH4" s="207"/>
      <c r="AI4" s="207"/>
      <c r="AJ4" s="207"/>
      <c r="AK4" s="207"/>
      <c r="AL4" s="207"/>
      <c r="AM4" s="207"/>
      <c r="AN4" s="207"/>
    </row>
    <row r="5" spans="1:40" s="182" customFormat="1" ht="18" x14ac:dyDescent="0.25">
      <c r="A5" s="308"/>
      <c r="B5" s="309"/>
      <c r="C5" s="306"/>
      <c r="D5" s="306"/>
      <c r="E5" s="306"/>
      <c r="F5" s="306"/>
      <c r="G5" s="306"/>
      <c r="H5" s="306"/>
      <c r="I5" s="306"/>
      <c r="J5" s="306"/>
      <c r="K5" s="306"/>
      <c r="L5" s="306"/>
      <c r="M5" s="310"/>
      <c r="N5" s="306"/>
      <c r="O5" s="310"/>
      <c r="P5" s="306"/>
      <c r="Q5" s="304"/>
      <c r="R5" s="306"/>
      <c r="S5" s="209"/>
      <c r="T5" s="306"/>
      <c r="U5" s="210"/>
      <c r="V5" s="306"/>
      <c r="W5" s="208"/>
      <c r="X5" s="306"/>
      <c r="Y5" s="207"/>
      <c r="Z5" s="306"/>
      <c r="AA5" s="207"/>
      <c r="AB5" s="306"/>
      <c r="AC5" s="207"/>
      <c r="AD5" s="306"/>
      <c r="AE5" s="207"/>
      <c r="AF5" s="306"/>
      <c r="AG5" s="207"/>
      <c r="AH5" s="306"/>
      <c r="AI5" s="207"/>
      <c r="AJ5" s="207"/>
      <c r="AK5" s="207"/>
      <c r="AL5" s="207"/>
      <c r="AM5" s="207"/>
      <c r="AN5" s="207"/>
    </row>
    <row r="6" spans="1:40" s="182" customFormat="1" ht="13.5" customHeight="1" x14ac:dyDescent="0.25">
      <c r="A6" s="311" t="s">
        <v>0</v>
      </c>
      <c r="B6" s="205"/>
      <c r="C6" s="899" t="str">
        <f>[1]Requerimiento!C12</f>
        <v>GESTION DE INFRAESTRUCTURA FISICA</v>
      </c>
      <c r="D6" s="899"/>
      <c r="E6" s="899"/>
      <c r="F6" s="899"/>
      <c r="G6" s="899"/>
      <c r="H6" s="899"/>
      <c r="I6" s="899"/>
      <c r="J6" s="899"/>
      <c r="K6" s="899"/>
      <c r="L6" s="899"/>
      <c r="M6" s="899"/>
      <c r="N6" s="899"/>
      <c r="O6" s="899"/>
      <c r="P6" s="304"/>
      <c r="Q6" s="304"/>
      <c r="R6" s="307"/>
      <c r="S6" s="304"/>
      <c r="T6" s="207"/>
      <c r="U6" s="207"/>
      <c r="V6" s="207"/>
      <c r="W6" s="207"/>
      <c r="X6" s="207"/>
      <c r="Y6" s="207"/>
      <c r="Z6" s="307"/>
      <c r="AA6" s="207"/>
      <c r="AB6" s="207"/>
      <c r="AC6" s="207"/>
      <c r="AD6" s="207"/>
      <c r="AE6" s="207"/>
      <c r="AF6" s="207"/>
      <c r="AG6" s="207"/>
      <c r="AH6" s="307"/>
      <c r="AI6" s="207"/>
      <c r="AJ6" s="207"/>
      <c r="AK6" s="207"/>
      <c r="AL6" s="207"/>
      <c r="AM6" s="207"/>
      <c r="AN6" s="207"/>
    </row>
    <row r="7" spans="1:40" s="182" customFormat="1" ht="11.25" customHeight="1" thickBot="1" x14ac:dyDescent="0.25">
      <c r="A7" s="312"/>
      <c r="B7" s="205"/>
      <c r="C7" s="205"/>
      <c r="D7" s="205"/>
      <c r="E7" s="205"/>
      <c r="F7" s="205"/>
      <c r="G7" s="205"/>
      <c r="H7" s="205"/>
      <c r="I7" s="205"/>
      <c r="J7" s="205"/>
      <c r="K7" s="205"/>
      <c r="L7" s="205"/>
      <c r="M7" s="205"/>
      <c r="N7" s="205"/>
      <c r="O7" s="205"/>
      <c r="P7" s="304"/>
      <c r="Q7" s="304"/>
      <c r="R7" s="304"/>
      <c r="S7" s="304"/>
      <c r="T7" s="304"/>
      <c r="U7" s="207"/>
      <c r="V7" s="304"/>
      <c r="W7" s="207"/>
      <c r="X7" s="304"/>
      <c r="Y7" s="207"/>
      <c r="Z7" s="304"/>
      <c r="AA7" s="207"/>
      <c r="AB7" s="304"/>
      <c r="AC7" s="207"/>
      <c r="AD7" s="304"/>
      <c r="AE7" s="207"/>
      <c r="AF7" s="304"/>
      <c r="AG7" s="207"/>
      <c r="AH7" s="304"/>
      <c r="AI7" s="207"/>
      <c r="AJ7" s="207"/>
      <c r="AK7" s="207"/>
      <c r="AL7" s="207"/>
      <c r="AM7" s="207"/>
      <c r="AN7" s="207"/>
    </row>
    <row r="8" spans="1:40" ht="30" customHeight="1" thickBot="1" x14ac:dyDescent="0.25">
      <c r="A8" s="820" t="s">
        <v>92</v>
      </c>
      <c r="B8" s="822" t="s">
        <v>20</v>
      </c>
      <c r="C8" s="824" t="str">
        <f>[2]ICA!C14</f>
        <v>Indicador Consumo Agua (ICA)</v>
      </c>
      <c r="D8" s="825"/>
      <c r="E8" s="825"/>
      <c r="F8" s="825"/>
      <c r="G8" s="825"/>
      <c r="H8" s="825"/>
      <c r="I8" s="825"/>
      <c r="J8" s="825"/>
      <c r="K8" s="825"/>
      <c r="L8" s="825"/>
      <c r="M8" s="825"/>
      <c r="N8" s="825"/>
      <c r="O8" s="825"/>
      <c r="P8" s="825"/>
      <c r="Q8" s="825"/>
      <c r="R8" s="825"/>
      <c r="S8" s="825"/>
      <c r="T8" s="825"/>
      <c r="U8" s="825"/>
      <c r="V8" s="825"/>
      <c r="W8" s="825"/>
      <c r="X8" s="825"/>
      <c r="Y8" s="825"/>
      <c r="Z8" s="825"/>
      <c r="AA8" s="825"/>
      <c r="AB8" s="825"/>
      <c r="AC8" s="825"/>
      <c r="AD8" s="825"/>
      <c r="AE8" s="825"/>
      <c r="AF8" s="825"/>
      <c r="AG8" s="825"/>
      <c r="AH8" s="825"/>
      <c r="AI8" s="825"/>
      <c r="AJ8" s="825"/>
      <c r="AK8" s="825"/>
      <c r="AL8" s="825"/>
    </row>
    <row r="9" spans="1:40" ht="30" customHeight="1" thickBot="1" x14ac:dyDescent="0.25">
      <c r="A9" s="821"/>
      <c r="B9" s="900"/>
      <c r="C9" s="893" t="s">
        <v>290</v>
      </c>
      <c r="D9" s="894"/>
      <c r="E9" s="893" t="s">
        <v>291</v>
      </c>
      <c r="F9" s="894"/>
      <c r="G9" s="893" t="s">
        <v>292</v>
      </c>
      <c r="H9" s="894"/>
      <c r="I9" s="901" t="s">
        <v>176</v>
      </c>
      <c r="J9" s="902"/>
      <c r="K9" s="893" t="s">
        <v>293</v>
      </c>
      <c r="L9" s="894"/>
      <c r="M9" s="893" t="s">
        <v>294</v>
      </c>
      <c r="N9" s="894"/>
      <c r="O9" s="893" t="s">
        <v>295</v>
      </c>
      <c r="P9" s="894"/>
      <c r="Q9" s="895" t="s">
        <v>177</v>
      </c>
      <c r="R9" s="896"/>
      <c r="S9" s="893" t="s">
        <v>296</v>
      </c>
      <c r="T9" s="894"/>
      <c r="U9" s="893" t="s">
        <v>297</v>
      </c>
      <c r="V9" s="894"/>
      <c r="W9" s="897" t="s">
        <v>298</v>
      </c>
      <c r="X9" s="826"/>
      <c r="Y9" s="892" t="s">
        <v>178</v>
      </c>
      <c r="Z9" s="892"/>
      <c r="AA9" s="826" t="s">
        <v>299</v>
      </c>
      <c r="AB9" s="826"/>
      <c r="AC9" s="826" t="s">
        <v>300</v>
      </c>
      <c r="AD9" s="826"/>
      <c r="AE9" s="826" t="s">
        <v>301</v>
      </c>
      <c r="AF9" s="826"/>
      <c r="AG9" s="826" t="s">
        <v>179</v>
      </c>
      <c r="AH9" s="826"/>
      <c r="AI9" s="826" t="s">
        <v>302</v>
      </c>
      <c r="AJ9" s="826"/>
      <c r="AK9" s="829" t="s">
        <v>94</v>
      </c>
      <c r="AL9" s="830"/>
    </row>
    <row r="10" spans="1:40" ht="30" customHeight="1" thickBot="1" x14ac:dyDescent="0.25">
      <c r="A10" s="890" t="s">
        <v>303</v>
      </c>
      <c r="B10" s="277" t="s">
        <v>373</v>
      </c>
      <c r="C10" s="278">
        <f>SUM(C12,C14,C16,C18,C20,C22)</f>
        <v>332.5</v>
      </c>
      <c r="D10" s="888">
        <f>C10/C11</f>
        <v>0.41049382716049382</v>
      </c>
      <c r="E10" s="278">
        <f>SUM(E12,E14,E16,E18,E20,E22)</f>
        <v>530.5</v>
      </c>
      <c r="F10" s="888">
        <f>E10/E11</f>
        <v>0.58618784530386736</v>
      </c>
      <c r="G10" s="278">
        <f>SUM(G12,G14,G16,G18,G20,G22)</f>
        <v>464.5</v>
      </c>
      <c r="H10" s="888">
        <f>G10/G11</f>
        <v>0.50654307524536535</v>
      </c>
      <c r="I10" s="296">
        <f t="shared" ref="I10:I23" si="0">AVERAGE(C10,E10,G10)</f>
        <v>442.5</v>
      </c>
      <c r="J10" s="872">
        <f>I10/I11</f>
        <v>0.50436930091185406</v>
      </c>
      <c r="K10" s="278">
        <f>SUM(K12,K14,K16,K18,K20,K22)</f>
        <v>412.5</v>
      </c>
      <c r="L10" s="888">
        <f>K10/K11</f>
        <v>0.44546436285097191</v>
      </c>
      <c r="M10" s="278">
        <f>SUM(M12,M14,M16,M18,M20,M22)</f>
        <v>377.5</v>
      </c>
      <c r="N10" s="888">
        <f>M10/M11</f>
        <v>0.39947089947089948</v>
      </c>
      <c r="O10" s="278">
        <f>SUM(O12,O14,O16,O18,O20,O22)</f>
        <v>387.5</v>
      </c>
      <c r="P10" s="888">
        <f>O10/O11</f>
        <v>0.40961945031712471</v>
      </c>
      <c r="Q10" s="298">
        <f t="shared" ref="Q10:Q23" si="1">AVERAGE(K10,M10,O10)</f>
        <v>392.5</v>
      </c>
      <c r="R10" s="872">
        <f>Q10/Q11</f>
        <v>0.41799787007454742</v>
      </c>
      <c r="S10" s="278">
        <f>SUM(S12,S14,S16,S18,S20,S22)</f>
        <v>372.5</v>
      </c>
      <c r="T10" s="888">
        <f>S10/S11</f>
        <v>0.3725</v>
      </c>
      <c r="U10" s="278">
        <f>SUM(U12,U14,U16,U18,U20,U22)</f>
        <v>418</v>
      </c>
      <c r="V10" s="888">
        <f>U10/U11</f>
        <v>0.40076701821668265</v>
      </c>
      <c r="W10" s="280">
        <f>SUM(W12,W14,W16,W18,W20,W22)</f>
        <v>464</v>
      </c>
      <c r="X10" s="888">
        <f>W10/W11</f>
        <v>0.45136186770428016</v>
      </c>
      <c r="Y10" s="300">
        <f>SUM(Y13,Y15,Y17,Y19,Y21,Y23)</f>
        <v>1013.6666666666667</v>
      </c>
      <c r="Z10" s="860" t="e">
        <f>Y10/Y11</f>
        <v>#DIV/0!</v>
      </c>
      <c r="AA10" s="281">
        <f>SUM(AA12,AA14,AA16,AA18,AA20,AA22)</f>
        <v>53.5</v>
      </c>
      <c r="AB10" s="888">
        <f>AA10/AA11</f>
        <v>2.9722222222222223</v>
      </c>
      <c r="AC10" s="281">
        <f>SUM(AC12,AC14,AC16,AC18,AC20,AC22)</f>
        <v>40.5</v>
      </c>
      <c r="AD10" s="888">
        <f>AC10/AC11</f>
        <v>2.25</v>
      </c>
      <c r="AE10" s="281">
        <f>SUM(AE12,AE14,AE16,AE18,AE20,AE22)</f>
        <v>30</v>
      </c>
      <c r="AF10" s="888">
        <f>AE10/AE11</f>
        <v>1.6666666666666667</v>
      </c>
      <c r="AG10" s="300">
        <f>AVERAGE(AA10,AC10,AE10)</f>
        <v>41.333333333333336</v>
      </c>
      <c r="AH10" s="860" t="e">
        <f>AG10/AG11</f>
        <v>#DIV/0!</v>
      </c>
      <c r="AI10" s="300">
        <f>AVERAGE(C10,E10,G10,K10,M10,O10,S10,U10,W10,AA10,AC10,AE10)</f>
        <v>323.625</v>
      </c>
      <c r="AJ10" s="864">
        <f>AI10/AI11</f>
        <v>0.45293911826452066</v>
      </c>
      <c r="AK10" s="878"/>
      <c r="AL10" s="879"/>
    </row>
    <row r="11" spans="1:40" ht="30" customHeight="1" thickBot="1" x14ac:dyDescent="0.25">
      <c r="A11" s="891"/>
      <c r="B11" s="282" t="s">
        <v>362</v>
      </c>
      <c r="C11" s="283">
        <f>SUM(C13,C15,C17,C19,C21,C23)</f>
        <v>810</v>
      </c>
      <c r="D11" s="889"/>
      <c r="E11" s="283">
        <f>SUM(E13,E15,E17,E19,E21,E23)</f>
        <v>905</v>
      </c>
      <c r="F11" s="889"/>
      <c r="G11" s="283">
        <f>SUM(G13,G15,G17,G19,G21,G23)</f>
        <v>917</v>
      </c>
      <c r="H11" s="889"/>
      <c r="I11" s="297">
        <f t="shared" si="0"/>
        <v>877.33333333333337</v>
      </c>
      <c r="J11" s="873"/>
      <c r="K11" s="283">
        <f>SUM(K13,K15,K17,K19,K21,K23)</f>
        <v>926</v>
      </c>
      <c r="L11" s="889"/>
      <c r="M11" s="283">
        <f>SUM(M13,M15,M17,M19,M21,M23)</f>
        <v>945</v>
      </c>
      <c r="N11" s="889"/>
      <c r="O11" s="283">
        <f>SUM(O13,O15,O17,O19,O21,O23)</f>
        <v>946</v>
      </c>
      <c r="P11" s="889"/>
      <c r="Q11" s="299">
        <f t="shared" si="1"/>
        <v>939</v>
      </c>
      <c r="R11" s="873"/>
      <c r="S11" s="283">
        <f>SUM(S13,S15,S17,S19,S21,S23)</f>
        <v>1000</v>
      </c>
      <c r="T11" s="889"/>
      <c r="U11" s="283">
        <f>SUM(U13,U15,U17,U19,U21,U23)</f>
        <v>1043</v>
      </c>
      <c r="V11" s="889"/>
      <c r="W11" s="284">
        <f>SUM(W13,W15,W17,W19,W21,W23)</f>
        <v>1028</v>
      </c>
      <c r="X11" s="889"/>
      <c r="Y11" s="301"/>
      <c r="Z11" s="861"/>
      <c r="AA11" s="285">
        <f>SUM(AA13,AA15,AA17,AA19,AA21,AA23)</f>
        <v>18</v>
      </c>
      <c r="AB11" s="889"/>
      <c r="AC11" s="285">
        <f>SUM(AC13,AC15,AC17,AC19,AC21,AC23)</f>
        <v>18</v>
      </c>
      <c r="AD11" s="889"/>
      <c r="AE11" s="285">
        <f>SUM(AE13,AE15,AE17,AE19,AE21,AE23)</f>
        <v>18</v>
      </c>
      <c r="AF11" s="889"/>
      <c r="AG11" s="301"/>
      <c r="AH11" s="861"/>
      <c r="AI11" s="300">
        <f>AVERAGE(C11,E11,G11,K11,M11,O11,S11,U11,W11,AA11,AC11,AE11)</f>
        <v>714.5</v>
      </c>
      <c r="AJ11" s="865"/>
      <c r="AK11" s="880"/>
      <c r="AL11" s="881"/>
    </row>
    <row r="12" spans="1:40" ht="30" customHeight="1" thickBot="1" x14ac:dyDescent="0.25">
      <c r="A12" s="870" t="s">
        <v>306</v>
      </c>
      <c r="B12" s="286" t="s">
        <v>363</v>
      </c>
      <c r="C12" s="287">
        <v>9</v>
      </c>
      <c r="D12" s="866">
        <f>C12/C13</f>
        <v>0.5</v>
      </c>
      <c r="E12" s="287">
        <v>14</v>
      </c>
      <c r="F12" s="866">
        <f>E12/E13</f>
        <v>0.73684210526315785</v>
      </c>
      <c r="G12" s="287">
        <v>14</v>
      </c>
      <c r="H12" s="866">
        <f>G12/G13</f>
        <v>0.73684210526315785</v>
      </c>
      <c r="I12" s="296">
        <f>AVERAGE(C12,E12,G12)</f>
        <v>12.333333333333334</v>
      </c>
      <c r="J12" s="872">
        <f>AVERAGE(D12,F12,H12)</f>
        <v>0.65789473684210531</v>
      </c>
      <c r="K12" s="287">
        <v>10</v>
      </c>
      <c r="L12" s="866">
        <f>K12/K13</f>
        <v>0.55555555555555558</v>
      </c>
      <c r="M12" s="287">
        <v>12</v>
      </c>
      <c r="N12" s="866">
        <f>M12/M13</f>
        <v>0.66666666666666663</v>
      </c>
      <c r="O12" s="287">
        <v>13</v>
      </c>
      <c r="P12" s="866">
        <f>O12/O13</f>
        <v>0.72222222222222221</v>
      </c>
      <c r="Q12" s="298">
        <f t="shared" si="1"/>
        <v>11.666666666666666</v>
      </c>
      <c r="R12" s="868">
        <f>Q12/Q13</f>
        <v>0.64814814814814814</v>
      </c>
      <c r="S12" s="287">
        <v>12</v>
      </c>
      <c r="T12" s="866">
        <f>S12/S13</f>
        <v>0.5714285714285714</v>
      </c>
      <c r="U12" s="316">
        <f>ICA_Registro!U12</f>
        <v>11</v>
      </c>
      <c r="V12" s="866">
        <f>U12/U13</f>
        <v>0.55000000000000004</v>
      </c>
      <c r="W12" s="287">
        <f>ICA_Registro!W12</f>
        <v>14</v>
      </c>
      <c r="X12" s="876">
        <f>W12/W13</f>
        <v>0.7</v>
      </c>
      <c r="Y12" s="302">
        <f t="shared" ref="Y12:Y22" si="2">AVERAGE(S12,U12,W12)</f>
        <v>12.333333333333334</v>
      </c>
      <c r="Z12" s="886">
        <f>Y12/Y13</f>
        <v>0.60655737704918045</v>
      </c>
      <c r="AA12" s="287">
        <f>ICA_Registro!AA12</f>
        <v>13</v>
      </c>
      <c r="AB12" s="876" t="e">
        <f>AA12/AA13</f>
        <v>#DIV/0!</v>
      </c>
      <c r="AC12" s="287">
        <f>ICA_Registro!AC12</f>
        <v>10</v>
      </c>
      <c r="AD12" s="876" t="e">
        <f>AC12/AC13</f>
        <v>#DIV/0!</v>
      </c>
      <c r="AE12" s="287">
        <f>ICA_Registro!AE12</f>
        <v>9</v>
      </c>
      <c r="AF12" s="876" t="e">
        <f>AE12/AE13</f>
        <v>#DIV/0!</v>
      </c>
      <c r="AG12" s="302">
        <f t="shared" ref="AG12:AG23" si="3">AVERAGE(AA12,AC12,AE12)</f>
        <v>10.666666666666666</v>
      </c>
      <c r="AH12" s="874" t="e">
        <f>AG12/AG13</f>
        <v>#DIV/0!</v>
      </c>
      <c r="AI12" s="302">
        <f t="shared" ref="AI12:AI23" si="4">AVERAGE(S12,U12,W12,AA12,AC12,AE12)</f>
        <v>11.5</v>
      </c>
      <c r="AJ12" s="864" t="e">
        <f>IF(AI12&lt;#REF!,1,0)</f>
        <v>#REF!</v>
      </c>
      <c r="AK12" s="878"/>
      <c r="AL12" s="879"/>
    </row>
    <row r="13" spans="1:40" ht="30" customHeight="1" thickBot="1" x14ac:dyDescent="0.25">
      <c r="A13" s="871"/>
      <c r="B13" s="289" t="s">
        <v>374</v>
      </c>
      <c r="C13" s="276">
        <v>18</v>
      </c>
      <c r="D13" s="867"/>
      <c r="E13" s="276">
        <v>19</v>
      </c>
      <c r="F13" s="867"/>
      <c r="G13" s="276">
        <v>19</v>
      </c>
      <c r="H13" s="867"/>
      <c r="I13" s="297">
        <f t="shared" si="0"/>
        <v>18.666666666666668</v>
      </c>
      <c r="J13" s="873"/>
      <c r="K13" s="276">
        <v>18</v>
      </c>
      <c r="L13" s="867"/>
      <c r="M13" s="276">
        <v>18</v>
      </c>
      <c r="N13" s="867"/>
      <c r="O13" s="276">
        <v>18</v>
      </c>
      <c r="P13" s="867"/>
      <c r="Q13" s="299">
        <f t="shared" si="1"/>
        <v>18</v>
      </c>
      <c r="R13" s="869"/>
      <c r="S13" s="276">
        <f>18+3</f>
        <v>21</v>
      </c>
      <c r="T13" s="867"/>
      <c r="U13" s="276">
        <f>17+3</f>
        <v>20</v>
      </c>
      <c r="V13" s="867"/>
      <c r="W13" s="329">
        <v>20</v>
      </c>
      <c r="X13" s="877"/>
      <c r="Y13" s="302">
        <f t="shared" si="2"/>
        <v>20.333333333333332</v>
      </c>
      <c r="Z13" s="887"/>
      <c r="AA13" s="291"/>
      <c r="AB13" s="877"/>
      <c r="AC13" s="291"/>
      <c r="AD13" s="877"/>
      <c r="AE13" s="291"/>
      <c r="AF13" s="877"/>
      <c r="AG13" s="303" t="e">
        <f t="shared" si="3"/>
        <v>#DIV/0!</v>
      </c>
      <c r="AH13" s="875"/>
      <c r="AI13" s="301">
        <f t="shared" si="4"/>
        <v>20.333333333333332</v>
      </c>
      <c r="AJ13" s="865"/>
      <c r="AK13" s="880"/>
      <c r="AL13" s="881"/>
    </row>
    <row r="14" spans="1:40" ht="30" customHeight="1" thickBot="1" x14ac:dyDescent="0.25">
      <c r="A14" s="870" t="s">
        <v>310</v>
      </c>
      <c r="B14" s="286" t="s">
        <v>363</v>
      </c>
      <c r="C14" s="287">
        <v>298</v>
      </c>
      <c r="D14" s="866">
        <f>C14/C15</f>
        <v>0.40599455040871935</v>
      </c>
      <c r="E14" s="287">
        <v>494</v>
      </c>
      <c r="F14" s="866">
        <f>E14/E15</f>
        <v>0.59951456310679607</v>
      </c>
      <c r="G14" s="287">
        <v>421</v>
      </c>
      <c r="H14" s="866">
        <f>G14/G15</f>
        <v>0.50298685782556751</v>
      </c>
      <c r="I14" s="296">
        <f t="shared" si="0"/>
        <v>404.33333333333331</v>
      </c>
      <c r="J14" s="872">
        <f>AVERAGE(D14,F14,H14)</f>
        <v>0.50283199044702764</v>
      </c>
      <c r="K14" s="287">
        <v>361</v>
      </c>
      <c r="L14" s="866">
        <f>K14/K15</f>
        <v>0.42621015348288077</v>
      </c>
      <c r="M14" s="287">
        <v>334</v>
      </c>
      <c r="N14" s="866">
        <f>M14/M15</f>
        <v>0.38702201622247973</v>
      </c>
      <c r="O14" s="287">
        <v>334</v>
      </c>
      <c r="P14" s="866">
        <f>O14/O15</f>
        <v>0.38657407407407407</v>
      </c>
      <c r="Q14" s="296">
        <f t="shared" si="1"/>
        <v>343</v>
      </c>
      <c r="R14" s="884">
        <f>Q14/Q15</f>
        <v>0.39976689976689977</v>
      </c>
      <c r="S14" s="294">
        <v>332</v>
      </c>
      <c r="T14" s="866">
        <f>S14/S15</f>
        <v>0.36284153005464481</v>
      </c>
      <c r="U14" s="294">
        <v>381</v>
      </c>
      <c r="V14" s="866">
        <f>U14/U15</f>
        <v>0.39728884254431701</v>
      </c>
      <c r="W14" s="288">
        <v>425</v>
      </c>
      <c r="X14" s="876">
        <f>W14/W15</f>
        <v>0.44316996871741399</v>
      </c>
      <c r="Y14" s="302">
        <f t="shared" si="2"/>
        <v>379.33333333333331</v>
      </c>
      <c r="Z14" s="882">
        <f>Y14/Y15</f>
        <v>0.40169431697846802</v>
      </c>
      <c r="AA14" s="287">
        <f>ICA_Registro!AA15</f>
        <v>0</v>
      </c>
      <c r="AB14" s="876" t="e">
        <f>AA14/AA15</f>
        <v>#DIV/0!</v>
      </c>
      <c r="AC14" s="287">
        <f>ICA_Registro!AC15</f>
        <v>0</v>
      </c>
      <c r="AD14" s="876" t="e">
        <f>AC14/AC15</f>
        <v>#DIV/0!</v>
      </c>
      <c r="AE14" s="287">
        <f>ICA_Registro!AE15</f>
        <v>0</v>
      </c>
      <c r="AF14" s="876" t="e">
        <f>AE14/AE15</f>
        <v>#DIV/0!</v>
      </c>
      <c r="AG14" s="302">
        <f t="shared" si="3"/>
        <v>0</v>
      </c>
      <c r="AH14" s="874" t="e">
        <f>AG14/AG15</f>
        <v>#DIV/0!</v>
      </c>
      <c r="AI14" s="302">
        <f t="shared" si="4"/>
        <v>189.66666666666666</v>
      </c>
      <c r="AJ14" s="864" t="e">
        <f>IF(AI14&lt;#REF!,1,0)</f>
        <v>#REF!</v>
      </c>
      <c r="AK14" s="878"/>
      <c r="AL14" s="879"/>
    </row>
    <row r="15" spans="1:40" ht="30" customHeight="1" thickBot="1" x14ac:dyDescent="0.25">
      <c r="A15" s="871"/>
      <c r="B15" s="289" t="s">
        <v>374</v>
      </c>
      <c r="C15" s="292">
        <f>559+58+117</f>
        <v>734</v>
      </c>
      <c r="D15" s="867"/>
      <c r="E15" s="292">
        <f>592+110+5+117</f>
        <v>824</v>
      </c>
      <c r="F15" s="867"/>
      <c r="G15" s="292">
        <f>594+115+11+117</f>
        <v>837</v>
      </c>
      <c r="H15" s="867"/>
      <c r="I15" s="297">
        <f t="shared" si="0"/>
        <v>798.33333333333337</v>
      </c>
      <c r="J15" s="873"/>
      <c r="K15" s="292">
        <f>595+122+13+117</f>
        <v>847</v>
      </c>
      <c r="L15" s="867"/>
      <c r="M15" s="292">
        <f>593+138+15+117</f>
        <v>863</v>
      </c>
      <c r="N15" s="867"/>
      <c r="O15" s="292">
        <f>587+145+15+117</f>
        <v>864</v>
      </c>
      <c r="P15" s="867"/>
      <c r="Q15" s="297">
        <f t="shared" si="1"/>
        <v>858</v>
      </c>
      <c r="R15" s="885"/>
      <c r="S15" s="317">
        <f>579+170+19+147</f>
        <v>915</v>
      </c>
      <c r="T15" s="867"/>
      <c r="U15" s="317">
        <f>580+200+32+147</f>
        <v>959</v>
      </c>
      <c r="V15" s="867"/>
      <c r="W15" s="292">
        <f>580+200+32+147</f>
        <v>959</v>
      </c>
      <c r="X15" s="877"/>
      <c r="Y15" s="302">
        <f t="shared" si="2"/>
        <v>944.33333333333337</v>
      </c>
      <c r="Z15" s="883"/>
      <c r="AA15" s="291"/>
      <c r="AB15" s="877"/>
      <c r="AC15" s="291"/>
      <c r="AD15" s="877"/>
      <c r="AE15" s="291"/>
      <c r="AF15" s="877"/>
      <c r="AG15" s="303" t="e">
        <f t="shared" si="3"/>
        <v>#DIV/0!</v>
      </c>
      <c r="AH15" s="875"/>
      <c r="AI15" s="301">
        <f t="shared" si="4"/>
        <v>944.33333333333337</v>
      </c>
      <c r="AJ15" s="865"/>
      <c r="AK15" s="880"/>
      <c r="AL15" s="881"/>
    </row>
    <row r="16" spans="1:40" ht="30" customHeight="1" thickBot="1" x14ac:dyDescent="0.25">
      <c r="A16" s="870" t="s">
        <v>311</v>
      </c>
      <c r="B16" s="286" t="s">
        <v>363</v>
      </c>
      <c r="C16" s="279">
        <v>3.5</v>
      </c>
      <c r="D16" s="866">
        <f>C16/C17</f>
        <v>0.19444444444444445</v>
      </c>
      <c r="E16" s="279">
        <v>3.5</v>
      </c>
      <c r="F16" s="866">
        <f>E16/E17</f>
        <v>0.19444444444444445</v>
      </c>
      <c r="G16" s="279">
        <v>3.5</v>
      </c>
      <c r="H16" s="866">
        <f>G16/G17</f>
        <v>0.19444444444444445</v>
      </c>
      <c r="I16" s="296">
        <f t="shared" si="0"/>
        <v>3.5</v>
      </c>
      <c r="J16" s="872">
        <f>AVERAGE(D16,F16,H16)</f>
        <v>0.19444444444444445</v>
      </c>
      <c r="K16" s="279">
        <v>5.5</v>
      </c>
      <c r="L16" s="866">
        <f>K16/K17</f>
        <v>0.30555555555555558</v>
      </c>
      <c r="M16" s="279">
        <v>5.5</v>
      </c>
      <c r="N16" s="866">
        <f>M16/M17</f>
        <v>0.30555555555555558</v>
      </c>
      <c r="O16" s="279">
        <v>4.5</v>
      </c>
      <c r="P16" s="866">
        <f>O16/O17</f>
        <v>0.25</v>
      </c>
      <c r="Q16" s="296">
        <f t="shared" si="1"/>
        <v>5.166666666666667</v>
      </c>
      <c r="R16" s="868">
        <f>Q16/Q17</f>
        <v>0.28703703703703703</v>
      </c>
      <c r="S16" s="279">
        <v>4.5</v>
      </c>
      <c r="T16" s="866">
        <f>S16/S17</f>
        <v>0.25</v>
      </c>
      <c r="U16" s="279">
        <v>3</v>
      </c>
      <c r="V16" s="866">
        <f>U16/U17</f>
        <v>0.16666666666666666</v>
      </c>
      <c r="W16" s="331">
        <f>ICA_Registro!W18</f>
        <v>3</v>
      </c>
      <c r="X16" s="876">
        <f>W16/W17</f>
        <v>0.16666666666666666</v>
      </c>
      <c r="Y16" s="302">
        <f t="shared" si="2"/>
        <v>3.5</v>
      </c>
      <c r="Z16" s="874">
        <f>Y16/Y17</f>
        <v>0.19444444444444445</v>
      </c>
      <c r="AA16" s="318">
        <f>ICA_Registro!AA18</f>
        <v>4.5</v>
      </c>
      <c r="AB16" s="876">
        <f>AA16/AA17</f>
        <v>0.25</v>
      </c>
      <c r="AC16" s="318">
        <f>ICA_Registro!AC18</f>
        <v>4.5</v>
      </c>
      <c r="AD16" s="876">
        <f>AC16/AC17</f>
        <v>0.25</v>
      </c>
      <c r="AE16" s="318">
        <f>ICA_Registro!AE18</f>
        <v>0</v>
      </c>
      <c r="AF16" s="876">
        <f>AE16/AE17</f>
        <v>0</v>
      </c>
      <c r="AG16" s="302">
        <f t="shared" si="3"/>
        <v>3</v>
      </c>
      <c r="AH16" s="874">
        <f>AG16/AG17</f>
        <v>0.16666666666666666</v>
      </c>
      <c r="AI16" s="302">
        <f t="shared" si="4"/>
        <v>3.25</v>
      </c>
      <c r="AJ16" s="864" t="e">
        <f>IF(AI16&lt;#REF!,1,0)</f>
        <v>#REF!</v>
      </c>
      <c r="AK16" s="878"/>
      <c r="AL16" s="879"/>
    </row>
    <row r="17" spans="1:38" ht="30" customHeight="1" thickBot="1" x14ac:dyDescent="0.25">
      <c r="A17" s="871"/>
      <c r="B17" s="289" t="s">
        <v>374</v>
      </c>
      <c r="C17" s="276">
        <v>18</v>
      </c>
      <c r="D17" s="867"/>
      <c r="E17" s="276">
        <v>18</v>
      </c>
      <c r="F17" s="867"/>
      <c r="G17" s="276">
        <v>18</v>
      </c>
      <c r="H17" s="867"/>
      <c r="I17" s="297">
        <f t="shared" si="0"/>
        <v>18</v>
      </c>
      <c r="J17" s="873"/>
      <c r="K17" s="276">
        <v>18</v>
      </c>
      <c r="L17" s="867"/>
      <c r="M17" s="276">
        <v>18</v>
      </c>
      <c r="N17" s="867"/>
      <c r="O17" s="276">
        <v>18</v>
      </c>
      <c r="P17" s="867"/>
      <c r="Q17" s="297">
        <f t="shared" si="1"/>
        <v>18</v>
      </c>
      <c r="R17" s="869"/>
      <c r="S17" s="276">
        <v>18</v>
      </c>
      <c r="T17" s="867"/>
      <c r="U17" s="276">
        <v>18</v>
      </c>
      <c r="V17" s="867"/>
      <c r="W17" s="276">
        <v>18</v>
      </c>
      <c r="X17" s="877"/>
      <c r="Y17" s="302">
        <f t="shared" si="2"/>
        <v>18</v>
      </c>
      <c r="Z17" s="875"/>
      <c r="AA17" s="276">
        <v>18</v>
      </c>
      <c r="AB17" s="877"/>
      <c r="AC17" s="276">
        <v>18</v>
      </c>
      <c r="AD17" s="877"/>
      <c r="AE17" s="276">
        <v>18</v>
      </c>
      <c r="AF17" s="877"/>
      <c r="AG17" s="303">
        <f t="shared" si="3"/>
        <v>18</v>
      </c>
      <c r="AH17" s="875"/>
      <c r="AI17" s="301">
        <f t="shared" si="4"/>
        <v>18</v>
      </c>
      <c r="AJ17" s="865"/>
      <c r="AK17" s="880"/>
      <c r="AL17" s="881"/>
    </row>
    <row r="18" spans="1:38" ht="30" customHeight="1" thickBot="1" x14ac:dyDescent="0.25">
      <c r="A18" s="870" t="s">
        <v>312</v>
      </c>
      <c r="B18" s="286" t="s">
        <v>363</v>
      </c>
      <c r="C18" s="287">
        <v>11</v>
      </c>
      <c r="D18" s="866">
        <f>C18/C19</f>
        <v>0.61111111111111116</v>
      </c>
      <c r="E18" s="287">
        <v>9</v>
      </c>
      <c r="F18" s="866">
        <f>E18/E19</f>
        <v>0.42857142857142855</v>
      </c>
      <c r="G18" s="287">
        <v>15</v>
      </c>
      <c r="H18" s="866">
        <f>G18/G19</f>
        <v>0.75</v>
      </c>
      <c r="I18" s="296">
        <f t="shared" si="0"/>
        <v>11.666666666666666</v>
      </c>
      <c r="J18" s="872">
        <f>AVERAGE(D18,F18,H18)</f>
        <v>0.59656084656084662</v>
      </c>
      <c r="K18" s="287">
        <v>26</v>
      </c>
      <c r="L18" s="866">
        <f>K18/K19</f>
        <v>1.3</v>
      </c>
      <c r="M18" s="287">
        <v>16</v>
      </c>
      <c r="N18" s="866">
        <f>M18/M19</f>
        <v>0.72727272727272729</v>
      </c>
      <c r="O18" s="287">
        <v>26</v>
      </c>
      <c r="P18" s="866">
        <f>O18/O19</f>
        <v>1.1818181818181819</v>
      </c>
      <c r="Q18" s="296">
        <f>AVERAGE(K18,M18,O18)</f>
        <v>22.666666666666668</v>
      </c>
      <c r="R18" s="868">
        <f>Q18/Q19</f>
        <v>1.0625000000000002</v>
      </c>
      <c r="S18" s="294">
        <v>15</v>
      </c>
      <c r="T18" s="866">
        <f>S18/S19</f>
        <v>0.68181818181818177</v>
      </c>
      <c r="U18" s="330">
        <f>ICA_Registro!U21</f>
        <v>15</v>
      </c>
      <c r="V18" s="866">
        <f>U18/U19</f>
        <v>0.68181818181818177</v>
      </c>
      <c r="W18" s="331">
        <f>ICA_Registro!W21</f>
        <v>12</v>
      </c>
      <c r="X18" s="876">
        <f>W18/W19</f>
        <v>0.54545454545454541</v>
      </c>
      <c r="Y18" s="302">
        <f t="shared" si="2"/>
        <v>14</v>
      </c>
      <c r="Z18" s="874">
        <f>Y18/Y19</f>
        <v>0.63636363636363635</v>
      </c>
      <c r="AA18" s="287">
        <f>ICA_Registro!AA21</f>
        <v>26</v>
      </c>
      <c r="AB18" s="876" t="e">
        <f>AA18/AA19</f>
        <v>#DIV/0!</v>
      </c>
      <c r="AC18" s="287">
        <f>ICA_Registro!AC21</f>
        <v>17</v>
      </c>
      <c r="AD18" s="876" t="e">
        <f>AC18/AC19</f>
        <v>#DIV/0!</v>
      </c>
      <c r="AE18" s="287">
        <f>ICA_Registro!AE21</f>
        <v>13</v>
      </c>
      <c r="AF18" s="876" t="e">
        <f>AE18/AE19</f>
        <v>#DIV/0!</v>
      </c>
      <c r="AG18" s="302">
        <f t="shared" si="3"/>
        <v>18.666666666666668</v>
      </c>
      <c r="AH18" s="874" t="e">
        <f>AG18/AG19</f>
        <v>#DIV/0!</v>
      </c>
      <c r="AI18" s="302">
        <f t="shared" si="4"/>
        <v>16.333333333333332</v>
      </c>
      <c r="AJ18" s="864" t="e">
        <f>IF(AI18&lt;#REF!,1,0)</f>
        <v>#REF!</v>
      </c>
      <c r="AK18" s="878"/>
      <c r="AL18" s="879"/>
    </row>
    <row r="19" spans="1:38" ht="30" customHeight="1" thickBot="1" x14ac:dyDescent="0.25">
      <c r="A19" s="871"/>
      <c r="B19" s="289" t="s">
        <v>374</v>
      </c>
      <c r="C19" s="276">
        <v>18</v>
      </c>
      <c r="D19" s="867"/>
      <c r="E19" s="276">
        <v>21</v>
      </c>
      <c r="F19" s="867"/>
      <c r="G19" s="276">
        <v>20</v>
      </c>
      <c r="H19" s="867"/>
      <c r="I19" s="297">
        <f t="shared" si="0"/>
        <v>19.666666666666668</v>
      </c>
      <c r="J19" s="873"/>
      <c r="K19" s="276">
        <v>20</v>
      </c>
      <c r="L19" s="867"/>
      <c r="M19" s="276">
        <v>22</v>
      </c>
      <c r="N19" s="867"/>
      <c r="O19" s="276">
        <v>22</v>
      </c>
      <c r="P19" s="867"/>
      <c r="Q19" s="297">
        <f t="shared" si="1"/>
        <v>21.333333333333332</v>
      </c>
      <c r="R19" s="869"/>
      <c r="S19" s="276">
        <v>22</v>
      </c>
      <c r="T19" s="867"/>
      <c r="U19" s="276">
        <v>22</v>
      </c>
      <c r="V19" s="867"/>
      <c r="W19" s="329">
        <v>22</v>
      </c>
      <c r="X19" s="877"/>
      <c r="Y19" s="302">
        <f t="shared" si="2"/>
        <v>22</v>
      </c>
      <c r="Z19" s="875"/>
      <c r="AA19" s="291"/>
      <c r="AB19" s="877"/>
      <c r="AC19" s="291"/>
      <c r="AD19" s="877"/>
      <c r="AE19" s="291"/>
      <c r="AF19" s="877"/>
      <c r="AG19" s="303" t="e">
        <f t="shared" si="3"/>
        <v>#DIV/0!</v>
      </c>
      <c r="AH19" s="875"/>
      <c r="AI19" s="301">
        <f t="shared" si="4"/>
        <v>22</v>
      </c>
      <c r="AJ19" s="865"/>
      <c r="AK19" s="880"/>
      <c r="AL19" s="881"/>
    </row>
    <row r="20" spans="1:38" ht="30" customHeight="1" thickBot="1" x14ac:dyDescent="0.25">
      <c r="A20" s="870" t="s">
        <v>313</v>
      </c>
      <c r="B20" s="286" t="s">
        <v>363</v>
      </c>
      <c r="C20" s="287">
        <v>10</v>
      </c>
      <c r="D20" s="866">
        <f>C20/C21</f>
        <v>1.25</v>
      </c>
      <c r="E20" s="287">
        <v>10</v>
      </c>
      <c r="F20" s="866">
        <f>E20/E21</f>
        <v>1.1111111111111112</v>
      </c>
      <c r="G20" s="287">
        <v>10</v>
      </c>
      <c r="H20" s="866">
        <f>G20/G21</f>
        <v>1.1111111111111112</v>
      </c>
      <c r="I20" s="296">
        <f t="shared" si="0"/>
        <v>10</v>
      </c>
      <c r="J20" s="872">
        <f>AVERAGE(D20,F20,H20)</f>
        <v>1.1574074074074074</v>
      </c>
      <c r="K20" s="287">
        <v>9</v>
      </c>
      <c r="L20" s="866">
        <f>K20/K21</f>
        <v>1</v>
      </c>
      <c r="M20" s="287">
        <v>9</v>
      </c>
      <c r="N20" s="866">
        <f>M20/M21</f>
        <v>1</v>
      </c>
      <c r="O20" s="287">
        <v>10</v>
      </c>
      <c r="P20" s="866">
        <f>O20/O21</f>
        <v>1.1111111111111112</v>
      </c>
      <c r="Q20" s="296">
        <f t="shared" si="1"/>
        <v>9.3333333333333339</v>
      </c>
      <c r="R20" s="868">
        <f>Q20/Q21</f>
        <v>1.0370370370370372</v>
      </c>
      <c r="S20" s="294">
        <v>9</v>
      </c>
      <c r="T20" s="866">
        <f>S20/S21</f>
        <v>1</v>
      </c>
      <c r="U20" s="330">
        <v>8</v>
      </c>
      <c r="V20" s="866">
        <f>U20/U21</f>
        <v>0.88888888888888884</v>
      </c>
      <c r="W20" s="339">
        <v>10</v>
      </c>
      <c r="X20" s="862">
        <f>W20/W21</f>
        <v>1.1111111111111112</v>
      </c>
      <c r="Y20" s="302">
        <f t="shared" si="2"/>
        <v>9</v>
      </c>
      <c r="Z20" s="860">
        <f>Y20/Y21</f>
        <v>1</v>
      </c>
      <c r="AA20" s="287">
        <f>ICA_Registro!AA24</f>
        <v>10</v>
      </c>
      <c r="AB20" s="862" t="e">
        <f>AA20/AA21</f>
        <v>#DIV/0!</v>
      </c>
      <c r="AC20" s="287">
        <f>ICA_Registro!AC24</f>
        <v>9</v>
      </c>
      <c r="AD20" s="862" t="e">
        <f>AC20/AC21</f>
        <v>#DIV/0!</v>
      </c>
      <c r="AE20" s="287">
        <f>ICA_Registro!AE24</f>
        <v>8</v>
      </c>
      <c r="AF20" s="862" t="e">
        <f>AE20/AE21</f>
        <v>#DIV/0!</v>
      </c>
      <c r="AG20" s="302">
        <f t="shared" si="3"/>
        <v>9</v>
      </c>
      <c r="AH20" s="860" t="e">
        <f>AG20/AG21</f>
        <v>#DIV/0!</v>
      </c>
      <c r="AI20" s="302">
        <f t="shared" si="4"/>
        <v>9</v>
      </c>
      <c r="AJ20" s="864" t="e">
        <f>IF(AI20&lt;#REF!,1,0)</f>
        <v>#REF!</v>
      </c>
      <c r="AK20" s="852"/>
      <c r="AL20" s="853"/>
    </row>
    <row r="21" spans="1:38" ht="30" customHeight="1" thickBot="1" x14ac:dyDescent="0.25">
      <c r="A21" s="871"/>
      <c r="B21" s="289" t="s">
        <v>374</v>
      </c>
      <c r="C21" s="276">
        <v>8</v>
      </c>
      <c r="D21" s="867"/>
      <c r="E21" s="276">
        <v>9</v>
      </c>
      <c r="F21" s="867"/>
      <c r="G21" s="276">
        <v>9</v>
      </c>
      <c r="H21" s="867"/>
      <c r="I21" s="297">
        <f t="shared" si="0"/>
        <v>8.6666666666666661</v>
      </c>
      <c r="J21" s="873"/>
      <c r="K21" s="276">
        <v>9</v>
      </c>
      <c r="L21" s="867"/>
      <c r="M21" s="276">
        <v>9</v>
      </c>
      <c r="N21" s="867"/>
      <c r="O21" s="276">
        <v>9</v>
      </c>
      <c r="P21" s="867"/>
      <c r="Q21" s="297">
        <f t="shared" si="1"/>
        <v>9</v>
      </c>
      <c r="R21" s="869"/>
      <c r="S21" s="276">
        <v>9</v>
      </c>
      <c r="T21" s="867"/>
      <c r="U21" s="276">
        <v>9</v>
      </c>
      <c r="V21" s="867"/>
      <c r="W21" s="290">
        <v>9</v>
      </c>
      <c r="X21" s="863"/>
      <c r="Y21" s="302">
        <f t="shared" si="2"/>
        <v>9</v>
      </c>
      <c r="Z21" s="861"/>
      <c r="AA21" s="293"/>
      <c r="AB21" s="863"/>
      <c r="AC21" s="293"/>
      <c r="AD21" s="863"/>
      <c r="AE21" s="293"/>
      <c r="AF21" s="863"/>
      <c r="AG21" s="303" t="e">
        <f t="shared" si="3"/>
        <v>#DIV/0!</v>
      </c>
      <c r="AH21" s="861"/>
      <c r="AI21" s="301">
        <f t="shared" si="4"/>
        <v>9</v>
      </c>
      <c r="AJ21" s="865"/>
      <c r="AK21" s="854"/>
      <c r="AL21" s="855"/>
    </row>
    <row r="22" spans="1:38" ht="30" customHeight="1" x14ac:dyDescent="0.2">
      <c r="A22" s="856" t="s">
        <v>318</v>
      </c>
      <c r="B22" s="340" t="s">
        <v>363</v>
      </c>
      <c r="C22" s="318">
        <v>1</v>
      </c>
      <c r="D22" s="840">
        <f>C22/C23</f>
        <v>7.1428571428571425E-2</v>
      </c>
      <c r="E22" s="318">
        <v>0</v>
      </c>
      <c r="F22" s="840">
        <f>E22/E23</f>
        <v>0</v>
      </c>
      <c r="G22" s="318">
        <v>1</v>
      </c>
      <c r="H22" s="840">
        <f>G22/G23</f>
        <v>7.1428571428571425E-2</v>
      </c>
      <c r="I22" s="295">
        <f t="shared" si="0"/>
        <v>0.66666666666666663</v>
      </c>
      <c r="J22" s="858">
        <f>AVERAGE(D22,F22,H22)</f>
        <v>4.7619047619047616E-2</v>
      </c>
      <c r="K22" s="318">
        <v>1</v>
      </c>
      <c r="L22" s="840">
        <f>K22/K23</f>
        <v>7.1428571428571425E-2</v>
      </c>
      <c r="M22" s="318">
        <v>1</v>
      </c>
      <c r="N22" s="840">
        <f>M22/M23</f>
        <v>6.6666666666666666E-2</v>
      </c>
      <c r="O22" s="295">
        <v>0</v>
      </c>
      <c r="P22" s="840">
        <f>O22/O23</f>
        <v>0</v>
      </c>
      <c r="Q22" s="295">
        <f t="shared" si="1"/>
        <v>0.66666666666666663</v>
      </c>
      <c r="R22" s="858">
        <f>Q22/Q23</f>
        <v>4.5454545454545456E-2</v>
      </c>
      <c r="S22" s="323">
        <v>0</v>
      </c>
      <c r="T22" s="840">
        <f>S22/S23</f>
        <v>0</v>
      </c>
      <c r="U22" s="323">
        <v>0</v>
      </c>
      <c r="V22" s="840">
        <f>U22/U23</f>
        <v>0</v>
      </c>
      <c r="W22" s="324">
        <v>0</v>
      </c>
      <c r="X22" s="842" t="e">
        <f>W22/W23</f>
        <v>#DIV/0!</v>
      </c>
      <c r="Y22" s="341">
        <f t="shared" si="2"/>
        <v>0</v>
      </c>
      <c r="Z22" s="848" t="e">
        <f>Y22/Y23</f>
        <v>#DIV/0!</v>
      </c>
      <c r="AA22" s="318">
        <f>ICA_Registro!AA27</f>
        <v>0</v>
      </c>
      <c r="AB22" s="842" t="e">
        <f>AA22/AA23</f>
        <v>#DIV/0!</v>
      </c>
      <c r="AC22" s="318">
        <f>ICA_Registro!AC27</f>
        <v>0</v>
      </c>
      <c r="AD22" s="842" t="e">
        <f>AC22/AC23</f>
        <v>#DIV/0!</v>
      </c>
      <c r="AE22" s="318">
        <f>ICA_Registro!AE27</f>
        <v>0</v>
      </c>
      <c r="AF22" s="842" t="e">
        <f>AE22/AE23</f>
        <v>#DIV/0!</v>
      </c>
      <c r="AG22" s="341">
        <f t="shared" si="3"/>
        <v>0</v>
      </c>
      <c r="AH22" s="848" t="e">
        <f>AG22/AG23</f>
        <v>#DIV/0!</v>
      </c>
      <c r="AI22" s="341">
        <f t="shared" si="4"/>
        <v>0</v>
      </c>
      <c r="AJ22" s="850" t="e">
        <f>IF(AI22&lt;#REF!,1,0)</f>
        <v>#REF!</v>
      </c>
      <c r="AK22" s="844"/>
      <c r="AL22" s="845"/>
    </row>
    <row r="23" spans="1:38" ht="30" customHeight="1" thickBot="1" x14ac:dyDescent="0.25">
      <c r="A23" s="857"/>
      <c r="B23" s="342" t="s">
        <v>374</v>
      </c>
      <c r="C23" s="319">
        <v>14</v>
      </c>
      <c r="D23" s="841"/>
      <c r="E23" s="319">
        <f>12+2</f>
        <v>14</v>
      </c>
      <c r="F23" s="841"/>
      <c r="G23" s="319">
        <f>12+2</f>
        <v>14</v>
      </c>
      <c r="H23" s="841"/>
      <c r="I23" s="343">
        <f t="shared" si="0"/>
        <v>14</v>
      </c>
      <c r="J23" s="859"/>
      <c r="K23" s="319">
        <f>12+2</f>
        <v>14</v>
      </c>
      <c r="L23" s="841"/>
      <c r="M23" s="319">
        <f>12+3</f>
        <v>15</v>
      </c>
      <c r="N23" s="841"/>
      <c r="O23" s="319">
        <f>12+3</f>
        <v>15</v>
      </c>
      <c r="P23" s="841"/>
      <c r="Q23" s="343">
        <f t="shared" si="1"/>
        <v>14.666666666666666</v>
      </c>
      <c r="R23" s="859"/>
      <c r="S23" s="319">
        <f>12+3</f>
        <v>15</v>
      </c>
      <c r="T23" s="841"/>
      <c r="U23" s="319">
        <f>12+3</f>
        <v>15</v>
      </c>
      <c r="V23" s="841"/>
      <c r="W23" s="344">
        <v>0</v>
      </c>
      <c r="X23" s="843"/>
      <c r="Y23" s="345"/>
      <c r="Z23" s="849"/>
      <c r="AA23" s="346"/>
      <c r="AB23" s="843"/>
      <c r="AC23" s="346"/>
      <c r="AD23" s="843"/>
      <c r="AE23" s="346"/>
      <c r="AF23" s="843"/>
      <c r="AG23" s="345" t="e">
        <f t="shared" si="3"/>
        <v>#DIV/0!</v>
      </c>
      <c r="AH23" s="849"/>
      <c r="AI23" s="346">
        <f t="shared" si="4"/>
        <v>10</v>
      </c>
      <c r="AJ23" s="851"/>
      <c r="AK23" s="846"/>
      <c r="AL23" s="847"/>
    </row>
    <row r="56" spans="1:34" s="199" customFormat="1" ht="30" customHeight="1" x14ac:dyDescent="0.2">
      <c r="A56" s="226"/>
      <c r="B56" s="203"/>
      <c r="C56" s="203"/>
      <c r="D56" s="203"/>
      <c r="E56" s="203"/>
      <c r="F56" s="203"/>
      <c r="G56" s="203"/>
      <c r="H56" s="203"/>
      <c r="I56" s="203"/>
      <c r="J56" s="203"/>
      <c r="K56" s="203"/>
      <c r="L56" s="203"/>
      <c r="M56" s="203"/>
      <c r="N56" s="203"/>
      <c r="O56" s="203"/>
      <c r="P56" s="203"/>
      <c r="R56" s="203"/>
      <c r="T56" s="203"/>
      <c r="U56" s="203"/>
      <c r="V56" s="203"/>
      <c r="W56" s="203"/>
      <c r="X56" s="203"/>
      <c r="Z56" s="203"/>
      <c r="AB56" s="203"/>
      <c r="AD56" s="203"/>
      <c r="AF56" s="203"/>
      <c r="AH56" s="203"/>
    </row>
    <row r="126" spans="1:34" s="199" customFormat="1" ht="30" customHeight="1" x14ac:dyDescent="0.2">
      <c r="A126" s="226"/>
      <c r="B126" s="203"/>
      <c r="C126" s="203"/>
      <c r="D126" s="203"/>
      <c r="E126" s="203"/>
      <c r="F126" s="203"/>
      <c r="G126" s="203"/>
      <c r="H126" s="203"/>
      <c r="I126" s="203"/>
      <c r="J126" s="203"/>
      <c r="K126" s="203"/>
      <c r="L126" s="203"/>
      <c r="M126" s="203"/>
      <c r="N126" s="203"/>
      <c r="O126" s="203"/>
      <c r="P126" s="203"/>
      <c r="R126" s="203"/>
      <c r="T126" s="203"/>
      <c r="U126" s="203"/>
      <c r="V126" s="203"/>
      <c r="W126" s="203"/>
      <c r="X126" s="203"/>
      <c r="Z126" s="203"/>
      <c r="AB126" s="203"/>
      <c r="AD126" s="203"/>
      <c r="AF126" s="203"/>
      <c r="AH126" s="203"/>
    </row>
    <row r="127" spans="1:34" s="199" customFormat="1" ht="30" customHeight="1" x14ac:dyDescent="0.2">
      <c r="A127" s="226"/>
      <c r="B127" s="203"/>
      <c r="C127" s="203"/>
      <c r="D127" s="203"/>
      <c r="E127" s="203"/>
      <c r="F127" s="203"/>
      <c r="G127" s="203"/>
      <c r="H127" s="203"/>
      <c r="I127" s="203"/>
      <c r="J127" s="203"/>
      <c r="K127" s="203"/>
      <c r="L127" s="203"/>
      <c r="M127" s="203"/>
      <c r="N127" s="203"/>
      <c r="O127" s="203"/>
      <c r="P127" s="203"/>
      <c r="R127" s="203"/>
      <c r="T127" s="203"/>
      <c r="U127" s="203"/>
      <c r="V127" s="203"/>
      <c r="W127" s="203"/>
      <c r="X127" s="203"/>
      <c r="Z127" s="203"/>
      <c r="AB127" s="203"/>
      <c r="AD127" s="203"/>
      <c r="AF127" s="203"/>
      <c r="AH127" s="203"/>
    </row>
    <row r="128" spans="1:34" s="199" customFormat="1" ht="30" customHeight="1" x14ac:dyDescent="0.2">
      <c r="A128" s="226"/>
      <c r="B128" s="203"/>
      <c r="C128" s="203"/>
      <c r="D128" s="203"/>
      <c r="E128" s="203"/>
      <c r="F128" s="203"/>
      <c r="G128" s="203"/>
      <c r="H128" s="203"/>
      <c r="I128" s="203"/>
      <c r="J128" s="203"/>
      <c r="K128" s="203"/>
      <c r="L128" s="203"/>
      <c r="M128" s="203"/>
      <c r="N128" s="203"/>
      <c r="O128" s="203"/>
      <c r="P128" s="203"/>
      <c r="R128" s="203"/>
      <c r="T128" s="203"/>
      <c r="U128" s="203"/>
      <c r="V128" s="203"/>
      <c r="W128" s="203"/>
      <c r="X128" s="203"/>
      <c r="Z128" s="203"/>
      <c r="AB128" s="203"/>
      <c r="AD128" s="203"/>
      <c r="AF128" s="203"/>
      <c r="AH128" s="203"/>
    </row>
    <row r="129" spans="1:34" s="199" customFormat="1" ht="30" customHeight="1" x14ac:dyDescent="0.2">
      <c r="A129" s="226"/>
      <c r="B129" s="203"/>
      <c r="C129" s="203"/>
      <c r="D129" s="203"/>
      <c r="E129" s="203"/>
      <c r="F129" s="203"/>
      <c r="G129" s="203"/>
      <c r="H129" s="203"/>
      <c r="I129" s="203"/>
      <c r="J129" s="203"/>
      <c r="K129" s="203"/>
      <c r="L129" s="203"/>
      <c r="M129" s="203"/>
      <c r="N129" s="203"/>
      <c r="O129" s="203"/>
      <c r="P129" s="203"/>
      <c r="R129" s="203"/>
      <c r="T129" s="203"/>
      <c r="U129" s="203"/>
      <c r="V129" s="203"/>
      <c r="W129" s="203"/>
      <c r="X129" s="203"/>
      <c r="Z129" s="203"/>
      <c r="AB129" s="203"/>
      <c r="AD129" s="203"/>
      <c r="AF129" s="203"/>
      <c r="AH129" s="203"/>
    </row>
    <row r="130" spans="1:34" s="199" customFormat="1" ht="30" customHeight="1" x14ac:dyDescent="0.2">
      <c r="A130" s="226"/>
      <c r="B130" s="203"/>
      <c r="C130" s="203"/>
      <c r="D130" s="203"/>
      <c r="E130" s="203"/>
      <c r="F130" s="203"/>
      <c r="G130" s="203"/>
      <c r="H130" s="203"/>
      <c r="I130" s="203"/>
      <c r="J130" s="203"/>
      <c r="K130" s="203"/>
      <c r="L130" s="203"/>
      <c r="M130" s="203"/>
      <c r="N130" s="203"/>
      <c r="O130" s="203"/>
      <c r="P130" s="203"/>
      <c r="R130" s="203"/>
      <c r="T130" s="203"/>
      <c r="U130" s="203"/>
      <c r="V130" s="203"/>
      <c r="W130" s="203"/>
      <c r="X130" s="203"/>
      <c r="Z130" s="203"/>
      <c r="AB130" s="203"/>
      <c r="AD130" s="203"/>
      <c r="AF130" s="203"/>
      <c r="AH130" s="203"/>
    </row>
    <row r="131" spans="1:34" s="199" customFormat="1" ht="30" customHeight="1" x14ac:dyDescent="0.2">
      <c r="A131" s="226"/>
      <c r="B131" s="203"/>
      <c r="C131" s="203"/>
      <c r="D131" s="203"/>
      <c r="E131" s="203"/>
      <c r="F131" s="203"/>
      <c r="G131" s="203"/>
      <c r="H131" s="203"/>
      <c r="I131" s="203"/>
      <c r="J131" s="203"/>
      <c r="K131" s="203"/>
      <c r="L131" s="203"/>
      <c r="M131" s="203"/>
      <c r="N131" s="203"/>
      <c r="O131" s="203"/>
      <c r="P131" s="203"/>
      <c r="R131" s="203"/>
      <c r="T131" s="203"/>
      <c r="U131" s="203"/>
      <c r="V131" s="203"/>
      <c r="W131" s="203"/>
      <c r="X131" s="203"/>
      <c r="Z131" s="203"/>
      <c r="AB131" s="203"/>
      <c r="AD131" s="203"/>
      <c r="AF131" s="203"/>
      <c r="AH131" s="203"/>
    </row>
    <row r="132" spans="1:34" s="199" customFormat="1" ht="30" customHeight="1" x14ac:dyDescent="0.2">
      <c r="A132" s="226"/>
      <c r="B132" s="203"/>
      <c r="C132" s="203"/>
      <c r="D132" s="203"/>
      <c r="E132" s="203"/>
      <c r="F132" s="203"/>
      <c r="G132" s="203"/>
      <c r="H132" s="203"/>
      <c r="I132" s="203"/>
      <c r="J132" s="203"/>
      <c r="K132" s="203"/>
      <c r="L132" s="203"/>
      <c r="M132" s="203"/>
      <c r="N132" s="203"/>
      <c r="O132" s="203"/>
      <c r="P132" s="203"/>
      <c r="R132" s="203"/>
      <c r="T132" s="203"/>
      <c r="U132" s="203"/>
      <c r="V132" s="203"/>
      <c r="W132" s="203"/>
      <c r="X132" s="203"/>
      <c r="Z132" s="203"/>
      <c r="AB132" s="203"/>
      <c r="AD132" s="203"/>
      <c r="AF132" s="203"/>
      <c r="AH132" s="203"/>
    </row>
    <row r="133" spans="1:34" s="199" customFormat="1" ht="30" customHeight="1" x14ac:dyDescent="0.2">
      <c r="A133" s="226"/>
      <c r="B133" s="203"/>
      <c r="C133" s="203"/>
      <c r="D133" s="203"/>
      <c r="E133" s="203"/>
      <c r="F133" s="203"/>
      <c r="G133" s="203"/>
      <c r="H133" s="203"/>
      <c r="I133" s="203"/>
      <c r="J133" s="203"/>
      <c r="K133" s="203"/>
      <c r="L133" s="203"/>
      <c r="M133" s="203"/>
      <c r="N133" s="203"/>
      <c r="O133" s="203"/>
      <c r="P133" s="203"/>
      <c r="R133" s="203"/>
      <c r="T133" s="203"/>
      <c r="U133" s="203"/>
      <c r="V133" s="203"/>
      <c r="W133" s="203"/>
      <c r="X133" s="203"/>
      <c r="Z133" s="203"/>
      <c r="AB133" s="203"/>
      <c r="AD133" s="203"/>
      <c r="AF133" s="203"/>
      <c r="AH133" s="203"/>
    </row>
    <row r="134" spans="1:34" s="199" customFormat="1" ht="30" customHeight="1" x14ac:dyDescent="0.2">
      <c r="A134" s="226"/>
      <c r="B134" s="203"/>
      <c r="C134" s="203"/>
      <c r="D134" s="203"/>
      <c r="E134" s="203"/>
      <c r="F134" s="203"/>
      <c r="G134" s="203"/>
      <c r="H134" s="203"/>
      <c r="I134" s="203"/>
      <c r="J134" s="203"/>
      <c r="K134" s="203"/>
      <c r="L134" s="203"/>
      <c r="M134" s="203"/>
      <c r="N134" s="203"/>
      <c r="O134" s="203"/>
      <c r="P134" s="203"/>
      <c r="R134" s="203"/>
      <c r="T134" s="203"/>
      <c r="U134" s="203"/>
      <c r="V134" s="203"/>
      <c r="W134" s="203"/>
      <c r="X134" s="203"/>
      <c r="Z134" s="203"/>
      <c r="AB134" s="203"/>
      <c r="AD134" s="203"/>
      <c r="AF134" s="203"/>
      <c r="AH134" s="203"/>
    </row>
    <row r="135" spans="1:34" s="199" customFormat="1" ht="30" customHeight="1" x14ac:dyDescent="0.2">
      <c r="A135" s="226"/>
      <c r="B135" s="203"/>
      <c r="C135" s="203"/>
      <c r="D135" s="203"/>
      <c r="E135" s="203"/>
      <c r="F135" s="203"/>
      <c r="G135" s="203"/>
      <c r="H135" s="203"/>
      <c r="I135" s="203"/>
      <c r="J135" s="203"/>
      <c r="K135" s="203"/>
      <c r="L135" s="203"/>
      <c r="M135" s="203"/>
      <c r="N135" s="203"/>
      <c r="O135" s="203"/>
      <c r="P135" s="203"/>
      <c r="R135" s="203"/>
      <c r="T135" s="203"/>
      <c r="U135" s="203"/>
      <c r="V135" s="203"/>
      <c r="W135" s="203"/>
      <c r="X135" s="203"/>
      <c r="Z135" s="203"/>
      <c r="AB135" s="203"/>
      <c r="AD135" s="203"/>
      <c r="AF135" s="203"/>
      <c r="AH135" s="203"/>
    </row>
    <row r="136" spans="1:34" s="199" customFormat="1" ht="30" customHeight="1" x14ac:dyDescent="0.2">
      <c r="A136" s="226"/>
      <c r="B136" s="203"/>
      <c r="C136" s="203"/>
      <c r="D136" s="203"/>
      <c r="E136" s="203"/>
      <c r="F136" s="203"/>
      <c r="G136" s="203"/>
      <c r="H136" s="203"/>
      <c r="I136" s="203"/>
      <c r="J136" s="203"/>
      <c r="K136" s="203"/>
      <c r="L136" s="203"/>
      <c r="M136" s="203"/>
      <c r="N136" s="203"/>
      <c r="O136" s="203"/>
      <c r="P136" s="203"/>
      <c r="R136" s="203"/>
      <c r="T136" s="203"/>
      <c r="U136" s="203"/>
      <c r="V136" s="203"/>
      <c r="W136" s="203"/>
      <c r="X136" s="203"/>
      <c r="Z136" s="203"/>
      <c r="AB136" s="203"/>
      <c r="AD136" s="203"/>
      <c r="AF136" s="203"/>
      <c r="AH136" s="203"/>
    </row>
  </sheetData>
  <sheetProtection password="CC1B" sheet="1" selectLockedCells="1" selectUnlockedCells="1"/>
  <mergeCells count="164">
    <mergeCell ref="AK14:AL15"/>
    <mergeCell ref="AK18:AL19"/>
    <mergeCell ref="A1:A4"/>
    <mergeCell ref="B1:M1"/>
    <mergeCell ref="N1:O1"/>
    <mergeCell ref="B2:M2"/>
    <mergeCell ref="N2:O2"/>
    <mergeCell ref="B3:M3"/>
    <mergeCell ref="N3:O3"/>
    <mergeCell ref="B4:M4"/>
    <mergeCell ref="N4:O4"/>
    <mergeCell ref="C6:O6"/>
    <mergeCell ref="A8:A9"/>
    <mergeCell ref="B8:B9"/>
    <mergeCell ref="C8:AL8"/>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10:A11"/>
    <mergeCell ref="D10:D11"/>
    <mergeCell ref="F10:F11"/>
    <mergeCell ref="H10:H11"/>
    <mergeCell ref="J10:J11"/>
    <mergeCell ref="L10:L11"/>
    <mergeCell ref="N10:N11"/>
    <mergeCell ref="P10:P11"/>
    <mergeCell ref="R10:R11"/>
    <mergeCell ref="T10:T11"/>
    <mergeCell ref="V10:V11"/>
    <mergeCell ref="X10:X11"/>
    <mergeCell ref="Z10:Z11"/>
    <mergeCell ref="AB10:AB11"/>
    <mergeCell ref="AD10:AD11"/>
    <mergeCell ref="AF10:AF11"/>
    <mergeCell ref="AH10:AH11"/>
    <mergeCell ref="AJ10:AJ11"/>
    <mergeCell ref="AK10:AL11"/>
    <mergeCell ref="A12:A13"/>
    <mergeCell ref="D12:D13"/>
    <mergeCell ref="F12:F13"/>
    <mergeCell ref="H12:H13"/>
    <mergeCell ref="J12:J13"/>
    <mergeCell ref="L12:L13"/>
    <mergeCell ref="N12:N13"/>
    <mergeCell ref="P12:P13"/>
    <mergeCell ref="R12:R13"/>
    <mergeCell ref="T12:T13"/>
    <mergeCell ref="V12:V13"/>
    <mergeCell ref="X12:X13"/>
    <mergeCell ref="Z12:Z13"/>
    <mergeCell ref="AB12:AB13"/>
    <mergeCell ref="AD12:AD13"/>
    <mergeCell ref="AF12:AF13"/>
    <mergeCell ref="AH12:AH13"/>
    <mergeCell ref="AJ12:AJ13"/>
    <mergeCell ref="AK12:AL13"/>
    <mergeCell ref="A14:A15"/>
    <mergeCell ref="D14:D15"/>
    <mergeCell ref="F14:F15"/>
    <mergeCell ref="H14:H15"/>
    <mergeCell ref="J14:J15"/>
    <mergeCell ref="L14:L15"/>
    <mergeCell ref="N14:N15"/>
    <mergeCell ref="P14:P15"/>
    <mergeCell ref="R14:R15"/>
    <mergeCell ref="T14:T15"/>
    <mergeCell ref="V14:V15"/>
    <mergeCell ref="X14:X15"/>
    <mergeCell ref="Z14:Z15"/>
    <mergeCell ref="AB14:AB15"/>
    <mergeCell ref="AD14:AD15"/>
    <mergeCell ref="AF14:AF15"/>
    <mergeCell ref="AH14:AH15"/>
    <mergeCell ref="AJ14:AJ15"/>
    <mergeCell ref="A16:A17"/>
    <mergeCell ref="D16:D17"/>
    <mergeCell ref="F16:F17"/>
    <mergeCell ref="H16:H17"/>
    <mergeCell ref="J16:J17"/>
    <mergeCell ref="L16:L17"/>
    <mergeCell ref="N16:N17"/>
    <mergeCell ref="P16:P17"/>
    <mergeCell ref="R16:R17"/>
    <mergeCell ref="T16:T17"/>
    <mergeCell ref="V16:V17"/>
    <mergeCell ref="X16:X17"/>
    <mergeCell ref="Z16:Z17"/>
    <mergeCell ref="AB16:AB17"/>
    <mergeCell ref="AD16:AD17"/>
    <mergeCell ref="AF16:AF17"/>
    <mergeCell ref="AH16:AH17"/>
    <mergeCell ref="AJ16:AJ17"/>
    <mergeCell ref="AK16:AL17"/>
    <mergeCell ref="A18:A19"/>
    <mergeCell ref="D18:D19"/>
    <mergeCell ref="F18:F19"/>
    <mergeCell ref="H18:H19"/>
    <mergeCell ref="J18:J19"/>
    <mergeCell ref="L18:L19"/>
    <mergeCell ref="N18:N19"/>
    <mergeCell ref="P18:P19"/>
    <mergeCell ref="R18:R19"/>
    <mergeCell ref="T18:T19"/>
    <mergeCell ref="V18:V19"/>
    <mergeCell ref="X18:X19"/>
    <mergeCell ref="Z18:Z19"/>
    <mergeCell ref="AB18:AB19"/>
    <mergeCell ref="AD18:AD19"/>
    <mergeCell ref="AF18:AF19"/>
    <mergeCell ref="AH18:AH19"/>
    <mergeCell ref="AJ18:AJ19"/>
    <mergeCell ref="A20:A21"/>
    <mergeCell ref="D20:D21"/>
    <mergeCell ref="F20:F21"/>
    <mergeCell ref="H20:H21"/>
    <mergeCell ref="J20:J21"/>
    <mergeCell ref="L20:L21"/>
    <mergeCell ref="N20:N21"/>
    <mergeCell ref="P20:P21"/>
    <mergeCell ref="R20:R21"/>
    <mergeCell ref="T20:T21"/>
    <mergeCell ref="V20:V21"/>
    <mergeCell ref="X20:X21"/>
    <mergeCell ref="Z20:Z21"/>
    <mergeCell ref="AB20:AB21"/>
    <mergeCell ref="AD20:AD21"/>
    <mergeCell ref="AF20:AF21"/>
    <mergeCell ref="AH20:AH21"/>
    <mergeCell ref="AJ20:AJ21"/>
    <mergeCell ref="AK20:AL21"/>
    <mergeCell ref="A22:A23"/>
    <mergeCell ref="D22:D23"/>
    <mergeCell ref="F22:F23"/>
    <mergeCell ref="H22:H23"/>
    <mergeCell ref="J22:J23"/>
    <mergeCell ref="L22:L23"/>
    <mergeCell ref="N22:N23"/>
    <mergeCell ref="P22:P23"/>
    <mergeCell ref="R22:R23"/>
    <mergeCell ref="T22:T23"/>
    <mergeCell ref="V22:V23"/>
    <mergeCell ref="X22:X23"/>
    <mergeCell ref="AK22:AL23"/>
    <mergeCell ref="Z22:Z23"/>
    <mergeCell ref="AB22:AB23"/>
    <mergeCell ref="AD22:AD23"/>
    <mergeCell ref="AF22:AF23"/>
    <mergeCell ref="AH22:AH23"/>
    <mergeCell ref="AJ22:AJ23"/>
  </mergeCells>
  <pageMargins left="0.7" right="0.7" top="0.75" bottom="0.75" header="0.3" footer="0.3"/>
  <pageSetup orientation="portrait" r:id="rId1"/>
  <ignoredErrors>
    <ignoredError sqref="I14 I16 I18 I20 I22" evalError="1"/>
  </ignoredError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565D-52E1-4A72-923B-380639DC866E}">
  <sheetPr>
    <tabColor theme="1" tint="0.499984740745262"/>
  </sheetPr>
  <dimension ref="A1:S178"/>
  <sheetViews>
    <sheetView topLeftCell="A54" zoomScale="85" zoomScaleNormal="85" workbookViewId="0">
      <selection activeCell="C72" sqref="C72:P72"/>
    </sheetView>
  </sheetViews>
  <sheetFormatPr baseColWidth="10" defaultRowHeight="12.75" x14ac:dyDescent="0.2"/>
  <cols>
    <col min="1" max="1" width="0.7109375" style="167" customWidth="1"/>
    <col min="2" max="2" width="30" style="167" customWidth="1"/>
    <col min="3" max="3" width="16.85546875" style="167" customWidth="1"/>
    <col min="4" max="15" width="7.7109375" style="167" customWidth="1"/>
    <col min="16" max="16" width="12.7109375" style="167" customWidth="1"/>
    <col min="17" max="18" width="11.7109375" style="167" customWidth="1"/>
    <col min="19" max="19" width="11.42578125" style="169" hidden="1" customWidth="1"/>
    <col min="20" max="16384" width="11.42578125" style="167"/>
  </cols>
  <sheetData>
    <row r="1" spans="1:19" ht="6" customHeight="1" thickBot="1" x14ac:dyDescent="0.25">
      <c r="B1" s="168"/>
      <c r="C1" s="168"/>
      <c r="D1" s="168"/>
      <c r="E1" s="168"/>
      <c r="F1" s="168"/>
      <c r="G1" s="168"/>
      <c r="H1" s="168"/>
      <c r="I1" s="168"/>
      <c r="J1" s="168"/>
      <c r="K1" s="168"/>
      <c r="L1" s="168"/>
      <c r="M1" s="168"/>
      <c r="N1" s="168"/>
      <c r="O1" s="168"/>
      <c r="P1" s="168"/>
    </row>
    <row r="2" spans="1:19" ht="16.5" customHeight="1" x14ac:dyDescent="0.2">
      <c r="B2" s="727"/>
      <c r="C2" s="730" t="s">
        <v>56</v>
      </c>
      <c r="D2" s="731"/>
      <c r="E2" s="731"/>
      <c r="F2" s="731"/>
      <c r="G2" s="731"/>
      <c r="H2" s="731"/>
      <c r="I2" s="731"/>
      <c r="J2" s="731"/>
      <c r="K2" s="731"/>
      <c r="L2" s="731"/>
      <c r="M2" s="732"/>
      <c r="N2" s="733" t="s">
        <v>185</v>
      </c>
      <c r="O2" s="734"/>
      <c r="P2" s="735"/>
      <c r="S2" s="167">
        <v>0.95</v>
      </c>
    </row>
    <row r="3" spans="1:19" ht="15.75" customHeight="1" x14ac:dyDescent="0.2">
      <c r="B3" s="728"/>
      <c r="C3" s="736" t="s">
        <v>58</v>
      </c>
      <c r="D3" s="737"/>
      <c r="E3" s="737"/>
      <c r="F3" s="737"/>
      <c r="G3" s="737"/>
      <c r="H3" s="737"/>
      <c r="I3" s="737"/>
      <c r="J3" s="737"/>
      <c r="K3" s="737"/>
      <c r="L3" s="737"/>
      <c r="M3" s="738"/>
      <c r="N3" s="739" t="s">
        <v>189</v>
      </c>
      <c r="O3" s="740"/>
      <c r="P3" s="741"/>
      <c r="S3" s="167">
        <v>0.94999</v>
      </c>
    </row>
    <row r="4" spans="1:19" ht="15.75" customHeight="1" x14ac:dyDescent="0.2">
      <c r="B4" s="728"/>
      <c r="C4" s="736" t="s">
        <v>59</v>
      </c>
      <c r="D4" s="737"/>
      <c r="E4" s="737"/>
      <c r="F4" s="737"/>
      <c r="G4" s="737"/>
      <c r="H4" s="737"/>
      <c r="I4" s="737"/>
      <c r="J4" s="737"/>
      <c r="K4" s="737"/>
      <c r="L4" s="737"/>
      <c r="M4" s="738"/>
      <c r="N4" s="739" t="s">
        <v>186</v>
      </c>
      <c r="O4" s="740"/>
      <c r="P4" s="741"/>
      <c r="S4" s="167">
        <v>0.65</v>
      </c>
    </row>
    <row r="5" spans="1:19" ht="16.5" customHeight="1" thickBot="1" x14ac:dyDescent="0.25">
      <c r="B5" s="729"/>
      <c r="C5" s="742" t="s">
        <v>60</v>
      </c>
      <c r="D5" s="743"/>
      <c r="E5" s="743"/>
      <c r="F5" s="743"/>
      <c r="G5" s="743"/>
      <c r="H5" s="743"/>
      <c r="I5" s="743"/>
      <c r="J5" s="743"/>
      <c r="K5" s="743"/>
      <c r="L5" s="743"/>
      <c r="M5" s="744"/>
      <c r="N5" s="745" t="s">
        <v>61</v>
      </c>
      <c r="O5" s="746"/>
      <c r="P5" s="747"/>
      <c r="S5" s="167">
        <v>0.64998999999999996</v>
      </c>
    </row>
    <row r="6" spans="1:19" ht="3" customHeight="1" thickBot="1" x14ac:dyDescent="0.25">
      <c r="B6" s="168"/>
      <c r="C6" s="168"/>
      <c r="D6" s="168"/>
      <c r="E6" s="168"/>
      <c r="F6" s="168"/>
      <c r="G6" s="168"/>
      <c r="H6" s="168"/>
      <c r="I6" s="168"/>
      <c r="J6" s="168"/>
      <c r="K6" s="168"/>
      <c r="L6" s="168"/>
      <c r="M6" s="168"/>
      <c r="N6" s="168"/>
      <c r="O6" s="168"/>
      <c r="P6" s="168"/>
      <c r="S6" s="170"/>
    </row>
    <row r="7" spans="1:19" x14ac:dyDescent="0.2">
      <c r="A7" s="171"/>
      <c r="B7" s="748" t="s">
        <v>65</v>
      </c>
      <c r="C7" s="749"/>
      <c r="D7" s="749"/>
      <c r="E7" s="749"/>
      <c r="F7" s="749"/>
      <c r="G7" s="749"/>
      <c r="H7" s="749"/>
      <c r="I7" s="749"/>
      <c r="J7" s="749"/>
      <c r="K7" s="749"/>
      <c r="L7" s="749"/>
      <c r="M7" s="749"/>
      <c r="N7" s="749"/>
      <c r="O7" s="749"/>
      <c r="P7" s="750"/>
      <c r="Q7" s="171"/>
      <c r="S7" s="170"/>
    </row>
    <row r="8" spans="1:19" ht="13.5" thickBot="1" x14ac:dyDescent="0.25">
      <c r="A8" s="171"/>
      <c r="B8" s="751"/>
      <c r="C8" s="752"/>
      <c r="D8" s="752"/>
      <c r="E8" s="752"/>
      <c r="F8" s="752"/>
      <c r="G8" s="752"/>
      <c r="H8" s="752"/>
      <c r="I8" s="752"/>
      <c r="J8" s="752"/>
      <c r="K8" s="752"/>
      <c r="L8" s="752"/>
      <c r="M8" s="752"/>
      <c r="N8" s="752"/>
      <c r="O8" s="752"/>
      <c r="P8" s="753"/>
      <c r="Q8" s="171"/>
    </row>
    <row r="9" spans="1:19" ht="6.75" customHeight="1" thickBot="1" x14ac:dyDescent="0.25">
      <c r="A9" s="171"/>
      <c r="B9" s="754"/>
      <c r="C9" s="754"/>
      <c r="D9" s="754"/>
      <c r="E9" s="754"/>
      <c r="F9" s="754"/>
      <c r="G9" s="754"/>
      <c r="H9" s="754"/>
      <c r="I9" s="754"/>
      <c r="J9" s="754"/>
      <c r="K9" s="754"/>
      <c r="L9" s="754"/>
      <c r="M9" s="754"/>
      <c r="N9" s="754"/>
      <c r="O9" s="754"/>
      <c r="P9" s="754"/>
      <c r="Q9" s="171"/>
    </row>
    <row r="10" spans="1:19" ht="26.25" customHeight="1" thickBot="1" x14ac:dyDescent="0.25">
      <c r="A10" s="171"/>
      <c r="B10" s="90" t="s">
        <v>83</v>
      </c>
      <c r="C10" s="534">
        <v>2024</v>
      </c>
      <c r="D10" s="535"/>
      <c r="E10" s="535"/>
      <c r="F10" s="535"/>
      <c r="G10" s="535"/>
      <c r="H10" s="535"/>
      <c r="I10" s="536"/>
      <c r="J10" s="529" t="s">
        <v>1</v>
      </c>
      <c r="K10" s="530"/>
      <c r="L10" s="530"/>
      <c r="M10" s="530"/>
      <c r="N10" s="545" t="s">
        <v>190</v>
      </c>
      <c r="O10" s="546"/>
      <c r="P10" s="547"/>
      <c r="Q10" s="171"/>
    </row>
    <row r="11" spans="1:19" ht="4.5" customHeight="1" thickBot="1" x14ac:dyDescent="0.25">
      <c r="A11" s="171"/>
      <c r="B11" s="537"/>
      <c r="C11" s="538"/>
      <c r="D11" s="538"/>
      <c r="E11" s="538"/>
      <c r="F11" s="538"/>
      <c r="G11" s="538"/>
      <c r="H11" s="538"/>
      <c r="I11" s="538"/>
      <c r="J11" s="538"/>
      <c r="K11" s="538"/>
      <c r="L11" s="538"/>
      <c r="M11" s="538"/>
      <c r="N11" s="538"/>
      <c r="O11" s="538"/>
      <c r="P11" s="539"/>
      <c r="Q11" s="171"/>
    </row>
    <row r="12" spans="1:19" ht="13.5" thickBot="1" x14ac:dyDescent="0.25">
      <c r="A12" s="171"/>
      <c r="B12" s="62" t="s">
        <v>0</v>
      </c>
      <c r="C12" s="540" t="s">
        <v>170</v>
      </c>
      <c r="D12" s="540"/>
      <c r="E12" s="540"/>
      <c r="F12" s="540"/>
      <c r="G12" s="540"/>
      <c r="H12" s="540"/>
      <c r="I12" s="540"/>
      <c r="J12" s="540"/>
      <c r="K12" s="540"/>
      <c r="L12" s="540"/>
      <c r="M12" s="540"/>
      <c r="N12" s="540"/>
      <c r="O12" s="540"/>
      <c r="P12" s="541"/>
      <c r="Q12" s="171"/>
    </row>
    <row r="13" spans="1:19" ht="4.5" customHeight="1" thickBot="1" x14ac:dyDescent="0.25">
      <c r="A13" s="171"/>
      <c r="B13" s="542"/>
      <c r="C13" s="543"/>
      <c r="D13" s="543"/>
      <c r="E13" s="543"/>
      <c r="F13" s="543"/>
      <c r="G13" s="543"/>
      <c r="H13" s="543"/>
      <c r="I13" s="543"/>
      <c r="J13" s="543"/>
      <c r="K13" s="543"/>
      <c r="L13" s="543"/>
      <c r="M13" s="543"/>
      <c r="N13" s="543"/>
      <c r="O13" s="543"/>
      <c r="P13" s="544"/>
      <c r="Q13" s="171"/>
    </row>
    <row r="14" spans="1:19" ht="18" customHeight="1" thickBot="1" x14ac:dyDescent="0.25">
      <c r="A14" s="171"/>
      <c r="B14" s="62" t="s">
        <v>6</v>
      </c>
      <c r="C14" s="545" t="s">
        <v>314</v>
      </c>
      <c r="D14" s="546"/>
      <c r="E14" s="546"/>
      <c r="F14" s="546"/>
      <c r="G14" s="546"/>
      <c r="H14" s="546"/>
      <c r="I14" s="546"/>
      <c r="J14" s="546"/>
      <c r="K14" s="546"/>
      <c r="L14" s="546"/>
      <c r="M14" s="546"/>
      <c r="N14" s="546"/>
      <c r="O14" s="546"/>
      <c r="P14" s="547"/>
      <c r="Q14" s="171"/>
    </row>
    <row r="15" spans="1:19" ht="4.5" customHeight="1" thickBot="1" x14ac:dyDescent="0.25">
      <c r="A15" s="171"/>
      <c r="B15" s="548"/>
      <c r="C15" s="549"/>
      <c r="D15" s="549"/>
      <c r="E15" s="549"/>
      <c r="F15" s="549"/>
      <c r="G15" s="549"/>
      <c r="H15" s="549"/>
      <c r="I15" s="549"/>
      <c r="J15" s="549"/>
      <c r="K15" s="549"/>
      <c r="L15" s="549"/>
      <c r="M15" s="549"/>
      <c r="N15" s="549"/>
      <c r="O15" s="549"/>
      <c r="P15" s="550"/>
      <c r="Q15" s="171"/>
    </row>
    <row r="16" spans="1:19" ht="32.25" customHeight="1" thickBot="1" x14ac:dyDescent="0.25">
      <c r="A16" s="171"/>
      <c r="B16" s="62" t="s">
        <v>25</v>
      </c>
      <c r="C16" s="545" t="s">
        <v>315</v>
      </c>
      <c r="D16" s="546"/>
      <c r="E16" s="546"/>
      <c r="F16" s="546"/>
      <c r="G16" s="546"/>
      <c r="H16" s="546"/>
      <c r="I16" s="546"/>
      <c r="J16" s="546"/>
      <c r="K16" s="546"/>
      <c r="L16" s="546"/>
      <c r="M16" s="546"/>
      <c r="N16" s="546"/>
      <c r="O16" s="546"/>
      <c r="P16" s="547"/>
      <c r="Q16" s="171"/>
    </row>
    <row r="17" spans="1:17" ht="4.5" customHeight="1" thickBot="1" x14ac:dyDescent="0.25">
      <c r="A17" s="171"/>
      <c r="B17" s="548"/>
      <c r="C17" s="549"/>
      <c r="D17" s="549"/>
      <c r="E17" s="549"/>
      <c r="F17" s="549"/>
      <c r="G17" s="549"/>
      <c r="H17" s="549"/>
      <c r="I17" s="549"/>
      <c r="J17" s="549"/>
      <c r="K17" s="549"/>
      <c r="L17" s="549"/>
      <c r="M17" s="549"/>
      <c r="N17" s="549"/>
      <c r="O17" s="549"/>
      <c r="P17" s="550"/>
      <c r="Q17" s="171"/>
    </row>
    <row r="18" spans="1:17" ht="26.25" customHeight="1" thickBot="1" x14ac:dyDescent="0.25">
      <c r="A18" s="171"/>
      <c r="B18" s="62" t="s">
        <v>11</v>
      </c>
      <c r="C18" s="755" t="s">
        <v>260</v>
      </c>
      <c r="D18" s="624"/>
      <c r="E18" s="624"/>
      <c r="F18" s="624"/>
      <c r="G18" s="624"/>
      <c r="H18" s="624"/>
      <c r="I18" s="624"/>
      <c r="J18" s="624"/>
      <c r="K18" s="624"/>
      <c r="L18" s="624"/>
      <c r="M18" s="624"/>
      <c r="N18" s="624"/>
      <c r="O18" s="624"/>
      <c r="P18" s="625"/>
      <c r="Q18" s="171"/>
    </row>
    <row r="19" spans="1:17" ht="4.5" customHeight="1" thickBot="1" x14ac:dyDescent="0.25">
      <c r="A19" s="171"/>
      <c r="B19" s="581"/>
      <c r="C19" s="581"/>
      <c r="D19" s="581"/>
      <c r="E19" s="581"/>
      <c r="F19" s="581"/>
      <c r="G19" s="581"/>
      <c r="H19" s="581"/>
      <c r="I19" s="581"/>
      <c r="J19" s="581"/>
      <c r="K19" s="581"/>
      <c r="L19" s="581"/>
      <c r="M19" s="581"/>
      <c r="N19" s="581"/>
      <c r="O19" s="581"/>
      <c r="P19" s="581"/>
      <c r="Q19" s="171"/>
    </row>
    <row r="20" spans="1:17" ht="17.25" customHeight="1" thickBot="1" x14ac:dyDescent="0.25">
      <c r="A20" s="171"/>
      <c r="B20" s="756" t="s">
        <v>26</v>
      </c>
      <c r="C20" s="757"/>
      <c r="D20" s="757"/>
      <c r="E20" s="757"/>
      <c r="F20" s="757"/>
      <c r="G20" s="757"/>
      <c r="H20" s="757"/>
      <c r="I20" s="757"/>
      <c r="J20" s="757"/>
      <c r="K20" s="757"/>
      <c r="L20" s="757"/>
      <c r="M20" s="757"/>
      <c r="N20" s="757"/>
      <c r="O20" s="757"/>
      <c r="P20" s="758"/>
      <c r="Q20" s="171"/>
    </row>
    <row r="21" spans="1:17" ht="4.5" customHeight="1" thickBot="1" x14ac:dyDescent="0.25">
      <c r="A21" s="171"/>
      <c r="B21" s="759"/>
      <c r="C21" s="760"/>
      <c r="D21" s="760"/>
      <c r="E21" s="760"/>
      <c r="F21" s="760"/>
      <c r="G21" s="760"/>
      <c r="H21" s="760"/>
      <c r="I21" s="760"/>
      <c r="J21" s="760"/>
      <c r="K21" s="760"/>
      <c r="L21" s="760"/>
      <c r="M21" s="760"/>
      <c r="N21" s="760"/>
      <c r="O21" s="760"/>
      <c r="P21" s="761"/>
      <c r="Q21" s="171"/>
    </row>
    <row r="22" spans="1:17" ht="51" customHeight="1" thickBot="1" x14ac:dyDescent="0.25">
      <c r="A22" s="171"/>
      <c r="B22" s="62" t="s">
        <v>3</v>
      </c>
      <c r="C22" s="561" t="s">
        <v>276</v>
      </c>
      <c r="D22" s="562"/>
      <c r="E22" s="562"/>
      <c r="F22" s="562"/>
      <c r="G22" s="562"/>
      <c r="H22" s="562"/>
      <c r="I22" s="562"/>
      <c r="J22" s="562"/>
      <c r="K22" s="562"/>
      <c r="L22" s="562"/>
      <c r="M22" s="562"/>
      <c r="N22" s="562"/>
      <c r="O22" s="562"/>
      <c r="P22" s="563"/>
      <c r="Q22" s="171"/>
    </row>
    <row r="23" spans="1:17" ht="4.5" customHeight="1" thickBot="1" x14ac:dyDescent="0.25">
      <c r="A23" s="171"/>
      <c r="B23" s="548"/>
      <c r="C23" s="549"/>
      <c r="D23" s="549"/>
      <c r="E23" s="549"/>
      <c r="F23" s="549"/>
      <c r="G23" s="549"/>
      <c r="H23" s="549"/>
      <c r="I23" s="549"/>
      <c r="J23" s="549"/>
      <c r="K23" s="549"/>
      <c r="L23" s="549"/>
      <c r="M23" s="549"/>
      <c r="N23" s="549"/>
      <c r="O23" s="549"/>
      <c r="P23" s="550"/>
      <c r="Q23" s="171"/>
    </row>
    <row r="24" spans="1:17" ht="97.5" customHeight="1" thickBot="1" x14ac:dyDescent="0.25">
      <c r="A24" s="171"/>
      <c r="B24" s="62" t="s">
        <v>12</v>
      </c>
      <c r="C24" s="762" t="s">
        <v>316</v>
      </c>
      <c r="D24" s="565"/>
      <c r="E24" s="565"/>
      <c r="F24" s="565"/>
      <c r="G24" s="565"/>
      <c r="H24" s="565"/>
      <c r="I24" s="565"/>
      <c r="J24" s="565"/>
      <c r="K24" s="565"/>
      <c r="L24" s="565"/>
      <c r="M24" s="565"/>
      <c r="N24" s="565"/>
      <c r="O24" s="565"/>
      <c r="P24" s="566"/>
      <c r="Q24" s="171"/>
    </row>
    <row r="25" spans="1:17" ht="4.5" customHeight="1" thickBot="1" x14ac:dyDescent="0.25">
      <c r="A25" s="171"/>
      <c r="B25" s="548"/>
      <c r="C25" s="549"/>
      <c r="D25" s="549"/>
      <c r="E25" s="549"/>
      <c r="F25" s="549"/>
      <c r="G25" s="549"/>
      <c r="H25" s="549"/>
      <c r="I25" s="549"/>
      <c r="J25" s="549"/>
      <c r="K25" s="549"/>
      <c r="L25" s="549"/>
      <c r="M25" s="549"/>
      <c r="N25" s="549"/>
      <c r="O25" s="549"/>
      <c r="P25" s="550"/>
      <c r="Q25" s="171"/>
    </row>
    <row r="26" spans="1:17" ht="13.5" customHeight="1" thickBot="1" x14ac:dyDescent="0.25">
      <c r="A26" s="171"/>
      <c r="B26" s="88" t="s">
        <v>2</v>
      </c>
      <c r="C26" s="763">
        <v>0.8</v>
      </c>
      <c r="D26" s="587"/>
      <c r="E26" s="587"/>
      <c r="F26" s="587"/>
      <c r="G26" s="587"/>
      <c r="H26" s="587"/>
      <c r="I26" s="587"/>
      <c r="J26" s="587"/>
      <c r="K26" s="587"/>
      <c r="L26" s="587"/>
      <c r="M26" s="587"/>
      <c r="N26" s="587"/>
      <c r="O26" s="587"/>
      <c r="P26" s="588"/>
      <c r="Q26" s="171"/>
    </row>
    <row r="27" spans="1:17" ht="4.5" customHeight="1" thickBot="1" x14ac:dyDescent="0.25">
      <c r="A27" s="171"/>
      <c r="B27" s="764"/>
      <c r="C27" s="765"/>
      <c r="D27" s="765"/>
      <c r="E27" s="765"/>
      <c r="F27" s="765"/>
      <c r="G27" s="765"/>
      <c r="H27" s="765"/>
      <c r="I27" s="765"/>
      <c r="J27" s="765"/>
      <c r="K27" s="765"/>
      <c r="L27" s="765"/>
      <c r="M27" s="765"/>
      <c r="N27" s="765"/>
      <c r="O27" s="765"/>
      <c r="P27" s="766"/>
      <c r="Q27" s="171"/>
    </row>
    <row r="28" spans="1:17" ht="12.75" customHeight="1" thickBot="1" x14ac:dyDescent="0.25">
      <c r="A28" s="171"/>
      <c r="B28" s="88" t="s">
        <v>13</v>
      </c>
      <c r="C28" s="172" t="s">
        <v>14</v>
      </c>
      <c r="D28" s="763" t="s">
        <v>278</v>
      </c>
      <c r="E28" s="587"/>
      <c r="F28" s="587"/>
      <c r="G28" s="588"/>
      <c r="H28" s="767" t="s">
        <v>15</v>
      </c>
      <c r="I28" s="767"/>
      <c r="J28" s="767"/>
      <c r="K28" s="586" t="s">
        <v>279</v>
      </c>
      <c r="L28" s="587"/>
      <c r="M28" s="588"/>
      <c r="N28" s="768" t="s">
        <v>16</v>
      </c>
      <c r="O28" s="769"/>
      <c r="P28" s="173" t="s">
        <v>280</v>
      </c>
      <c r="Q28" s="171"/>
    </row>
    <row r="29" spans="1:17" ht="4.5" customHeight="1" thickBot="1" x14ac:dyDescent="0.25">
      <c r="A29" s="171"/>
      <c r="B29" s="580"/>
      <c r="C29" s="581"/>
      <c r="D29" s="581"/>
      <c r="E29" s="581"/>
      <c r="F29" s="581"/>
      <c r="G29" s="581"/>
      <c r="H29" s="581"/>
      <c r="I29" s="581"/>
      <c r="J29" s="581"/>
      <c r="K29" s="581"/>
      <c r="L29" s="581"/>
      <c r="M29" s="581"/>
      <c r="N29" s="581"/>
      <c r="O29" s="581"/>
      <c r="P29" s="582"/>
      <c r="Q29" s="171"/>
    </row>
    <row r="30" spans="1:17" ht="13.5" thickBot="1" x14ac:dyDescent="0.25">
      <c r="A30" s="171"/>
      <c r="B30" s="88" t="s">
        <v>7</v>
      </c>
      <c r="C30" s="583" t="s">
        <v>184</v>
      </c>
      <c r="D30" s="584"/>
      <c r="E30" s="584"/>
      <c r="F30" s="584"/>
      <c r="G30" s="584"/>
      <c r="H30" s="584"/>
      <c r="I30" s="584"/>
      <c r="J30" s="584"/>
      <c r="K30" s="584"/>
      <c r="L30" s="584"/>
      <c r="M30" s="584"/>
      <c r="N30" s="584"/>
      <c r="O30" s="584"/>
      <c r="P30" s="585"/>
      <c r="Q30" s="171"/>
    </row>
    <row r="31" spans="1:17" ht="4.5" customHeight="1" thickBot="1" x14ac:dyDescent="0.25">
      <c r="A31" s="171"/>
      <c r="B31" s="548"/>
      <c r="C31" s="549"/>
      <c r="D31" s="549"/>
      <c r="E31" s="549"/>
      <c r="F31" s="549"/>
      <c r="G31" s="549"/>
      <c r="H31" s="549"/>
      <c r="I31" s="549"/>
      <c r="J31" s="549"/>
      <c r="K31" s="549"/>
      <c r="L31" s="549"/>
      <c r="M31" s="549"/>
      <c r="N31" s="549"/>
      <c r="O31" s="549"/>
      <c r="P31" s="550"/>
      <c r="Q31" s="171"/>
    </row>
    <row r="32" spans="1:17" ht="13.5" thickBot="1" x14ac:dyDescent="0.25">
      <c r="A32" s="171"/>
      <c r="B32" s="88" t="s">
        <v>4</v>
      </c>
      <c r="C32" s="586" t="s">
        <v>74</v>
      </c>
      <c r="D32" s="584"/>
      <c r="E32" s="584"/>
      <c r="F32" s="584"/>
      <c r="G32" s="584"/>
      <c r="H32" s="584"/>
      <c r="I32" s="584"/>
      <c r="J32" s="584"/>
      <c r="K32" s="584"/>
      <c r="L32" s="584"/>
      <c r="M32" s="584"/>
      <c r="N32" s="584"/>
      <c r="O32" s="584"/>
      <c r="P32" s="585"/>
      <c r="Q32" s="171"/>
    </row>
    <row r="33" spans="1:17" ht="4.5" customHeight="1" thickBot="1" x14ac:dyDescent="0.25">
      <c r="A33" s="171"/>
      <c r="B33" s="548"/>
      <c r="C33" s="549"/>
      <c r="D33" s="549"/>
      <c r="E33" s="549"/>
      <c r="F33" s="549"/>
      <c r="G33" s="549"/>
      <c r="H33" s="549"/>
      <c r="I33" s="549"/>
      <c r="J33" s="549"/>
      <c r="K33" s="549"/>
      <c r="L33" s="549"/>
      <c r="M33" s="549"/>
      <c r="N33" s="549"/>
      <c r="O33" s="549"/>
      <c r="P33" s="550"/>
      <c r="Q33" s="171"/>
    </row>
    <row r="34" spans="1:17" ht="13.5" thickBot="1" x14ac:dyDescent="0.25">
      <c r="A34" s="171"/>
      <c r="B34" s="88" t="s">
        <v>23</v>
      </c>
      <c r="C34" s="586" t="s">
        <v>71</v>
      </c>
      <c r="D34" s="584"/>
      <c r="E34" s="584"/>
      <c r="F34" s="584"/>
      <c r="G34" s="584"/>
      <c r="H34" s="584"/>
      <c r="I34" s="584"/>
      <c r="J34" s="584"/>
      <c r="K34" s="584"/>
      <c r="L34" s="584"/>
      <c r="M34" s="584"/>
      <c r="N34" s="584"/>
      <c r="O34" s="584"/>
      <c r="P34" s="585"/>
      <c r="Q34" s="171"/>
    </row>
    <row r="35" spans="1:17" ht="4.5" customHeight="1" thickBot="1" x14ac:dyDescent="0.25">
      <c r="A35" s="171"/>
      <c r="B35" s="542"/>
      <c r="C35" s="543"/>
      <c r="D35" s="543"/>
      <c r="E35" s="543"/>
      <c r="F35" s="543"/>
      <c r="G35" s="543"/>
      <c r="H35" s="543"/>
      <c r="I35" s="543"/>
      <c r="J35" s="543"/>
      <c r="K35" s="543"/>
      <c r="L35" s="543"/>
      <c r="M35" s="543"/>
      <c r="N35" s="543"/>
      <c r="O35" s="543"/>
      <c r="P35" s="544"/>
      <c r="Q35" s="171"/>
    </row>
    <row r="36" spans="1:17" ht="16.5" customHeight="1" thickBot="1" x14ac:dyDescent="0.25">
      <c r="A36" s="171"/>
      <c r="B36" s="88" t="s">
        <v>64</v>
      </c>
      <c r="C36" s="583" t="s">
        <v>71</v>
      </c>
      <c r="D36" s="584"/>
      <c r="E36" s="584"/>
      <c r="F36" s="584"/>
      <c r="G36" s="584"/>
      <c r="H36" s="584"/>
      <c r="I36" s="584"/>
      <c r="J36" s="584"/>
      <c r="K36" s="584"/>
      <c r="L36" s="584"/>
      <c r="M36" s="584"/>
      <c r="N36" s="584"/>
      <c r="O36" s="584"/>
      <c r="P36" s="585"/>
      <c r="Q36" s="171"/>
    </row>
    <row r="37" spans="1:17" ht="4.5" customHeight="1" thickBot="1" x14ac:dyDescent="0.25">
      <c r="A37" s="171"/>
      <c r="B37" s="165"/>
      <c r="C37" s="165"/>
      <c r="D37" s="165"/>
      <c r="E37" s="165"/>
      <c r="F37" s="165"/>
      <c r="G37" s="165"/>
      <c r="H37" s="165"/>
      <c r="I37" s="165"/>
      <c r="J37" s="165"/>
      <c r="K37" s="165"/>
      <c r="L37" s="165"/>
      <c r="M37" s="165"/>
      <c r="N37" s="165"/>
      <c r="O37" s="165"/>
      <c r="P37" s="165"/>
      <c r="Q37" s="171"/>
    </row>
    <row r="38" spans="1:17" ht="13.5" thickBot="1" x14ac:dyDescent="0.25">
      <c r="A38" s="171"/>
      <c r="B38" s="770" t="s">
        <v>17</v>
      </c>
      <c r="C38" s="771"/>
      <c r="D38" s="771"/>
      <c r="E38" s="771"/>
      <c r="F38" s="771"/>
      <c r="G38" s="771"/>
      <c r="H38" s="771"/>
      <c r="I38" s="771"/>
      <c r="J38" s="771"/>
      <c r="K38" s="771"/>
      <c r="L38" s="771"/>
      <c r="M38" s="771"/>
      <c r="N38" s="771"/>
      <c r="O38" s="772"/>
      <c r="P38" s="773"/>
      <c r="Q38" s="171"/>
    </row>
    <row r="39" spans="1:17" x14ac:dyDescent="0.2">
      <c r="A39" s="171"/>
      <c r="B39" s="175" t="s">
        <v>22</v>
      </c>
      <c r="C39" s="770" t="s">
        <v>18</v>
      </c>
      <c r="D39" s="771"/>
      <c r="E39" s="771"/>
      <c r="F39" s="771"/>
      <c r="G39" s="773"/>
      <c r="H39" s="770" t="s">
        <v>7</v>
      </c>
      <c r="I39" s="771"/>
      <c r="J39" s="771"/>
      <c r="K39" s="771"/>
      <c r="L39" s="773"/>
      <c r="M39" s="770" t="s">
        <v>19</v>
      </c>
      <c r="N39" s="771"/>
      <c r="O39" s="772"/>
      <c r="P39" s="773"/>
      <c r="Q39" s="171"/>
    </row>
    <row r="40" spans="1:17" ht="54" customHeight="1" x14ac:dyDescent="0.2">
      <c r="A40" s="171"/>
      <c r="B40" s="126" t="s">
        <v>281</v>
      </c>
      <c r="C40" s="691" t="s">
        <v>282</v>
      </c>
      <c r="D40" s="692"/>
      <c r="E40" s="692"/>
      <c r="F40" s="692"/>
      <c r="G40" s="904"/>
      <c r="H40" s="691" t="s">
        <v>192</v>
      </c>
      <c r="I40" s="692"/>
      <c r="J40" s="692"/>
      <c r="K40" s="692"/>
      <c r="L40" s="904"/>
      <c r="M40" s="905" t="s">
        <v>283</v>
      </c>
      <c r="N40" s="906"/>
      <c r="O40" s="906"/>
      <c r="P40" s="907"/>
      <c r="Q40" s="171"/>
    </row>
    <row r="41" spans="1:17" ht="55.5" customHeight="1" x14ac:dyDescent="0.2">
      <c r="A41" s="171"/>
      <c r="B41" s="227" t="s">
        <v>284</v>
      </c>
      <c r="C41" s="911" t="s">
        <v>285</v>
      </c>
      <c r="D41" s="912"/>
      <c r="E41" s="912"/>
      <c r="F41" s="912"/>
      <c r="G41" s="913"/>
      <c r="H41" s="911" t="s">
        <v>317</v>
      </c>
      <c r="I41" s="912"/>
      <c r="J41" s="912"/>
      <c r="K41" s="912"/>
      <c r="L41" s="913"/>
      <c r="M41" s="908" t="s">
        <v>287</v>
      </c>
      <c r="N41" s="909"/>
      <c r="O41" s="909"/>
      <c r="P41" s="910"/>
      <c r="Q41" s="171"/>
    </row>
    <row r="42" spans="1:17" ht="43.5" customHeight="1" x14ac:dyDescent="0.2">
      <c r="A42" s="171"/>
      <c r="B42" s="227" t="s">
        <v>288</v>
      </c>
      <c r="C42" s="908" t="s">
        <v>289</v>
      </c>
      <c r="D42" s="909"/>
      <c r="E42" s="909"/>
      <c r="F42" s="909"/>
      <c r="G42" s="914"/>
      <c r="H42" s="911" t="s">
        <v>317</v>
      </c>
      <c r="I42" s="912"/>
      <c r="J42" s="912"/>
      <c r="K42" s="912"/>
      <c r="L42" s="913"/>
      <c r="M42" s="908" t="s">
        <v>287</v>
      </c>
      <c r="N42" s="909"/>
      <c r="O42" s="909"/>
      <c r="P42" s="910"/>
      <c r="Q42" s="171"/>
    </row>
    <row r="43" spans="1:17" ht="4.5" customHeight="1" thickBot="1" x14ac:dyDescent="0.25">
      <c r="A43" s="171"/>
      <c r="B43" s="177"/>
      <c r="C43" s="177"/>
      <c r="D43" s="177"/>
      <c r="E43" s="177"/>
      <c r="F43" s="177"/>
      <c r="G43" s="177"/>
      <c r="H43" s="177"/>
      <c r="I43" s="177"/>
      <c r="J43" s="177"/>
      <c r="K43" s="177"/>
      <c r="L43" s="177"/>
      <c r="M43" s="177"/>
      <c r="N43" s="177"/>
      <c r="O43" s="177"/>
      <c r="P43" s="177"/>
      <c r="Q43" s="171"/>
    </row>
    <row r="44" spans="1:17" ht="13.5" customHeight="1" thickBot="1" x14ac:dyDescent="0.25">
      <c r="A44" s="171"/>
      <c r="B44" s="756" t="s">
        <v>8</v>
      </c>
      <c r="C44" s="757"/>
      <c r="D44" s="757"/>
      <c r="E44" s="757"/>
      <c r="F44" s="757"/>
      <c r="G44" s="757"/>
      <c r="H44" s="757"/>
      <c r="I44" s="757"/>
      <c r="J44" s="757"/>
      <c r="K44" s="757"/>
      <c r="L44" s="757"/>
      <c r="M44" s="757"/>
      <c r="N44" s="757"/>
      <c r="O44" s="757"/>
      <c r="P44" s="758"/>
      <c r="Q44" s="171"/>
    </row>
    <row r="45" spans="1:17" ht="4.5" customHeight="1" thickBot="1" x14ac:dyDescent="0.25">
      <c r="A45" s="171"/>
      <c r="B45" s="164"/>
      <c r="C45" s="165"/>
      <c r="D45" s="165"/>
      <c r="E45" s="165"/>
      <c r="F45" s="165"/>
      <c r="G45" s="165"/>
      <c r="H45" s="165"/>
      <c r="I45" s="165"/>
      <c r="J45" s="165"/>
      <c r="K45" s="165"/>
      <c r="L45" s="165"/>
      <c r="M45" s="165"/>
      <c r="N45" s="165"/>
      <c r="O45" s="165"/>
      <c r="P45" s="166"/>
      <c r="Q45" s="171"/>
    </row>
    <row r="46" spans="1:17" x14ac:dyDescent="0.2">
      <c r="A46" s="171"/>
      <c r="B46" s="619" t="s">
        <v>20</v>
      </c>
      <c r="C46" s="66" t="s">
        <v>9</v>
      </c>
      <c r="D46" s="67" t="s">
        <v>149</v>
      </c>
      <c r="E46" s="67" t="s">
        <v>150</v>
      </c>
      <c r="F46" s="67" t="s">
        <v>151</v>
      </c>
      <c r="G46" s="67" t="s">
        <v>152</v>
      </c>
      <c r="H46" s="67" t="s">
        <v>153</v>
      </c>
      <c r="I46" s="67" t="s">
        <v>154</v>
      </c>
      <c r="J46" s="67" t="s">
        <v>155</v>
      </c>
      <c r="K46" s="67" t="s">
        <v>156</v>
      </c>
      <c r="L46" s="67" t="s">
        <v>157</v>
      </c>
      <c r="M46" s="67" t="s">
        <v>158</v>
      </c>
      <c r="N46" s="67" t="s">
        <v>159</v>
      </c>
      <c r="O46" s="68" t="s">
        <v>160</v>
      </c>
      <c r="P46" s="69" t="s">
        <v>24</v>
      </c>
      <c r="Q46" s="171"/>
    </row>
    <row r="47" spans="1:17" ht="13.5" thickBot="1" x14ac:dyDescent="0.25">
      <c r="A47" s="171"/>
      <c r="B47" s="620"/>
      <c r="C47" s="70" t="s">
        <v>10</v>
      </c>
      <c r="D47" s="178">
        <f>ICE_Registro!D10</f>
        <v>0.8</v>
      </c>
      <c r="E47" s="178">
        <f>ICE_Registro!F10</f>
        <v>0.4</v>
      </c>
      <c r="F47" s="178">
        <f>ICE_Registro!H10</f>
        <v>0.4</v>
      </c>
      <c r="G47" s="178">
        <f>ICE_Registro!L10</f>
        <v>0.4</v>
      </c>
      <c r="H47" s="178">
        <f>ICE_Registro!N10</f>
        <v>0.6</v>
      </c>
      <c r="I47" s="178">
        <f>ICE_Registro!P10</f>
        <v>0.8</v>
      </c>
      <c r="J47" s="178">
        <f>ICE_Registro!T10</f>
        <v>0.8</v>
      </c>
      <c r="K47" s="178">
        <f>ICE_Registro!V10</f>
        <v>0.8</v>
      </c>
      <c r="L47" s="178">
        <f>ICE_Registro!X10</f>
        <v>0.8</v>
      </c>
      <c r="M47" s="178">
        <f>ICE_Registro!AB10</f>
        <v>0.6</v>
      </c>
      <c r="N47" s="178">
        <f>ICE_Registro!AD10</f>
        <v>0.8</v>
      </c>
      <c r="O47" s="178">
        <f>ICE_Registro!AF10</f>
        <v>0.6</v>
      </c>
      <c r="P47" s="178">
        <f>AVERAGE(D47:O47)</f>
        <v>0.64999999999999991</v>
      </c>
      <c r="Q47" s="171"/>
    </row>
    <row r="48" spans="1:17" ht="4.5" customHeight="1" thickBot="1" x14ac:dyDescent="0.25">
      <c r="A48" s="171"/>
      <c r="B48" s="179">
        <v>0.9</v>
      </c>
      <c r="C48" s="180"/>
      <c r="D48" s="180"/>
      <c r="E48" s="180"/>
      <c r="F48" s="181">
        <f>+$C$26</f>
        <v>0.8</v>
      </c>
      <c r="G48" s="180"/>
      <c r="H48" s="180"/>
      <c r="I48" s="181">
        <f>+$C$26</f>
        <v>0.8</v>
      </c>
      <c r="J48" s="180"/>
      <c r="K48" s="180"/>
      <c r="L48" s="181">
        <f>+$C$26</f>
        <v>0.8</v>
      </c>
      <c r="M48" s="180"/>
      <c r="N48" s="180"/>
      <c r="O48" s="181">
        <f>+$C$26</f>
        <v>0.8</v>
      </c>
      <c r="P48" s="181">
        <f>+$C$26</f>
        <v>0.8</v>
      </c>
      <c r="Q48" s="171"/>
    </row>
    <row r="49" spans="1:17" ht="22.5" customHeight="1" thickBot="1" x14ac:dyDescent="0.25">
      <c r="A49" s="171"/>
      <c r="B49" s="756" t="s">
        <v>21</v>
      </c>
      <c r="C49" s="757"/>
      <c r="D49" s="757"/>
      <c r="E49" s="757"/>
      <c r="F49" s="757"/>
      <c r="G49" s="757"/>
      <c r="H49" s="757"/>
      <c r="I49" s="757"/>
      <c r="J49" s="757"/>
      <c r="K49" s="757"/>
      <c r="L49" s="757"/>
      <c r="M49" s="757"/>
      <c r="N49" s="757"/>
      <c r="O49" s="757"/>
      <c r="P49" s="758"/>
      <c r="Q49" s="171"/>
    </row>
    <row r="50" spans="1:17" x14ac:dyDescent="0.2">
      <c r="A50" s="171"/>
      <c r="B50" s="783"/>
      <c r="C50" s="784"/>
      <c r="D50" s="784"/>
      <c r="E50" s="784"/>
      <c r="F50" s="784"/>
      <c r="G50" s="784"/>
      <c r="H50" s="784"/>
      <c r="I50" s="784"/>
      <c r="J50" s="784"/>
      <c r="K50" s="784"/>
      <c r="L50" s="784"/>
      <c r="M50" s="784"/>
      <c r="N50" s="784"/>
      <c r="O50" s="784"/>
      <c r="P50" s="785"/>
      <c r="Q50" s="171"/>
    </row>
    <row r="51" spans="1:17" x14ac:dyDescent="0.2">
      <c r="A51" s="171"/>
      <c r="B51" s="786"/>
      <c r="C51" s="787"/>
      <c r="D51" s="787"/>
      <c r="E51" s="787"/>
      <c r="F51" s="787"/>
      <c r="G51" s="787"/>
      <c r="H51" s="787"/>
      <c r="I51" s="787"/>
      <c r="J51" s="787"/>
      <c r="K51" s="787"/>
      <c r="L51" s="787"/>
      <c r="M51" s="787"/>
      <c r="N51" s="787"/>
      <c r="O51" s="787"/>
      <c r="P51" s="788"/>
      <c r="Q51" s="171"/>
    </row>
    <row r="52" spans="1:17" x14ac:dyDescent="0.2">
      <c r="A52" s="171"/>
      <c r="B52" s="786"/>
      <c r="C52" s="787"/>
      <c r="D52" s="787"/>
      <c r="E52" s="787"/>
      <c r="F52" s="787"/>
      <c r="G52" s="787"/>
      <c r="H52" s="787"/>
      <c r="I52" s="787"/>
      <c r="J52" s="787"/>
      <c r="K52" s="787"/>
      <c r="L52" s="787"/>
      <c r="M52" s="787"/>
      <c r="N52" s="787"/>
      <c r="O52" s="787"/>
      <c r="P52" s="788"/>
      <c r="Q52" s="171"/>
    </row>
    <row r="53" spans="1:17" x14ac:dyDescent="0.2">
      <c r="A53" s="171"/>
      <c r="B53" s="786"/>
      <c r="C53" s="787"/>
      <c r="D53" s="787"/>
      <c r="E53" s="787"/>
      <c r="F53" s="787"/>
      <c r="G53" s="787"/>
      <c r="H53" s="787"/>
      <c r="I53" s="787"/>
      <c r="J53" s="787"/>
      <c r="K53" s="787"/>
      <c r="L53" s="787"/>
      <c r="M53" s="787"/>
      <c r="N53" s="787"/>
      <c r="O53" s="787"/>
      <c r="P53" s="788"/>
      <c r="Q53" s="171"/>
    </row>
    <row r="54" spans="1:17" x14ac:dyDescent="0.2">
      <c r="A54" s="171"/>
      <c r="B54" s="786"/>
      <c r="C54" s="787"/>
      <c r="D54" s="787"/>
      <c r="E54" s="787"/>
      <c r="F54" s="787"/>
      <c r="G54" s="787"/>
      <c r="H54" s="787"/>
      <c r="I54" s="787"/>
      <c r="J54" s="787"/>
      <c r="K54" s="787"/>
      <c r="L54" s="787"/>
      <c r="M54" s="787"/>
      <c r="N54" s="787"/>
      <c r="O54" s="787"/>
      <c r="P54" s="788"/>
      <c r="Q54" s="171"/>
    </row>
    <row r="55" spans="1:17" x14ac:dyDescent="0.2">
      <c r="A55" s="171"/>
      <c r="B55" s="786"/>
      <c r="C55" s="787"/>
      <c r="D55" s="787"/>
      <c r="E55" s="787"/>
      <c r="F55" s="787"/>
      <c r="G55" s="787"/>
      <c r="H55" s="787"/>
      <c r="I55" s="787"/>
      <c r="J55" s="787"/>
      <c r="K55" s="787"/>
      <c r="L55" s="787"/>
      <c r="M55" s="787"/>
      <c r="N55" s="787"/>
      <c r="O55" s="787"/>
      <c r="P55" s="788"/>
      <c r="Q55" s="171"/>
    </row>
    <row r="56" spans="1:17" x14ac:dyDescent="0.2">
      <c r="A56" s="171"/>
      <c r="B56" s="786"/>
      <c r="C56" s="787"/>
      <c r="D56" s="787"/>
      <c r="E56" s="787"/>
      <c r="F56" s="787"/>
      <c r="G56" s="787"/>
      <c r="H56" s="787"/>
      <c r="I56" s="787"/>
      <c r="J56" s="787"/>
      <c r="K56" s="787"/>
      <c r="L56" s="787"/>
      <c r="M56" s="787"/>
      <c r="N56" s="787"/>
      <c r="O56" s="787"/>
      <c r="P56" s="788"/>
      <c r="Q56" s="171"/>
    </row>
    <row r="57" spans="1:17" x14ac:dyDescent="0.2">
      <c r="A57" s="171"/>
      <c r="B57" s="786"/>
      <c r="C57" s="787"/>
      <c r="D57" s="787"/>
      <c r="E57" s="787"/>
      <c r="F57" s="787"/>
      <c r="G57" s="787"/>
      <c r="H57" s="787"/>
      <c r="I57" s="787"/>
      <c r="J57" s="787"/>
      <c r="K57" s="787"/>
      <c r="L57" s="787"/>
      <c r="M57" s="787"/>
      <c r="N57" s="787"/>
      <c r="O57" s="787"/>
      <c r="P57" s="788"/>
      <c r="Q57" s="171"/>
    </row>
    <row r="58" spans="1:17" x14ac:dyDescent="0.2">
      <c r="A58" s="171"/>
      <c r="B58" s="786"/>
      <c r="C58" s="787"/>
      <c r="D58" s="787"/>
      <c r="E58" s="787"/>
      <c r="F58" s="787"/>
      <c r="G58" s="787"/>
      <c r="H58" s="787"/>
      <c r="I58" s="787"/>
      <c r="J58" s="787"/>
      <c r="K58" s="787"/>
      <c r="L58" s="787"/>
      <c r="M58" s="787"/>
      <c r="N58" s="787"/>
      <c r="O58" s="787"/>
      <c r="P58" s="788"/>
      <c r="Q58" s="171"/>
    </row>
    <row r="59" spans="1:17" x14ac:dyDescent="0.2">
      <c r="A59" s="171"/>
      <c r="B59" s="786"/>
      <c r="C59" s="787"/>
      <c r="D59" s="787"/>
      <c r="E59" s="787"/>
      <c r="F59" s="787"/>
      <c r="G59" s="787"/>
      <c r="H59" s="787"/>
      <c r="I59" s="787"/>
      <c r="J59" s="787"/>
      <c r="K59" s="787"/>
      <c r="L59" s="787"/>
      <c r="M59" s="787"/>
      <c r="N59" s="787"/>
      <c r="O59" s="787"/>
      <c r="P59" s="788"/>
      <c r="Q59" s="171"/>
    </row>
    <row r="60" spans="1:17" x14ac:dyDescent="0.2">
      <c r="A60" s="171"/>
      <c r="B60" s="786"/>
      <c r="C60" s="787"/>
      <c r="D60" s="787"/>
      <c r="E60" s="787"/>
      <c r="F60" s="787"/>
      <c r="G60" s="787"/>
      <c r="H60" s="787"/>
      <c r="I60" s="787"/>
      <c r="J60" s="787"/>
      <c r="K60" s="787"/>
      <c r="L60" s="787"/>
      <c r="M60" s="787"/>
      <c r="N60" s="787"/>
      <c r="O60" s="787"/>
      <c r="P60" s="788"/>
      <c r="Q60" s="171"/>
    </row>
    <row r="61" spans="1:17" x14ac:dyDescent="0.2">
      <c r="A61" s="171"/>
      <c r="B61" s="786"/>
      <c r="C61" s="787"/>
      <c r="D61" s="787"/>
      <c r="E61" s="787"/>
      <c r="F61" s="787"/>
      <c r="G61" s="787"/>
      <c r="H61" s="787"/>
      <c r="I61" s="787"/>
      <c r="J61" s="787"/>
      <c r="K61" s="787"/>
      <c r="L61" s="787"/>
      <c r="M61" s="787"/>
      <c r="N61" s="787"/>
      <c r="O61" s="787"/>
      <c r="P61" s="788"/>
      <c r="Q61" s="171"/>
    </row>
    <row r="62" spans="1:17" x14ac:dyDescent="0.2">
      <c r="A62" s="171"/>
      <c r="B62" s="786"/>
      <c r="C62" s="787"/>
      <c r="D62" s="787"/>
      <c r="E62" s="787"/>
      <c r="F62" s="787"/>
      <c r="G62" s="787"/>
      <c r="H62" s="787"/>
      <c r="I62" s="787"/>
      <c r="J62" s="787"/>
      <c r="K62" s="787"/>
      <c r="L62" s="787"/>
      <c r="M62" s="787"/>
      <c r="N62" s="787"/>
      <c r="O62" s="787"/>
      <c r="P62" s="788"/>
      <c r="Q62" s="171"/>
    </row>
    <row r="63" spans="1:17" x14ac:dyDescent="0.2">
      <c r="A63" s="171"/>
      <c r="B63" s="786"/>
      <c r="C63" s="787"/>
      <c r="D63" s="787"/>
      <c r="E63" s="787"/>
      <c r="F63" s="787"/>
      <c r="G63" s="787"/>
      <c r="H63" s="787"/>
      <c r="I63" s="787"/>
      <c r="J63" s="787"/>
      <c r="K63" s="787"/>
      <c r="L63" s="787"/>
      <c r="M63" s="787"/>
      <c r="N63" s="787"/>
      <c r="O63" s="787"/>
      <c r="P63" s="788"/>
      <c r="Q63" s="171"/>
    </row>
    <row r="64" spans="1:17" x14ac:dyDescent="0.2">
      <c r="A64" s="171"/>
      <c r="B64" s="786"/>
      <c r="C64" s="787"/>
      <c r="D64" s="787"/>
      <c r="E64" s="787"/>
      <c r="F64" s="787"/>
      <c r="G64" s="787"/>
      <c r="H64" s="787"/>
      <c r="I64" s="787"/>
      <c r="J64" s="787"/>
      <c r="K64" s="787"/>
      <c r="L64" s="787"/>
      <c r="M64" s="787"/>
      <c r="N64" s="787"/>
      <c r="O64" s="787"/>
      <c r="P64" s="788"/>
      <c r="Q64" s="171"/>
    </row>
    <row r="65" spans="1:19" ht="13.5" thickBot="1" x14ac:dyDescent="0.25">
      <c r="A65" s="171"/>
      <c r="B65" s="789"/>
      <c r="C65" s="790"/>
      <c r="D65" s="790"/>
      <c r="E65" s="790"/>
      <c r="F65" s="790"/>
      <c r="G65" s="790"/>
      <c r="H65" s="790"/>
      <c r="I65" s="790"/>
      <c r="J65" s="790"/>
      <c r="K65" s="790"/>
      <c r="L65" s="790"/>
      <c r="M65" s="790"/>
      <c r="N65" s="790"/>
      <c r="O65" s="790"/>
      <c r="P65" s="791"/>
      <c r="Q65" s="171"/>
    </row>
    <row r="66" spans="1:19" s="182" customFormat="1" ht="4.5" customHeight="1" thickBot="1" x14ac:dyDescent="0.25">
      <c r="A66" s="792"/>
      <c r="B66" s="792"/>
      <c r="C66" s="792"/>
      <c r="D66" s="792"/>
      <c r="E66" s="792"/>
      <c r="F66" s="792"/>
      <c r="G66" s="792"/>
      <c r="H66" s="792"/>
      <c r="I66" s="792"/>
      <c r="J66" s="792"/>
      <c r="K66" s="792"/>
      <c r="L66" s="792"/>
      <c r="M66" s="792"/>
      <c r="N66" s="792"/>
      <c r="O66" s="792"/>
      <c r="P66" s="792"/>
      <c r="Q66" s="792"/>
      <c r="S66" s="183"/>
    </row>
    <row r="67" spans="1:19" ht="15" customHeight="1" x14ac:dyDescent="0.2">
      <c r="A67" s="171"/>
      <c r="B67" s="793" t="s">
        <v>5</v>
      </c>
      <c r="C67" s="660" t="s">
        <v>180</v>
      </c>
      <c r="D67" s="661"/>
      <c r="E67" s="661"/>
      <c r="F67" s="661"/>
      <c r="G67" s="661"/>
      <c r="H67" s="661"/>
      <c r="I67" s="661"/>
      <c r="J67" s="661"/>
      <c r="K67" s="661"/>
      <c r="L67" s="661"/>
      <c r="M67" s="661"/>
      <c r="N67" s="661"/>
      <c r="O67" s="661"/>
      <c r="P67" s="662"/>
      <c r="Q67" s="171"/>
    </row>
    <row r="68" spans="1:19" ht="96" customHeight="1" x14ac:dyDescent="0.2">
      <c r="A68" s="171"/>
      <c r="B68" s="794"/>
      <c r="C68" s="632" t="s">
        <v>380</v>
      </c>
      <c r="D68" s="633"/>
      <c r="E68" s="633"/>
      <c r="F68" s="633"/>
      <c r="G68" s="633"/>
      <c r="H68" s="633"/>
      <c r="I68" s="633"/>
      <c r="J68" s="633"/>
      <c r="K68" s="633"/>
      <c r="L68" s="633"/>
      <c r="M68" s="633"/>
      <c r="N68" s="633"/>
      <c r="O68" s="633"/>
      <c r="P68" s="634"/>
      <c r="Q68" s="171"/>
    </row>
    <row r="69" spans="1:19" ht="15" customHeight="1" x14ac:dyDescent="0.2">
      <c r="A69" s="171"/>
      <c r="B69" s="794"/>
      <c r="C69" s="663" t="s">
        <v>181</v>
      </c>
      <c r="D69" s="664"/>
      <c r="E69" s="664"/>
      <c r="F69" s="664"/>
      <c r="G69" s="664"/>
      <c r="H69" s="664"/>
      <c r="I69" s="664"/>
      <c r="J69" s="664"/>
      <c r="K69" s="664"/>
      <c r="L69" s="664"/>
      <c r="M69" s="664"/>
      <c r="N69" s="664"/>
      <c r="O69" s="664"/>
      <c r="P69" s="665"/>
      <c r="Q69" s="171"/>
    </row>
    <row r="70" spans="1:19" ht="90" customHeight="1" x14ac:dyDescent="0.2">
      <c r="A70" s="171"/>
      <c r="B70" s="794"/>
      <c r="C70" s="632" t="s">
        <v>381</v>
      </c>
      <c r="D70" s="633"/>
      <c r="E70" s="633"/>
      <c r="F70" s="633"/>
      <c r="G70" s="633"/>
      <c r="H70" s="633"/>
      <c r="I70" s="633"/>
      <c r="J70" s="633"/>
      <c r="K70" s="633"/>
      <c r="L70" s="633"/>
      <c r="M70" s="633"/>
      <c r="N70" s="633"/>
      <c r="O70" s="633"/>
      <c r="P70" s="634"/>
      <c r="Q70" s="171"/>
    </row>
    <row r="71" spans="1:19" ht="18" customHeight="1" x14ac:dyDescent="0.2">
      <c r="A71" s="171"/>
      <c r="B71" s="794"/>
      <c r="C71" s="663" t="s">
        <v>182</v>
      </c>
      <c r="D71" s="664"/>
      <c r="E71" s="664"/>
      <c r="F71" s="664"/>
      <c r="G71" s="664"/>
      <c r="H71" s="664"/>
      <c r="I71" s="664"/>
      <c r="J71" s="664"/>
      <c r="K71" s="664"/>
      <c r="L71" s="664"/>
      <c r="M71" s="664"/>
      <c r="N71" s="664"/>
      <c r="O71" s="664"/>
      <c r="P71" s="665"/>
      <c r="Q71" s="171"/>
    </row>
    <row r="72" spans="1:19" ht="90" customHeight="1" x14ac:dyDescent="0.2">
      <c r="A72" s="171"/>
      <c r="B72" s="794"/>
      <c r="C72" s="632" t="s">
        <v>382</v>
      </c>
      <c r="D72" s="633"/>
      <c r="E72" s="633"/>
      <c r="F72" s="633"/>
      <c r="G72" s="633"/>
      <c r="H72" s="633"/>
      <c r="I72" s="633"/>
      <c r="J72" s="633"/>
      <c r="K72" s="633"/>
      <c r="L72" s="633"/>
      <c r="M72" s="633"/>
      <c r="N72" s="633"/>
      <c r="O72" s="633"/>
      <c r="P72" s="634"/>
      <c r="Q72" s="171"/>
    </row>
    <row r="73" spans="1:19" ht="17.25" customHeight="1" x14ac:dyDescent="0.2">
      <c r="A73" s="171"/>
      <c r="B73" s="794"/>
      <c r="C73" s="663" t="s">
        <v>183</v>
      </c>
      <c r="D73" s="664"/>
      <c r="E73" s="664"/>
      <c r="F73" s="664"/>
      <c r="G73" s="664"/>
      <c r="H73" s="664"/>
      <c r="I73" s="664"/>
      <c r="J73" s="664"/>
      <c r="K73" s="664"/>
      <c r="L73" s="664"/>
      <c r="M73" s="664"/>
      <c r="N73" s="664"/>
      <c r="O73" s="664"/>
      <c r="P73" s="665"/>
      <c r="Q73" s="171"/>
    </row>
    <row r="74" spans="1:19" ht="90" customHeight="1" thickBot="1" x14ac:dyDescent="0.25">
      <c r="A74" s="171"/>
      <c r="B74" s="795"/>
      <c r="C74" s="780" t="s">
        <v>393</v>
      </c>
      <c r="D74" s="781"/>
      <c r="E74" s="781"/>
      <c r="F74" s="781"/>
      <c r="G74" s="781"/>
      <c r="H74" s="781"/>
      <c r="I74" s="781"/>
      <c r="J74" s="781"/>
      <c r="K74" s="781"/>
      <c r="L74" s="781"/>
      <c r="M74" s="781"/>
      <c r="N74" s="781"/>
      <c r="O74" s="781"/>
      <c r="P74" s="782"/>
      <c r="Q74" s="171"/>
    </row>
    <row r="75" spans="1:19" ht="30.75" customHeight="1" thickBot="1" x14ac:dyDescent="0.25">
      <c r="A75" s="171"/>
      <c r="B75" s="184" t="s">
        <v>63</v>
      </c>
      <c r="C75" s="705" t="s">
        <v>196</v>
      </c>
      <c r="D75" s="706"/>
      <c r="E75" s="706"/>
      <c r="F75" s="706"/>
      <c r="G75" s="706"/>
      <c r="H75" s="706"/>
      <c r="I75" s="706"/>
      <c r="J75" s="706"/>
      <c r="K75" s="706"/>
      <c r="L75" s="706"/>
      <c r="M75" s="706"/>
      <c r="N75" s="706"/>
      <c r="O75" s="706"/>
      <c r="P75" s="707"/>
      <c r="Q75" s="171"/>
    </row>
    <row r="76" spans="1:19" ht="27.75" customHeight="1" thickBot="1" x14ac:dyDescent="0.25">
      <c r="A76" s="171"/>
      <c r="B76" s="184" t="s">
        <v>84</v>
      </c>
      <c r="C76" s="654" t="s">
        <v>85</v>
      </c>
      <c r="D76" s="654"/>
      <c r="E76" s="654"/>
      <c r="F76" s="654"/>
      <c r="G76" s="654"/>
      <c r="H76" s="654"/>
      <c r="I76" s="654"/>
      <c r="J76" s="654"/>
      <c r="K76" s="654"/>
      <c r="L76" s="654"/>
      <c r="M76" s="654"/>
      <c r="N76" s="654"/>
      <c r="O76" s="654"/>
      <c r="P76" s="655"/>
      <c r="Q76" s="171"/>
    </row>
    <row r="79" spans="1:19" x14ac:dyDescent="0.2">
      <c r="C79" s="185"/>
    </row>
    <row r="80" spans="1:19" hidden="1" x14ac:dyDescent="0.2">
      <c r="C80" s="167">
        <v>2018</v>
      </c>
    </row>
    <row r="81" spans="2:19" hidden="1" x14ac:dyDescent="0.2">
      <c r="C81" s="167">
        <v>2019</v>
      </c>
    </row>
    <row r="87" spans="2:19" s="186" customFormat="1" x14ac:dyDescent="0.2">
      <c r="S87" s="169"/>
    </row>
    <row r="88" spans="2:19" s="186" customFormat="1" x14ac:dyDescent="0.2">
      <c r="S88" s="169"/>
    </row>
    <row r="89" spans="2:19" s="186" customFormat="1" x14ac:dyDescent="0.2">
      <c r="S89" s="169"/>
    </row>
    <row r="90" spans="2:19" s="186" customFormat="1" x14ac:dyDescent="0.2">
      <c r="S90" s="169"/>
    </row>
    <row r="91" spans="2:19" s="186" customFormat="1" x14ac:dyDescent="0.2">
      <c r="S91" s="169"/>
    </row>
    <row r="92" spans="2:19" s="186" customFormat="1" x14ac:dyDescent="0.2">
      <c r="S92" s="169"/>
    </row>
    <row r="93" spans="2:19" s="186" customFormat="1" x14ac:dyDescent="0.2">
      <c r="D93" s="187"/>
      <c r="E93" s="187"/>
      <c r="F93" s="187"/>
      <c r="G93" s="187"/>
      <c r="H93" s="187"/>
      <c r="I93" s="187"/>
      <c r="S93" s="169"/>
    </row>
    <row r="94" spans="2:19" s="186" customFormat="1" x14ac:dyDescent="0.2">
      <c r="D94" s="187"/>
      <c r="E94" s="187"/>
      <c r="F94" s="187"/>
      <c r="G94" s="187"/>
      <c r="H94" s="187"/>
      <c r="I94" s="187"/>
      <c r="S94" s="169"/>
    </row>
    <row r="95" spans="2:19" s="186" customFormat="1" x14ac:dyDescent="0.2">
      <c r="B95" s="187"/>
      <c r="C95" s="187"/>
      <c r="D95" s="187"/>
      <c r="E95" s="187"/>
      <c r="F95" s="187"/>
      <c r="G95" s="187"/>
      <c r="H95" s="187"/>
      <c r="I95" s="187"/>
      <c r="S95" s="169"/>
    </row>
    <row r="96" spans="2:19" s="186" customFormat="1" x14ac:dyDescent="0.2">
      <c r="B96" s="187"/>
      <c r="C96" s="187"/>
      <c r="D96" s="187"/>
      <c r="E96" s="187"/>
      <c r="F96" s="187"/>
      <c r="G96" s="187"/>
      <c r="H96" s="187"/>
      <c r="I96" s="187"/>
      <c r="S96" s="169"/>
    </row>
    <row r="97" spans="2:19" s="186" customFormat="1" x14ac:dyDescent="0.2">
      <c r="B97" s="187"/>
      <c r="C97" s="187"/>
      <c r="D97" s="187"/>
      <c r="E97" s="187"/>
      <c r="F97" s="187"/>
      <c r="G97" s="187"/>
      <c r="H97" s="187"/>
      <c r="I97" s="187"/>
      <c r="S97" s="169"/>
    </row>
    <row r="98" spans="2:19" s="186" customFormat="1" x14ac:dyDescent="0.2">
      <c r="B98" s="187"/>
      <c r="C98" s="187"/>
      <c r="D98" s="187"/>
      <c r="E98" s="187"/>
      <c r="F98" s="187"/>
      <c r="G98" s="187"/>
      <c r="H98" s="187"/>
      <c r="I98" s="187"/>
      <c r="K98" s="187"/>
      <c r="L98" s="187"/>
      <c r="M98" s="187"/>
      <c r="N98" s="187"/>
      <c r="O98" s="187"/>
      <c r="P98" s="187"/>
      <c r="S98" s="169"/>
    </row>
    <row r="99" spans="2:19" s="186" customFormat="1" x14ac:dyDescent="0.2">
      <c r="B99" s="187"/>
      <c r="C99" s="187"/>
      <c r="D99" s="187"/>
      <c r="E99" s="187"/>
      <c r="F99" s="187"/>
      <c r="G99" s="187"/>
      <c r="H99" s="187"/>
      <c r="I99" s="187"/>
      <c r="K99" s="187"/>
      <c r="L99" s="187"/>
      <c r="M99" s="187"/>
      <c r="N99" s="187"/>
      <c r="O99" s="187"/>
      <c r="P99" s="187"/>
      <c r="S99" s="169"/>
    </row>
    <row r="100" spans="2:19" s="186" customFormat="1" x14ac:dyDescent="0.2">
      <c r="B100" s="187"/>
      <c r="C100" s="187"/>
      <c r="D100" s="187"/>
      <c r="E100" s="187"/>
      <c r="F100" s="187"/>
      <c r="G100" s="187"/>
      <c r="H100" s="187"/>
      <c r="I100" s="187"/>
      <c r="K100" s="187"/>
      <c r="L100" s="187"/>
      <c r="M100" s="187"/>
      <c r="N100" s="187"/>
      <c r="O100" s="187"/>
      <c r="P100" s="187"/>
      <c r="S100" s="169"/>
    </row>
    <row r="101" spans="2:19" s="186" customFormat="1" x14ac:dyDescent="0.2">
      <c r="B101" s="187"/>
      <c r="C101" s="187"/>
      <c r="D101" s="187"/>
      <c r="E101" s="187"/>
      <c r="F101" s="187"/>
      <c r="G101" s="187"/>
      <c r="H101" s="187"/>
      <c r="I101" s="187"/>
      <c r="K101" s="187"/>
      <c r="L101" s="187"/>
      <c r="M101" s="187"/>
      <c r="N101" s="187"/>
      <c r="O101" s="187"/>
      <c r="P101" s="187"/>
      <c r="Q101" s="188" t="s">
        <v>69</v>
      </c>
      <c r="S101" s="169"/>
    </row>
    <row r="102" spans="2:19" s="186" customFormat="1" x14ac:dyDescent="0.2">
      <c r="B102" s="189"/>
      <c r="C102" s="189"/>
      <c r="D102" s="187"/>
      <c r="E102" s="187"/>
      <c r="F102" s="187"/>
      <c r="G102" s="187"/>
      <c r="H102" s="187"/>
      <c r="I102" s="187"/>
      <c r="K102" s="187"/>
      <c r="L102" s="187"/>
      <c r="O102" s="187"/>
      <c r="P102" s="187"/>
      <c r="Q102" s="188" t="s">
        <v>70</v>
      </c>
      <c r="S102" s="169"/>
    </row>
    <row r="103" spans="2:19" s="186" customFormat="1" x14ac:dyDescent="0.2">
      <c r="B103" s="189"/>
      <c r="C103" s="189"/>
      <c r="D103" s="187"/>
      <c r="E103" s="187"/>
      <c r="F103" s="187"/>
      <c r="G103" s="187"/>
      <c r="H103" s="187"/>
      <c r="I103" s="187"/>
      <c r="K103" s="187"/>
      <c r="L103" s="187"/>
      <c r="O103" s="187"/>
      <c r="P103" s="187"/>
      <c r="Q103" s="188" t="s">
        <v>72</v>
      </c>
      <c r="S103" s="169"/>
    </row>
    <row r="104" spans="2:19" s="186" customFormat="1" x14ac:dyDescent="0.2">
      <c r="B104" s="189"/>
      <c r="C104" s="189"/>
      <c r="D104" s="187"/>
      <c r="E104" s="187"/>
      <c r="F104" s="187"/>
      <c r="G104" s="187"/>
      <c r="H104" s="187"/>
      <c r="I104" s="187"/>
      <c r="K104" s="187"/>
      <c r="L104" s="187"/>
      <c r="O104" s="187"/>
      <c r="P104" s="187"/>
      <c r="Q104" s="188" t="s">
        <v>71</v>
      </c>
      <c r="S104" s="169"/>
    </row>
    <row r="105" spans="2:19" s="186" customFormat="1" x14ac:dyDescent="0.2">
      <c r="B105" s="187"/>
      <c r="C105" s="189"/>
      <c r="D105" s="187"/>
      <c r="E105" s="187"/>
      <c r="F105" s="187"/>
      <c r="G105" s="187"/>
      <c r="H105" s="187"/>
      <c r="I105" s="187"/>
      <c r="K105" s="187"/>
      <c r="L105" s="187"/>
      <c r="M105" s="189"/>
      <c r="N105" s="187"/>
      <c r="O105" s="187"/>
      <c r="P105" s="187"/>
      <c r="Q105" s="188" t="s">
        <v>73</v>
      </c>
      <c r="S105" s="169"/>
    </row>
    <row r="106" spans="2:19" s="186" customFormat="1" x14ac:dyDescent="0.2">
      <c r="B106" s="187"/>
      <c r="C106" s="189"/>
      <c r="D106" s="187"/>
      <c r="E106" s="187"/>
      <c r="F106" s="187"/>
      <c r="G106" s="187"/>
      <c r="H106" s="187"/>
      <c r="I106" s="187"/>
      <c r="K106" s="187"/>
      <c r="L106" s="187"/>
      <c r="M106" s="187"/>
      <c r="N106" s="187" t="s">
        <v>67</v>
      </c>
      <c r="O106" s="187"/>
      <c r="P106" s="187"/>
      <c r="Q106" s="188" t="s">
        <v>74</v>
      </c>
      <c r="S106" s="169"/>
    </row>
    <row r="107" spans="2:19" s="186" customFormat="1" x14ac:dyDescent="0.2">
      <c r="B107" s="187"/>
      <c r="C107" s="189"/>
      <c r="D107" s="187"/>
      <c r="E107" s="187"/>
      <c r="F107" s="187"/>
      <c r="G107" s="187"/>
      <c r="H107" s="187"/>
      <c r="I107" s="187"/>
      <c r="K107" s="187"/>
      <c r="L107" s="187"/>
      <c r="M107" s="187"/>
      <c r="N107" s="187"/>
      <c r="O107" s="187"/>
      <c r="P107" s="187"/>
      <c r="S107" s="169"/>
    </row>
    <row r="108" spans="2:19" s="186" customFormat="1" x14ac:dyDescent="0.2">
      <c r="B108" s="187"/>
      <c r="C108" s="189"/>
      <c r="D108" s="187"/>
      <c r="E108" s="187"/>
      <c r="F108" s="187"/>
      <c r="G108" s="187"/>
      <c r="H108" s="187"/>
      <c r="I108" s="187"/>
      <c r="K108" s="187"/>
      <c r="L108" s="187"/>
      <c r="M108" s="187"/>
      <c r="N108" s="187"/>
      <c r="O108" s="187"/>
      <c r="P108" s="187"/>
      <c r="S108" s="169"/>
    </row>
    <row r="109" spans="2:19" s="186" customFormat="1" x14ac:dyDescent="0.2">
      <c r="B109" s="187"/>
      <c r="C109" s="187"/>
      <c r="D109" s="187"/>
      <c r="E109" s="187"/>
      <c r="F109" s="187"/>
      <c r="G109" s="187"/>
      <c r="H109" s="187"/>
      <c r="I109" s="187"/>
      <c r="K109" s="187"/>
      <c r="L109" s="187"/>
      <c r="M109" s="187"/>
      <c r="N109" s="187"/>
      <c r="O109" s="187"/>
      <c r="P109" s="187"/>
      <c r="S109" s="169"/>
    </row>
    <row r="110" spans="2:19" s="186" customFormat="1" x14ac:dyDescent="0.2">
      <c r="B110" s="187"/>
      <c r="C110" s="187"/>
      <c r="D110" s="187"/>
      <c r="E110" s="187"/>
      <c r="F110" s="187"/>
      <c r="G110" s="187"/>
      <c r="H110" s="187"/>
      <c r="I110" s="187"/>
      <c r="K110" s="187"/>
      <c r="L110" s="187"/>
      <c r="M110" s="187"/>
      <c r="N110" s="187"/>
      <c r="O110" s="187"/>
      <c r="P110" s="187"/>
      <c r="S110" s="169"/>
    </row>
    <row r="111" spans="2:19" s="186" customFormat="1" x14ac:dyDescent="0.2">
      <c r="B111" s="187"/>
      <c r="C111" s="187"/>
      <c r="D111" s="187"/>
      <c r="E111" s="187"/>
      <c r="F111" s="187"/>
      <c r="G111" s="187"/>
      <c r="H111" s="187"/>
      <c r="I111" s="187"/>
      <c r="K111" s="187"/>
      <c r="L111" s="187"/>
      <c r="M111" s="187"/>
      <c r="N111" s="187"/>
      <c r="O111" s="187"/>
      <c r="P111" s="187"/>
      <c r="Q111" s="188">
        <v>2015</v>
      </c>
      <c r="S111" s="169"/>
    </row>
    <row r="112" spans="2:19" s="186" customFormat="1" ht="12.75" customHeight="1" x14ac:dyDescent="0.2">
      <c r="B112" s="187"/>
      <c r="C112" s="187"/>
      <c r="D112" s="187"/>
      <c r="E112" s="187"/>
      <c r="F112" s="187"/>
      <c r="G112" s="187"/>
      <c r="H112" s="187"/>
      <c r="I112" s="187"/>
      <c r="Q112" s="188">
        <v>2016</v>
      </c>
      <c r="S112" s="169"/>
    </row>
    <row r="113" spans="2:19" s="186" customFormat="1" x14ac:dyDescent="0.2">
      <c r="B113" s="187"/>
      <c r="C113" s="187"/>
      <c r="D113" s="187"/>
      <c r="E113" s="187"/>
      <c r="F113" s="187"/>
      <c r="G113" s="187"/>
      <c r="H113" s="187"/>
      <c r="I113" s="187"/>
      <c r="Q113" s="188">
        <v>2017</v>
      </c>
      <c r="S113" s="169"/>
    </row>
    <row r="114" spans="2:19" s="186" customFormat="1" x14ac:dyDescent="0.2">
      <c r="C114" s="187"/>
      <c r="H114" s="187"/>
      <c r="I114" s="187"/>
      <c r="Q114" s="188">
        <v>2018</v>
      </c>
      <c r="S114" s="169"/>
    </row>
    <row r="115" spans="2:19" s="186" customFormat="1" x14ac:dyDescent="0.2">
      <c r="C115" s="187"/>
      <c r="H115" s="187"/>
      <c r="I115" s="187"/>
      <c r="S115" s="169"/>
    </row>
    <row r="116" spans="2:19" s="186" customFormat="1" x14ac:dyDescent="0.2">
      <c r="C116" s="187"/>
      <c r="H116" s="187"/>
      <c r="I116" s="187"/>
      <c r="S116" s="169"/>
    </row>
    <row r="117" spans="2:19" s="186" customFormat="1" x14ac:dyDescent="0.2">
      <c r="B117" s="190"/>
      <c r="C117" s="187"/>
      <c r="H117" s="187"/>
      <c r="I117" s="187"/>
      <c r="S117" s="169"/>
    </row>
    <row r="118" spans="2:19" s="186" customFormat="1" x14ac:dyDescent="0.2">
      <c r="B118" s="190"/>
      <c r="C118" s="187"/>
      <c r="H118" s="187"/>
      <c r="I118" s="187"/>
      <c r="S118" s="169"/>
    </row>
    <row r="119" spans="2:19" s="186" customFormat="1" x14ac:dyDescent="0.2">
      <c r="B119" s="190"/>
      <c r="C119" s="187"/>
      <c r="H119" s="187"/>
      <c r="I119" s="187"/>
      <c r="S119" s="169"/>
    </row>
    <row r="120" spans="2:19" s="186" customFormat="1" x14ac:dyDescent="0.2">
      <c r="B120" s="190"/>
      <c r="C120" s="187"/>
      <c r="H120" s="187"/>
      <c r="I120" s="187"/>
      <c r="S120" s="169"/>
    </row>
    <row r="121" spans="2:19" s="186" customFormat="1" x14ac:dyDescent="0.2">
      <c r="B121" s="190"/>
      <c r="C121" s="187"/>
      <c r="H121" s="187"/>
      <c r="I121" s="187"/>
      <c r="S121" s="169"/>
    </row>
    <row r="122" spans="2:19" s="186" customFormat="1" x14ac:dyDescent="0.2">
      <c r="B122" s="190"/>
      <c r="C122" s="187"/>
      <c r="H122" s="187"/>
      <c r="I122" s="187"/>
      <c r="S122" s="169"/>
    </row>
    <row r="123" spans="2:19" s="186" customFormat="1" x14ac:dyDescent="0.2">
      <c r="B123" s="190"/>
      <c r="C123" s="187"/>
      <c r="H123" s="187"/>
      <c r="I123" s="187"/>
      <c r="S123" s="169"/>
    </row>
    <row r="124" spans="2:19" s="186" customFormat="1" x14ac:dyDescent="0.2">
      <c r="B124" s="191"/>
      <c r="C124" s="187"/>
      <c r="H124" s="187"/>
      <c r="I124" s="187"/>
      <c r="S124" s="169"/>
    </row>
    <row r="125" spans="2:19" s="186" customFormat="1" x14ac:dyDescent="0.2">
      <c r="B125" s="191"/>
      <c r="C125" s="187"/>
      <c r="H125" s="187"/>
      <c r="I125" s="187"/>
      <c r="S125" s="169"/>
    </row>
    <row r="126" spans="2:19" s="186" customFormat="1" x14ac:dyDescent="0.2">
      <c r="C126" s="187"/>
      <c r="H126" s="187"/>
      <c r="I126" s="187"/>
      <c r="S126" s="169"/>
    </row>
    <row r="127" spans="2:19" s="186" customFormat="1" x14ac:dyDescent="0.2">
      <c r="B127" s="192" t="s">
        <v>260</v>
      </c>
      <c r="C127" s="187"/>
      <c r="F127" s="187"/>
      <c r="I127" s="187"/>
      <c r="S127" s="169"/>
    </row>
    <row r="128" spans="2:19" s="186" customFormat="1" x14ac:dyDescent="0.2">
      <c r="B128" s="192" t="s">
        <v>261</v>
      </c>
      <c r="C128" s="187"/>
      <c r="F128" s="187"/>
      <c r="I128" s="187"/>
      <c r="S128" s="169"/>
    </row>
    <row r="129" spans="2:19" s="186" customFormat="1" x14ac:dyDescent="0.2">
      <c r="B129" s="192" t="s">
        <v>262</v>
      </c>
      <c r="C129" s="187"/>
      <c r="F129" s="187"/>
      <c r="I129" s="193"/>
      <c r="J129" s="193"/>
      <c r="K129" s="193"/>
      <c r="S129" s="169"/>
    </row>
    <row r="130" spans="2:19" s="186" customFormat="1" x14ac:dyDescent="0.2">
      <c r="B130" s="192" t="s">
        <v>263</v>
      </c>
      <c r="C130" s="187"/>
      <c r="F130" s="187"/>
      <c r="G130" s="187"/>
      <c r="H130" s="193"/>
      <c r="I130" s="193"/>
      <c r="J130" s="193"/>
      <c r="K130" s="193"/>
      <c r="S130" s="169"/>
    </row>
    <row r="131" spans="2:19" s="186" customFormat="1" x14ac:dyDescent="0.2">
      <c r="B131" s="192" t="s">
        <v>264</v>
      </c>
      <c r="C131" s="187"/>
      <c r="F131" s="187"/>
      <c r="G131" s="187"/>
      <c r="H131" s="193"/>
      <c r="I131" s="193"/>
      <c r="J131" s="193"/>
      <c r="K131" s="193"/>
      <c r="S131" s="169"/>
    </row>
    <row r="132" spans="2:19" s="186" customFormat="1" x14ac:dyDescent="0.2">
      <c r="B132" s="192" t="s">
        <v>265</v>
      </c>
      <c r="C132" s="187"/>
      <c r="F132" s="187"/>
      <c r="G132" s="187"/>
      <c r="H132" s="193"/>
      <c r="I132" s="193"/>
      <c r="J132" s="193"/>
      <c r="K132" s="193"/>
      <c r="S132" s="169"/>
    </row>
    <row r="133" spans="2:19" s="186" customFormat="1" x14ac:dyDescent="0.2">
      <c r="B133" s="192" t="s">
        <v>266</v>
      </c>
      <c r="C133" s="187"/>
      <c r="F133" s="187"/>
      <c r="G133" s="187"/>
      <c r="H133" s="193"/>
      <c r="I133" s="193"/>
      <c r="J133" s="193"/>
      <c r="K133" s="193"/>
      <c r="S133" s="169"/>
    </row>
    <row r="134" spans="2:19" s="186" customFormat="1" x14ac:dyDescent="0.2">
      <c r="B134" s="194"/>
      <c r="C134" s="187"/>
      <c r="F134" s="187"/>
      <c r="G134" s="187"/>
      <c r="H134" s="193"/>
      <c r="I134" s="193"/>
      <c r="J134" s="193"/>
      <c r="K134" s="193"/>
      <c r="S134" s="169"/>
    </row>
    <row r="135" spans="2:19" s="186" customFormat="1" x14ac:dyDescent="0.2">
      <c r="B135" s="190"/>
      <c r="C135" s="187"/>
      <c r="F135" s="187"/>
      <c r="G135" s="187"/>
      <c r="H135" s="193"/>
      <c r="I135" s="193"/>
      <c r="J135" s="193"/>
      <c r="K135" s="193"/>
      <c r="S135" s="169"/>
    </row>
    <row r="136" spans="2:19" s="171" customFormat="1" x14ac:dyDescent="0.2">
      <c r="B136" s="190"/>
      <c r="C136" s="187"/>
      <c r="F136" s="187"/>
      <c r="G136" s="187"/>
      <c r="H136" s="193"/>
      <c r="I136" s="193"/>
      <c r="J136" s="193"/>
      <c r="K136" s="193"/>
      <c r="S136" s="174"/>
    </row>
    <row r="137" spans="2:19" s="171" customFormat="1" x14ac:dyDescent="0.2">
      <c r="B137" s="186" t="s">
        <v>29</v>
      </c>
      <c r="C137" s="187"/>
      <c r="F137" s="187"/>
      <c r="G137" s="187"/>
      <c r="H137" s="193"/>
      <c r="I137" s="193"/>
      <c r="J137" s="193"/>
      <c r="K137" s="193"/>
      <c r="S137" s="174"/>
    </row>
    <row r="138" spans="2:19" s="171" customFormat="1" x14ac:dyDescent="0.2">
      <c r="B138" s="195" t="s">
        <v>55</v>
      </c>
      <c r="C138" s="187"/>
      <c r="F138" s="187"/>
      <c r="G138" s="187"/>
      <c r="H138" s="193"/>
      <c r="I138" s="193"/>
      <c r="J138" s="193"/>
      <c r="K138" s="193"/>
      <c r="S138" s="174"/>
    </row>
    <row r="139" spans="2:19" s="171" customFormat="1" x14ac:dyDescent="0.2">
      <c r="B139" s="195" t="s">
        <v>166</v>
      </c>
      <c r="C139" s="187"/>
      <c r="F139" s="187"/>
      <c r="G139" s="187"/>
      <c r="H139" s="193"/>
      <c r="I139" s="193"/>
      <c r="J139" s="193"/>
      <c r="K139" s="193"/>
      <c r="S139" s="174"/>
    </row>
    <row r="140" spans="2:19" s="171" customFormat="1" x14ac:dyDescent="0.2">
      <c r="B140" s="195" t="s">
        <v>39</v>
      </c>
      <c r="C140" s="187"/>
      <c r="F140" s="187"/>
      <c r="G140" s="187"/>
      <c r="H140" s="193"/>
      <c r="I140" s="193"/>
      <c r="J140" s="193"/>
      <c r="K140" s="193"/>
      <c r="S140" s="174"/>
    </row>
    <row r="141" spans="2:19" s="171" customFormat="1" x14ac:dyDescent="0.2">
      <c r="B141" s="195" t="s">
        <v>172</v>
      </c>
      <c r="C141" s="187"/>
      <c r="F141" s="187"/>
      <c r="G141" s="187"/>
      <c r="H141" s="193"/>
      <c r="I141" s="193"/>
      <c r="J141" s="193"/>
      <c r="K141" s="193"/>
      <c r="S141" s="174"/>
    </row>
    <row r="142" spans="2:19" s="171" customFormat="1" x14ac:dyDescent="0.2">
      <c r="B142" s="195" t="s">
        <v>112</v>
      </c>
      <c r="C142" s="187"/>
      <c r="F142" s="187"/>
      <c r="G142" s="187"/>
      <c r="J142" s="193"/>
      <c r="K142" s="193"/>
      <c r="S142" s="174"/>
    </row>
    <row r="143" spans="2:19" s="171" customFormat="1" x14ac:dyDescent="0.2">
      <c r="B143" s="195" t="s">
        <v>174</v>
      </c>
      <c r="C143" s="187"/>
      <c r="F143" s="187"/>
      <c r="G143" s="187"/>
      <c r="S143" s="174"/>
    </row>
    <row r="144" spans="2:19" s="171" customFormat="1" x14ac:dyDescent="0.2">
      <c r="B144" s="195" t="s">
        <v>53</v>
      </c>
      <c r="C144" s="187"/>
      <c r="F144" s="187"/>
      <c r="G144" s="187"/>
      <c r="S144" s="174"/>
    </row>
    <row r="145" spans="2:19" s="171" customFormat="1" x14ac:dyDescent="0.2">
      <c r="B145" s="195" t="s">
        <v>163</v>
      </c>
      <c r="C145" s="187"/>
      <c r="F145" s="187"/>
      <c r="G145" s="187"/>
      <c r="S145" s="174"/>
    </row>
    <row r="146" spans="2:19" s="171" customFormat="1" x14ac:dyDescent="0.2">
      <c r="B146" s="195" t="s">
        <v>167</v>
      </c>
      <c r="C146" s="187"/>
      <c r="F146" s="187"/>
      <c r="G146" s="187"/>
      <c r="S146" s="174"/>
    </row>
    <row r="147" spans="2:19" x14ac:dyDescent="0.2">
      <c r="B147" s="196" t="s">
        <v>187</v>
      </c>
      <c r="C147" s="187"/>
      <c r="F147" s="187"/>
      <c r="G147" s="187"/>
    </row>
    <row r="148" spans="2:19" x14ac:dyDescent="0.2">
      <c r="B148" s="195" t="s">
        <v>165</v>
      </c>
      <c r="C148" s="187"/>
      <c r="F148" s="187"/>
      <c r="G148" s="187"/>
    </row>
    <row r="149" spans="2:19" x14ac:dyDescent="0.2">
      <c r="B149" s="195" t="s">
        <v>170</v>
      </c>
      <c r="C149" s="187"/>
      <c r="F149" s="187"/>
      <c r="G149" s="187"/>
    </row>
    <row r="150" spans="2:19" x14ac:dyDescent="0.2">
      <c r="B150" s="195" t="s">
        <v>173</v>
      </c>
      <c r="C150" s="187"/>
      <c r="F150" s="187"/>
      <c r="G150" s="187"/>
    </row>
    <row r="151" spans="2:19" x14ac:dyDescent="0.2">
      <c r="B151" s="195" t="s">
        <v>171</v>
      </c>
      <c r="C151" s="187"/>
      <c r="F151" s="187"/>
      <c r="G151" s="187"/>
    </row>
    <row r="152" spans="2:19" x14ac:dyDescent="0.2">
      <c r="B152" s="195" t="s">
        <v>168</v>
      </c>
      <c r="C152" s="187"/>
      <c r="F152" s="187"/>
      <c r="G152" s="187"/>
    </row>
    <row r="153" spans="2:19" x14ac:dyDescent="0.2">
      <c r="B153" s="195" t="s">
        <v>161</v>
      </c>
      <c r="C153" s="187"/>
      <c r="F153" s="187"/>
      <c r="G153" s="187"/>
    </row>
    <row r="154" spans="2:19" x14ac:dyDescent="0.2">
      <c r="B154" s="195" t="s">
        <v>169</v>
      </c>
      <c r="C154" s="187"/>
    </row>
    <row r="155" spans="2:19" x14ac:dyDescent="0.2">
      <c r="B155" s="195" t="s">
        <v>162</v>
      </c>
      <c r="C155" s="187"/>
    </row>
    <row r="156" spans="2:19" x14ac:dyDescent="0.2">
      <c r="B156" s="195" t="s">
        <v>164</v>
      </c>
      <c r="C156" s="187"/>
    </row>
    <row r="157" spans="2:19" x14ac:dyDescent="0.2">
      <c r="B157" s="195" t="s">
        <v>46</v>
      </c>
      <c r="C157" s="187"/>
    </row>
    <row r="158" spans="2:19" x14ac:dyDescent="0.2">
      <c r="B158" s="195" t="s">
        <v>54</v>
      </c>
      <c r="C158" s="187"/>
    </row>
    <row r="159" spans="2:19" x14ac:dyDescent="0.2">
      <c r="B159" s="195" t="s">
        <v>45</v>
      </c>
      <c r="C159" s="187"/>
    </row>
    <row r="160" spans="2:19" x14ac:dyDescent="0.2">
      <c r="B160" s="195" t="s">
        <v>47</v>
      </c>
      <c r="C160" s="187"/>
    </row>
    <row r="161" spans="2:3" x14ac:dyDescent="0.2">
      <c r="B161" s="195" t="s">
        <v>113</v>
      </c>
      <c r="C161" s="187"/>
    </row>
    <row r="162" spans="2:3" x14ac:dyDescent="0.2">
      <c r="B162" s="195" t="s">
        <v>111</v>
      </c>
      <c r="C162" s="187"/>
    </row>
    <row r="163" spans="2:3" x14ac:dyDescent="0.2">
      <c r="B163" s="195" t="s">
        <v>40</v>
      </c>
      <c r="C163" s="187"/>
    </row>
    <row r="164" spans="2:3" x14ac:dyDescent="0.2">
      <c r="B164" s="195" t="s">
        <v>110</v>
      </c>
    </row>
    <row r="165" spans="2:3" x14ac:dyDescent="0.2">
      <c r="B165" s="186"/>
    </row>
    <row r="166" spans="2:3" x14ac:dyDescent="0.2">
      <c r="B166" s="186"/>
    </row>
    <row r="167" spans="2:3" x14ac:dyDescent="0.2">
      <c r="B167" s="186"/>
    </row>
    <row r="168" spans="2:3" x14ac:dyDescent="0.2">
      <c r="B168" s="186" t="s">
        <v>188</v>
      </c>
    </row>
    <row r="169" spans="2:3" x14ac:dyDescent="0.2">
      <c r="B169" s="188" t="s">
        <v>66</v>
      </c>
    </row>
    <row r="170" spans="2:3" x14ac:dyDescent="0.2">
      <c r="B170" s="188" t="s">
        <v>85</v>
      </c>
    </row>
    <row r="171" spans="2:3" x14ac:dyDescent="0.2">
      <c r="B171" s="186"/>
    </row>
    <row r="172" spans="2:3" x14ac:dyDescent="0.2">
      <c r="B172" s="190"/>
    </row>
    <row r="173" spans="2:3" x14ac:dyDescent="0.2">
      <c r="B173" s="190"/>
    </row>
    <row r="174" spans="2:3" x14ac:dyDescent="0.2">
      <c r="B174" s="197"/>
    </row>
    <row r="175" spans="2:3" x14ac:dyDescent="0.2">
      <c r="B175" s="197"/>
    </row>
    <row r="176" spans="2:3" x14ac:dyDescent="0.2">
      <c r="B176" s="197"/>
    </row>
    <row r="177" spans="2:2" x14ac:dyDescent="0.2">
      <c r="B177" s="197"/>
    </row>
    <row r="178" spans="2:2" x14ac:dyDescent="0.2">
      <c r="B178" s="197"/>
    </row>
  </sheetData>
  <sheetProtection formatColumns="0" formatRows="0"/>
  <mergeCells count="72">
    <mergeCell ref="C74:P74"/>
    <mergeCell ref="C75:P75"/>
    <mergeCell ref="C76:P76"/>
    <mergeCell ref="B50:P65"/>
    <mergeCell ref="A66:Q66"/>
    <mergeCell ref="B67:B74"/>
    <mergeCell ref="C67:P67"/>
    <mergeCell ref="C68:P68"/>
    <mergeCell ref="C72:P72"/>
    <mergeCell ref="C73:P73"/>
    <mergeCell ref="B44:P44"/>
    <mergeCell ref="B46:B47"/>
    <mergeCell ref="B49:P49"/>
    <mergeCell ref="H42:L42"/>
    <mergeCell ref="C42:G42"/>
    <mergeCell ref="C41:G41"/>
    <mergeCell ref="H41:L41"/>
    <mergeCell ref="M41:P41"/>
    <mergeCell ref="C69:P69"/>
    <mergeCell ref="C70:P70"/>
    <mergeCell ref="C71:P71"/>
    <mergeCell ref="M42:P42"/>
    <mergeCell ref="B35:P35"/>
    <mergeCell ref="C36:P36"/>
    <mergeCell ref="B38:P38"/>
    <mergeCell ref="C39:G39"/>
    <mergeCell ref="H39:L39"/>
    <mergeCell ref="M39:P39"/>
    <mergeCell ref="C40:G40"/>
    <mergeCell ref="H40:L40"/>
    <mergeCell ref="M40:P40"/>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M47">
    <cfRule type="cellIs" dxfId="184" priority="13" stopIfTrue="1" operator="equal">
      <formula>0</formula>
    </cfRule>
    <cfRule type="cellIs" dxfId="183" priority="14" stopIfTrue="1" operator="between">
      <formula>$S$5</formula>
      <formula>$S$6</formula>
    </cfRule>
    <cfRule type="cellIs" dxfId="182" priority="15" stopIfTrue="1" operator="between">
      <formula>$S$3</formula>
      <formula>$S$4</formula>
    </cfRule>
    <cfRule type="cellIs" dxfId="172" priority="16" stopIfTrue="1" operator="greaterThanOrEqual">
      <formula>$S$2</formula>
    </cfRule>
  </conditionalFormatting>
  <conditionalFormatting sqref="N47:O47">
    <cfRule type="cellIs" dxfId="181" priority="9" stopIfTrue="1" operator="equal">
      <formula>0</formula>
    </cfRule>
    <cfRule type="cellIs" dxfId="180" priority="10" stopIfTrue="1" operator="between">
      <formula>$S$5</formula>
      <formula>$S$6</formula>
    </cfRule>
    <cfRule type="cellIs" dxfId="179" priority="11" stopIfTrue="1" operator="between">
      <formula>$S$3</formula>
      <formula>$S$4</formula>
    </cfRule>
    <cfRule type="cellIs" dxfId="171" priority="12" stopIfTrue="1" operator="greaterThanOrEqual">
      <formula>$S$2</formula>
    </cfRule>
  </conditionalFormatting>
  <conditionalFormatting sqref="J47:L47">
    <cfRule type="cellIs" dxfId="178" priority="5" stopIfTrue="1" operator="equal">
      <formula>0</formula>
    </cfRule>
    <cfRule type="cellIs" dxfId="177" priority="6" stopIfTrue="1" operator="between">
      <formula>$S$5</formula>
      <formula>$S$6</formula>
    </cfRule>
    <cfRule type="cellIs" dxfId="176" priority="7" stopIfTrue="1" operator="between">
      <formula>$S$3</formula>
      <formula>$S$4</formula>
    </cfRule>
    <cfRule type="cellIs" dxfId="170" priority="8" stopIfTrue="1" operator="greaterThanOrEqual">
      <formula>$S$2</formula>
    </cfRule>
  </conditionalFormatting>
  <conditionalFormatting sqref="D47:I47">
    <cfRule type="cellIs" dxfId="175" priority="1" stopIfTrue="1" operator="equal">
      <formula>0</formula>
    </cfRule>
    <cfRule type="cellIs" dxfId="174" priority="2" stopIfTrue="1" operator="between">
      <formula>$S$5</formula>
      <formula>$S$6</formula>
    </cfRule>
    <cfRule type="cellIs" dxfId="173" priority="3" stopIfTrue="1" operator="between">
      <formula>$S$3</formula>
      <formula>$S$4</formula>
    </cfRule>
    <cfRule type="cellIs" dxfId="169" priority="4" stopIfTrue="1" operator="greaterThanOrEqual">
      <formula>$S$2</formula>
    </cfRule>
  </conditionalFormatting>
  <dataValidations count="7">
    <dataValidation type="list" allowBlank="1" showInputMessage="1" showErrorMessage="1" sqref="C32:P32" xr:uid="{EF0B6C29-46B3-4EA9-95C6-5E129EE3A957}">
      <formula1>$Q$91:$Q$96</formula1>
    </dataValidation>
    <dataValidation type="list" allowBlank="1" showInputMessage="1" showErrorMessage="1" sqref="C76:P76" xr:uid="{982E8A4B-E0A8-4473-9B3F-549157E96D2F}">
      <formula1>$B$169:$B$170</formula1>
    </dataValidation>
    <dataValidation type="list" allowBlank="1" showInputMessage="1" showErrorMessage="1" sqref="C12:P12" xr:uid="{C62E0781-6C32-40A5-A2F9-2F45514615E7}">
      <formula1>$B$138:$B$164</formula1>
    </dataValidation>
    <dataValidation type="list" allowBlank="1" showInputMessage="1" showErrorMessage="1" sqref="N10:P10" xr:uid="{44EFF532-3D2C-4635-B52D-0DFD9E9E70BC}">
      <formula1>"Economicos,Eficiencia,Eficacia, Efectividad,Calidad"</formula1>
    </dataValidation>
    <dataValidation type="list" allowBlank="1" showInputMessage="1" showErrorMessage="1" sqref="C34:P34 C36:P36" xr:uid="{219DA8F1-AC75-431C-8308-1335CD3231A3}">
      <formula1>$Q$101:$Q$106</formula1>
    </dataValidation>
    <dataValidation type="list" allowBlank="1" showInputMessage="1" showErrorMessage="1" sqref="C18:P18" xr:uid="{DD07F3B6-2A45-49A0-A3C7-18C3D6449C2F}">
      <formula1>$B$127:$B$133</formula1>
    </dataValidation>
    <dataValidation type="list" allowBlank="1" showInputMessage="1" showErrorMessage="1" sqref="C10:I10" xr:uid="{FD624907-A11C-4D45-BC9B-0737A41A6AAA}">
      <formula1>"2023,2024,2025,2026,2027"</formula1>
    </dataValidation>
  </dataValidations>
  <pageMargins left="0.7" right="0.7" top="0.75" bottom="0.75" header="0.3" footer="0.3"/>
  <pageSetup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533BC-193C-4225-AF73-8D3798661486}">
  <sheetPr>
    <tabColor theme="1" tint="0.499984740745262"/>
  </sheetPr>
  <dimension ref="A1:AL146"/>
  <sheetViews>
    <sheetView zoomScale="80" zoomScaleNormal="80" workbookViewId="0">
      <pane xSplit="2" ySplit="9" topLeftCell="U18" activePane="bottomRight" state="frozen"/>
      <selection pane="topRight" activeCell="C1" sqref="C1"/>
      <selection pane="bottomLeft" activeCell="A10" sqref="A10"/>
      <selection pane="bottomRight" activeCell="AB24" sqref="AB24:AB26"/>
    </sheetView>
  </sheetViews>
  <sheetFormatPr baseColWidth="10" defaultRowHeight="30" customHeight="1" x14ac:dyDescent="0.2"/>
  <cols>
    <col min="1" max="1" width="22.42578125" style="226" customWidth="1"/>
    <col min="2" max="2" width="27" style="203" bestFit="1" customWidth="1"/>
    <col min="3" max="15" width="10.7109375" style="203" customWidth="1"/>
    <col min="16" max="17" width="10.7109375" style="199" customWidth="1"/>
    <col min="18" max="18" width="10.7109375" style="169" customWidth="1"/>
    <col min="19" max="19" width="10.7109375" style="199" customWidth="1"/>
    <col min="20" max="26" width="10.7109375" style="203" customWidth="1"/>
    <col min="27" max="27" width="13.42578125" style="203" customWidth="1"/>
    <col min="28" max="28" width="15.42578125" style="203" customWidth="1"/>
    <col min="29" max="36" width="10.7109375" style="203" customWidth="1"/>
    <col min="37" max="37" width="11.42578125" style="203"/>
    <col min="38" max="38" width="48.5703125" style="203" customWidth="1"/>
    <col min="39" max="16384" width="11.42578125" style="203"/>
  </cols>
  <sheetData>
    <row r="1" spans="1:38" ht="30" hidden="1" customHeight="1" x14ac:dyDescent="0.25">
      <c r="A1" s="813"/>
      <c r="B1" s="814" t="s">
        <v>56</v>
      </c>
      <c r="C1" s="815"/>
      <c r="D1" s="815"/>
      <c r="E1" s="815"/>
      <c r="F1" s="815"/>
      <c r="G1" s="815"/>
      <c r="H1" s="815"/>
      <c r="I1" s="815"/>
      <c r="J1" s="815"/>
      <c r="K1" s="815"/>
      <c r="L1" s="815"/>
      <c r="M1" s="816"/>
      <c r="N1" s="817" t="s">
        <v>57</v>
      </c>
      <c r="O1" s="818"/>
      <c r="P1" s="198"/>
      <c r="S1" s="198"/>
      <c r="T1" s="200"/>
      <c r="U1" s="200"/>
      <c r="V1" s="201"/>
      <c r="W1" s="202"/>
    </row>
    <row r="2" spans="1:38" s="182" customFormat="1" ht="30" hidden="1" customHeight="1" x14ac:dyDescent="0.25">
      <c r="A2" s="813"/>
      <c r="B2" s="814" t="s">
        <v>87</v>
      </c>
      <c r="C2" s="815"/>
      <c r="D2" s="815"/>
      <c r="E2" s="815"/>
      <c r="F2" s="815"/>
      <c r="G2" s="815"/>
      <c r="H2" s="815"/>
      <c r="I2" s="815"/>
      <c r="J2" s="815"/>
      <c r="K2" s="815"/>
      <c r="L2" s="815"/>
      <c r="M2" s="816"/>
      <c r="N2" s="739" t="s">
        <v>189</v>
      </c>
      <c r="O2" s="740"/>
      <c r="P2" s="204"/>
      <c r="Q2" s="205"/>
      <c r="R2" s="167">
        <v>0.95</v>
      </c>
      <c r="S2" s="204"/>
      <c r="T2" s="206"/>
      <c r="U2" s="206"/>
      <c r="V2" s="207"/>
      <c r="W2" s="208"/>
    </row>
    <row r="3" spans="1:38" s="182" customFormat="1" ht="30" hidden="1" customHeight="1" x14ac:dyDescent="0.25">
      <c r="A3" s="813"/>
      <c r="B3" s="814" t="s">
        <v>89</v>
      </c>
      <c r="C3" s="815"/>
      <c r="D3" s="815"/>
      <c r="E3" s="815"/>
      <c r="F3" s="815"/>
      <c r="G3" s="815"/>
      <c r="H3" s="815"/>
      <c r="I3" s="815"/>
      <c r="J3" s="815"/>
      <c r="K3" s="815"/>
      <c r="L3" s="815"/>
      <c r="M3" s="816"/>
      <c r="N3" s="817" t="s">
        <v>175</v>
      </c>
      <c r="O3" s="818"/>
      <c r="P3" s="204"/>
      <c r="Q3" s="205"/>
      <c r="R3" s="167">
        <v>0.94999</v>
      </c>
      <c r="S3" s="204"/>
      <c r="T3" s="206"/>
      <c r="U3" s="206"/>
      <c r="V3" s="207"/>
      <c r="W3" s="208"/>
    </row>
    <row r="4" spans="1:38" s="182" customFormat="1" ht="30" hidden="1" customHeight="1" x14ac:dyDescent="0.25">
      <c r="A4" s="813"/>
      <c r="B4" s="814" t="s">
        <v>91</v>
      </c>
      <c r="C4" s="815"/>
      <c r="D4" s="815"/>
      <c r="E4" s="815"/>
      <c r="F4" s="815"/>
      <c r="G4" s="815"/>
      <c r="H4" s="815"/>
      <c r="I4" s="815"/>
      <c r="J4" s="815"/>
      <c r="K4" s="815"/>
      <c r="L4" s="815"/>
      <c r="M4" s="816"/>
      <c r="N4" s="818" t="s">
        <v>61</v>
      </c>
      <c r="O4" s="818"/>
      <c r="P4" s="209"/>
      <c r="Q4" s="205"/>
      <c r="R4" s="167">
        <v>0.65</v>
      </c>
      <c r="S4" s="209"/>
      <c r="T4" s="210"/>
      <c r="U4" s="210"/>
      <c r="V4" s="207"/>
      <c r="W4" s="208"/>
    </row>
    <row r="5" spans="1:38" s="182" customFormat="1" ht="18" hidden="1" x14ac:dyDescent="0.25">
      <c r="A5" s="211"/>
      <c r="B5" s="212"/>
      <c r="C5" s="213"/>
      <c r="D5" s="213"/>
      <c r="E5" s="213"/>
      <c r="F5" s="213"/>
      <c r="G5" s="213"/>
      <c r="H5" s="213"/>
      <c r="I5" s="213"/>
      <c r="J5" s="213"/>
      <c r="K5" s="213"/>
      <c r="L5" s="213"/>
      <c r="M5" s="214"/>
      <c r="N5" s="214"/>
      <c r="O5" s="214"/>
      <c r="P5" s="209"/>
      <c r="Q5" s="205"/>
      <c r="R5" s="167">
        <v>0.64998999999999996</v>
      </c>
      <c r="S5" s="209"/>
      <c r="T5" s="210"/>
      <c r="U5" s="210"/>
      <c r="V5" s="207"/>
      <c r="W5" s="208"/>
    </row>
    <row r="6" spans="1:38" s="182" customFormat="1" ht="13.5" hidden="1" customHeight="1" x14ac:dyDescent="0.25">
      <c r="A6" s="215" t="s">
        <v>0</v>
      </c>
      <c r="B6" s="216"/>
      <c r="C6" s="819" t="str">
        <f>[1]Requerimiento!C12</f>
        <v>GESTION DE INFRAESTRUCTURA FISICA</v>
      </c>
      <c r="D6" s="819"/>
      <c r="E6" s="819"/>
      <c r="F6" s="819"/>
      <c r="G6" s="819"/>
      <c r="H6" s="819"/>
      <c r="I6" s="819"/>
      <c r="J6" s="819"/>
      <c r="K6" s="819"/>
      <c r="L6" s="819"/>
      <c r="M6" s="819"/>
      <c r="N6" s="819"/>
      <c r="O6" s="819"/>
      <c r="P6" s="205"/>
      <c r="Q6" s="205"/>
      <c r="R6" s="170"/>
      <c r="S6" s="205"/>
    </row>
    <row r="7" spans="1:38" s="182" customFormat="1" ht="11.25" customHeight="1" thickBot="1" x14ac:dyDescent="0.25">
      <c r="A7" s="217"/>
      <c r="B7" s="216"/>
      <c r="C7" s="216"/>
      <c r="D7" s="216"/>
      <c r="E7" s="216"/>
      <c r="F7" s="216"/>
      <c r="G7" s="216"/>
      <c r="H7" s="216"/>
      <c r="I7" s="216"/>
      <c r="J7" s="216"/>
      <c r="K7" s="216"/>
      <c r="L7" s="216"/>
      <c r="M7" s="216"/>
      <c r="N7" s="216"/>
      <c r="O7" s="216"/>
      <c r="P7" s="205"/>
      <c r="Q7" s="205"/>
      <c r="R7" s="170"/>
      <c r="S7" s="205"/>
    </row>
    <row r="8" spans="1:38" s="228" customFormat="1" ht="30" customHeight="1" x14ac:dyDescent="0.2">
      <c r="A8" s="820" t="s">
        <v>92</v>
      </c>
      <c r="B8" s="822" t="s">
        <v>20</v>
      </c>
      <c r="C8" s="824" t="str">
        <f>[2]ICE!C14</f>
        <v>Indicador Consumo Energético (ICE)</v>
      </c>
      <c r="D8" s="825"/>
      <c r="E8" s="825"/>
      <c r="F8" s="825"/>
      <c r="G8" s="825"/>
      <c r="H8" s="825"/>
      <c r="I8" s="825"/>
      <c r="J8" s="825"/>
      <c r="K8" s="825"/>
      <c r="L8" s="825"/>
      <c r="M8" s="825"/>
      <c r="N8" s="825"/>
      <c r="O8" s="825"/>
      <c r="P8" s="825"/>
      <c r="Q8" s="825"/>
      <c r="R8" s="825"/>
      <c r="S8" s="825"/>
      <c r="T8" s="825"/>
      <c r="U8" s="825"/>
      <c r="V8" s="825"/>
      <c r="W8" s="825"/>
      <c r="X8" s="825"/>
      <c r="Y8" s="825"/>
      <c r="Z8" s="825"/>
      <c r="AA8" s="825"/>
      <c r="AB8" s="825"/>
      <c r="AC8" s="825"/>
      <c r="AD8" s="825"/>
      <c r="AE8" s="825"/>
      <c r="AF8" s="825"/>
      <c r="AG8" s="825"/>
      <c r="AH8" s="825"/>
      <c r="AI8" s="825"/>
      <c r="AJ8" s="825"/>
      <c r="AK8" s="825"/>
      <c r="AL8" s="825"/>
    </row>
    <row r="9" spans="1:38" s="229" customFormat="1" ht="30" customHeight="1" x14ac:dyDescent="0.2">
      <c r="A9" s="821"/>
      <c r="B9" s="823"/>
      <c r="C9" s="826" t="s">
        <v>290</v>
      </c>
      <c r="D9" s="826"/>
      <c r="E9" s="826" t="s">
        <v>291</v>
      </c>
      <c r="F9" s="826"/>
      <c r="G9" s="826" t="s">
        <v>292</v>
      </c>
      <c r="H9" s="826"/>
      <c r="I9" s="826" t="s">
        <v>176</v>
      </c>
      <c r="J9" s="826"/>
      <c r="K9" s="826" t="s">
        <v>293</v>
      </c>
      <c r="L9" s="826"/>
      <c r="M9" s="826" t="s">
        <v>294</v>
      </c>
      <c r="N9" s="826"/>
      <c r="O9" s="826" t="s">
        <v>295</v>
      </c>
      <c r="P9" s="826"/>
      <c r="Q9" s="826" t="s">
        <v>177</v>
      </c>
      <c r="R9" s="826"/>
      <c r="S9" s="826" t="s">
        <v>296</v>
      </c>
      <c r="T9" s="826"/>
      <c r="U9" s="826" t="s">
        <v>297</v>
      </c>
      <c r="V9" s="826"/>
      <c r="W9" s="826" t="s">
        <v>298</v>
      </c>
      <c r="X9" s="826"/>
      <c r="Y9" s="826" t="s">
        <v>178</v>
      </c>
      <c r="Z9" s="826"/>
      <c r="AA9" s="826" t="s">
        <v>299</v>
      </c>
      <c r="AB9" s="826"/>
      <c r="AC9" s="826" t="s">
        <v>300</v>
      </c>
      <c r="AD9" s="826"/>
      <c r="AE9" s="826" t="s">
        <v>301</v>
      </c>
      <c r="AF9" s="826"/>
      <c r="AG9" s="826" t="s">
        <v>179</v>
      </c>
      <c r="AH9" s="826"/>
      <c r="AI9" s="826" t="s">
        <v>302</v>
      </c>
      <c r="AJ9" s="826"/>
      <c r="AK9" s="829" t="s">
        <v>94</v>
      </c>
      <c r="AL9" s="830"/>
    </row>
    <row r="10" spans="1:38" s="182" customFormat="1" ht="30.75" customHeight="1" x14ac:dyDescent="0.2">
      <c r="A10" s="831" t="s">
        <v>303</v>
      </c>
      <c r="B10" s="218" t="str">
        <f>[2]ICA!B40</f>
        <v>Sedes con registro de consumo permitido</v>
      </c>
      <c r="C10" s="219">
        <f>SUM(D12:D26)</f>
        <v>4</v>
      </c>
      <c r="D10" s="832">
        <f>C10/C11</f>
        <v>0.8</v>
      </c>
      <c r="E10" s="219">
        <f>SUM(F12:F26)</f>
        <v>2</v>
      </c>
      <c r="F10" s="832">
        <f>E10/E11</f>
        <v>0.4</v>
      </c>
      <c r="G10" s="219">
        <f>SUM(H12:H26)</f>
        <v>2</v>
      </c>
      <c r="H10" s="832">
        <f>G10/G11</f>
        <v>0.4</v>
      </c>
      <c r="I10" s="219">
        <f>SUM(J12:J26)</f>
        <v>4</v>
      </c>
      <c r="J10" s="832">
        <f>I10/I11</f>
        <v>0.8</v>
      </c>
      <c r="K10" s="219">
        <f>SUM(L12:L26)</f>
        <v>2</v>
      </c>
      <c r="L10" s="832">
        <f>K10/K11</f>
        <v>0.4</v>
      </c>
      <c r="M10" s="219">
        <f>SUM(N12:N26)</f>
        <v>3</v>
      </c>
      <c r="N10" s="832">
        <f>M10/M11</f>
        <v>0.6</v>
      </c>
      <c r="O10" s="219">
        <f>SUM(P12:P26)</f>
        <v>4</v>
      </c>
      <c r="P10" s="832">
        <f>O10/O11</f>
        <v>0.8</v>
      </c>
      <c r="Q10" s="219">
        <f>SUM(R12:R26)</f>
        <v>3</v>
      </c>
      <c r="R10" s="832">
        <f>Q10/Q11</f>
        <v>0.6</v>
      </c>
      <c r="S10" s="219">
        <f>SUM(T12:T26)</f>
        <v>4</v>
      </c>
      <c r="T10" s="832">
        <f>S10/S11</f>
        <v>0.8</v>
      </c>
      <c r="U10" s="219">
        <f>SUM(V12:V26)</f>
        <v>4</v>
      </c>
      <c r="V10" s="832">
        <f>U10/U11</f>
        <v>0.8</v>
      </c>
      <c r="W10" s="219">
        <f>SUM(X12:X26)</f>
        <v>4</v>
      </c>
      <c r="X10" s="832">
        <f>W10/W11</f>
        <v>0.8</v>
      </c>
      <c r="Y10" s="219">
        <f>AVERAGE(S10,U10,W10)</f>
        <v>4</v>
      </c>
      <c r="Z10" s="832">
        <f>Y10/Y11</f>
        <v>0.8</v>
      </c>
      <c r="AA10" s="219">
        <f>SUM(AB12:AB26)</f>
        <v>3</v>
      </c>
      <c r="AB10" s="832">
        <f>AA10/AA11</f>
        <v>0.6</v>
      </c>
      <c r="AC10" s="219">
        <f>SUM(AD12:AD26)</f>
        <v>4</v>
      </c>
      <c r="AD10" s="832">
        <f>AC10/AC11</f>
        <v>0.8</v>
      </c>
      <c r="AE10" s="219">
        <f>SUM(AF12:AF26)</f>
        <v>3</v>
      </c>
      <c r="AF10" s="832">
        <f>AE10/AE11</f>
        <v>0.6</v>
      </c>
      <c r="AG10" s="219">
        <f>AVERAGE(AA10,AC10,AE10)</f>
        <v>3.3333333333333335</v>
      </c>
      <c r="AH10" s="832">
        <f>AG10/AG11</f>
        <v>0.66666666666666674</v>
      </c>
      <c r="AI10" s="219">
        <f>AVERAGE(S10,U10,W10,AA10,AC10,AE10)</f>
        <v>3.6666666666666665</v>
      </c>
      <c r="AJ10" s="832">
        <f>AI10/AI11</f>
        <v>0.73333333333333328</v>
      </c>
      <c r="AK10" s="805" t="s">
        <v>304</v>
      </c>
      <c r="AL10" s="806"/>
    </row>
    <row r="11" spans="1:38" s="182" customFormat="1" ht="30.75" customHeight="1" x14ac:dyDescent="0.2">
      <c r="A11" s="831"/>
      <c r="B11" s="218" t="s">
        <v>305</v>
      </c>
      <c r="C11" s="219">
        <v>5</v>
      </c>
      <c r="D11" s="832"/>
      <c r="E11" s="219">
        <v>5</v>
      </c>
      <c r="F11" s="832"/>
      <c r="G11" s="219">
        <v>5</v>
      </c>
      <c r="H11" s="832"/>
      <c r="I11" s="219">
        <v>5</v>
      </c>
      <c r="J11" s="832"/>
      <c r="K11" s="219">
        <v>5</v>
      </c>
      <c r="L11" s="832"/>
      <c r="M11" s="219">
        <v>5</v>
      </c>
      <c r="N11" s="832"/>
      <c r="O11" s="219">
        <v>5</v>
      </c>
      <c r="P11" s="832"/>
      <c r="Q11" s="219">
        <v>5</v>
      </c>
      <c r="R11" s="832"/>
      <c r="S11" s="219">
        <v>5</v>
      </c>
      <c r="T11" s="832"/>
      <c r="U11" s="219">
        <v>5</v>
      </c>
      <c r="V11" s="832"/>
      <c r="W11" s="219">
        <v>5</v>
      </c>
      <c r="X11" s="832"/>
      <c r="Y11" s="219">
        <v>5</v>
      </c>
      <c r="Z11" s="832"/>
      <c r="AA11" s="219">
        <v>5</v>
      </c>
      <c r="AB11" s="832"/>
      <c r="AC11" s="219">
        <v>5</v>
      </c>
      <c r="AD11" s="832"/>
      <c r="AE11" s="219">
        <v>5</v>
      </c>
      <c r="AF11" s="832"/>
      <c r="AG11" s="219">
        <v>5</v>
      </c>
      <c r="AH11" s="832"/>
      <c r="AI11" s="219">
        <v>5</v>
      </c>
      <c r="AJ11" s="832"/>
      <c r="AK11" s="807"/>
      <c r="AL11" s="808"/>
    </row>
    <row r="12" spans="1:38" ht="63.75" customHeight="1" x14ac:dyDescent="0.2">
      <c r="A12" s="802" t="s">
        <v>306</v>
      </c>
      <c r="B12" s="220" t="s">
        <v>307</v>
      </c>
      <c r="C12" s="221">
        <v>4400</v>
      </c>
      <c r="D12" s="801">
        <f>IF(C12&lt;C14,1,0)</f>
        <v>1</v>
      </c>
      <c r="E12" s="221">
        <v>5080</v>
      </c>
      <c r="F12" s="801">
        <f>IF(E12&lt;E14,1,0)</f>
        <v>0</v>
      </c>
      <c r="G12" s="221">
        <v>4320</v>
      </c>
      <c r="H12" s="801">
        <f>IF(G12&lt;G14,1,0)</f>
        <v>1</v>
      </c>
      <c r="I12" s="222">
        <f>C12+E12+G12</f>
        <v>13800</v>
      </c>
      <c r="J12" s="801">
        <f>IF(I12&lt;I14,1,0)</f>
        <v>1</v>
      </c>
      <c r="K12" s="221">
        <v>4200</v>
      </c>
      <c r="L12" s="801">
        <f>IF(K12&lt;K14,1,0)</f>
        <v>1</v>
      </c>
      <c r="M12" s="221">
        <v>3840</v>
      </c>
      <c r="N12" s="801">
        <f>IF(M12&lt;M14,1,0)</f>
        <v>1</v>
      </c>
      <c r="O12" s="221">
        <v>3800</v>
      </c>
      <c r="P12" s="801">
        <f>IF(O12&lt;O14,1,0)</f>
        <v>1</v>
      </c>
      <c r="Q12" s="222">
        <f t="shared" ref="Q12:Q28" si="0">AVERAGE(K12,M12,O12)</f>
        <v>3946.6666666666665</v>
      </c>
      <c r="R12" s="801">
        <f>IF(Q12&lt;Q14,1,0)</f>
        <v>1</v>
      </c>
      <c r="S12" s="221">
        <v>4120</v>
      </c>
      <c r="T12" s="801">
        <f>IF(S12="","",IF(S12&lt;S14,1,0))</f>
        <v>1</v>
      </c>
      <c r="U12" s="221">
        <v>4200</v>
      </c>
      <c r="V12" s="801">
        <f>IF(U12="","",IF(U12&lt;U14,1,0))</f>
        <v>1</v>
      </c>
      <c r="W12" s="225">
        <v>4160</v>
      </c>
      <c r="X12" s="801">
        <f>IF(W12="","",IF(W12&lt;W14,1,0))</f>
        <v>1</v>
      </c>
      <c r="Y12" s="222">
        <f>AVERAGE(S12,U12,W12)</f>
        <v>4160</v>
      </c>
      <c r="Z12" s="801">
        <f>IF(Y12="","",IF(Y12&lt;Y14,1,0))</f>
        <v>1</v>
      </c>
      <c r="AA12" s="221">
        <v>4160</v>
      </c>
      <c r="AB12" s="801">
        <f>IF(AA12="","",IF(AA12&lt;AA14,1,0))</f>
        <v>1</v>
      </c>
      <c r="AC12" s="221">
        <v>4400</v>
      </c>
      <c r="AD12" s="801">
        <f>IF(AC12="","",IF(AC12&lt;AC14,1,0))</f>
        <v>1</v>
      </c>
      <c r="AE12" s="221"/>
      <c r="AF12" s="801" t="str">
        <f>IF(AE12="","",IF(AE12&lt;AE14,1,0))</f>
        <v/>
      </c>
      <c r="AG12" s="222">
        <f>AVERAGE(AA12,AC12,AE12)</f>
        <v>4280</v>
      </c>
      <c r="AH12" s="801">
        <f>IF(AG12&lt;AG14,1,0)</f>
        <v>1</v>
      </c>
      <c r="AI12" s="224">
        <f>AVERAGE(S12,U12,W12,AA12,AC12,AE12)</f>
        <v>4208</v>
      </c>
      <c r="AJ12" s="801">
        <f>IF(AI12&lt;AI14,1,0)</f>
        <v>1</v>
      </c>
      <c r="AK12" s="933" t="s">
        <v>390</v>
      </c>
      <c r="AL12" s="934"/>
    </row>
    <row r="13" spans="1:38" ht="55.5" customHeight="1" x14ac:dyDescent="0.2">
      <c r="A13" s="803"/>
      <c r="B13" s="220" t="s">
        <v>308</v>
      </c>
      <c r="C13" s="221">
        <v>4520</v>
      </c>
      <c r="D13" s="801"/>
      <c r="E13" s="221">
        <v>4520</v>
      </c>
      <c r="F13" s="801"/>
      <c r="G13" s="221">
        <v>4520</v>
      </c>
      <c r="H13" s="801"/>
      <c r="I13" s="222">
        <f t="shared" ref="I13:I32" si="1">C13+E13+G13</f>
        <v>13560</v>
      </c>
      <c r="J13" s="801"/>
      <c r="K13" s="221">
        <v>4520</v>
      </c>
      <c r="L13" s="801"/>
      <c r="M13" s="221">
        <v>4520</v>
      </c>
      <c r="N13" s="801"/>
      <c r="O13" s="221">
        <v>4520</v>
      </c>
      <c r="P13" s="801"/>
      <c r="Q13" s="222">
        <f t="shared" si="0"/>
        <v>4520</v>
      </c>
      <c r="R13" s="801"/>
      <c r="S13" s="221">
        <v>4520</v>
      </c>
      <c r="T13" s="801"/>
      <c r="U13" s="221">
        <v>4520</v>
      </c>
      <c r="V13" s="801"/>
      <c r="W13" s="225">
        <v>4520</v>
      </c>
      <c r="X13" s="801"/>
      <c r="Y13" s="222">
        <f>AVERAGE(S13,U13,W13)</f>
        <v>4520</v>
      </c>
      <c r="Z13" s="801"/>
      <c r="AA13" s="221">
        <v>4520</v>
      </c>
      <c r="AB13" s="801"/>
      <c r="AC13" s="221">
        <v>4520</v>
      </c>
      <c r="AD13" s="801"/>
      <c r="AE13" s="221"/>
      <c r="AF13" s="801"/>
      <c r="AG13" s="222">
        <f>AVERAGE(AA13,AC13,AE13)</f>
        <v>4520</v>
      </c>
      <c r="AH13" s="801"/>
      <c r="AI13" s="225">
        <f>AVERAGE(S13,U13,W13,AA13,AC13,AE13)</f>
        <v>4520</v>
      </c>
      <c r="AJ13" s="801"/>
      <c r="AK13" s="935"/>
      <c r="AL13" s="936"/>
    </row>
    <row r="14" spans="1:38" ht="30" customHeight="1" x14ac:dyDescent="0.2">
      <c r="A14" s="804"/>
      <c r="B14" s="220" t="s">
        <v>309</v>
      </c>
      <c r="C14" s="221">
        <f>C13*1.08</f>
        <v>4881.6000000000004</v>
      </c>
      <c r="D14" s="801"/>
      <c r="E14" s="221">
        <f>E13*1.08</f>
        <v>4881.6000000000004</v>
      </c>
      <c r="F14" s="801"/>
      <c r="G14" s="221">
        <f>G13*1.08</f>
        <v>4881.6000000000004</v>
      </c>
      <c r="H14" s="801"/>
      <c r="I14" s="222">
        <f t="shared" si="1"/>
        <v>14644.800000000001</v>
      </c>
      <c r="J14" s="801"/>
      <c r="K14" s="221">
        <f>K13*1.08</f>
        <v>4881.6000000000004</v>
      </c>
      <c r="L14" s="801"/>
      <c r="M14" s="221">
        <f>M13*1.08</f>
        <v>4881.6000000000004</v>
      </c>
      <c r="N14" s="801"/>
      <c r="O14" s="221">
        <f>O13*1.08</f>
        <v>4881.6000000000004</v>
      </c>
      <c r="P14" s="801"/>
      <c r="Q14" s="222">
        <f>Q13*1.08</f>
        <v>4881.6000000000004</v>
      </c>
      <c r="R14" s="801"/>
      <c r="S14" s="221">
        <v>4881.16</v>
      </c>
      <c r="T14" s="801"/>
      <c r="U14" s="221">
        <v>4881</v>
      </c>
      <c r="V14" s="801"/>
      <c r="W14" s="225">
        <v>4881</v>
      </c>
      <c r="X14" s="801"/>
      <c r="Y14" s="222">
        <f>Y13*1.08</f>
        <v>4881.6000000000004</v>
      </c>
      <c r="Z14" s="801"/>
      <c r="AA14" s="221">
        <f>AA13*1.08</f>
        <v>4881.6000000000004</v>
      </c>
      <c r="AB14" s="801"/>
      <c r="AC14" s="221">
        <f>AC13*1.08</f>
        <v>4881.6000000000004</v>
      </c>
      <c r="AD14" s="801"/>
      <c r="AE14" s="221">
        <f>AE13*1.08</f>
        <v>0</v>
      </c>
      <c r="AF14" s="801"/>
      <c r="AG14" s="222">
        <f>AG13*1.08</f>
        <v>4881.6000000000004</v>
      </c>
      <c r="AH14" s="801"/>
      <c r="AI14" s="222">
        <f>AI13*1.08</f>
        <v>4881.6000000000004</v>
      </c>
      <c r="AJ14" s="801"/>
      <c r="AK14" s="937"/>
      <c r="AL14" s="938"/>
    </row>
    <row r="15" spans="1:38" ht="30" customHeight="1" x14ac:dyDescent="0.2">
      <c r="A15" s="802" t="s">
        <v>310</v>
      </c>
      <c r="B15" s="220" t="s">
        <v>307</v>
      </c>
      <c r="C15" s="221">
        <v>64296</v>
      </c>
      <c r="D15" s="801">
        <f>IF(C15&lt;C17,1,0)</f>
        <v>0</v>
      </c>
      <c r="E15" s="221">
        <v>71136</v>
      </c>
      <c r="F15" s="801">
        <f>IF(E15&lt;E17,1,0)</f>
        <v>0</v>
      </c>
      <c r="G15" s="221">
        <v>69426</v>
      </c>
      <c r="H15" s="801">
        <f>IF(G15&lt;G17,1,0)</f>
        <v>0</v>
      </c>
      <c r="I15" s="222">
        <f t="shared" si="1"/>
        <v>204858</v>
      </c>
      <c r="J15" s="801">
        <f>IF(I15&lt;I17,1,0)</f>
        <v>0</v>
      </c>
      <c r="K15" s="221">
        <v>69768</v>
      </c>
      <c r="L15" s="801">
        <f>IF(K15&lt;K17,1,0)</f>
        <v>0</v>
      </c>
      <c r="M15" s="221">
        <v>66006</v>
      </c>
      <c r="N15" s="801">
        <f>IF(M15&lt;M17,1,0)</f>
        <v>0</v>
      </c>
      <c r="O15" s="221">
        <v>63612</v>
      </c>
      <c r="P15" s="801">
        <f>IF(O15&lt;O17,1,0)</f>
        <v>0</v>
      </c>
      <c r="Q15" s="222">
        <f t="shared" si="0"/>
        <v>66462</v>
      </c>
      <c r="R15" s="801">
        <f>IF(Q15&lt;Q17,1,0)</f>
        <v>0</v>
      </c>
      <c r="S15" s="225">
        <v>66690</v>
      </c>
      <c r="T15" s="921">
        <f>IF(S15="","",IF(S15&lt;S17,1,0))</f>
        <v>0</v>
      </c>
      <c r="U15" s="225"/>
      <c r="V15" s="921" t="str">
        <f>IF(U15="","",IF(U15&lt;U17,1,0))</f>
        <v/>
      </c>
      <c r="W15" s="225"/>
      <c r="X15" s="801" t="str">
        <f>IF(W15="","",IF(W15&lt;W17,1,0))</f>
        <v/>
      </c>
      <c r="Y15" s="222">
        <f>AVERAGE(S15,U15,W15)</f>
        <v>66690</v>
      </c>
      <c r="Z15" s="801" t="e">
        <f>IF(Y15="","",IF(Y15&lt;Y17,1,0))</f>
        <v>#DIV/0!</v>
      </c>
      <c r="AA15" s="221"/>
      <c r="AB15" s="801" t="str">
        <f>IF(AA15="","",IF(AA15&lt;AA17,1,0))</f>
        <v/>
      </c>
      <c r="AC15" s="221"/>
      <c r="AD15" s="801" t="str">
        <f>IF(AC15="","",IF(AC15&lt;AC17,1,0))</f>
        <v/>
      </c>
      <c r="AE15" s="221"/>
      <c r="AF15" s="801" t="str">
        <f>IF(AE15="","",IF(AE15&lt;AE17,1,0))</f>
        <v/>
      </c>
      <c r="AG15" s="222" t="e">
        <f>AVERAGE(AA15,AC15,AE15)</f>
        <v>#DIV/0!</v>
      </c>
      <c r="AH15" s="801" t="e">
        <f>IF(AG15&lt;AG17,1,0)</f>
        <v>#DIV/0!</v>
      </c>
      <c r="AI15" s="224">
        <f>AVERAGE(S15,U15,W15,AA15,AC15,AE15)</f>
        <v>66690</v>
      </c>
      <c r="AJ15" s="801" t="e">
        <f>IF(AI15&lt;AI17,1,0)</f>
        <v>#DIV/0!</v>
      </c>
      <c r="AK15" s="922"/>
      <c r="AL15" s="922"/>
    </row>
    <row r="16" spans="1:38" ht="30" customHeight="1" x14ac:dyDescent="0.2">
      <c r="A16" s="803"/>
      <c r="B16" s="220" t="s">
        <v>308</v>
      </c>
      <c r="C16" s="221">
        <v>70.341999999999999</v>
      </c>
      <c r="D16" s="801"/>
      <c r="E16" s="221">
        <v>70.341999999999999</v>
      </c>
      <c r="F16" s="801"/>
      <c r="G16" s="221">
        <v>70.341999999999999</v>
      </c>
      <c r="H16" s="801"/>
      <c r="I16" s="222">
        <f t="shared" si="1"/>
        <v>211.02600000000001</v>
      </c>
      <c r="J16" s="801"/>
      <c r="K16" s="221">
        <v>70.341999999999999</v>
      </c>
      <c r="L16" s="801"/>
      <c r="M16" s="221">
        <v>70.341999999999999</v>
      </c>
      <c r="N16" s="801"/>
      <c r="O16" s="221">
        <v>70.341999999999999</v>
      </c>
      <c r="P16" s="801"/>
      <c r="Q16" s="222">
        <f t="shared" si="0"/>
        <v>70.341999999999999</v>
      </c>
      <c r="R16" s="801"/>
      <c r="S16" s="225"/>
      <c r="T16" s="921"/>
      <c r="U16" s="225"/>
      <c r="V16" s="921"/>
      <c r="W16" s="225"/>
      <c r="X16" s="801"/>
      <c r="Y16" s="222" t="e">
        <f>AVERAGE(S16,U16,W16)</f>
        <v>#DIV/0!</v>
      </c>
      <c r="Z16" s="801"/>
      <c r="AA16" s="221"/>
      <c r="AB16" s="801"/>
      <c r="AC16" s="221"/>
      <c r="AD16" s="801"/>
      <c r="AE16" s="221"/>
      <c r="AF16" s="801"/>
      <c r="AG16" s="222" t="e">
        <f>AVERAGE(AA16,AC16,AE16)</f>
        <v>#DIV/0!</v>
      </c>
      <c r="AH16" s="801"/>
      <c r="AI16" s="225" t="e">
        <f>AVERAGE(S16,U16,W16,AA16,AC16,AE16)</f>
        <v>#DIV/0!</v>
      </c>
      <c r="AJ16" s="801"/>
      <c r="AK16" s="923"/>
      <c r="AL16" s="923"/>
    </row>
    <row r="17" spans="1:38" ht="30" customHeight="1" x14ac:dyDescent="0.2">
      <c r="A17" s="804"/>
      <c r="B17" s="220" t="s">
        <v>309</v>
      </c>
      <c r="C17" s="221">
        <f>C16*1.08</f>
        <v>75.969360000000009</v>
      </c>
      <c r="D17" s="801"/>
      <c r="E17" s="221">
        <f>E16*1.08</f>
        <v>75.969360000000009</v>
      </c>
      <c r="F17" s="801"/>
      <c r="G17" s="221">
        <f>G16*1.08</f>
        <v>75.969360000000009</v>
      </c>
      <c r="H17" s="801"/>
      <c r="I17" s="222">
        <f t="shared" si="1"/>
        <v>227.90808000000004</v>
      </c>
      <c r="J17" s="801"/>
      <c r="K17" s="221">
        <f>K16*1.08</f>
        <v>75.969360000000009</v>
      </c>
      <c r="L17" s="801"/>
      <c r="M17" s="221">
        <f>M16*1.08</f>
        <v>75.969360000000009</v>
      </c>
      <c r="N17" s="801"/>
      <c r="O17" s="221">
        <f>O16*1.08</f>
        <v>75.969360000000009</v>
      </c>
      <c r="P17" s="801"/>
      <c r="Q17" s="222">
        <f>Q16*1.08</f>
        <v>75.969360000000009</v>
      </c>
      <c r="R17" s="801"/>
      <c r="S17" s="225"/>
      <c r="T17" s="921"/>
      <c r="U17" s="225"/>
      <c r="V17" s="921"/>
      <c r="W17" s="225"/>
      <c r="X17" s="801"/>
      <c r="Y17" s="222" t="e">
        <f>Y16*1.08</f>
        <v>#DIV/0!</v>
      </c>
      <c r="Z17" s="801"/>
      <c r="AA17" s="221">
        <f>AA16*1.08</f>
        <v>0</v>
      </c>
      <c r="AB17" s="801"/>
      <c r="AC17" s="221">
        <f>AC16*1.08</f>
        <v>0</v>
      </c>
      <c r="AD17" s="801"/>
      <c r="AE17" s="221">
        <f>AE16*1.08</f>
        <v>0</v>
      </c>
      <c r="AF17" s="801"/>
      <c r="AG17" s="222" t="e">
        <f>AG16*1.08</f>
        <v>#DIV/0!</v>
      </c>
      <c r="AH17" s="801"/>
      <c r="AI17" s="222" t="e">
        <f>AI16*1.08</f>
        <v>#DIV/0!</v>
      </c>
      <c r="AJ17" s="801"/>
      <c r="AK17" s="924"/>
      <c r="AL17" s="924"/>
    </row>
    <row r="18" spans="1:38" ht="30" customHeight="1" x14ac:dyDescent="0.2">
      <c r="A18" s="802" t="s">
        <v>311</v>
      </c>
      <c r="B18" s="220" t="s">
        <v>307</v>
      </c>
      <c r="C18" s="221">
        <v>710</v>
      </c>
      <c r="D18" s="801">
        <f>IF(C18&lt;C20,1,0)</f>
        <v>1</v>
      </c>
      <c r="E18" s="221">
        <v>963</v>
      </c>
      <c r="F18" s="801">
        <f>IF(E18&lt;E20,1,0)</f>
        <v>0</v>
      </c>
      <c r="G18" s="221">
        <v>1055</v>
      </c>
      <c r="H18" s="801">
        <f>IF(G18&lt;G20,1,0)</f>
        <v>0</v>
      </c>
      <c r="I18" s="222">
        <f t="shared" si="1"/>
        <v>2728</v>
      </c>
      <c r="J18" s="801">
        <f>IF(I18="","",IF(I18&lt;I20,1,0))</f>
        <v>1</v>
      </c>
      <c r="K18" s="221">
        <v>952</v>
      </c>
      <c r="L18" s="801">
        <f>IF(K18&lt;K20,1,0)</f>
        <v>0</v>
      </c>
      <c r="M18" s="221">
        <v>1012</v>
      </c>
      <c r="N18" s="801">
        <f>IF(M18&lt;M20,1,0)</f>
        <v>0</v>
      </c>
      <c r="O18" s="221">
        <v>915</v>
      </c>
      <c r="P18" s="801">
        <f>IF(O18&lt;O20,1,0)</f>
        <v>1</v>
      </c>
      <c r="Q18" s="222">
        <f t="shared" si="0"/>
        <v>959.66666666666663</v>
      </c>
      <c r="R18" s="801">
        <f>IF(Q18="","",IF(Q18&lt;Q20,1,0))</f>
        <v>0</v>
      </c>
      <c r="S18" s="221">
        <v>652</v>
      </c>
      <c r="T18" s="801">
        <f>IF(S18="","",IF(S18&lt;S20,1,0))</f>
        <v>1</v>
      </c>
      <c r="U18" s="221">
        <v>878</v>
      </c>
      <c r="V18" s="801">
        <f>IF(U18="","",IF(U18&lt;U20,1,0))</f>
        <v>1</v>
      </c>
      <c r="W18" s="221">
        <v>865</v>
      </c>
      <c r="X18" s="801">
        <f>IF(W18&lt;W20,1,0)</f>
        <v>1</v>
      </c>
      <c r="Y18" s="222">
        <f>AVERAGE(S18,U18,W18)</f>
        <v>798.33333333333337</v>
      </c>
      <c r="Z18" s="801">
        <f>IF(Y18="","",IF(Y18&lt;Y20,1,0))</f>
        <v>1</v>
      </c>
      <c r="AA18" s="225">
        <v>881</v>
      </c>
      <c r="AB18" s="921">
        <f>IF(AA18&lt;AA20,1,0)</f>
        <v>1</v>
      </c>
      <c r="AC18" s="225">
        <v>745</v>
      </c>
      <c r="AD18" s="921">
        <f>IF(AC18&lt;AC20,1,0)</f>
        <v>1</v>
      </c>
      <c r="AE18" s="225">
        <v>760</v>
      </c>
      <c r="AF18" s="801">
        <f>IF(AE18&lt;AE20,1,0)</f>
        <v>1</v>
      </c>
      <c r="AG18" s="222">
        <f>AVERAGE(AA18,AC18,AE18)</f>
        <v>795.33333333333337</v>
      </c>
      <c r="AH18" s="801">
        <f>IF(AG18&lt;AG20,1,0)</f>
        <v>1</v>
      </c>
      <c r="AI18" s="224">
        <f>AVERAGE(S18,U18,W18,AA18,AC18,AE18)</f>
        <v>796.83333333333337</v>
      </c>
      <c r="AJ18" s="801">
        <f>IF(AI18&lt;AI20,1,0)</f>
        <v>1</v>
      </c>
      <c r="AK18" s="922"/>
      <c r="AL18" s="922"/>
    </row>
    <row r="19" spans="1:38" ht="30" customHeight="1" x14ac:dyDescent="0.2">
      <c r="A19" s="803"/>
      <c r="B19" s="220" t="s">
        <v>308</v>
      </c>
      <c r="C19" s="221">
        <v>858</v>
      </c>
      <c r="D19" s="801"/>
      <c r="E19" s="221">
        <v>858</v>
      </c>
      <c r="F19" s="801"/>
      <c r="G19" s="221">
        <v>858</v>
      </c>
      <c r="H19" s="801"/>
      <c r="I19" s="222">
        <f t="shared" si="1"/>
        <v>2574</v>
      </c>
      <c r="J19" s="801"/>
      <c r="K19" s="221">
        <v>858</v>
      </c>
      <c r="L19" s="801"/>
      <c r="M19" s="221">
        <v>858</v>
      </c>
      <c r="N19" s="801"/>
      <c r="O19" s="221">
        <v>858</v>
      </c>
      <c r="P19" s="801"/>
      <c r="Q19" s="222">
        <f t="shared" si="0"/>
        <v>858</v>
      </c>
      <c r="R19" s="801"/>
      <c r="S19" s="221">
        <v>858</v>
      </c>
      <c r="T19" s="801"/>
      <c r="U19" s="221">
        <v>858</v>
      </c>
      <c r="V19" s="801"/>
      <c r="W19" s="221">
        <v>858</v>
      </c>
      <c r="X19" s="801"/>
      <c r="Y19" s="222">
        <f>AVERAGE(S19,U19,W19)</f>
        <v>858</v>
      </c>
      <c r="Z19" s="801"/>
      <c r="AA19" s="225">
        <v>858</v>
      </c>
      <c r="AB19" s="921"/>
      <c r="AC19" s="225">
        <v>858</v>
      </c>
      <c r="AD19" s="921"/>
      <c r="AE19" s="225">
        <v>858</v>
      </c>
      <c r="AF19" s="801"/>
      <c r="AG19" s="222">
        <f>AVERAGE(AA19,AC19,AE19)</f>
        <v>858</v>
      </c>
      <c r="AH19" s="801"/>
      <c r="AI19" s="225">
        <f>AVERAGE(S19,U19,W19,AA19,AC19,AE19)</f>
        <v>858</v>
      </c>
      <c r="AJ19" s="801"/>
      <c r="AK19" s="923"/>
      <c r="AL19" s="923"/>
    </row>
    <row r="20" spans="1:38" ht="30" customHeight="1" x14ac:dyDescent="0.2">
      <c r="A20" s="804"/>
      <c r="B20" s="220" t="s">
        <v>309</v>
      </c>
      <c r="C20" s="221">
        <f>C19*1.08</f>
        <v>926.6400000000001</v>
      </c>
      <c r="D20" s="801"/>
      <c r="E20" s="221">
        <f>E19*1.08</f>
        <v>926.6400000000001</v>
      </c>
      <c r="F20" s="801"/>
      <c r="G20" s="221">
        <f>G19*1.08</f>
        <v>926.6400000000001</v>
      </c>
      <c r="H20" s="801"/>
      <c r="I20" s="222">
        <f t="shared" si="1"/>
        <v>2779.92</v>
      </c>
      <c r="J20" s="801"/>
      <c r="K20" s="221">
        <f>K19*1.08</f>
        <v>926.6400000000001</v>
      </c>
      <c r="L20" s="801"/>
      <c r="M20" s="221">
        <f>M19*1.08</f>
        <v>926.6400000000001</v>
      </c>
      <c r="N20" s="801"/>
      <c r="O20" s="221">
        <f>O19*1.08</f>
        <v>926.6400000000001</v>
      </c>
      <c r="P20" s="801"/>
      <c r="Q20" s="222">
        <f>Q19*1.08</f>
        <v>926.6400000000001</v>
      </c>
      <c r="R20" s="801"/>
      <c r="S20" s="221">
        <f>S19*1.08</f>
        <v>926.6400000000001</v>
      </c>
      <c r="T20" s="801"/>
      <c r="U20" s="221">
        <f>U19*1.08</f>
        <v>926.6400000000001</v>
      </c>
      <c r="V20" s="801"/>
      <c r="W20" s="221">
        <f>W19*1.08</f>
        <v>926.6400000000001</v>
      </c>
      <c r="X20" s="801"/>
      <c r="Y20" s="222">
        <f>Y19*1.08</f>
        <v>926.6400000000001</v>
      </c>
      <c r="Z20" s="801"/>
      <c r="AA20" s="225">
        <f>AA19*1.08</f>
        <v>926.6400000000001</v>
      </c>
      <c r="AB20" s="921"/>
      <c r="AC20" s="225">
        <f>AC19*1.08</f>
        <v>926.6400000000001</v>
      </c>
      <c r="AD20" s="921"/>
      <c r="AE20" s="225">
        <f>AE19*1.08</f>
        <v>926.6400000000001</v>
      </c>
      <c r="AF20" s="801"/>
      <c r="AG20" s="222">
        <f>AG19*1.08</f>
        <v>926.6400000000001</v>
      </c>
      <c r="AH20" s="801"/>
      <c r="AI20" s="222">
        <f>AI19*1.08</f>
        <v>926.6400000000001</v>
      </c>
      <c r="AJ20" s="801"/>
      <c r="AK20" s="924"/>
      <c r="AL20" s="924"/>
    </row>
    <row r="21" spans="1:38" ht="30" customHeight="1" x14ac:dyDescent="0.2">
      <c r="A21" s="802" t="s">
        <v>312</v>
      </c>
      <c r="B21" s="220" t="s">
        <v>307</v>
      </c>
      <c r="C21" s="221">
        <v>4680</v>
      </c>
      <c r="D21" s="801">
        <f>IF(C21&lt;C23,1,0)</f>
        <v>1</v>
      </c>
      <c r="E21" s="221">
        <v>4260</v>
      </c>
      <c r="F21" s="801">
        <f>IF(E21&lt;E23,1,0)</f>
        <v>1</v>
      </c>
      <c r="G21" s="221">
        <v>6300</v>
      </c>
      <c r="H21" s="801">
        <f>IF(G21&lt;G23,1,0)</f>
        <v>0</v>
      </c>
      <c r="I21" s="222">
        <f t="shared" si="1"/>
        <v>15240</v>
      </c>
      <c r="J21" s="801">
        <f>IF(I21&lt;I23,1,0)</f>
        <v>1</v>
      </c>
      <c r="K21" s="221">
        <v>5940</v>
      </c>
      <c r="L21" s="801">
        <f>IF(K21&lt;K23,1,0)</f>
        <v>0</v>
      </c>
      <c r="M21" s="221">
        <v>4560</v>
      </c>
      <c r="N21" s="801">
        <f>IF(M21&lt;M23,1,0)</f>
        <v>1</v>
      </c>
      <c r="O21" s="221">
        <v>4320</v>
      </c>
      <c r="P21" s="801">
        <f>IF(O21&lt;O23,1,0)</f>
        <v>1</v>
      </c>
      <c r="Q21" s="222">
        <f t="shared" si="0"/>
        <v>4940</v>
      </c>
      <c r="R21" s="801">
        <f>IF(Q21&lt;Q23,1,0)</f>
        <v>1</v>
      </c>
      <c r="S21" s="221">
        <v>4680</v>
      </c>
      <c r="T21" s="801">
        <f>IF(S21="","",IF(S21&lt;S23,1,0))</f>
        <v>1</v>
      </c>
      <c r="U21" s="221">
        <v>3780</v>
      </c>
      <c r="V21" s="801">
        <f>IF(U21="","",IF(U21&lt;U23,1,0))</f>
        <v>1</v>
      </c>
      <c r="W21" s="225">
        <v>4080</v>
      </c>
      <c r="X21" s="801">
        <f>IF(W21="","",IF(W21&lt;W23,1,0))</f>
        <v>1</v>
      </c>
      <c r="Y21" s="222">
        <f>AVERAGE(S21,U21,W21)</f>
        <v>4180</v>
      </c>
      <c r="Z21" s="801">
        <f>IF(Y21="","",IF(Y21&lt;Y23,1,0))</f>
        <v>1</v>
      </c>
      <c r="AA21" s="221">
        <v>6000</v>
      </c>
      <c r="AB21" s="801">
        <f>IF(AA21="","",IF(AA21&lt;AA23,1,0))</f>
        <v>0</v>
      </c>
      <c r="AC21" s="221">
        <v>4850</v>
      </c>
      <c r="AD21" s="801">
        <f>IF(AC21="","",IF(AC21&lt;AC23,1,0))</f>
        <v>1</v>
      </c>
      <c r="AE21" s="221">
        <v>3900</v>
      </c>
      <c r="AF21" s="801">
        <f>IF(AE21="","",IF(AE21&lt;AE23,1,0))</f>
        <v>1</v>
      </c>
      <c r="AG21" s="222">
        <f>AVERAGE(AA21,AC21,AE21)</f>
        <v>4916.666666666667</v>
      </c>
      <c r="AH21" s="801">
        <f>IF(AG21&lt;AG23,1,0)</f>
        <v>1</v>
      </c>
      <c r="AI21" s="224">
        <f>AVERAGE(S21,U21,W21,AA21,AC21,AE21)</f>
        <v>4548.333333333333</v>
      </c>
      <c r="AJ21" s="801">
        <f>IF(AI21&lt;AI23,1,0)</f>
        <v>1</v>
      </c>
      <c r="AK21" s="922"/>
      <c r="AL21" s="922"/>
    </row>
    <row r="22" spans="1:38" ht="30" customHeight="1" x14ac:dyDescent="0.2">
      <c r="A22" s="803"/>
      <c r="B22" s="220" t="s">
        <v>308</v>
      </c>
      <c r="C22" s="221">
        <v>4788</v>
      </c>
      <c r="D22" s="801"/>
      <c r="E22" s="221">
        <v>4788</v>
      </c>
      <c r="F22" s="801"/>
      <c r="G22" s="221">
        <v>4788</v>
      </c>
      <c r="H22" s="801"/>
      <c r="I22" s="222">
        <f t="shared" si="1"/>
        <v>14364</v>
      </c>
      <c r="J22" s="801"/>
      <c r="K22" s="221">
        <v>4788</v>
      </c>
      <c r="L22" s="801"/>
      <c r="M22" s="221">
        <v>4788</v>
      </c>
      <c r="N22" s="801"/>
      <c r="O22" s="221">
        <v>4788</v>
      </c>
      <c r="P22" s="801"/>
      <c r="Q22" s="222">
        <f t="shared" si="0"/>
        <v>4788</v>
      </c>
      <c r="R22" s="801"/>
      <c r="S22" s="221">
        <v>4788</v>
      </c>
      <c r="T22" s="801"/>
      <c r="U22" s="221">
        <v>4788</v>
      </c>
      <c r="V22" s="801"/>
      <c r="W22" s="225">
        <v>4788</v>
      </c>
      <c r="X22" s="801"/>
      <c r="Y22" s="222">
        <f>AVERAGE(S22,U22,W22)</f>
        <v>4788</v>
      </c>
      <c r="Z22" s="801"/>
      <c r="AA22" s="221">
        <v>4788</v>
      </c>
      <c r="AB22" s="801"/>
      <c r="AC22" s="221">
        <v>4788</v>
      </c>
      <c r="AD22" s="801"/>
      <c r="AE22" s="221">
        <v>4788</v>
      </c>
      <c r="AF22" s="801"/>
      <c r="AG22" s="222">
        <f>AVERAGE(AA22,AC22,AE22)</f>
        <v>4788</v>
      </c>
      <c r="AH22" s="801"/>
      <c r="AI22" s="225">
        <f>AVERAGE(S22,U22,W22,AA22,AC22,AE22)</f>
        <v>4788</v>
      </c>
      <c r="AJ22" s="801"/>
      <c r="AK22" s="923"/>
      <c r="AL22" s="923"/>
    </row>
    <row r="23" spans="1:38" ht="30" customHeight="1" x14ac:dyDescent="0.2">
      <c r="A23" s="804"/>
      <c r="B23" s="220" t="s">
        <v>309</v>
      </c>
      <c r="C23" s="221">
        <f>C22*1.08</f>
        <v>5171.04</v>
      </c>
      <c r="D23" s="801"/>
      <c r="E23" s="221">
        <f>E22*1.08</f>
        <v>5171.04</v>
      </c>
      <c r="F23" s="801"/>
      <c r="G23" s="221">
        <f>G22*1.08</f>
        <v>5171.04</v>
      </c>
      <c r="H23" s="801"/>
      <c r="I23" s="222">
        <f t="shared" si="1"/>
        <v>15513.119999999999</v>
      </c>
      <c r="J23" s="801"/>
      <c r="K23" s="221">
        <f>K22*1.08</f>
        <v>5171.04</v>
      </c>
      <c r="L23" s="801"/>
      <c r="M23" s="221">
        <f>M22*1.08</f>
        <v>5171.04</v>
      </c>
      <c r="N23" s="801"/>
      <c r="O23" s="221">
        <f>O22*1.08</f>
        <v>5171.04</v>
      </c>
      <c r="P23" s="801"/>
      <c r="Q23" s="222">
        <f>Q22*1.08</f>
        <v>5171.04</v>
      </c>
      <c r="R23" s="801"/>
      <c r="S23" s="221">
        <f>S22*1.08</f>
        <v>5171.04</v>
      </c>
      <c r="T23" s="801"/>
      <c r="U23" s="221">
        <f>U22*1.08</f>
        <v>5171.04</v>
      </c>
      <c r="V23" s="801"/>
      <c r="W23" s="225">
        <f>W22*1.08</f>
        <v>5171.04</v>
      </c>
      <c r="X23" s="801"/>
      <c r="Y23" s="222">
        <f>Y22*1.08</f>
        <v>5171.04</v>
      </c>
      <c r="Z23" s="801"/>
      <c r="AA23" s="221">
        <f>AA22*1.08</f>
        <v>5171.04</v>
      </c>
      <c r="AB23" s="801"/>
      <c r="AC23" s="221">
        <f>AC22*1.08</f>
        <v>5171.04</v>
      </c>
      <c r="AD23" s="801"/>
      <c r="AE23" s="221">
        <f>AE22*1.08</f>
        <v>5171.04</v>
      </c>
      <c r="AF23" s="801"/>
      <c r="AG23" s="222">
        <f>AG22*1.08</f>
        <v>5171.04</v>
      </c>
      <c r="AH23" s="801"/>
      <c r="AI23" s="222">
        <f>AI22*1.08</f>
        <v>5171.04</v>
      </c>
      <c r="AJ23" s="801"/>
      <c r="AK23" s="924"/>
      <c r="AL23" s="924"/>
    </row>
    <row r="24" spans="1:38" ht="30" customHeight="1" x14ac:dyDescent="0.2">
      <c r="A24" s="802" t="s">
        <v>313</v>
      </c>
      <c r="B24" s="220" t="s">
        <v>307</v>
      </c>
      <c r="C24" s="221">
        <v>703</v>
      </c>
      <c r="D24" s="801">
        <f>IF(C24&lt;C26,1,0)</f>
        <v>1</v>
      </c>
      <c r="E24" s="221">
        <v>817</v>
      </c>
      <c r="F24" s="801">
        <f>IF(E24&lt;E26,1,0)</f>
        <v>1</v>
      </c>
      <c r="G24" s="221">
        <v>777</v>
      </c>
      <c r="H24" s="801">
        <f>IF(G24&lt;G26,1,0)</f>
        <v>1</v>
      </c>
      <c r="I24" s="222">
        <f t="shared" si="1"/>
        <v>2297</v>
      </c>
      <c r="J24" s="801">
        <f>IF(I24&lt;I26,1,0)</f>
        <v>1</v>
      </c>
      <c r="K24" s="221">
        <v>795</v>
      </c>
      <c r="L24" s="801">
        <f>IF(K24&lt;K26,1,0)</f>
        <v>1</v>
      </c>
      <c r="M24" s="221">
        <v>793</v>
      </c>
      <c r="N24" s="801">
        <f>IF(M24&lt;M26,1,0)</f>
        <v>1</v>
      </c>
      <c r="O24" s="221">
        <v>866</v>
      </c>
      <c r="P24" s="801">
        <f>IF(O24&lt;O26,1,0)</f>
        <v>1</v>
      </c>
      <c r="Q24" s="222">
        <f t="shared" si="0"/>
        <v>818</v>
      </c>
      <c r="R24" s="801">
        <f>IF(Q24&lt;Q26,1,0)</f>
        <v>1</v>
      </c>
      <c r="S24" s="221">
        <v>753</v>
      </c>
      <c r="T24" s="801">
        <f>IF(S24="","",IF(S24&lt;S26,1,0))</f>
        <v>1</v>
      </c>
      <c r="U24" s="221">
        <v>814</v>
      </c>
      <c r="V24" s="801">
        <f>IF(U24="","",IF(U24&lt;U26,1,0))</f>
        <v>1</v>
      </c>
      <c r="W24" s="225">
        <v>833</v>
      </c>
      <c r="X24" s="801">
        <f>IF(W24="","",IF(W24&lt;W26,1,0))</f>
        <v>1</v>
      </c>
      <c r="Y24" s="222">
        <f>AVERAGE(S24,U24,W24)</f>
        <v>800</v>
      </c>
      <c r="Z24" s="801">
        <f>IF(Y24="","",IF(Y24&lt;Y26,1,0))</f>
        <v>1</v>
      </c>
      <c r="AA24" s="221">
        <v>842</v>
      </c>
      <c r="AB24" s="801">
        <f>IF(AA24="","",IF(AA24&lt;AA26,1,0))</f>
        <v>1</v>
      </c>
      <c r="AC24" s="221">
        <v>814</v>
      </c>
      <c r="AD24" s="801">
        <f>IF(AC24="","",IF(AC24&lt;AC26,1,0))</f>
        <v>1</v>
      </c>
      <c r="AE24" s="221">
        <v>829</v>
      </c>
      <c r="AF24" s="801">
        <f>IF(AE24="","",IF(AE24&lt;AE26,1,0))</f>
        <v>1</v>
      </c>
      <c r="AG24" s="222">
        <f>AVERAGE(AA24,AC24,AE24)</f>
        <v>828.33333333333337</v>
      </c>
      <c r="AH24" s="801">
        <f>IF(AG24&lt;AG26,1,0)</f>
        <v>1</v>
      </c>
      <c r="AI24" s="224">
        <f>AVERAGE(S24,U24,W24,AA24,AC24,AE24)</f>
        <v>814.16666666666663</v>
      </c>
      <c r="AJ24" s="801">
        <f>IF(AI24&lt;AI26,1,0)</f>
        <v>1</v>
      </c>
      <c r="AK24" s="915" t="s">
        <v>392</v>
      </c>
      <c r="AL24" s="916"/>
    </row>
    <row r="25" spans="1:38" ht="30" customHeight="1" x14ac:dyDescent="0.2">
      <c r="A25" s="803"/>
      <c r="B25" s="220" t="s">
        <v>308</v>
      </c>
      <c r="C25" s="221">
        <v>878</v>
      </c>
      <c r="D25" s="801"/>
      <c r="E25" s="221">
        <v>878</v>
      </c>
      <c r="F25" s="801"/>
      <c r="G25" s="221">
        <v>878</v>
      </c>
      <c r="H25" s="801"/>
      <c r="I25" s="222">
        <f t="shared" si="1"/>
        <v>2634</v>
      </c>
      <c r="J25" s="801"/>
      <c r="K25" s="221">
        <v>878</v>
      </c>
      <c r="L25" s="801"/>
      <c r="M25" s="221">
        <v>878</v>
      </c>
      <c r="N25" s="801"/>
      <c r="O25" s="221">
        <v>878</v>
      </c>
      <c r="P25" s="801"/>
      <c r="Q25" s="222">
        <f t="shared" si="0"/>
        <v>878</v>
      </c>
      <c r="R25" s="801"/>
      <c r="S25" s="221">
        <v>878</v>
      </c>
      <c r="T25" s="801"/>
      <c r="U25" s="221">
        <v>878</v>
      </c>
      <c r="V25" s="801"/>
      <c r="W25" s="221">
        <v>878</v>
      </c>
      <c r="X25" s="801"/>
      <c r="Y25" s="222">
        <f>AVERAGE(S25,U25,W25)</f>
        <v>878</v>
      </c>
      <c r="Z25" s="801"/>
      <c r="AA25" s="221">
        <v>878</v>
      </c>
      <c r="AB25" s="801"/>
      <c r="AC25" s="221">
        <v>878</v>
      </c>
      <c r="AD25" s="801"/>
      <c r="AE25" s="221">
        <v>878</v>
      </c>
      <c r="AF25" s="801"/>
      <c r="AG25" s="222">
        <f>AVERAGE(AA25,AC25,AE25)</f>
        <v>878</v>
      </c>
      <c r="AH25" s="801"/>
      <c r="AI25" s="225">
        <f>AVERAGE(S25,U25,W25,AA25,AC25,AE25)</f>
        <v>878</v>
      </c>
      <c r="AJ25" s="801"/>
      <c r="AK25" s="917"/>
      <c r="AL25" s="918"/>
    </row>
    <row r="26" spans="1:38" ht="30" customHeight="1" x14ac:dyDescent="0.2">
      <c r="A26" s="804"/>
      <c r="B26" s="220" t="s">
        <v>309</v>
      </c>
      <c r="C26" s="221">
        <f>C25*1.08</f>
        <v>948.24</v>
      </c>
      <c r="D26" s="801"/>
      <c r="E26" s="221">
        <f>E25*1.08</f>
        <v>948.24</v>
      </c>
      <c r="F26" s="801"/>
      <c r="G26" s="221">
        <f>G25*1.08</f>
        <v>948.24</v>
      </c>
      <c r="H26" s="801"/>
      <c r="I26" s="222">
        <f t="shared" si="1"/>
        <v>2844.7200000000003</v>
      </c>
      <c r="J26" s="801"/>
      <c r="K26" s="221">
        <f>K25*1.08</f>
        <v>948.24</v>
      </c>
      <c r="L26" s="801"/>
      <c r="M26" s="221">
        <f>M25*1.08</f>
        <v>948.24</v>
      </c>
      <c r="N26" s="801"/>
      <c r="O26" s="221">
        <f>O25*1.08</f>
        <v>948.24</v>
      </c>
      <c r="P26" s="801"/>
      <c r="Q26" s="222">
        <f>Q25*1.08</f>
        <v>948.24</v>
      </c>
      <c r="R26" s="801"/>
      <c r="S26" s="221">
        <f>S25*1.08</f>
        <v>948.24</v>
      </c>
      <c r="T26" s="801"/>
      <c r="U26" s="221">
        <f>U25*1.08</f>
        <v>948.24</v>
      </c>
      <c r="V26" s="801"/>
      <c r="W26" s="221">
        <f>W25*1.08</f>
        <v>948.24</v>
      </c>
      <c r="X26" s="801"/>
      <c r="Y26" s="222">
        <f>Y25*1.08</f>
        <v>948.24</v>
      </c>
      <c r="Z26" s="801"/>
      <c r="AA26" s="221">
        <f>AA25*1.08</f>
        <v>948.24</v>
      </c>
      <c r="AB26" s="801"/>
      <c r="AC26" s="221">
        <f>AC25*1.08</f>
        <v>948.24</v>
      </c>
      <c r="AD26" s="801"/>
      <c r="AE26" s="221">
        <f>AE25*1.08</f>
        <v>948.24</v>
      </c>
      <c r="AF26" s="801"/>
      <c r="AG26" s="222">
        <f>AG25*1.08</f>
        <v>948.24</v>
      </c>
      <c r="AH26" s="801"/>
      <c r="AI26" s="222">
        <f>AI25*1.08</f>
        <v>948.24</v>
      </c>
      <c r="AJ26" s="801"/>
      <c r="AK26" s="919"/>
      <c r="AL26" s="920"/>
    </row>
    <row r="27" spans="1:38" ht="30" customHeight="1" x14ac:dyDescent="0.2">
      <c r="A27" s="925" t="s">
        <v>318</v>
      </c>
      <c r="B27" s="332" t="s">
        <v>307</v>
      </c>
      <c r="C27" s="333">
        <v>0</v>
      </c>
      <c r="D27" s="928">
        <f>IF(C27&lt;C29,1,0)</f>
        <v>0</v>
      </c>
      <c r="E27" s="333">
        <v>0</v>
      </c>
      <c r="F27" s="928">
        <f>IF(E27&lt;E29,1,0)</f>
        <v>0</v>
      </c>
      <c r="G27" s="333">
        <v>0</v>
      </c>
      <c r="H27" s="928">
        <f>IF(G27&lt;G29,1,0)</f>
        <v>0</v>
      </c>
      <c r="I27" s="334">
        <f t="shared" si="1"/>
        <v>0</v>
      </c>
      <c r="J27" s="928">
        <f>IF(I27&lt;I29,1,0)</f>
        <v>0</v>
      </c>
      <c r="K27" s="333">
        <v>0</v>
      </c>
      <c r="L27" s="928">
        <f>IF(K27&lt;K29,1,0)</f>
        <v>0</v>
      </c>
      <c r="M27" s="333">
        <v>0</v>
      </c>
      <c r="N27" s="928">
        <f>IF(M27&lt;M29,1,0)</f>
        <v>0</v>
      </c>
      <c r="O27" s="333">
        <v>0</v>
      </c>
      <c r="P27" s="928">
        <f>IF(O27&lt;O29,1,0)</f>
        <v>0</v>
      </c>
      <c r="Q27" s="334">
        <f t="shared" si="0"/>
        <v>0</v>
      </c>
      <c r="R27" s="928">
        <f>IF(Q27&lt;Q29,1,0)</f>
        <v>0</v>
      </c>
      <c r="S27" s="333">
        <v>0</v>
      </c>
      <c r="T27" s="928">
        <f>IF(S27="","",IF(S27&lt;S29,1,0))</f>
        <v>0</v>
      </c>
      <c r="U27" s="333">
        <v>0</v>
      </c>
      <c r="V27" s="928">
        <f>IF(U27="","",IF(U27&lt;U29,1,0))</f>
        <v>0</v>
      </c>
      <c r="W27" s="333">
        <v>0</v>
      </c>
      <c r="X27" s="928">
        <f>IF(W27="","",IF(W27&lt;W29,1,0))</f>
        <v>0</v>
      </c>
      <c r="Y27" s="334">
        <f>AVERAGE(S27,U27,W27)</f>
        <v>0</v>
      </c>
      <c r="Z27" s="928">
        <f>IF(Y27="","",IF(Y27&lt;Y29,1,0))</f>
        <v>0</v>
      </c>
      <c r="AA27" s="333"/>
      <c r="AB27" s="928" t="str">
        <f>IF(AA27="","",IF(AA27&lt;AA29,1,0))</f>
        <v/>
      </c>
      <c r="AC27" s="333"/>
      <c r="AD27" s="928" t="str">
        <f>IF(AC27="","",IF(AC27&lt;AC29,1,0))</f>
        <v/>
      </c>
      <c r="AE27" s="333"/>
      <c r="AF27" s="928" t="str">
        <f>IF(AE27="","",IF(AE27&lt;AE29,1,0))</f>
        <v/>
      </c>
      <c r="AG27" s="334" t="e">
        <f>AVERAGE(AA27,AC27,AE27)</f>
        <v>#DIV/0!</v>
      </c>
      <c r="AH27" s="928" t="e">
        <f>IF(AG27&lt;AG29,1,0)</f>
        <v>#DIV/0!</v>
      </c>
      <c r="AI27" s="334">
        <f>AVERAGE(S27,U27,W27,AA27,AC27,AE27)</f>
        <v>0</v>
      </c>
      <c r="AJ27" s="801">
        <f>IF(AI27&lt;AI29,1,0)</f>
        <v>0</v>
      </c>
      <c r="AK27" s="922"/>
      <c r="AL27" s="922" t="s">
        <v>377</v>
      </c>
    </row>
    <row r="28" spans="1:38" ht="30" customHeight="1" x14ac:dyDescent="0.2">
      <c r="A28" s="926"/>
      <c r="B28" s="332" t="s">
        <v>308</v>
      </c>
      <c r="C28" s="333"/>
      <c r="D28" s="928"/>
      <c r="E28" s="333">
        <v>0</v>
      </c>
      <c r="F28" s="928"/>
      <c r="G28" s="333">
        <v>0</v>
      </c>
      <c r="H28" s="928"/>
      <c r="I28" s="334">
        <f t="shared" si="1"/>
        <v>0</v>
      </c>
      <c r="J28" s="928"/>
      <c r="K28" s="333">
        <v>0</v>
      </c>
      <c r="L28" s="928"/>
      <c r="M28" s="333">
        <v>0</v>
      </c>
      <c r="N28" s="928"/>
      <c r="O28" s="333">
        <v>0</v>
      </c>
      <c r="P28" s="928"/>
      <c r="Q28" s="334">
        <f t="shared" si="0"/>
        <v>0</v>
      </c>
      <c r="R28" s="928"/>
      <c r="S28" s="333">
        <v>0</v>
      </c>
      <c r="T28" s="928"/>
      <c r="U28" s="333">
        <v>0</v>
      </c>
      <c r="V28" s="928"/>
      <c r="W28" s="333">
        <v>0</v>
      </c>
      <c r="X28" s="928"/>
      <c r="Y28" s="334">
        <f>AVERAGE(S28,U28,W28)</f>
        <v>0</v>
      </c>
      <c r="Z28" s="928"/>
      <c r="AA28" s="333"/>
      <c r="AB28" s="928"/>
      <c r="AC28" s="333"/>
      <c r="AD28" s="928"/>
      <c r="AE28" s="333"/>
      <c r="AF28" s="928"/>
      <c r="AG28" s="334" t="e">
        <f>AVERAGE(AA28,AC28,AE28)</f>
        <v>#DIV/0!</v>
      </c>
      <c r="AH28" s="928"/>
      <c r="AI28" s="333">
        <f>AVERAGE(S28,U28,W28,AA28,AC28,AE28)</f>
        <v>0</v>
      </c>
      <c r="AJ28" s="801"/>
      <c r="AK28" s="923"/>
      <c r="AL28" s="923"/>
    </row>
    <row r="29" spans="1:38" ht="30" customHeight="1" x14ac:dyDescent="0.2">
      <c r="A29" s="927"/>
      <c r="B29" s="332" t="s">
        <v>309</v>
      </c>
      <c r="C29" s="333">
        <f>C28*1.08</f>
        <v>0</v>
      </c>
      <c r="D29" s="928"/>
      <c r="E29" s="333">
        <f>E28*1.08</f>
        <v>0</v>
      </c>
      <c r="F29" s="928"/>
      <c r="G29" s="333">
        <f>G28*1.08</f>
        <v>0</v>
      </c>
      <c r="H29" s="928"/>
      <c r="I29" s="334">
        <f t="shared" si="1"/>
        <v>0</v>
      </c>
      <c r="J29" s="928"/>
      <c r="K29" s="333">
        <f>K28*1.08</f>
        <v>0</v>
      </c>
      <c r="L29" s="928"/>
      <c r="M29" s="333">
        <f>M28*1.08</f>
        <v>0</v>
      </c>
      <c r="N29" s="928"/>
      <c r="O29" s="333">
        <f>O28*1.08</f>
        <v>0</v>
      </c>
      <c r="P29" s="928"/>
      <c r="Q29" s="334">
        <f>Q28*1.08</f>
        <v>0</v>
      </c>
      <c r="R29" s="928"/>
      <c r="S29" s="333">
        <f>S28*1.08</f>
        <v>0</v>
      </c>
      <c r="T29" s="928"/>
      <c r="U29" s="333">
        <f>U28*1.08</f>
        <v>0</v>
      </c>
      <c r="V29" s="928"/>
      <c r="W29" s="333">
        <f>W28*1.08</f>
        <v>0</v>
      </c>
      <c r="X29" s="928"/>
      <c r="Y29" s="334">
        <f>Y28*1.08</f>
        <v>0</v>
      </c>
      <c r="Z29" s="928"/>
      <c r="AA29" s="333">
        <f>AA28*1.08</f>
        <v>0</v>
      </c>
      <c r="AB29" s="928"/>
      <c r="AC29" s="333">
        <f>AC28*1.08</f>
        <v>0</v>
      </c>
      <c r="AD29" s="928"/>
      <c r="AE29" s="333">
        <f>AE28*1.08</f>
        <v>0</v>
      </c>
      <c r="AF29" s="928"/>
      <c r="AG29" s="334" t="e">
        <f>AG28*1.08</f>
        <v>#DIV/0!</v>
      </c>
      <c r="AH29" s="928"/>
      <c r="AI29" s="334">
        <f>AI28*1.08</f>
        <v>0</v>
      </c>
      <c r="AJ29" s="801"/>
      <c r="AK29" s="924"/>
      <c r="AL29" s="924"/>
    </row>
    <row r="30" spans="1:38" ht="30" customHeight="1" x14ac:dyDescent="0.2">
      <c r="A30" s="930" t="s">
        <v>319</v>
      </c>
      <c r="B30" s="270" t="s">
        <v>307</v>
      </c>
      <c r="C30" s="271">
        <v>3253</v>
      </c>
      <c r="D30" s="801">
        <f>IF(C30&lt;C32,1,0)</f>
        <v>0</v>
      </c>
      <c r="E30" s="271">
        <v>2211</v>
      </c>
      <c r="F30" s="801">
        <f>IF(E30&lt;E32,1,0)</f>
        <v>1</v>
      </c>
      <c r="G30" s="271">
        <v>3326</v>
      </c>
      <c r="H30" s="801">
        <f>IF(G30&lt;G32,1,0)</f>
        <v>0</v>
      </c>
      <c r="I30" s="224">
        <f t="shared" si="1"/>
        <v>8790</v>
      </c>
      <c r="J30" s="929">
        <f>IF(I30&lt;I32,1,0)</f>
        <v>1</v>
      </c>
      <c r="K30" s="271">
        <v>3293</v>
      </c>
      <c r="L30" s="929">
        <f>IF(K30&lt;K32,1,0)</f>
        <v>1</v>
      </c>
      <c r="M30" s="271">
        <v>2778</v>
      </c>
      <c r="N30" s="929">
        <f>IF(M30&lt;M32,1,0)</f>
        <v>1</v>
      </c>
      <c r="O30" s="271">
        <v>2504</v>
      </c>
      <c r="P30" s="929">
        <f>IF(O30&lt;O32,1,0)</f>
        <v>1</v>
      </c>
      <c r="Q30" s="224">
        <f>AVERAGE(K30,M30,O30)</f>
        <v>2858.3333333333335</v>
      </c>
      <c r="R30" s="921">
        <f>IF(Q30&lt;Q32,1,0)</f>
        <v>1</v>
      </c>
      <c r="S30" s="271">
        <v>2458</v>
      </c>
      <c r="T30" s="929">
        <f>IF(S30="","",IF(S30&lt;S32,1,0))</f>
        <v>1</v>
      </c>
      <c r="U30" s="271">
        <v>2752</v>
      </c>
      <c r="V30" s="929">
        <f>IF(U30="","",IF(U30&lt;U32,1,0))</f>
        <v>1</v>
      </c>
      <c r="W30" s="328">
        <v>2951</v>
      </c>
      <c r="X30" s="929">
        <f>IF(W30="","",IF(W30&lt;W32,1,0))</f>
        <v>1</v>
      </c>
      <c r="Y30" s="224">
        <f>AVERAGE(S30,U30,W30)</f>
        <v>2720.3333333333335</v>
      </c>
      <c r="Z30" s="921">
        <f>IF(Y30="","",IF(Y30&lt;Y32,1,0))</f>
        <v>1</v>
      </c>
      <c r="AA30" s="271">
        <v>2773</v>
      </c>
      <c r="AB30" s="929">
        <f>IF(AA30="","",IF(AA30&lt;AA32,1,0))</f>
        <v>1</v>
      </c>
      <c r="AC30" s="271">
        <v>2387</v>
      </c>
      <c r="AD30" s="929">
        <f>IF(AC30="","",IF(AC30&lt;AC32,1,0))</f>
        <v>1</v>
      </c>
      <c r="AE30" s="271"/>
      <c r="AF30" s="929" t="str">
        <f>IF(AE30="","",IF(AE30&lt;AE32,1,0))</f>
        <v/>
      </c>
      <c r="AG30" s="272">
        <f>AVERAGE(AA30,AC30,AE30)</f>
        <v>2580</v>
      </c>
      <c r="AH30" s="929">
        <f>IF(AG30&lt;AG32,1,0)</f>
        <v>1</v>
      </c>
      <c r="AI30" s="272">
        <f>AVERAGE(S30,U30,W30,AA30,AC30,AE30)</f>
        <v>2664.2</v>
      </c>
      <c r="AJ30" s="929">
        <f>IF(AI30&lt;AI32,1,0)</f>
        <v>1</v>
      </c>
      <c r="AK30" s="939"/>
      <c r="AL30" s="939"/>
    </row>
    <row r="31" spans="1:38" ht="30" customHeight="1" x14ac:dyDescent="0.2">
      <c r="A31" s="931"/>
      <c r="B31" s="270" t="s">
        <v>308</v>
      </c>
      <c r="C31" s="271">
        <v>2977</v>
      </c>
      <c r="D31" s="801"/>
      <c r="E31" s="271">
        <v>2732</v>
      </c>
      <c r="F31" s="801"/>
      <c r="G31" s="271">
        <v>2769</v>
      </c>
      <c r="H31" s="801"/>
      <c r="I31" s="224">
        <f t="shared" si="1"/>
        <v>8478</v>
      </c>
      <c r="J31" s="929"/>
      <c r="K31" s="271">
        <v>3310</v>
      </c>
      <c r="L31" s="929"/>
      <c r="M31" s="271">
        <v>3036</v>
      </c>
      <c r="N31" s="929"/>
      <c r="O31" s="271">
        <v>2641</v>
      </c>
      <c r="P31" s="929"/>
      <c r="Q31" s="224">
        <f>AVERAGE(K31,M31,O31)</f>
        <v>2995.6666666666665</v>
      </c>
      <c r="R31" s="921"/>
      <c r="S31" s="272">
        <v>2481</v>
      </c>
      <c r="T31" s="929"/>
      <c r="U31" s="271">
        <v>2605</v>
      </c>
      <c r="V31" s="929"/>
      <c r="W31" s="328">
        <v>2752</v>
      </c>
      <c r="X31" s="929"/>
      <c r="Y31" s="224">
        <f>AVERAGE(S31,U31,W31)</f>
        <v>2612.6666666666665</v>
      </c>
      <c r="Z31" s="921"/>
      <c r="AA31" s="271">
        <v>2951</v>
      </c>
      <c r="AB31" s="929"/>
      <c r="AC31" s="271">
        <v>2580</v>
      </c>
      <c r="AD31" s="929"/>
      <c r="AE31" s="271"/>
      <c r="AF31" s="929"/>
      <c r="AG31" s="272">
        <f>AVERAGE(AA31,AC31,AE31)</f>
        <v>2765.5</v>
      </c>
      <c r="AH31" s="929"/>
      <c r="AI31" s="271">
        <f>AVERAGE(S31,U31,W31,AA31,AC31,AE31)</f>
        <v>2673.8</v>
      </c>
      <c r="AJ31" s="929"/>
      <c r="AK31" s="940"/>
      <c r="AL31" s="940"/>
    </row>
    <row r="32" spans="1:38" ht="30" customHeight="1" x14ac:dyDescent="0.2">
      <c r="A32" s="932"/>
      <c r="B32" s="270" t="s">
        <v>309</v>
      </c>
      <c r="C32" s="271">
        <f>C31*1.08</f>
        <v>3215.1600000000003</v>
      </c>
      <c r="D32" s="801"/>
      <c r="E32" s="271">
        <f>E31*1.08</f>
        <v>2950.5600000000004</v>
      </c>
      <c r="F32" s="801"/>
      <c r="G32" s="271">
        <f>G31*1.08</f>
        <v>2990.52</v>
      </c>
      <c r="H32" s="801"/>
      <c r="I32" s="224">
        <f t="shared" si="1"/>
        <v>9156.2400000000016</v>
      </c>
      <c r="J32" s="929"/>
      <c r="K32" s="271">
        <f>K31*1.08</f>
        <v>3574.8</v>
      </c>
      <c r="L32" s="929"/>
      <c r="M32" s="271">
        <f>M31*1.08</f>
        <v>3278.88</v>
      </c>
      <c r="N32" s="929"/>
      <c r="O32" s="271">
        <f>O31*1.08</f>
        <v>2852.28</v>
      </c>
      <c r="P32" s="929"/>
      <c r="Q32" s="224">
        <f>Q31*1.08</f>
        <v>3235.32</v>
      </c>
      <c r="R32" s="921"/>
      <c r="S32" s="271">
        <f>S31*1.08</f>
        <v>2679.48</v>
      </c>
      <c r="T32" s="929"/>
      <c r="U32" s="271">
        <f>U31*1.08</f>
        <v>2813.4</v>
      </c>
      <c r="V32" s="929"/>
      <c r="W32" s="328">
        <f>W31*1.08</f>
        <v>2972.1600000000003</v>
      </c>
      <c r="X32" s="929"/>
      <c r="Y32" s="224">
        <f>Y31*1.08</f>
        <v>2821.68</v>
      </c>
      <c r="Z32" s="921"/>
      <c r="AA32" s="271">
        <f>AA31*1.08</f>
        <v>3187.0800000000004</v>
      </c>
      <c r="AB32" s="929"/>
      <c r="AC32" s="271">
        <f>AC31*1.08</f>
        <v>2786.4</v>
      </c>
      <c r="AD32" s="929"/>
      <c r="AE32" s="271">
        <f>AE31*1.08</f>
        <v>0</v>
      </c>
      <c r="AF32" s="929"/>
      <c r="AG32" s="272">
        <f>AG31*1.08</f>
        <v>2986.7400000000002</v>
      </c>
      <c r="AH32" s="929"/>
      <c r="AI32" s="272">
        <f>AI31*1.08</f>
        <v>2887.7040000000002</v>
      </c>
      <c r="AJ32" s="929"/>
      <c r="AK32" s="941"/>
      <c r="AL32" s="941"/>
    </row>
    <row r="66" spans="18:18" ht="30" customHeight="1" x14ac:dyDescent="0.2">
      <c r="R66" s="183"/>
    </row>
    <row r="136" spans="18:18" ht="30" customHeight="1" x14ac:dyDescent="0.2">
      <c r="R136" s="174"/>
    </row>
    <row r="137" spans="18:18" ht="30" customHeight="1" x14ac:dyDescent="0.2">
      <c r="R137" s="174"/>
    </row>
    <row r="138" spans="18:18" ht="30" customHeight="1" x14ac:dyDescent="0.2">
      <c r="R138" s="174"/>
    </row>
    <row r="139" spans="18:18" ht="30" customHeight="1" x14ac:dyDescent="0.2">
      <c r="R139" s="174"/>
    </row>
    <row r="140" spans="18:18" ht="30" customHeight="1" x14ac:dyDescent="0.2">
      <c r="R140" s="174"/>
    </row>
    <row r="141" spans="18:18" ht="30" customHeight="1" x14ac:dyDescent="0.2">
      <c r="R141" s="174"/>
    </row>
    <row r="142" spans="18:18" ht="30" customHeight="1" x14ac:dyDescent="0.2">
      <c r="R142" s="174"/>
    </row>
    <row r="143" spans="18:18" ht="30" customHeight="1" x14ac:dyDescent="0.2">
      <c r="R143" s="174"/>
    </row>
    <row r="144" spans="18:18" ht="30" customHeight="1" x14ac:dyDescent="0.2">
      <c r="R144" s="174"/>
    </row>
    <row r="145" spans="18:18" ht="30" customHeight="1" x14ac:dyDescent="0.2">
      <c r="R145" s="174"/>
    </row>
    <row r="146" spans="18:18" ht="30" customHeight="1" x14ac:dyDescent="0.2">
      <c r="R146" s="174"/>
    </row>
  </sheetData>
  <sheetProtection formatCells="0"/>
  <mergeCells count="188">
    <mergeCell ref="AK12:AL14"/>
    <mergeCell ref="AK30:AK32"/>
    <mergeCell ref="AL30:AL32"/>
    <mergeCell ref="T30:T32"/>
    <mergeCell ref="V30:V32"/>
    <mergeCell ref="X30:X32"/>
    <mergeCell ref="Z30:Z32"/>
    <mergeCell ref="AB30:AB32"/>
    <mergeCell ref="AL27:AL29"/>
    <mergeCell ref="AH27:AH29"/>
    <mergeCell ref="A30:A32"/>
    <mergeCell ref="D30:D32"/>
    <mergeCell ref="F30:F32"/>
    <mergeCell ref="H30:H32"/>
    <mergeCell ref="J30:J32"/>
    <mergeCell ref="L30:L32"/>
    <mergeCell ref="N30:N32"/>
    <mergeCell ref="P30:P32"/>
    <mergeCell ref="AF30:AF32"/>
    <mergeCell ref="R30:R32"/>
    <mergeCell ref="AB27:AB29"/>
    <mergeCell ref="AD27:AD29"/>
    <mergeCell ref="AF27:AF29"/>
    <mergeCell ref="Z27:Z29"/>
    <mergeCell ref="AJ27:AJ29"/>
    <mergeCell ref="AD30:AD32"/>
    <mergeCell ref="AH30:AH32"/>
    <mergeCell ref="AJ30:AJ32"/>
    <mergeCell ref="AK27:AK29"/>
    <mergeCell ref="P27:P29"/>
    <mergeCell ref="R27:R29"/>
    <mergeCell ref="T27:T29"/>
    <mergeCell ref="V27:V29"/>
    <mergeCell ref="X27:X29"/>
    <mergeCell ref="AJ24:AJ26"/>
    <mergeCell ref="A27:A29"/>
    <mergeCell ref="D27:D29"/>
    <mergeCell ref="F27:F29"/>
    <mergeCell ref="H27:H29"/>
    <mergeCell ref="J27:J29"/>
    <mergeCell ref="L27:L29"/>
    <mergeCell ref="N27:N29"/>
    <mergeCell ref="X24:X26"/>
    <mergeCell ref="Z24:Z26"/>
    <mergeCell ref="L24:L26"/>
    <mergeCell ref="N24:N26"/>
    <mergeCell ref="P24:P26"/>
    <mergeCell ref="R24:R26"/>
    <mergeCell ref="T24:T26"/>
    <mergeCell ref="V24:V26"/>
    <mergeCell ref="AL21:AL23"/>
    <mergeCell ref="A24:A26"/>
    <mergeCell ref="D24:D26"/>
    <mergeCell ref="F24:F26"/>
    <mergeCell ref="H24:H26"/>
    <mergeCell ref="J24:J26"/>
    <mergeCell ref="AB24:AB26"/>
    <mergeCell ref="AD24:AD26"/>
    <mergeCell ref="AF24:AF26"/>
    <mergeCell ref="AH24:AH26"/>
    <mergeCell ref="AB21:AB23"/>
    <mergeCell ref="AD21:AD23"/>
    <mergeCell ref="AF21:AF23"/>
    <mergeCell ref="AH21:AH23"/>
    <mergeCell ref="AJ21:AJ23"/>
    <mergeCell ref="AK21:AK23"/>
    <mergeCell ref="P21:P23"/>
    <mergeCell ref="R21:R23"/>
    <mergeCell ref="T21:T23"/>
    <mergeCell ref="V21:V23"/>
    <mergeCell ref="X21:X23"/>
    <mergeCell ref="Z21:Z23"/>
    <mergeCell ref="AJ18:AJ20"/>
    <mergeCell ref="AK18:AK20"/>
    <mergeCell ref="AL18:AL20"/>
    <mergeCell ref="A21:A23"/>
    <mergeCell ref="D21:D23"/>
    <mergeCell ref="F21:F23"/>
    <mergeCell ref="H21:H23"/>
    <mergeCell ref="J21:J23"/>
    <mergeCell ref="L21:L23"/>
    <mergeCell ref="N21:N23"/>
    <mergeCell ref="X18:X20"/>
    <mergeCell ref="Z18:Z20"/>
    <mergeCell ref="AB18:AB20"/>
    <mergeCell ref="AD18:AD20"/>
    <mergeCell ref="AF18:AF20"/>
    <mergeCell ref="AH18:AH20"/>
    <mergeCell ref="L18:L20"/>
    <mergeCell ref="N18:N20"/>
    <mergeCell ref="P18:P20"/>
    <mergeCell ref="R18:R20"/>
    <mergeCell ref="T18:T20"/>
    <mergeCell ref="V18:V20"/>
    <mergeCell ref="AF15:AF17"/>
    <mergeCell ref="AH15:AH17"/>
    <mergeCell ref="AJ15:AJ17"/>
    <mergeCell ref="AK15:AK17"/>
    <mergeCell ref="AL15:AL17"/>
    <mergeCell ref="A18:A20"/>
    <mergeCell ref="D18:D20"/>
    <mergeCell ref="F18:F20"/>
    <mergeCell ref="H18:H20"/>
    <mergeCell ref="J18:J20"/>
    <mergeCell ref="T15:T17"/>
    <mergeCell ref="V15:V17"/>
    <mergeCell ref="X15:X17"/>
    <mergeCell ref="Z15:Z17"/>
    <mergeCell ref="AB15:AB17"/>
    <mergeCell ref="AD15:AD17"/>
    <mergeCell ref="A15:A17"/>
    <mergeCell ref="D15:D17"/>
    <mergeCell ref="F15:F17"/>
    <mergeCell ref="H15:H17"/>
    <mergeCell ref="J15:J17"/>
    <mergeCell ref="T12:T14"/>
    <mergeCell ref="L15:L17"/>
    <mergeCell ref="N15:N17"/>
    <mergeCell ref="P15:P17"/>
    <mergeCell ref="R15:R17"/>
    <mergeCell ref="AD12:AD14"/>
    <mergeCell ref="AK10:AL11"/>
    <mergeCell ref="A12:A14"/>
    <mergeCell ref="D12:D14"/>
    <mergeCell ref="F12:F14"/>
    <mergeCell ref="H12:H14"/>
    <mergeCell ref="J12:J14"/>
    <mergeCell ref="AF12:AF14"/>
    <mergeCell ref="AH12:AH14"/>
    <mergeCell ref="AJ12:AJ14"/>
    <mergeCell ref="L12:L14"/>
    <mergeCell ref="N12:N14"/>
    <mergeCell ref="P12:P14"/>
    <mergeCell ref="R12:R14"/>
    <mergeCell ref="Z10:Z11"/>
    <mergeCell ref="AB10:AB11"/>
    <mergeCell ref="X12:X14"/>
    <mergeCell ref="Z12:Z14"/>
    <mergeCell ref="AB12:AB14"/>
    <mergeCell ref="V12:V14"/>
    <mergeCell ref="AD10:AD11"/>
    <mergeCell ref="AF10:AF11"/>
    <mergeCell ref="AH10:AH11"/>
    <mergeCell ref="AJ10:AJ11"/>
    <mergeCell ref="N10:N11"/>
    <mergeCell ref="P10:P11"/>
    <mergeCell ref="R10:R11"/>
    <mergeCell ref="T10:T11"/>
    <mergeCell ref="V10:V11"/>
    <mergeCell ref="X10:X11"/>
    <mergeCell ref="A10:A11"/>
    <mergeCell ref="D10:D11"/>
    <mergeCell ref="F10:F11"/>
    <mergeCell ref="H10:H11"/>
    <mergeCell ref="J10:J11"/>
    <mergeCell ref="L10:L11"/>
    <mergeCell ref="AA9:AB9"/>
    <mergeCell ref="AC9:AD9"/>
    <mergeCell ref="AE9:AF9"/>
    <mergeCell ref="AG9:AH9"/>
    <mergeCell ref="AI9:AJ9"/>
    <mergeCell ref="AK9:AL9"/>
    <mergeCell ref="O9:P9"/>
    <mergeCell ref="Q9:R9"/>
    <mergeCell ref="S9:T9"/>
    <mergeCell ref="U9:V9"/>
    <mergeCell ref="W9:X9"/>
    <mergeCell ref="Y9:Z9"/>
    <mergeCell ref="C6:O6"/>
    <mergeCell ref="A8:A9"/>
    <mergeCell ref="B8:B9"/>
    <mergeCell ref="C8:AL8"/>
    <mergeCell ref="C9:D9"/>
    <mergeCell ref="E9:F9"/>
    <mergeCell ref="G9:H9"/>
    <mergeCell ref="I9:J9"/>
    <mergeCell ref="K9:L9"/>
    <mergeCell ref="M9:N9"/>
    <mergeCell ref="AK24:AL26"/>
    <mergeCell ref="A1:A4"/>
    <mergeCell ref="B1:M1"/>
    <mergeCell ref="N1:O1"/>
    <mergeCell ref="B2:M2"/>
    <mergeCell ref="N2:O2"/>
    <mergeCell ref="B3:M3"/>
    <mergeCell ref="N3:O3"/>
    <mergeCell ref="B4:M4"/>
    <mergeCell ref="N4:O4"/>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0953-5FC9-425A-94EB-F652B5F13B64}">
  <sheetPr>
    <tabColor theme="1" tint="0.499984740745262"/>
  </sheetPr>
  <dimension ref="A1:BV139"/>
  <sheetViews>
    <sheetView zoomScale="70" zoomScaleNormal="70" workbookViewId="0">
      <pane xSplit="2" ySplit="9" topLeftCell="S16" activePane="bottomRight" state="frozen"/>
      <selection activeCell="S23" sqref="S23"/>
      <selection pane="topRight" activeCell="S23" sqref="S23"/>
      <selection pane="bottomLeft" activeCell="S23" sqref="S23"/>
      <selection pane="bottomRight" activeCell="W18" sqref="W18"/>
    </sheetView>
  </sheetViews>
  <sheetFormatPr baseColWidth="10" defaultRowHeight="30" customHeight="1" x14ac:dyDescent="0.2"/>
  <cols>
    <col min="1" max="1" width="28.5703125" style="226" customWidth="1"/>
    <col min="2" max="2" width="27" style="203" bestFit="1" customWidth="1"/>
    <col min="3" max="12" width="15.7109375" style="203" customWidth="1"/>
    <col min="13" max="13" width="13.140625" style="203" customWidth="1"/>
    <col min="14" max="14" width="13.28515625" style="203" customWidth="1"/>
    <col min="15" max="15" width="14.28515625" style="203" customWidth="1"/>
    <col min="16" max="17" width="12.7109375" style="199" customWidth="1"/>
    <col min="18" max="18" width="13.28515625" style="169" customWidth="1"/>
    <col min="19" max="19" width="11.42578125" style="199"/>
    <col min="20" max="24" width="11.42578125" style="203"/>
    <col min="25" max="25" width="13" style="203" customWidth="1"/>
    <col min="26" max="26" width="12.42578125" style="203" customWidth="1"/>
    <col min="27" max="32" width="11.42578125" style="203"/>
    <col min="33" max="33" width="12.140625" style="203" customWidth="1"/>
    <col min="34" max="34" width="12" style="203" customWidth="1"/>
    <col min="35" max="37" width="11.42578125" style="203"/>
    <col min="38" max="38" width="48.5703125" style="203" customWidth="1"/>
    <col min="39" max="16384" width="11.42578125" style="203"/>
  </cols>
  <sheetData>
    <row r="1" spans="1:41" ht="30" customHeight="1" x14ac:dyDescent="0.25">
      <c r="A1" s="813"/>
      <c r="B1" s="814" t="s">
        <v>56</v>
      </c>
      <c r="C1" s="815"/>
      <c r="D1" s="815"/>
      <c r="E1" s="815"/>
      <c r="F1" s="815"/>
      <c r="G1" s="815"/>
      <c r="H1" s="815"/>
      <c r="I1" s="815"/>
      <c r="J1" s="815"/>
      <c r="K1" s="815"/>
      <c r="L1" s="815"/>
      <c r="M1" s="816"/>
      <c r="N1" s="817" t="s">
        <v>57</v>
      </c>
      <c r="O1" s="818"/>
      <c r="P1" s="204"/>
      <c r="Q1" s="205"/>
      <c r="R1" s="183"/>
      <c r="S1" s="204"/>
      <c r="T1" s="206"/>
      <c r="U1" s="206"/>
      <c r="V1" s="207"/>
      <c r="W1" s="208"/>
      <c r="X1" s="182"/>
      <c r="Y1" s="182"/>
      <c r="Z1" s="182"/>
      <c r="AA1" s="182"/>
      <c r="AB1" s="182"/>
      <c r="AC1" s="182"/>
      <c r="AD1" s="182"/>
      <c r="AE1" s="182"/>
      <c r="AF1" s="182"/>
      <c r="AG1" s="182"/>
      <c r="AH1" s="182"/>
      <c r="AI1" s="182"/>
      <c r="AJ1" s="182"/>
      <c r="AK1" s="182"/>
      <c r="AL1" s="182"/>
      <c r="AM1" s="182"/>
      <c r="AN1" s="182"/>
      <c r="AO1" s="182"/>
    </row>
    <row r="2" spans="1:41" s="182" customFormat="1" ht="30" customHeight="1" x14ac:dyDescent="0.25">
      <c r="A2" s="813"/>
      <c r="B2" s="814" t="s">
        <v>87</v>
      </c>
      <c r="C2" s="815"/>
      <c r="D2" s="815"/>
      <c r="E2" s="815"/>
      <c r="F2" s="815"/>
      <c r="G2" s="815"/>
      <c r="H2" s="815"/>
      <c r="I2" s="815"/>
      <c r="J2" s="815"/>
      <c r="K2" s="815"/>
      <c r="L2" s="815"/>
      <c r="M2" s="816"/>
      <c r="N2" s="739" t="s">
        <v>189</v>
      </c>
      <c r="O2" s="740"/>
      <c r="P2" s="204"/>
      <c r="Q2" s="205"/>
      <c r="S2" s="204"/>
      <c r="T2" s="206"/>
      <c r="U2" s="206"/>
      <c r="V2" s="207"/>
      <c r="W2" s="208"/>
    </row>
    <row r="3" spans="1:41" s="182" customFormat="1" ht="30" customHeight="1" x14ac:dyDescent="0.25">
      <c r="A3" s="813"/>
      <c r="B3" s="814" t="s">
        <v>89</v>
      </c>
      <c r="C3" s="815"/>
      <c r="D3" s="815"/>
      <c r="E3" s="815"/>
      <c r="F3" s="815"/>
      <c r="G3" s="815"/>
      <c r="H3" s="815"/>
      <c r="I3" s="815"/>
      <c r="J3" s="815"/>
      <c r="K3" s="815"/>
      <c r="L3" s="815"/>
      <c r="M3" s="816"/>
      <c r="N3" s="817" t="s">
        <v>175</v>
      </c>
      <c r="O3" s="818"/>
      <c r="P3" s="204"/>
      <c r="Q3" s="205"/>
      <c r="S3" s="204"/>
      <c r="T3" s="206"/>
      <c r="U3" s="206"/>
      <c r="V3" s="207"/>
      <c r="W3" s="208"/>
    </row>
    <row r="4" spans="1:41" s="182" customFormat="1" ht="30" customHeight="1" x14ac:dyDescent="0.25">
      <c r="A4" s="813"/>
      <c r="B4" s="814" t="s">
        <v>91</v>
      </c>
      <c r="C4" s="815"/>
      <c r="D4" s="815"/>
      <c r="E4" s="815"/>
      <c r="F4" s="815"/>
      <c r="G4" s="815"/>
      <c r="H4" s="815"/>
      <c r="I4" s="815"/>
      <c r="J4" s="815"/>
      <c r="K4" s="815"/>
      <c r="L4" s="815"/>
      <c r="M4" s="816"/>
      <c r="N4" s="818" t="s">
        <v>61</v>
      </c>
      <c r="O4" s="818"/>
      <c r="P4" s="209"/>
      <c r="Q4" s="205"/>
      <c r="S4" s="209"/>
      <c r="T4" s="210"/>
      <c r="U4" s="210"/>
      <c r="V4" s="207"/>
      <c r="W4" s="208"/>
    </row>
    <row r="5" spans="1:41" s="182" customFormat="1" ht="18" x14ac:dyDescent="0.25">
      <c r="A5" s="308"/>
      <c r="B5" s="309"/>
      <c r="C5" s="306"/>
      <c r="D5" s="306"/>
      <c r="E5" s="306"/>
      <c r="F5" s="306"/>
      <c r="G5" s="306"/>
      <c r="H5" s="306"/>
      <c r="I5" s="306"/>
      <c r="J5" s="306"/>
      <c r="K5" s="306"/>
      <c r="L5" s="306"/>
      <c r="M5" s="310"/>
      <c r="N5" s="310"/>
      <c r="O5" s="310"/>
      <c r="P5" s="209"/>
      <c r="Q5" s="205"/>
      <c r="S5" s="209"/>
      <c r="T5" s="210"/>
      <c r="U5" s="210"/>
      <c r="V5" s="207"/>
      <c r="W5" s="208"/>
    </row>
    <row r="6" spans="1:41" s="182" customFormat="1" ht="13.5" customHeight="1" x14ac:dyDescent="0.25">
      <c r="A6" s="311" t="s">
        <v>0</v>
      </c>
      <c r="B6" s="205"/>
      <c r="C6" s="899" t="str">
        <f>[1]Requerimiento!C12</f>
        <v>GESTION DE INFRAESTRUCTURA FISICA</v>
      </c>
      <c r="D6" s="899"/>
      <c r="E6" s="899"/>
      <c r="F6" s="899"/>
      <c r="G6" s="899"/>
      <c r="H6" s="899"/>
      <c r="I6" s="899"/>
      <c r="J6" s="899"/>
      <c r="K6" s="899"/>
      <c r="L6" s="899"/>
      <c r="M6" s="899"/>
      <c r="N6" s="899"/>
      <c r="O6" s="899"/>
      <c r="P6" s="205"/>
      <c r="Q6" s="205"/>
      <c r="R6" s="313"/>
      <c r="S6" s="205"/>
    </row>
    <row r="7" spans="1:41" s="182" customFormat="1" ht="11.25" customHeight="1" thickBot="1" x14ac:dyDescent="0.25">
      <c r="A7" s="312"/>
      <c r="B7" s="205"/>
      <c r="C7" s="205"/>
      <c r="D7" s="205"/>
      <c r="E7" s="205"/>
      <c r="F7" s="205"/>
      <c r="G7" s="205"/>
      <c r="H7" s="205"/>
      <c r="I7" s="205"/>
      <c r="J7" s="205"/>
      <c r="K7" s="205"/>
      <c r="L7" s="205"/>
      <c r="M7" s="205"/>
      <c r="N7" s="205"/>
      <c r="O7" s="205"/>
      <c r="P7" s="205"/>
      <c r="Q7" s="205"/>
      <c r="R7" s="313"/>
      <c r="S7" s="205"/>
    </row>
    <row r="8" spans="1:41" s="228" customFormat="1" ht="30" customHeight="1" thickBot="1" x14ac:dyDescent="0.25">
      <c r="A8" s="820" t="s">
        <v>92</v>
      </c>
      <c r="B8" s="942" t="s">
        <v>20</v>
      </c>
      <c r="C8" s="825" t="str">
        <f>[2]ICE!C14</f>
        <v>Indicador Consumo Energético (ICE)</v>
      </c>
      <c r="D8" s="825"/>
      <c r="E8" s="825"/>
      <c r="F8" s="825"/>
      <c r="G8" s="825"/>
      <c r="H8" s="825"/>
      <c r="I8" s="825"/>
      <c r="J8" s="825"/>
      <c r="K8" s="825"/>
      <c r="L8" s="825"/>
      <c r="M8" s="825"/>
      <c r="N8" s="825"/>
      <c r="O8" s="825"/>
      <c r="P8" s="825"/>
      <c r="Q8" s="825"/>
      <c r="R8" s="825"/>
      <c r="S8" s="825"/>
      <c r="T8" s="825"/>
      <c r="U8" s="825"/>
      <c r="V8" s="825"/>
      <c r="W8" s="825"/>
      <c r="X8" s="825"/>
      <c r="Y8" s="825"/>
      <c r="Z8" s="825"/>
      <c r="AA8" s="825"/>
      <c r="AB8" s="825"/>
      <c r="AC8" s="825"/>
      <c r="AD8" s="825"/>
      <c r="AE8" s="825"/>
      <c r="AF8" s="825"/>
      <c r="AG8" s="825"/>
      <c r="AH8" s="825"/>
      <c r="AI8" s="825"/>
      <c r="AJ8" s="825"/>
      <c r="AK8" s="825"/>
      <c r="AL8" s="825"/>
    </row>
    <row r="9" spans="1:41" s="229" customFormat="1" ht="30" customHeight="1" thickBot="1" x14ac:dyDescent="0.25">
      <c r="A9" s="821"/>
      <c r="B9" s="943"/>
      <c r="C9" s="893" t="s">
        <v>290</v>
      </c>
      <c r="D9" s="894"/>
      <c r="E9" s="893" t="s">
        <v>291</v>
      </c>
      <c r="F9" s="894"/>
      <c r="G9" s="893" t="s">
        <v>292</v>
      </c>
      <c r="H9" s="894"/>
      <c r="I9" s="944" t="s">
        <v>176</v>
      </c>
      <c r="J9" s="945"/>
      <c r="K9" s="893" t="s">
        <v>293</v>
      </c>
      <c r="L9" s="894"/>
      <c r="M9" s="893" t="s">
        <v>294</v>
      </c>
      <c r="N9" s="894"/>
      <c r="O9" s="893" t="s">
        <v>295</v>
      </c>
      <c r="P9" s="894"/>
      <c r="Q9" s="946" t="s">
        <v>177</v>
      </c>
      <c r="R9" s="947"/>
      <c r="S9" s="893" t="s">
        <v>296</v>
      </c>
      <c r="T9" s="894"/>
      <c r="U9" s="893" t="s">
        <v>297</v>
      </c>
      <c r="V9" s="894"/>
      <c r="W9" s="893" t="s">
        <v>298</v>
      </c>
      <c r="X9" s="894"/>
      <c r="Y9" s="946" t="s">
        <v>178</v>
      </c>
      <c r="Z9" s="947"/>
      <c r="AA9" s="893" t="s">
        <v>299</v>
      </c>
      <c r="AB9" s="894"/>
      <c r="AC9" s="893" t="s">
        <v>300</v>
      </c>
      <c r="AD9" s="894"/>
      <c r="AE9" s="893" t="s">
        <v>301</v>
      </c>
      <c r="AF9" s="894"/>
      <c r="AG9" s="946" t="s">
        <v>179</v>
      </c>
      <c r="AH9" s="947"/>
      <c r="AI9" s="893" t="s">
        <v>302</v>
      </c>
      <c r="AJ9" s="894"/>
      <c r="AK9" s="830" t="s">
        <v>94</v>
      </c>
      <c r="AL9" s="830"/>
    </row>
    <row r="10" spans="1:41" s="182" customFormat="1" ht="42.75" customHeight="1" thickBot="1" x14ac:dyDescent="0.25">
      <c r="A10" s="948" t="s">
        <v>303</v>
      </c>
      <c r="B10" s="314" t="s">
        <v>372</v>
      </c>
      <c r="C10" s="278">
        <f>SUM(C12,C14,C16,C18,C20,C22,C24)</f>
        <v>78042</v>
      </c>
      <c r="D10" s="950">
        <f>C10/C11</f>
        <v>93.351674641148321</v>
      </c>
      <c r="E10" s="278">
        <f>SUM(E12,E14,E16,E18,E20,E22,E24)</f>
        <v>84467</v>
      </c>
      <c r="F10" s="950">
        <f>E10/E11</f>
        <v>90.727175080558538</v>
      </c>
      <c r="G10" s="278">
        <f>SUM(G12,G14,G16,G18,G20,G22,G24)</f>
        <v>85204</v>
      </c>
      <c r="H10" s="950">
        <f>G10/G11</f>
        <v>90.354188759278898</v>
      </c>
      <c r="I10" s="322">
        <f t="shared" ref="I10:I25" si="0">AVERAGE(C10,E10,G10)</f>
        <v>82571</v>
      </c>
      <c r="J10" s="952">
        <f>I10/I11</f>
        <v>91.407011070110698</v>
      </c>
      <c r="K10" s="278">
        <f>SUM(K12,K14,K16,K18,K20,K22,K24)</f>
        <v>84948</v>
      </c>
      <c r="L10" s="950">
        <f>K10/K11</f>
        <v>89.231092436974791</v>
      </c>
      <c r="M10" s="278">
        <f>SUM(M12,M14,M16,M18,M20,M22,M24)</f>
        <v>78989</v>
      </c>
      <c r="N10" s="950">
        <f>M10/M11</f>
        <v>81.264403292181072</v>
      </c>
      <c r="O10" s="278">
        <f>SUM(O12,O14,O16,O18,O20,O22,O24)</f>
        <v>76017</v>
      </c>
      <c r="P10" s="950">
        <f>O10/O11</f>
        <v>78.206790123456784</v>
      </c>
      <c r="Q10" s="322">
        <f t="shared" ref="Q10:Q25" si="1">AVERAGE(K10,M10,O10)</f>
        <v>79984.666666666672</v>
      </c>
      <c r="R10" s="952">
        <f>Q10/Q11</f>
        <v>82.857044198895025</v>
      </c>
      <c r="S10" s="278">
        <f>SUM(S12,S14,S16,S18,S20,S22,S24)</f>
        <v>79353</v>
      </c>
      <c r="T10" s="950">
        <f>S10/S11</f>
        <v>77.34210526315789</v>
      </c>
      <c r="U10" s="278">
        <f>SUM(U12,U14,U16,U18,U20,U22,U24)</f>
        <v>81850</v>
      </c>
      <c r="V10" s="950">
        <f>U10/U11</f>
        <v>76.495327102803742</v>
      </c>
      <c r="W10" s="278">
        <f>SUM(W12,W14,W16,W18,W20,W22,W24)</f>
        <v>79706</v>
      </c>
      <c r="X10" s="950">
        <f>W10/W11</f>
        <v>74.422035480859009</v>
      </c>
      <c r="Y10" s="320">
        <f>SUM(Z12:Z21)</f>
        <v>600.50439567410808</v>
      </c>
      <c r="Z10" s="952" t="e">
        <f>Y10/Y11</f>
        <v>#DIV/0!</v>
      </c>
      <c r="AA10" s="278">
        <f>SUM(AA12,AA14,AA16,AA18,AA20,AA22,AA24)</f>
        <v>14656</v>
      </c>
      <c r="AB10" s="950">
        <f>AA10/AA11</f>
        <v>814.22222222222217</v>
      </c>
      <c r="AC10" s="278">
        <f>SUM(AC12,AC14,AC16,AC18,AC20,AC22,AC24)</f>
        <v>13196</v>
      </c>
      <c r="AD10" s="950">
        <f>AC10/AC11</f>
        <v>733.11111111111109</v>
      </c>
      <c r="AE10" s="278">
        <f>SUM(AE12,AE14,AE16,AE18,AE20,AE22,AE24)</f>
        <v>5489</v>
      </c>
      <c r="AF10" s="950">
        <f>AE10/AE11</f>
        <v>304.94444444444446</v>
      </c>
      <c r="AG10" s="320" t="e">
        <f>SUM(AH12:AH21)</f>
        <v>#DIV/0!</v>
      </c>
      <c r="AH10" s="952" t="e">
        <f>AG10/AG11</f>
        <v>#DIV/0!</v>
      </c>
      <c r="AI10" s="278" t="e">
        <f>SUM(AJ12:AJ21)</f>
        <v>#DIV/0!</v>
      </c>
      <c r="AJ10" s="866" t="e">
        <f>AI10/AI11</f>
        <v>#DIV/0!</v>
      </c>
      <c r="AK10" s="954"/>
      <c r="AL10" s="879"/>
    </row>
    <row r="11" spans="1:41" s="182" customFormat="1" ht="42" customHeight="1" thickBot="1" x14ac:dyDescent="0.25">
      <c r="A11" s="949"/>
      <c r="B11" s="315" t="s">
        <v>374</v>
      </c>
      <c r="C11" s="283">
        <f>SUM(C13,C15,C17,C19,C21,C23,C25)</f>
        <v>836</v>
      </c>
      <c r="D11" s="951"/>
      <c r="E11" s="283">
        <f>SUM(E13,E15,E17,E19,E21,E23,E25)</f>
        <v>931</v>
      </c>
      <c r="F11" s="951"/>
      <c r="G11" s="283">
        <f>SUM(G13,G15,G17,G19,G21,G23,G25)</f>
        <v>943</v>
      </c>
      <c r="H11" s="951"/>
      <c r="I11" s="322">
        <f t="shared" si="0"/>
        <v>903.33333333333337</v>
      </c>
      <c r="J11" s="953"/>
      <c r="K11" s="283">
        <f>SUM(K13,K15,K17,K19,K21,K23,K25)</f>
        <v>952</v>
      </c>
      <c r="L11" s="951"/>
      <c r="M11" s="283">
        <f>SUM(M13,M15,M17,M19,M21,M23,M25)</f>
        <v>972</v>
      </c>
      <c r="N11" s="951"/>
      <c r="O11" s="283">
        <f>SUM(O13,O15,O17,O19,O21,O23,O25)</f>
        <v>972</v>
      </c>
      <c r="P11" s="951"/>
      <c r="Q11" s="322">
        <f t="shared" si="1"/>
        <v>965.33333333333337</v>
      </c>
      <c r="R11" s="953"/>
      <c r="S11" s="283">
        <f>SUM(S13,S15,S17,S19,S21,S23,S25)</f>
        <v>1026</v>
      </c>
      <c r="T11" s="951"/>
      <c r="U11" s="283">
        <f>SUM(U13,U15,U17,U19,U21,U23,U25)</f>
        <v>1070</v>
      </c>
      <c r="V11" s="951"/>
      <c r="W11" s="283">
        <f>SUM(W13,W15,W17,W19,W21,W23,W25)</f>
        <v>1071</v>
      </c>
      <c r="X11" s="951"/>
      <c r="Y11" s="321"/>
      <c r="Z11" s="953"/>
      <c r="AA11" s="283">
        <f>SUM(AA13,AA15,AA17,AA19,AA21,AA23,AA25)</f>
        <v>18</v>
      </c>
      <c r="AB11" s="951"/>
      <c r="AC11" s="283">
        <f>SUM(AC13,AC15,AC17,AC19,AC21,AC23,AC25)</f>
        <v>18</v>
      </c>
      <c r="AD11" s="951"/>
      <c r="AE11" s="283">
        <f>SUM(AE13,AE15,AE17,AE19,AE21,AE23,AE25)</f>
        <v>18</v>
      </c>
      <c r="AF11" s="951"/>
      <c r="AG11" s="321"/>
      <c r="AH11" s="953"/>
      <c r="AI11" s="283"/>
      <c r="AJ11" s="867"/>
      <c r="AK11" s="955"/>
      <c r="AL11" s="881"/>
    </row>
    <row r="12" spans="1:41" ht="30" customHeight="1" thickBot="1" x14ac:dyDescent="0.25">
      <c r="A12" s="956" t="s">
        <v>306</v>
      </c>
      <c r="B12" s="314" t="s">
        <v>366</v>
      </c>
      <c r="C12" s="287">
        <v>4400</v>
      </c>
      <c r="D12" s="950">
        <f>C12/C13</f>
        <v>244.44444444444446</v>
      </c>
      <c r="E12" s="287">
        <v>5080</v>
      </c>
      <c r="F12" s="950">
        <f>E12/E13</f>
        <v>267.36842105263156</v>
      </c>
      <c r="G12" s="287">
        <v>4320</v>
      </c>
      <c r="H12" s="950">
        <f>G12/G13</f>
        <v>227.36842105263159</v>
      </c>
      <c r="I12" s="322">
        <f t="shared" si="0"/>
        <v>4600</v>
      </c>
      <c r="J12" s="952">
        <f>I12/I13</f>
        <v>246.42857142857142</v>
      </c>
      <c r="K12" s="287">
        <v>4200</v>
      </c>
      <c r="L12" s="950">
        <f>K12/K13</f>
        <v>233.33333333333334</v>
      </c>
      <c r="M12" s="287">
        <v>3840</v>
      </c>
      <c r="N12" s="950">
        <f>M12/M13</f>
        <v>213.33333333333334</v>
      </c>
      <c r="O12" s="287">
        <v>3800</v>
      </c>
      <c r="P12" s="950">
        <f>O12/O13</f>
        <v>211.11111111111111</v>
      </c>
      <c r="Q12" s="322">
        <f t="shared" si="1"/>
        <v>3946.6666666666665</v>
      </c>
      <c r="R12" s="952">
        <f>Q12/Q13</f>
        <v>219.25925925925924</v>
      </c>
      <c r="S12" s="287">
        <v>4120</v>
      </c>
      <c r="T12" s="950">
        <f>S12/S13</f>
        <v>196.1904761904762</v>
      </c>
      <c r="U12" s="316">
        <f>ICE_Registro!U12</f>
        <v>4200</v>
      </c>
      <c r="V12" s="950">
        <f>U12/U13</f>
        <v>210</v>
      </c>
      <c r="W12" s="298">
        <f>ICE_Registro!W12</f>
        <v>4160</v>
      </c>
      <c r="X12" s="950">
        <f>W12/W13</f>
        <v>208</v>
      </c>
      <c r="Y12" s="322">
        <f t="shared" ref="Y12:Y25" si="2">AVERAGE(S12,U12,W12)</f>
        <v>4160</v>
      </c>
      <c r="Z12" s="952">
        <f>Y12/Y13</f>
        <v>204.59016393442624</v>
      </c>
      <c r="AA12" s="287">
        <f>ICE_Registro!AA12</f>
        <v>4160</v>
      </c>
      <c r="AB12" s="950" t="e">
        <f>AA12/AA13</f>
        <v>#DIV/0!</v>
      </c>
      <c r="AC12" s="287">
        <f>ICE_Registro!AC12</f>
        <v>4400</v>
      </c>
      <c r="AD12" s="950" t="e">
        <f>AC12/AC13</f>
        <v>#DIV/0!</v>
      </c>
      <c r="AE12" s="287">
        <f>ICE_Registro!AE12</f>
        <v>0</v>
      </c>
      <c r="AF12" s="950" t="e">
        <f>AE12/AE13</f>
        <v>#DIV/0!</v>
      </c>
      <c r="AG12" s="320"/>
      <c r="AH12" s="952" t="e">
        <f>AG12/AG13</f>
        <v>#DIV/0!</v>
      </c>
      <c r="AI12" s="287"/>
      <c r="AJ12" s="866" t="e">
        <f>AI12/AI13</f>
        <v>#DIV/0!</v>
      </c>
      <c r="AK12" s="958"/>
      <c r="AL12" s="959"/>
    </row>
    <row r="13" spans="1:41" ht="30" customHeight="1" thickBot="1" x14ac:dyDescent="0.25">
      <c r="A13" s="957"/>
      <c r="B13" s="315" t="s">
        <v>374</v>
      </c>
      <c r="C13" s="276">
        <v>18</v>
      </c>
      <c r="D13" s="951"/>
      <c r="E13" s="276">
        <v>19</v>
      </c>
      <c r="F13" s="951"/>
      <c r="G13" s="276">
        <v>19</v>
      </c>
      <c r="H13" s="951"/>
      <c r="I13" s="322">
        <f t="shared" si="0"/>
        <v>18.666666666666668</v>
      </c>
      <c r="J13" s="953"/>
      <c r="K13" s="276">
        <v>18</v>
      </c>
      <c r="L13" s="951"/>
      <c r="M13" s="276">
        <v>18</v>
      </c>
      <c r="N13" s="951"/>
      <c r="O13" s="276">
        <v>18</v>
      </c>
      <c r="P13" s="951"/>
      <c r="Q13" s="322">
        <f t="shared" si="1"/>
        <v>18</v>
      </c>
      <c r="R13" s="953"/>
      <c r="S13" s="276">
        <v>21</v>
      </c>
      <c r="T13" s="951"/>
      <c r="U13" s="276">
        <v>20</v>
      </c>
      <c r="V13" s="951"/>
      <c r="W13" s="299">
        <v>20</v>
      </c>
      <c r="X13" s="951"/>
      <c r="Y13" s="322">
        <f t="shared" si="2"/>
        <v>20.333333333333332</v>
      </c>
      <c r="Z13" s="953"/>
      <c r="AA13" s="276"/>
      <c r="AB13" s="951"/>
      <c r="AC13" s="276"/>
      <c r="AD13" s="951"/>
      <c r="AE13" s="276"/>
      <c r="AF13" s="951"/>
      <c r="AG13" s="321"/>
      <c r="AH13" s="953"/>
      <c r="AI13" s="276"/>
      <c r="AJ13" s="867"/>
      <c r="AK13" s="960"/>
      <c r="AL13" s="961"/>
    </row>
    <row r="14" spans="1:41" ht="30" customHeight="1" thickBot="1" x14ac:dyDescent="0.25">
      <c r="A14" s="956" t="s">
        <v>310</v>
      </c>
      <c r="B14" s="314" t="s">
        <v>366</v>
      </c>
      <c r="C14" s="287">
        <v>64296</v>
      </c>
      <c r="D14" s="950">
        <f>C14/C15</f>
        <v>87.596730245231612</v>
      </c>
      <c r="E14" s="287">
        <v>71136</v>
      </c>
      <c r="F14" s="950">
        <f>E14/E15</f>
        <v>86.330097087378647</v>
      </c>
      <c r="G14" s="287">
        <v>69426</v>
      </c>
      <c r="H14" s="950">
        <f>G14/G15</f>
        <v>82.946236559139791</v>
      </c>
      <c r="I14" s="322">
        <f t="shared" si="0"/>
        <v>68286</v>
      </c>
      <c r="J14" s="952">
        <f>I14/I15</f>
        <v>85.535699373695195</v>
      </c>
      <c r="K14" s="287">
        <v>69768</v>
      </c>
      <c r="L14" s="950">
        <f>K14/K15</f>
        <v>82.370720188902013</v>
      </c>
      <c r="M14" s="287">
        <v>66006</v>
      </c>
      <c r="N14" s="950">
        <f>M14/M15</f>
        <v>76.484356894553883</v>
      </c>
      <c r="O14" s="287">
        <v>63612</v>
      </c>
      <c r="P14" s="950">
        <f>O14/O15</f>
        <v>73.625</v>
      </c>
      <c r="Q14" s="322">
        <f>AVERAGE(K14,M14,O14)</f>
        <v>66462</v>
      </c>
      <c r="R14" s="952">
        <f>Q14/Q15</f>
        <v>77.461538461538467</v>
      </c>
      <c r="S14" s="318">
        <v>66690</v>
      </c>
      <c r="T14" s="950">
        <f>S14/S15</f>
        <v>72.885245901639351</v>
      </c>
      <c r="U14" s="298">
        <v>69426</v>
      </c>
      <c r="V14" s="950">
        <f>U14/U15</f>
        <v>72.394160583941613</v>
      </c>
      <c r="W14" s="298">
        <v>69768</v>
      </c>
      <c r="X14" s="950">
        <f>W14/W15</f>
        <v>72.750782064650679</v>
      </c>
      <c r="Y14" s="322">
        <f t="shared" si="2"/>
        <v>68628</v>
      </c>
      <c r="Z14" s="952">
        <f>Y14/Y15</f>
        <v>72.673490998941048</v>
      </c>
      <c r="AA14" s="287">
        <f>ICE_Registro!AA15</f>
        <v>0</v>
      </c>
      <c r="AB14" s="950" t="e">
        <f>AA14/AA15</f>
        <v>#DIV/0!</v>
      </c>
      <c r="AC14" s="287">
        <f>ICE_Registro!AC15</f>
        <v>0</v>
      </c>
      <c r="AD14" s="950" t="e">
        <f>AC14/AC15</f>
        <v>#DIV/0!</v>
      </c>
      <c r="AE14" s="287">
        <f>ICE_Registro!AE15</f>
        <v>0</v>
      </c>
      <c r="AF14" s="950" t="e">
        <f>AE14/AE15</f>
        <v>#DIV/0!</v>
      </c>
      <c r="AG14" s="320"/>
      <c r="AH14" s="952" t="e">
        <f>AG14/AG15</f>
        <v>#DIV/0!</v>
      </c>
      <c r="AI14" s="287"/>
      <c r="AJ14" s="866" t="e">
        <f>AI14/AI15</f>
        <v>#DIV/0!</v>
      </c>
      <c r="AK14" s="974"/>
      <c r="AL14" s="959"/>
    </row>
    <row r="15" spans="1:41" ht="30" customHeight="1" thickBot="1" x14ac:dyDescent="0.25">
      <c r="A15" s="957"/>
      <c r="B15" s="315" t="s">
        <v>374</v>
      </c>
      <c r="C15" s="292">
        <f>559+58+117</f>
        <v>734</v>
      </c>
      <c r="D15" s="951"/>
      <c r="E15" s="292">
        <f>592+110+5+117</f>
        <v>824</v>
      </c>
      <c r="F15" s="951"/>
      <c r="G15" s="292">
        <f>594+115+11+117</f>
        <v>837</v>
      </c>
      <c r="H15" s="951"/>
      <c r="I15" s="322">
        <f t="shared" si="0"/>
        <v>798.33333333333337</v>
      </c>
      <c r="J15" s="953"/>
      <c r="K15" s="292">
        <f>595+122+13+117</f>
        <v>847</v>
      </c>
      <c r="L15" s="951"/>
      <c r="M15" s="292">
        <f>593+138+15+117</f>
        <v>863</v>
      </c>
      <c r="N15" s="951"/>
      <c r="O15" s="292">
        <f>587+145+15+117</f>
        <v>864</v>
      </c>
      <c r="P15" s="951"/>
      <c r="Q15" s="322">
        <f t="shared" si="1"/>
        <v>858</v>
      </c>
      <c r="R15" s="953"/>
      <c r="S15" s="317">
        <f>579+170+19+147</f>
        <v>915</v>
      </c>
      <c r="T15" s="951"/>
      <c r="U15" s="317">
        <f>580+200+32+147</f>
        <v>959</v>
      </c>
      <c r="V15" s="951"/>
      <c r="W15" s="299">
        <v>959</v>
      </c>
      <c r="X15" s="951"/>
      <c r="Y15" s="322">
        <f t="shared" si="2"/>
        <v>944.33333333333337</v>
      </c>
      <c r="Z15" s="953"/>
      <c r="AA15" s="276"/>
      <c r="AB15" s="951"/>
      <c r="AC15" s="276"/>
      <c r="AD15" s="951"/>
      <c r="AE15" s="276"/>
      <c r="AF15" s="951"/>
      <c r="AG15" s="321"/>
      <c r="AH15" s="953"/>
      <c r="AI15" s="276"/>
      <c r="AJ15" s="867"/>
      <c r="AK15" s="960"/>
      <c r="AL15" s="961"/>
    </row>
    <row r="16" spans="1:41" ht="30" customHeight="1" thickBot="1" x14ac:dyDescent="0.25">
      <c r="A16" s="956" t="s">
        <v>311</v>
      </c>
      <c r="B16" s="314" t="s">
        <v>366</v>
      </c>
      <c r="C16" s="287">
        <v>710</v>
      </c>
      <c r="D16" s="950">
        <f>C16/C17</f>
        <v>39.444444444444443</v>
      </c>
      <c r="E16" s="287">
        <v>963</v>
      </c>
      <c r="F16" s="950">
        <f>E16/E17</f>
        <v>53.5</v>
      </c>
      <c r="G16" s="287">
        <v>1055</v>
      </c>
      <c r="H16" s="950">
        <f>G16/G17</f>
        <v>58.611111111111114</v>
      </c>
      <c r="I16" s="322">
        <f t="shared" si="0"/>
        <v>909.33333333333337</v>
      </c>
      <c r="J16" s="952">
        <f>I16/I17</f>
        <v>50.518518518518519</v>
      </c>
      <c r="K16" s="287">
        <v>952</v>
      </c>
      <c r="L16" s="950">
        <f>K16/K17</f>
        <v>52.888888888888886</v>
      </c>
      <c r="M16" s="287">
        <v>1012</v>
      </c>
      <c r="N16" s="950">
        <f>M16/M17</f>
        <v>56.222222222222221</v>
      </c>
      <c r="O16" s="287">
        <v>915</v>
      </c>
      <c r="P16" s="950">
        <f>O16/O17</f>
        <v>50.833333333333336</v>
      </c>
      <c r="Q16" s="322">
        <f t="shared" si="1"/>
        <v>959.66666666666663</v>
      </c>
      <c r="R16" s="952">
        <f>Q16/Q17</f>
        <v>53.31481481481481</v>
      </c>
      <c r="S16" s="287">
        <v>652</v>
      </c>
      <c r="T16" s="950">
        <f>S16/S17</f>
        <v>36.222222222222221</v>
      </c>
      <c r="U16" s="287">
        <v>878</v>
      </c>
      <c r="V16" s="950">
        <f>U16/U17</f>
        <v>48.777777777777779</v>
      </c>
      <c r="W16" s="287">
        <v>865</v>
      </c>
      <c r="X16" s="950">
        <f>W16/W17</f>
        <v>48.055555555555557</v>
      </c>
      <c r="Y16" s="322">
        <f t="shared" si="2"/>
        <v>798.33333333333337</v>
      </c>
      <c r="Z16" s="952">
        <f>Y16/Y17</f>
        <v>44.351851851851855</v>
      </c>
      <c r="AA16" s="318">
        <f>ICE_Registro!AA18</f>
        <v>881</v>
      </c>
      <c r="AB16" s="950">
        <f>AA16/AA17</f>
        <v>48.944444444444443</v>
      </c>
      <c r="AC16" s="318">
        <f>ICE_Registro!AC18</f>
        <v>745</v>
      </c>
      <c r="AD16" s="950">
        <f>AC16/AC17</f>
        <v>41.388888888888886</v>
      </c>
      <c r="AE16" s="318">
        <f>ICE_Registro!AE18</f>
        <v>760</v>
      </c>
      <c r="AF16" s="950">
        <f>AE16/AE17</f>
        <v>42.222222222222221</v>
      </c>
      <c r="AG16" s="322">
        <f>AVERAGE(AA16,AC16,AE16)</f>
        <v>795.33333333333337</v>
      </c>
      <c r="AH16" s="952">
        <f>AG16/AG17</f>
        <v>44.18518518518519</v>
      </c>
      <c r="AI16" s="287"/>
      <c r="AJ16" s="866" t="e">
        <f>AI16/AI17</f>
        <v>#DIV/0!</v>
      </c>
      <c r="AK16" s="974"/>
      <c r="AL16" s="959"/>
    </row>
    <row r="17" spans="1:74" ht="30" customHeight="1" thickBot="1" x14ac:dyDescent="0.25">
      <c r="A17" s="957"/>
      <c r="B17" s="315" t="s">
        <v>374</v>
      </c>
      <c r="C17" s="276">
        <v>18</v>
      </c>
      <c r="D17" s="951"/>
      <c r="E17" s="276">
        <v>18</v>
      </c>
      <c r="F17" s="951"/>
      <c r="G17" s="276">
        <v>18</v>
      </c>
      <c r="H17" s="951"/>
      <c r="I17" s="322">
        <f t="shared" si="0"/>
        <v>18</v>
      </c>
      <c r="J17" s="953"/>
      <c r="K17" s="276">
        <v>18</v>
      </c>
      <c r="L17" s="951"/>
      <c r="M17" s="276">
        <v>18</v>
      </c>
      <c r="N17" s="951"/>
      <c r="O17" s="276">
        <v>18</v>
      </c>
      <c r="P17" s="951"/>
      <c r="Q17" s="322">
        <f t="shared" si="1"/>
        <v>18</v>
      </c>
      <c r="R17" s="953"/>
      <c r="S17" s="276">
        <v>18</v>
      </c>
      <c r="T17" s="951"/>
      <c r="U17" s="276">
        <v>18</v>
      </c>
      <c r="V17" s="951"/>
      <c r="W17" s="276">
        <v>18</v>
      </c>
      <c r="X17" s="951"/>
      <c r="Y17" s="322">
        <f t="shared" si="2"/>
        <v>18</v>
      </c>
      <c r="Z17" s="953"/>
      <c r="AA17" s="276">
        <v>18</v>
      </c>
      <c r="AB17" s="951"/>
      <c r="AC17" s="276">
        <v>18</v>
      </c>
      <c r="AD17" s="951"/>
      <c r="AE17" s="276">
        <v>18</v>
      </c>
      <c r="AF17" s="951"/>
      <c r="AG17" s="322">
        <f>AVERAGE(AA17,AC17,AE17)</f>
        <v>18</v>
      </c>
      <c r="AH17" s="953"/>
      <c r="AI17" s="276"/>
      <c r="AJ17" s="867"/>
      <c r="AK17" s="960"/>
      <c r="AL17" s="961"/>
    </row>
    <row r="18" spans="1:74" ht="30" customHeight="1" thickBot="1" x14ac:dyDescent="0.25">
      <c r="A18" s="956" t="s">
        <v>312</v>
      </c>
      <c r="B18" s="314" t="s">
        <v>366</v>
      </c>
      <c r="C18" s="287">
        <v>4680</v>
      </c>
      <c r="D18" s="950">
        <f>C18/C19</f>
        <v>260</v>
      </c>
      <c r="E18" s="287">
        <v>4260</v>
      </c>
      <c r="F18" s="950">
        <f>E18/E19</f>
        <v>202.85714285714286</v>
      </c>
      <c r="G18" s="287">
        <v>6300</v>
      </c>
      <c r="H18" s="950">
        <f>G18/G19</f>
        <v>315</v>
      </c>
      <c r="I18" s="322">
        <f t="shared" si="0"/>
        <v>5080</v>
      </c>
      <c r="J18" s="952">
        <f>I18/I19</f>
        <v>258.30508474576271</v>
      </c>
      <c r="K18" s="287">
        <v>5940</v>
      </c>
      <c r="L18" s="950">
        <f>K18/K19</f>
        <v>297</v>
      </c>
      <c r="M18" s="287">
        <v>4560</v>
      </c>
      <c r="N18" s="950">
        <f>M18/M19</f>
        <v>207.27272727272728</v>
      </c>
      <c r="O18" s="287">
        <v>4320</v>
      </c>
      <c r="P18" s="950">
        <f>O18/O19</f>
        <v>196.36363636363637</v>
      </c>
      <c r="Q18" s="322">
        <f t="shared" si="1"/>
        <v>4940</v>
      </c>
      <c r="R18" s="952">
        <f>Q18/Q19</f>
        <v>231.5625</v>
      </c>
      <c r="S18" s="287">
        <v>4680</v>
      </c>
      <c r="T18" s="950">
        <f>S18/S19</f>
        <v>212.72727272727272</v>
      </c>
      <c r="U18" s="318">
        <f>ICE_Registro!U21</f>
        <v>3780</v>
      </c>
      <c r="V18" s="950">
        <f>U18/U19</f>
        <v>171.81818181818181</v>
      </c>
      <c r="W18" s="298">
        <f>ICE_Registro!W21</f>
        <v>4080</v>
      </c>
      <c r="X18" s="950">
        <f>W18/W19</f>
        <v>185.45454545454547</v>
      </c>
      <c r="Y18" s="322">
        <f t="shared" si="2"/>
        <v>4180</v>
      </c>
      <c r="Z18" s="952">
        <f>Y18/Y19</f>
        <v>190</v>
      </c>
      <c r="AA18" s="287">
        <f>ICE_Registro!AA21</f>
        <v>6000</v>
      </c>
      <c r="AB18" s="950" t="e">
        <f>AA18/AA19</f>
        <v>#DIV/0!</v>
      </c>
      <c r="AC18" s="287">
        <f>ICE_Registro!AC21</f>
        <v>4850</v>
      </c>
      <c r="AD18" s="950" t="e">
        <f>AC18/AC19</f>
        <v>#DIV/0!</v>
      </c>
      <c r="AE18" s="287">
        <f>ICE_Registro!AE21</f>
        <v>3900</v>
      </c>
      <c r="AF18" s="950" t="e">
        <f>AE18/AE19</f>
        <v>#DIV/0!</v>
      </c>
      <c r="AG18" s="320"/>
      <c r="AH18" s="952" t="e">
        <f>AG18/AG19</f>
        <v>#DIV/0!</v>
      </c>
      <c r="AI18" s="287"/>
      <c r="AJ18" s="866" t="e">
        <f>AI18/AI19</f>
        <v>#DIV/0!</v>
      </c>
      <c r="AK18" s="974"/>
      <c r="AL18" s="959"/>
    </row>
    <row r="19" spans="1:74" ht="30" customHeight="1" thickBot="1" x14ac:dyDescent="0.25">
      <c r="A19" s="957"/>
      <c r="B19" s="315" t="s">
        <v>374</v>
      </c>
      <c r="C19" s="276">
        <v>18</v>
      </c>
      <c r="D19" s="951"/>
      <c r="E19" s="276">
        <v>21</v>
      </c>
      <c r="F19" s="951"/>
      <c r="G19" s="276">
        <v>20</v>
      </c>
      <c r="H19" s="951"/>
      <c r="I19" s="322">
        <f t="shared" si="0"/>
        <v>19.666666666666668</v>
      </c>
      <c r="J19" s="953"/>
      <c r="K19" s="276">
        <v>20</v>
      </c>
      <c r="L19" s="951"/>
      <c r="M19" s="276">
        <v>22</v>
      </c>
      <c r="N19" s="951"/>
      <c r="O19" s="276">
        <v>22</v>
      </c>
      <c r="P19" s="951"/>
      <c r="Q19" s="322">
        <f t="shared" si="1"/>
        <v>21.333333333333332</v>
      </c>
      <c r="R19" s="953"/>
      <c r="S19" s="276">
        <v>22</v>
      </c>
      <c r="T19" s="951"/>
      <c r="U19" s="276">
        <v>22</v>
      </c>
      <c r="V19" s="951"/>
      <c r="W19" s="276">
        <v>22</v>
      </c>
      <c r="X19" s="951"/>
      <c r="Y19" s="322">
        <f t="shared" si="2"/>
        <v>22</v>
      </c>
      <c r="Z19" s="953"/>
      <c r="AA19" s="276"/>
      <c r="AB19" s="951"/>
      <c r="AC19" s="276"/>
      <c r="AD19" s="951"/>
      <c r="AE19" s="276"/>
      <c r="AF19" s="951"/>
      <c r="AG19" s="321"/>
      <c r="AH19" s="953"/>
      <c r="AI19" s="276"/>
      <c r="AJ19" s="867"/>
      <c r="AK19" s="960"/>
      <c r="AL19" s="961"/>
    </row>
    <row r="20" spans="1:74" ht="30" customHeight="1" thickBot="1" x14ac:dyDescent="0.25">
      <c r="A20" s="956" t="s">
        <v>313</v>
      </c>
      <c r="B20" s="314" t="s">
        <v>366</v>
      </c>
      <c r="C20" s="287">
        <v>703</v>
      </c>
      <c r="D20" s="950">
        <f>C20/C21</f>
        <v>87.875</v>
      </c>
      <c r="E20" s="287">
        <v>817</v>
      </c>
      <c r="F20" s="950">
        <f>E20/E21</f>
        <v>90.777777777777771</v>
      </c>
      <c r="G20" s="287">
        <v>777</v>
      </c>
      <c r="H20" s="950">
        <f>G20/G21</f>
        <v>86.333333333333329</v>
      </c>
      <c r="I20" s="322">
        <f t="shared" si="0"/>
        <v>765.66666666666663</v>
      </c>
      <c r="J20" s="952">
        <f>I20/I21</f>
        <v>88.346153846153854</v>
      </c>
      <c r="K20" s="287">
        <v>795</v>
      </c>
      <c r="L20" s="950">
        <f>K20/K21</f>
        <v>88.333333333333329</v>
      </c>
      <c r="M20" s="287">
        <v>793</v>
      </c>
      <c r="N20" s="950">
        <f>M20/M21</f>
        <v>88.111111111111114</v>
      </c>
      <c r="O20" s="287">
        <v>866</v>
      </c>
      <c r="P20" s="950">
        <f>O20/O21</f>
        <v>96.222222222222229</v>
      </c>
      <c r="Q20" s="322">
        <f t="shared" si="1"/>
        <v>818</v>
      </c>
      <c r="R20" s="952">
        <f>Q20/Q21</f>
        <v>90.888888888888886</v>
      </c>
      <c r="S20" s="287">
        <v>753</v>
      </c>
      <c r="T20" s="950">
        <f>S20/S21</f>
        <v>83.666666666666671</v>
      </c>
      <c r="U20" s="318">
        <f>ICE_Registro!U24</f>
        <v>814</v>
      </c>
      <c r="V20" s="950">
        <f>U20/U21</f>
        <v>90.444444444444443</v>
      </c>
      <c r="W20" s="318">
        <f>ICE_Registro!W24</f>
        <v>833</v>
      </c>
      <c r="X20" s="950">
        <f>W20/W21</f>
        <v>92.555555555555557</v>
      </c>
      <c r="Y20" s="322">
        <f t="shared" si="2"/>
        <v>800</v>
      </c>
      <c r="Z20" s="952">
        <f>Y20/Y21</f>
        <v>88.888888888888886</v>
      </c>
      <c r="AA20" s="287">
        <f>ICE_Registro!AA24</f>
        <v>842</v>
      </c>
      <c r="AB20" s="950" t="e">
        <f>AA20/AA21</f>
        <v>#DIV/0!</v>
      </c>
      <c r="AC20" s="287">
        <f>ICE_Registro!AC24</f>
        <v>814</v>
      </c>
      <c r="AD20" s="950" t="e">
        <f>AC20/AC21</f>
        <v>#DIV/0!</v>
      </c>
      <c r="AE20" s="287">
        <f>ICE_Registro!AE24</f>
        <v>829</v>
      </c>
      <c r="AF20" s="950" t="e">
        <f>AE20/AE21</f>
        <v>#DIV/0!</v>
      </c>
      <c r="AG20" s="320"/>
      <c r="AH20" s="952" t="e">
        <f>AG20/AG21</f>
        <v>#DIV/0!</v>
      </c>
      <c r="AI20" s="287"/>
      <c r="AJ20" s="866" t="e">
        <f>AI20/AI21</f>
        <v>#DIV/0!</v>
      </c>
      <c r="AK20" s="962"/>
      <c r="AL20" s="963"/>
    </row>
    <row r="21" spans="1:74" ht="30" customHeight="1" thickBot="1" x14ac:dyDescent="0.25">
      <c r="A21" s="957"/>
      <c r="B21" s="315" t="s">
        <v>374</v>
      </c>
      <c r="C21" s="276">
        <v>8</v>
      </c>
      <c r="D21" s="951"/>
      <c r="E21" s="276">
        <v>9</v>
      </c>
      <c r="F21" s="951"/>
      <c r="G21" s="276">
        <v>9</v>
      </c>
      <c r="H21" s="951"/>
      <c r="I21" s="322">
        <f t="shared" si="0"/>
        <v>8.6666666666666661</v>
      </c>
      <c r="J21" s="953"/>
      <c r="K21" s="276">
        <v>9</v>
      </c>
      <c r="L21" s="951"/>
      <c r="M21" s="276">
        <v>9</v>
      </c>
      <c r="N21" s="951"/>
      <c r="O21" s="276">
        <v>9</v>
      </c>
      <c r="P21" s="951"/>
      <c r="Q21" s="322">
        <f t="shared" si="1"/>
        <v>9</v>
      </c>
      <c r="R21" s="953"/>
      <c r="S21" s="276">
        <v>9</v>
      </c>
      <c r="T21" s="951"/>
      <c r="U21" s="276">
        <v>9</v>
      </c>
      <c r="V21" s="951"/>
      <c r="W21" s="319">
        <v>9</v>
      </c>
      <c r="X21" s="951"/>
      <c r="Y21" s="322">
        <f t="shared" si="2"/>
        <v>9</v>
      </c>
      <c r="Z21" s="953"/>
      <c r="AA21" s="276"/>
      <c r="AB21" s="951"/>
      <c r="AC21" s="276"/>
      <c r="AD21" s="951"/>
      <c r="AE21" s="276"/>
      <c r="AF21" s="951"/>
      <c r="AG21" s="321"/>
      <c r="AH21" s="953"/>
      <c r="AI21" s="276"/>
      <c r="AJ21" s="867"/>
      <c r="AK21" s="964"/>
      <c r="AL21" s="965"/>
    </row>
    <row r="22" spans="1:74" ht="30" customHeight="1" thickBot="1" x14ac:dyDescent="0.25">
      <c r="A22" s="966" t="s">
        <v>318</v>
      </c>
      <c r="B22" s="336" t="s">
        <v>366</v>
      </c>
      <c r="C22" s="318">
        <v>0</v>
      </c>
      <c r="D22" s="968">
        <f>C22/C23</f>
        <v>0</v>
      </c>
      <c r="E22" s="318">
        <v>0</v>
      </c>
      <c r="F22" s="968">
        <f>E22/E23</f>
        <v>0</v>
      </c>
      <c r="G22" s="318">
        <v>0</v>
      </c>
      <c r="H22" s="968">
        <f>G22/G23</f>
        <v>0</v>
      </c>
      <c r="I22" s="337">
        <f t="shared" si="0"/>
        <v>0</v>
      </c>
      <c r="J22" s="970">
        <f>I22/I23</f>
        <v>0</v>
      </c>
      <c r="K22" s="318">
        <v>0</v>
      </c>
      <c r="L22" s="968">
        <f>K22/K23</f>
        <v>0</v>
      </c>
      <c r="M22" s="318">
        <v>0</v>
      </c>
      <c r="N22" s="968">
        <f>M22/M23</f>
        <v>0</v>
      </c>
      <c r="O22" s="318">
        <v>0</v>
      </c>
      <c r="P22" s="968">
        <f>O22/O23</f>
        <v>0</v>
      </c>
      <c r="Q22" s="337">
        <f t="shared" si="1"/>
        <v>0</v>
      </c>
      <c r="R22" s="970">
        <f>Q22/Q23</f>
        <v>0</v>
      </c>
      <c r="S22" s="318">
        <v>0</v>
      </c>
      <c r="T22" s="968">
        <f>S22/S23</f>
        <v>0</v>
      </c>
      <c r="U22" s="318">
        <v>0</v>
      </c>
      <c r="V22" s="968">
        <f>U22/U23</f>
        <v>0</v>
      </c>
      <c r="W22" s="318">
        <v>0</v>
      </c>
      <c r="X22" s="968">
        <f>W22/W23</f>
        <v>0</v>
      </c>
      <c r="Y22" s="322">
        <f t="shared" si="2"/>
        <v>0</v>
      </c>
      <c r="Z22" s="970">
        <f>Y22/Y23</f>
        <v>0</v>
      </c>
      <c r="AA22" s="318">
        <f>ICE_Registro!AA27</f>
        <v>0</v>
      </c>
      <c r="AB22" s="968" t="e">
        <f>AA22/AA23</f>
        <v>#DIV/0!</v>
      </c>
      <c r="AC22" s="318">
        <f>ICE_Registro!AC27</f>
        <v>0</v>
      </c>
      <c r="AD22" s="968" t="e">
        <f>AC22/AC23</f>
        <v>#DIV/0!</v>
      </c>
      <c r="AE22" s="318">
        <f>ICE_Registro!AE27</f>
        <v>0</v>
      </c>
      <c r="AF22" s="968" t="e">
        <f>AE22/AE23</f>
        <v>#DIV/0!</v>
      </c>
      <c r="AG22" s="318"/>
      <c r="AH22" s="970" t="e">
        <f>AG22/AG23</f>
        <v>#DIV/0!</v>
      </c>
      <c r="AI22" s="318"/>
      <c r="AJ22" s="972" t="e">
        <f>AI22/AI23</f>
        <v>#DIV/0!</v>
      </c>
      <c r="AK22" s="975"/>
      <c r="AL22" s="976"/>
    </row>
    <row r="23" spans="1:74" ht="30" customHeight="1" thickBot="1" x14ac:dyDescent="0.25">
      <c r="A23" s="967"/>
      <c r="B23" s="338" t="s">
        <v>374</v>
      </c>
      <c r="C23" s="319">
        <v>14</v>
      </c>
      <c r="D23" s="969"/>
      <c r="E23" s="319">
        <f>12+2</f>
        <v>14</v>
      </c>
      <c r="F23" s="969"/>
      <c r="G23" s="319">
        <v>14</v>
      </c>
      <c r="H23" s="969"/>
      <c r="I23" s="337">
        <f t="shared" si="0"/>
        <v>14</v>
      </c>
      <c r="J23" s="971"/>
      <c r="K23" s="319">
        <v>14</v>
      </c>
      <c r="L23" s="969"/>
      <c r="M23" s="319">
        <f>12+3</f>
        <v>15</v>
      </c>
      <c r="N23" s="969"/>
      <c r="O23" s="319">
        <f>12+3</f>
        <v>15</v>
      </c>
      <c r="P23" s="969"/>
      <c r="Q23" s="337">
        <f t="shared" si="1"/>
        <v>14.666666666666666</v>
      </c>
      <c r="R23" s="971"/>
      <c r="S23" s="319">
        <v>15</v>
      </c>
      <c r="T23" s="969"/>
      <c r="U23" s="319">
        <v>15</v>
      </c>
      <c r="V23" s="969"/>
      <c r="W23" s="292">
        <v>16</v>
      </c>
      <c r="X23" s="969"/>
      <c r="Y23" s="322">
        <f t="shared" si="2"/>
        <v>15.333333333333334</v>
      </c>
      <c r="Z23" s="971"/>
      <c r="AA23" s="319"/>
      <c r="AB23" s="969"/>
      <c r="AC23" s="319"/>
      <c r="AD23" s="969"/>
      <c r="AE23" s="319"/>
      <c r="AF23" s="969"/>
      <c r="AG23" s="319"/>
      <c r="AH23" s="971"/>
      <c r="AI23" s="319"/>
      <c r="AJ23" s="973"/>
      <c r="AK23" s="977"/>
      <c r="AL23" s="978"/>
    </row>
    <row r="24" spans="1:74" s="275" customFormat="1" ht="30" customHeight="1" thickBot="1" x14ac:dyDescent="0.25">
      <c r="A24" s="948" t="s">
        <v>319</v>
      </c>
      <c r="B24" s="314" t="s">
        <v>366</v>
      </c>
      <c r="C24" s="316">
        <v>3253</v>
      </c>
      <c r="D24" s="950">
        <f>C24/C25</f>
        <v>125.11538461538461</v>
      </c>
      <c r="E24" s="316">
        <v>2211</v>
      </c>
      <c r="F24" s="950">
        <f>E24/E25</f>
        <v>85.038461538461533</v>
      </c>
      <c r="G24" s="316">
        <v>3326</v>
      </c>
      <c r="H24" s="950">
        <f>G24/G25</f>
        <v>127.92307692307692</v>
      </c>
      <c r="I24" s="322">
        <f t="shared" si="0"/>
        <v>2930</v>
      </c>
      <c r="J24" s="952">
        <f>I24/I25</f>
        <v>112.69230769230769</v>
      </c>
      <c r="K24" s="316">
        <v>3293</v>
      </c>
      <c r="L24" s="950">
        <f>K24/K25</f>
        <v>126.65384615384616</v>
      </c>
      <c r="M24" s="316">
        <v>2778</v>
      </c>
      <c r="N24" s="950">
        <f>M24/M25</f>
        <v>102.88888888888889</v>
      </c>
      <c r="O24" s="316">
        <v>2504</v>
      </c>
      <c r="P24" s="950">
        <f>O24/O25</f>
        <v>96.307692307692307</v>
      </c>
      <c r="Q24" s="322">
        <f t="shared" si="1"/>
        <v>2858.3333333333335</v>
      </c>
      <c r="R24" s="952">
        <f>Q24/Q25</f>
        <v>108.54430379746836</v>
      </c>
      <c r="S24" s="316">
        <v>2458</v>
      </c>
      <c r="T24" s="950">
        <f>S24/S25</f>
        <v>94.538461538461533</v>
      </c>
      <c r="U24" s="316">
        <f>ICE_Registro!U30</f>
        <v>2752</v>
      </c>
      <c r="V24" s="950">
        <f>U24/U25</f>
        <v>101.92592592592592</v>
      </c>
      <c r="W24" s="335"/>
      <c r="X24" s="950">
        <f>W24/W25</f>
        <v>0</v>
      </c>
      <c r="Y24" s="322">
        <f t="shared" si="2"/>
        <v>2605</v>
      </c>
      <c r="Z24" s="952">
        <f>Y24/Y25</f>
        <v>97.6875</v>
      </c>
      <c r="AA24" s="316">
        <f>ICE_Registro!AA30</f>
        <v>2773</v>
      </c>
      <c r="AB24" s="950" t="e">
        <f>AA24/AA25</f>
        <v>#DIV/0!</v>
      </c>
      <c r="AC24" s="316">
        <f>ICE_Registro!AC30</f>
        <v>2387</v>
      </c>
      <c r="AD24" s="950" t="e">
        <f>AC24/AC25</f>
        <v>#DIV/0!</v>
      </c>
      <c r="AE24" s="316">
        <f>ICE_Registro!AE30</f>
        <v>0</v>
      </c>
      <c r="AF24" s="950" t="e">
        <f>AE24/AE25</f>
        <v>#DIV/0!</v>
      </c>
      <c r="AG24" s="320"/>
      <c r="AH24" s="952" t="e">
        <f>AG24/AG25</f>
        <v>#DIV/0!</v>
      </c>
      <c r="AI24" s="316"/>
      <c r="AJ24" s="983" t="e">
        <f>AI24/AI25</f>
        <v>#DIV/0!</v>
      </c>
      <c r="AK24" s="979"/>
      <c r="AL24" s="980"/>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row>
    <row r="25" spans="1:74" s="275" customFormat="1" ht="30" customHeight="1" thickBot="1" x14ac:dyDescent="0.25">
      <c r="A25" s="949"/>
      <c r="B25" s="315" t="s">
        <v>374</v>
      </c>
      <c r="C25" s="317">
        <v>26</v>
      </c>
      <c r="D25" s="951"/>
      <c r="E25" s="317">
        <v>26</v>
      </c>
      <c r="F25" s="951"/>
      <c r="G25" s="317">
        <v>26</v>
      </c>
      <c r="H25" s="951"/>
      <c r="I25" s="322">
        <f t="shared" si="0"/>
        <v>26</v>
      </c>
      <c r="J25" s="953"/>
      <c r="K25" s="317">
        <v>26</v>
      </c>
      <c r="L25" s="951"/>
      <c r="M25" s="317">
        <v>27</v>
      </c>
      <c r="N25" s="951"/>
      <c r="O25" s="317">
        <v>26</v>
      </c>
      <c r="P25" s="951"/>
      <c r="Q25" s="322">
        <f t="shared" si="1"/>
        <v>26.333333333333332</v>
      </c>
      <c r="R25" s="953"/>
      <c r="S25" s="317">
        <v>26</v>
      </c>
      <c r="T25" s="951"/>
      <c r="U25" s="317">
        <v>27</v>
      </c>
      <c r="V25" s="951"/>
      <c r="W25" s="292">
        <v>27</v>
      </c>
      <c r="X25" s="951"/>
      <c r="Y25" s="322">
        <f t="shared" si="2"/>
        <v>26.666666666666668</v>
      </c>
      <c r="Z25" s="953"/>
      <c r="AA25" s="317"/>
      <c r="AB25" s="951"/>
      <c r="AC25" s="317"/>
      <c r="AD25" s="951"/>
      <c r="AE25" s="317"/>
      <c r="AF25" s="951"/>
      <c r="AG25" s="321"/>
      <c r="AH25" s="953"/>
      <c r="AI25" s="317"/>
      <c r="AJ25" s="984"/>
      <c r="AK25" s="981"/>
      <c r="AL25" s="982"/>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row>
    <row r="59" spans="1:38" s="199" customFormat="1" ht="30" customHeight="1" x14ac:dyDescent="0.2">
      <c r="A59" s="226"/>
      <c r="B59" s="203"/>
      <c r="C59" s="203"/>
      <c r="D59" s="203"/>
      <c r="E59" s="203"/>
      <c r="F59" s="203"/>
      <c r="G59" s="203"/>
      <c r="H59" s="203"/>
      <c r="I59" s="203"/>
      <c r="J59" s="203"/>
      <c r="K59" s="203"/>
      <c r="L59" s="203"/>
      <c r="M59" s="203"/>
      <c r="N59" s="203"/>
      <c r="O59" s="203"/>
      <c r="R59" s="183"/>
      <c r="T59" s="203"/>
      <c r="U59" s="203"/>
      <c r="V59" s="203"/>
      <c r="W59" s="203"/>
      <c r="X59" s="203"/>
      <c r="Y59" s="203"/>
      <c r="Z59" s="203"/>
      <c r="AA59" s="203"/>
      <c r="AB59" s="203"/>
      <c r="AC59" s="203"/>
      <c r="AD59" s="203"/>
      <c r="AE59" s="203"/>
      <c r="AF59" s="203"/>
      <c r="AG59" s="203"/>
      <c r="AH59" s="203"/>
      <c r="AI59" s="203"/>
      <c r="AJ59" s="203"/>
      <c r="AK59" s="203"/>
      <c r="AL59" s="203"/>
    </row>
    <row r="129" spans="1:38" s="199" customFormat="1" ht="30" customHeight="1" x14ac:dyDescent="0.2">
      <c r="A129" s="226"/>
      <c r="B129" s="203"/>
      <c r="C129" s="203"/>
      <c r="D129" s="203"/>
      <c r="E129" s="203"/>
      <c r="F129" s="203"/>
      <c r="G129" s="203"/>
      <c r="H129" s="203"/>
      <c r="I129" s="203"/>
      <c r="J129" s="203"/>
      <c r="K129" s="203"/>
      <c r="L129" s="203"/>
      <c r="M129" s="203"/>
      <c r="N129" s="203"/>
      <c r="O129" s="203"/>
      <c r="R129" s="174"/>
      <c r="T129" s="203"/>
      <c r="U129" s="203"/>
      <c r="V129" s="203"/>
      <c r="W129" s="203"/>
      <c r="X129" s="203"/>
      <c r="Y129" s="203"/>
      <c r="Z129" s="203"/>
      <c r="AA129" s="203"/>
      <c r="AB129" s="203"/>
      <c r="AC129" s="203"/>
      <c r="AD129" s="203"/>
      <c r="AE129" s="203"/>
      <c r="AF129" s="203"/>
      <c r="AG129" s="203"/>
      <c r="AH129" s="203"/>
      <c r="AI129" s="203"/>
      <c r="AJ129" s="203"/>
      <c r="AK129" s="203"/>
      <c r="AL129" s="203"/>
    </row>
    <row r="130" spans="1:38" s="199" customFormat="1" ht="30" customHeight="1" x14ac:dyDescent="0.2">
      <c r="A130" s="226"/>
      <c r="B130" s="203"/>
      <c r="C130" s="203"/>
      <c r="D130" s="203"/>
      <c r="E130" s="203"/>
      <c r="F130" s="203"/>
      <c r="G130" s="203"/>
      <c r="H130" s="203"/>
      <c r="I130" s="203"/>
      <c r="J130" s="203"/>
      <c r="K130" s="203"/>
      <c r="L130" s="203"/>
      <c r="M130" s="203"/>
      <c r="N130" s="203"/>
      <c r="O130" s="203"/>
      <c r="R130" s="174"/>
      <c r="T130" s="203"/>
      <c r="U130" s="203"/>
      <c r="V130" s="203"/>
      <c r="W130" s="203"/>
      <c r="X130" s="203"/>
      <c r="Y130" s="203"/>
      <c r="Z130" s="203"/>
      <c r="AA130" s="203"/>
      <c r="AB130" s="203"/>
      <c r="AC130" s="203"/>
      <c r="AD130" s="203"/>
      <c r="AE130" s="203"/>
      <c r="AF130" s="203"/>
      <c r="AG130" s="203"/>
      <c r="AH130" s="203"/>
      <c r="AI130" s="203"/>
      <c r="AJ130" s="203"/>
      <c r="AK130" s="203"/>
      <c r="AL130" s="203"/>
    </row>
    <row r="131" spans="1:38" s="199" customFormat="1" ht="30" customHeight="1" x14ac:dyDescent="0.2">
      <c r="A131" s="226"/>
      <c r="B131" s="203"/>
      <c r="C131" s="203"/>
      <c r="D131" s="203"/>
      <c r="E131" s="203"/>
      <c r="F131" s="203"/>
      <c r="G131" s="203"/>
      <c r="H131" s="203"/>
      <c r="I131" s="203"/>
      <c r="J131" s="203"/>
      <c r="K131" s="203"/>
      <c r="L131" s="203"/>
      <c r="M131" s="203"/>
      <c r="N131" s="203"/>
      <c r="O131" s="203"/>
      <c r="R131" s="174"/>
      <c r="T131" s="203"/>
      <c r="U131" s="203"/>
      <c r="V131" s="203"/>
      <c r="W131" s="203"/>
      <c r="X131" s="203"/>
      <c r="Y131" s="203"/>
      <c r="Z131" s="203"/>
      <c r="AA131" s="203"/>
      <c r="AB131" s="203"/>
      <c r="AC131" s="203"/>
      <c r="AD131" s="203"/>
      <c r="AE131" s="203"/>
      <c r="AF131" s="203"/>
      <c r="AG131" s="203"/>
      <c r="AH131" s="203"/>
      <c r="AI131" s="203"/>
      <c r="AJ131" s="203"/>
      <c r="AK131" s="203"/>
      <c r="AL131" s="203"/>
    </row>
    <row r="132" spans="1:38" s="199" customFormat="1" ht="30" customHeight="1" x14ac:dyDescent="0.2">
      <c r="A132" s="226"/>
      <c r="B132" s="203"/>
      <c r="C132" s="203"/>
      <c r="D132" s="203"/>
      <c r="E132" s="203"/>
      <c r="F132" s="203"/>
      <c r="G132" s="203"/>
      <c r="H132" s="203"/>
      <c r="I132" s="203"/>
      <c r="J132" s="203"/>
      <c r="K132" s="203"/>
      <c r="L132" s="203"/>
      <c r="M132" s="203"/>
      <c r="N132" s="203"/>
      <c r="O132" s="203"/>
      <c r="R132" s="174"/>
      <c r="T132" s="203"/>
      <c r="U132" s="203"/>
      <c r="V132" s="203"/>
      <c r="W132" s="203"/>
      <c r="X132" s="203"/>
      <c r="Y132" s="203"/>
      <c r="Z132" s="203"/>
      <c r="AA132" s="203"/>
      <c r="AB132" s="203"/>
      <c r="AC132" s="203"/>
      <c r="AD132" s="203"/>
      <c r="AE132" s="203"/>
      <c r="AF132" s="203"/>
      <c r="AG132" s="203"/>
      <c r="AH132" s="203"/>
      <c r="AI132" s="203"/>
      <c r="AJ132" s="203"/>
      <c r="AK132" s="203"/>
      <c r="AL132" s="203"/>
    </row>
    <row r="133" spans="1:38" s="199" customFormat="1" ht="30" customHeight="1" x14ac:dyDescent="0.2">
      <c r="A133" s="226"/>
      <c r="B133" s="203"/>
      <c r="C133" s="203"/>
      <c r="D133" s="203"/>
      <c r="E133" s="203"/>
      <c r="F133" s="203"/>
      <c r="G133" s="203"/>
      <c r="H133" s="203"/>
      <c r="I133" s="203"/>
      <c r="J133" s="203"/>
      <c r="K133" s="203"/>
      <c r="L133" s="203"/>
      <c r="M133" s="203"/>
      <c r="N133" s="203"/>
      <c r="O133" s="203"/>
      <c r="R133" s="174"/>
      <c r="T133" s="203"/>
      <c r="U133" s="203"/>
      <c r="V133" s="203"/>
      <c r="W133" s="203"/>
      <c r="X133" s="203"/>
      <c r="Y133" s="203"/>
      <c r="Z133" s="203"/>
      <c r="AA133" s="203"/>
      <c r="AB133" s="203"/>
      <c r="AC133" s="203"/>
      <c r="AD133" s="203"/>
      <c r="AE133" s="203"/>
      <c r="AF133" s="203"/>
      <c r="AG133" s="203"/>
      <c r="AH133" s="203"/>
      <c r="AI133" s="203"/>
      <c r="AJ133" s="203"/>
      <c r="AK133" s="203"/>
      <c r="AL133" s="203"/>
    </row>
    <row r="134" spans="1:38" s="199" customFormat="1" ht="30" customHeight="1" x14ac:dyDescent="0.2">
      <c r="A134" s="226"/>
      <c r="B134" s="203"/>
      <c r="C134" s="203"/>
      <c r="D134" s="203"/>
      <c r="E134" s="203"/>
      <c r="F134" s="203"/>
      <c r="G134" s="203"/>
      <c r="H134" s="203"/>
      <c r="I134" s="203"/>
      <c r="J134" s="203"/>
      <c r="K134" s="203"/>
      <c r="L134" s="203"/>
      <c r="M134" s="203"/>
      <c r="N134" s="203"/>
      <c r="O134" s="203"/>
      <c r="R134" s="174"/>
      <c r="T134" s="203"/>
      <c r="U134" s="203"/>
      <c r="V134" s="203"/>
      <c r="W134" s="203"/>
      <c r="X134" s="203"/>
      <c r="Y134" s="203"/>
      <c r="Z134" s="203"/>
      <c r="AA134" s="203"/>
      <c r="AB134" s="203"/>
      <c r="AC134" s="203"/>
      <c r="AD134" s="203"/>
      <c r="AE134" s="203"/>
      <c r="AF134" s="203"/>
      <c r="AG134" s="203"/>
      <c r="AH134" s="203"/>
      <c r="AI134" s="203"/>
      <c r="AJ134" s="203"/>
      <c r="AK134" s="203"/>
      <c r="AL134" s="203"/>
    </row>
    <row r="135" spans="1:38" s="199" customFormat="1" ht="30" customHeight="1" x14ac:dyDescent="0.2">
      <c r="A135" s="226"/>
      <c r="B135" s="203"/>
      <c r="C135" s="203"/>
      <c r="D135" s="203"/>
      <c r="E135" s="203"/>
      <c r="F135" s="203"/>
      <c r="G135" s="203"/>
      <c r="H135" s="203"/>
      <c r="I135" s="203"/>
      <c r="J135" s="203"/>
      <c r="K135" s="203"/>
      <c r="L135" s="203"/>
      <c r="M135" s="203"/>
      <c r="N135" s="203"/>
      <c r="O135" s="203"/>
      <c r="R135" s="174"/>
      <c r="T135" s="203"/>
      <c r="U135" s="203"/>
      <c r="V135" s="203"/>
      <c r="W135" s="203"/>
      <c r="X135" s="203"/>
      <c r="Y135" s="203"/>
      <c r="Z135" s="203"/>
      <c r="AA135" s="203"/>
      <c r="AB135" s="203"/>
      <c r="AC135" s="203"/>
      <c r="AD135" s="203"/>
      <c r="AE135" s="203"/>
      <c r="AF135" s="203"/>
      <c r="AG135" s="203"/>
      <c r="AH135" s="203"/>
      <c r="AI135" s="203"/>
      <c r="AJ135" s="203"/>
      <c r="AK135" s="203"/>
      <c r="AL135" s="203"/>
    </row>
    <row r="136" spans="1:38" s="199" customFormat="1" ht="30" customHeight="1" x14ac:dyDescent="0.2">
      <c r="A136" s="226"/>
      <c r="B136" s="203"/>
      <c r="C136" s="203"/>
      <c r="D136" s="203"/>
      <c r="E136" s="203"/>
      <c r="F136" s="203"/>
      <c r="G136" s="203"/>
      <c r="H136" s="203"/>
      <c r="I136" s="203"/>
      <c r="J136" s="203"/>
      <c r="K136" s="203"/>
      <c r="L136" s="203"/>
      <c r="M136" s="203"/>
      <c r="N136" s="203"/>
      <c r="O136" s="203"/>
      <c r="R136" s="174"/>
      <c r="T136" s="203"/>
      <c r="U136" s="203"/>
      <c r="V136" s="203"/>
      <c r="W136" s="203"/>
      <c r="X136" s="203"/>
      <c r="Y136" s="203"/>
      <c r="Z136" s="203"/>
      <c r="AA136" s="203"/>
      <c r="AB136" s="203"/>
      <c r="AC136" s="203"/>
      <c r="AD136" s="203"/>
      <c r="AE136" s="203"/>
      <c r="AF136" s="203"/>
      <c r="AG136" s="203"/>
      <c r="AH136" s="203"/>
      <c r="AI136" s="203"/>
      <c r="AJ136" s="203"/>
      <c r="AK136" s="203"/>
      <c r="AL136" s="203"/>
    </row>
    <row r="137" spans="1:38" s="199" customFormat="1" ht="30" customHeight="1" x14ac:dyDescent="0.2">
      <c r="A137" s="226"/>
      <c r="B137" s="203"/>
      <c r="C137" s="203"/>
      <c r="D137" s="203"/>
      <c r="E137" s="203"/>
      <c r="F137" s="203"/>
      <c r="G137" s="203"/>
      <c r="H137" s="203"/>
      <c r="I137" s="203"/>
      <c r="J137" s="203"/>
      <c r="K137" s="203"/>
      <c r="L137" s="203"/>
      <c r="M137" s="203"/>
      <c r="N137" s="203"/>
      <c r="O137" s="203"/>
      <c r="R137" s="174"/>
      <c r="T137" s="203"/>
      <c r="U137" s="203"/>
      <c r="V137" s="203"/>
      <c r="W137" s="203"/>
      <c r="X137" s="203"/>
      <c r="Y137" s="203"/>
      <c r="Z137" s="203"/>
      <c r="AA137" s="203"/>
      <c r="AB137" s="203"/>
      <c r="AC137" s="203"/>
      <c r="AD137" s="203"/>
      <c r="AE137" s="203"/>
      <c r="AF137" s="203"/>
      <c r="AG137" s="203"/>
      <c r="AH137" s="203"/>
      <c r="AI137" s="203"/>
      <c r="AJ137" s="203"/>
      <c r="AK137" s="203"/>
      <c r="AL137" s="203"/>
    </row>
    <row r="138" spans="1:38" s="199" customFormat="1" ht="30" customHeight="1" x14ac:dyDescent="0.2">
      <c r="A138" s="226"/>
      <c r="B138" s="203"/>
      <c r="C138" s="203"/>
      <c r="D138" s="203"/>
      <c r="E138" s="203"/>
      <c r="F138" s="203"/>
      <c r="G138" s="203"/>
      <c r="H138" s="203"/>
      <c r="I138" s="203"/>
      <c r="J138" s="203"/>
      <c r="K138" s="203"/>
      <c r="L138" s="203"/>
      <c r="M138" s="203"/>
      <c r="N138" s="203"/>
      <c r="O138" s="203"/>
      <c r="R138" s="174"/>
      <c r="T138" s="203"/>
      <c r="U138" s="203"/>
      <c r="V138" s="203"/>
      <c r="W138" s="203"/>
      <c r="X138" s="203"/>
      <c r="Y138" s="203"/>
      <c r="Z138" s="203"/>
      <c r="AA138" s="203"/>
      <c r="AB138" s="203"/>
      <c r="AC138" s="203"/>
      <c r="AD138" s="203"/>
      <c r="AE138" s="203"/>
      <c r="AF138" s="203"/>
      <c r="AG138" s="203"/>
      <c r="AH138" s="203"/>
      <c r="AI138" s="203"/>
      <c r="AJ138" s="203"/>
      <c r="AK138" s="203"/>
      <c r="AL138" s="203"/>
    </row>
    <row r="139" spans="1:38" s="199" customFormat="1" ht="30" customHeight="1" x14ac:dyDescent="0.2">
      <c r="A139" s="226"/>
      <c r="B139" s="203"/>
      <c r="C139" s="203"/>
      <c r="D139" s="203"/>
      <c r="E139" s="203"/>
      <c r="F139" s="203"/>
      <c r="G139" s="203"/>
      <c r="H139" s="203"/>
      <c r="I139" s="203"/>
      <c r="J139" s="203"/>
      <c r="K139" s="203"/>
      <c r="L139" s="203"/>
      <c r="M139" s="203"/>
      <c r="N139" s="203"/>
      <c r="O139" s="203"/>
      <c r="R139" s="174"/>
      <c r="T139" s="203"/>
      <c r="U139" s="203"/>
      <c r="V139" s="203"/>
      <c r="W139" s="203"/>
      <c r="X139" s="203"/>
      <c r="Y139" s="203"/>
      <c r="Z139" s="203"/>
      <c r="AA139" s="203"/>
      <c r="AB139" s="203"/>
      <c r="AC139" s="203"/>
      <c r="AD139" s="203"/>
      <c r="AE139" s="203"/>
      <c r="AF139" s="203"/>
      <c r="AG139" s="203"/>
      <c r="AH139" s="203"/>
      <c r="AI139" s="203"/>
      <c r="AJ139" s="203"/>
      <c r="AK139" s="203"/>
      <c r="AL139" s="203"/>
    </row>
  </sheetData>
  <sheetProtection password="CC1B" sheet="1" selectLockedCells="1" selectUnlockedCells="1"/>
  <mergeCells count="183">
    <mergeCell ref="AK14:AL15"/>
    <mergeCell ref="AK16:AL17"/>
    <mergeCell ref="AK18:AL19"/>
    <mergeCell ref="AK22:AL23"/>
    <mergeCell ref="AK24:AL25"/>
    <mergeCell ref="AB24:AB25"/>
    <mergeCell ref="AD24:AD25"/>
    <mergeCell ref="AF24:AF25"/>
    <mergeCell ref="AH24:AH25"/>
    <mergeCell ref="AJ24:AJ25"/>
    <mergeCell ref="P24:P25"/>
    <mergeCell ref="R24:R25"/>
    <mergeCell ref="T24:T25"/>
    <mergeCell ref="V24:V25"/>
    <mergeCell ref="X24:X25"/>
    <mergeCell ref="Z24:Z25"/>
    <mergeCell ref="AJ22:AJ23"/>
    <mergeCell ref="A24:A25"/>
    <mergeCell ref="D24:D25"/>
    <mergeCell ref="F24:F25"/>
    <mergeCell ref="H24:H25"/>
    <mergeCell ref="J24:J25"/>
    <mergeCell ref="L24:L25"/>
    <mergeCell ref="N24:N25"/>
    <mergeCell ref="X22:X23"/>
    <mergeCell ref="Z22:Z23"/>
    <mergeCell ref="L22:L23"/>
    <mergeCell ref="N22:N23"/>
    <mergeCell ref="P22:P23"/>
    <mergeCell ref="R22:R23"/>
    <mergeCell ref="T22:T23"/>
    <mergeCell ref="V22:V23"/>
    <mergeCell ref="AK20:AL21"/>
    <mergeCell ref="A22:A23"/>
    <mergeCell ref="D22:D23"/>
    <mergeCell ref="F22:F23"/>
    <mergeCell ref="H22:H23"/>
    <mergeCell ref="J22:J23"/>
    <mergeCell ref="AB22:AB23"/>
    <mergeCell ref="AD22:AD23"/>
    <mergeCell ref="AF22:AF23"/>
    <mergeCell ref="AH22:AH23"/>
    <mergeCell ref="Z20:Z21"/>
    <mergeCell ref="AB20:AB21"/>
    <mergeCell ref="AD20:AD21"/>
    <mergeCell ref="AF20:AF21"/>
    <mergeCell ref="AH20:AH21"/>
    <mergeCell ref="AJ20:AJ21"/>
    <mergeCell ref="A20:A21"/>
    <mergeCell ref="D20:D21"/>
    <mergeCell ref="F20:F21"/>
    <mergeCell ref="H20:H21"/>
    <mergeCell ref="J20:J21"/>
    <mergeCell ref="L20:L21"/>
    <mergeCell ref="N20:N21"/>
    <mergeCell ref="P20:P21"/>
    <mergeCell ref="Z18:Z19"/>
    <mergeCell ref="AB18:AB19"/>
    <mergeCell ref="AD18:AD19"/>
    <mergeCell ref="AF18:AF19"/>
    <mergeCell ref="R20:R21"/>
    <mergeCell ref="T20:T21"/>
    <mergeCell ref="V20:V21"/>
    <mergeCell ref="X20:X21"/>
    <mergeCell ref="AH18:AH19"/>
    <mergeCell ref="AJ18:AJ19"/>
    <mergeCell ref="N18:N19"/>
    <mergeCell ref="P18:P19"/>
    <mergeCell ref="R18:R19"/>
    <mergeCell ref="T18:T19"/>
    <mergeCell ref="V18:V19"/>
    <mergeCell ref="X18:X19"/>
    <mergeCell ref="A18:A19"/>
    <mergeCell ref="D18:D19"/>
    <mergeCell ref="F18:F19"/>
    <mergeCell ref="H18:H19"/>
    <mergeCell ref="J18:J19"/>
    <mergeCell ref="L18:L19"/>
    <mergeCell ref="AH16:AH17"/>
    <mergeCell ref="AJ16:AJ17"/>
    <mergeCell ref="R16:R17"/>
    <mergeCell ref="T16:T17"/>
    <mergeCell ref="V16:V17"/>
    <mergeCell ref="X16:X17"/>
    <mergeCell ref="Z16:Z17"/>
    <mergeCell ref="AB16:AB17"/>
    <mergeCell ref="A16:A17"/>
    <mergeCell ref="D16:D17"/>
    <mergeCell ref="F16:F17"/>
    <mergeCell ref="H16:H17"/>
    <mergeCell ref="J16:J17"/>
    <mergeCell ref="L16:L17"/>
    <mergeCell ref="N16:N17"/>
    <mergeCell ref="P16:P17"/>
    <mergeCell ref="Z14:Z15"/>
    <mergeCell ref="AB14:AB15"/>
    <mergeCell ref="AD14:AD15"/>
    <mergeCell ref="AF14:AF15"/>
    <mergeCell ref="AD16:AD17"/>
    <mergeCell ref="AF16:AF17"/>
    <mergeCell ref="AH14:AH15"/>
    <mergeCell ref="AJ14:AJ15"/>
    <mergeCell ref="N14:N15"/>
    <mergeCell ref="P14:P15"/>
    <mergeCell ref="R14:R15"/>
    <mergeCell ref="T14:T15"/>
    <mergeCell ref="V14:V15"/>
    <mergeCell ref="X14:X15"/>
    <mergeCell ref="AF12:AF13"/>
    <mergeCell ref="AH12:AH13"/>
    <mergeCell ref="AJ12:AJ13"/>
    <mergeCell ref="AK12:AL13"/>
    <mergeCell ref="A14:A15"/>
    <mergeCell ref="D14:D15"/>
    <mergeCell ref="F14:F15"/>
    <mergeCell ref="H14:H15"/>
    <mergeCell ref="J14:J15"/>
    <mergeCell ref="L14:L15"/>
    <mergeCell ref="T12:T13"/>
    <mergeCell ref="V12:V13"/>
    <mergeCell ref="X12:X13"/>
    <mergeCell ref="Z12:Z13"/>
    <mergeCell ref="AB12:AB13"/>
    <mergeCell ref="AD12:AD13"/>
    <mergeCell ref="AK10:AL11"/>
    <mergeCell ref="A12:A13"/>
    <mergeCell ref="D12:D13"/>
    <mergeCell ref="F12:F13"/>
    <mergeCell ref="H12:H13"/>
    <mergeCell ref="J12:J13"/>
    <mergeCell ref="L12:L13"/>
    <mergeCell ref="N12:N13"/>
    <mergeCell ref="P12:P13"/>
    <mergeCell ref="R12:R13"/>
    <mergeCell ref="Z10:Z11"/>
    <mergeCell ref="AB10:AB11"/>
    <mergeCell ref="AD10:AD11"/>
    <mergeCell ref="AF10:AF11"/>
    <mergeCell ref="AH10:AH11"/>
    <mergeCell ref="AJ10:AJ11"/>
    <mergeCell ref="N10:N11"/>
    <mergeCell ref="P10:P11"/>
    <mergeCell ref="R10:R11"/>
    <mergeCell ref="T10:T11"/>
    <mergeCell ref="V10:V11"/>
    <mergeCell ref="X10:X11"/>
    <mergeCell ref="A10:A11"/>
    <mergeCell ref="D10:D11"/>
    <mergeCell ref="F10:F11"/>
    <mergeCell ref="H10:H11"/>
    <mergeCell ref="J10:J11"/>
    <mergeCell ref="L10:L11"/>
    <mergeCell ref="AA9:AB9"/>
    <mergeCell ref="AC9:AD9"/>
    <mergeCell ref="AE9:AF9"/>
    <mergeCell ref="AG9:AH9"/>
    <mergeCell ref="AI9:AJ9"/>
    <mergeCell ref="AK9:AL9"/>
    <mergeCell ref="O9:P9"/>
    <mergeCell ref="Q9:R9"/>
    <mergeCell ref="S9:T9"/>
    <mergeCell ref="U9:V9"/>
    <mergeCell ref="W9:X9"/>
    <mergeCell ref="Y9:Z9"/>
    <mergeCell ref="C6:O6"/>
    <mergeCell ref="A8:A9"/>
    <mergeCell ref="B8:B9"/>
    <mergeCell ref="C8:AL8"/>
    <mergeCell ref="C9:D9"/>
    <mergeCell ref="E9:F9"/>
    <mergeCell ref="G9:H9"/>
    <mergeCell ref="I9:J9"/>
    <mergeCell ref="K9:L9"/>
    <mergeCell ref="M9:N9"/>
    <mergeCell ref="A1:A4"/>
    <mergeCell ref="B1:M1"/>
    <mergeCell ref="N1:O1"/>
    <mergeCell ref="B2:M2"/>
    <mergeCell ref="N2:O2"/>
    <mergeCell ref="B3:M3"/>
    <mergeCell ref="N3:O3"/>
    <mergeCell ref="B4:M4"/>
    <mergeCell ref="N4:O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6F1CE-9C1E-4028-87A7-EA82B9DF668B}">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472"/>
      <c r="B1" s="475" t="s">
        <v>56</v>
      </c>
      <c r="C1" s="475"/>
      <c r="D1" s="476" t="s">
        <v>86</v>
      </c>
      <c r="E1" s="477"/>
      <c r="F1" s="478"/>
    </row>
    <row r="2" spans="1:6" ht="18" x14ac:dyDescent="0.25">
      <c r="A2" s="473"/>
      <c r="B2" s="479" t="s">
        <v>87</v>
      </c>
      <c r="C2" s="479"/>
      <c r="D2" s="480" t="s">
        <v>88</v>
      </c>
      <c r="E2" s="481"/>
      <c r="F2" s="482"/>
    </row>
    <row r="3" spans="1:6" ht="18" x14ac:dyDescent="0.25">
      <c r="A3" s="473"/>
      <c r="B3" s="479" t="s">
        <v>89</v>
      </c>
      <c r="C3" s="479"/>
      <c r="D3" s="480" t="s">
        <v>90</v>
      </c>
      <c r="E3" s="481"/>
      <c r="F3" s="482"/>
    </row>
    <row r="4" spans="1:6" ht="27.75" customHeight="1" thickBot="1" x14ac:dyDescent="0.3">
      <c r="A4" s="474"/>
      <c r="B4" s="483" t="s">
        <v>91</v>
      </c>
      <c r="C4" s="483"/>
      <c r="D4" s="484" t="s">
        <v>61</v>
      </c>
      <c r="E4" s="485"/>
      <c r="F4" s="486"/>
    </row>
    <row r="5" spans="1:6" ht="18.75" thickTop="1" x14ac:dyDescent="0.25">
      <c r="A5" s="25"/>
      <c r="B5" s="24"/>
      <c r="C5" s="26"/>
      <c r="D5" s="27"/>
      <c r="E5" s="27"/>
      <c r="F5" s="27"/>
    </row>
    <row r="6" spans="1:6" ht="15.75" x14ac:dyDescent="0.25">
      <c r="A6" s="28" t="s">
        <v>0</v>
      </c>
      <c r="C6" s="487"/>
      <c r="D6" s="487"/>
      <c r="E6" s="487"/>
      <c r="F6" s="487"/>
    </row>
    <row r="7" spans="1:6" ht="13.5" thickBot="1" x14ac:dyDescent="0.25">
      <c r="A7" s="28"/>
    </row>
    <row r="8" spans="1:6" ht="14.25" thickTop="1" thickBot="1" x14ac:dyDescent="0.25">
      <c r="A8" s="488" t="s">
        <v>92</v>
      </c>
      <c r="B8" s="490" t="s">
        <v>141</v>
      </c>
      <c r="C8" s="492"/>
      <c r="D8" s="492"/>
      <c r="E8" s="492"/>
      <c r="F8" s="493"/>
    </row>
    <row r="9" spans="1:6" ht="13.5" thickBot="1" x14ac:dyDescent="0.25">
      <c r="A9" s="489"/>
      <c r="B9" s="491"/>
      <c r="C9" s="31" t="s">
        <v>93</v>
      </c>
      <c r="D9" s="494" t="s">
        <v>94</v>
      </c>
      <c r="E9" s="494"/>
      <c r="F9" s="495"/>
    </row>
    <row r="10" spans="1:6" ht="50.45" customHeight="1" thickBot="1" x14ac:dyDescent="0.25">
      <c r="A10" s="462" t="s">
        <v>95</v>
      </c>
      <c r="B10" s="29"/>
      <c r="C10" s="464"/>
      <c r="D10" s="466"/>
      <c r="E10" s="467"/>
      <c r="F10" s="468"/>
    </row>
    <row r="11" spans="1:6" ht="115.9" customHeight="1" thickBot="1" x14ac:dyDescent="0.25">
      <c r="A11" s="463"/>
      <c r="B11" s="29"/>
      <c r="C11" s="465"/>
      <c r="D11" s="469"/>
      <c r="E11" s="470"/>
      <c r="F11" s="471"/>
    </row>
    <row r="12" spans="1:6" x14ac:dyDescent="0.2">
      <c r="C12" s="46">
        <f>C10</f>
        <v>0</v>
      </c>
    </row>
  </sheetData>
  <mergeCells count="17">
    <mergeCell ref="B4:C4"/>
    <mergeCell ref="D4:F4"/>
    <mergeCell ref="C6:F6"/>
    <mergeCell ref="A8:A9"/>
    <mergeCell ref="B8:B9"/>
    <mergeCell ref="C8:F8"/>
    <mergeCell ref="D9:F9"/>
    <mergeCell ref="A10:A11"/>
    <mergeCell ref="C10:C11"/>
    <mergeCell ref="D10:F11"/>
    <mergeCell ref="A1:A4"/>
    <mergeCell ref="B1:C1"/>
    <mergeCell ref="D1:F1"/>
    <mergeCell ref="B2:C2"/>
    <mergeCell ref="D2:F2"/>
    <mergeCell ref="B3:C3"/>
    <mergeCell ref="D3:F3"/>
  </mergeCells>
  <pageMargins left="0.7" right="0.7" top="0.75" bottom="0.75" header="0.3" footer="0.3"/>
  <pageSetup paperSize="14"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92FF6-CD50-46A0-B6D9-40B2AAC31BD4}">
  <sheetPr>
    <tabColor rgb="FFFFFF00"/>
  </sheetPr>
  <dimension ref="A1:S178"/>
  <sheetViews>
    <sheetView topLeftCell="A41" zoomScale="140" zoomScaleNormal="140" workbookViewId="0">
      <selection activeCell="C67" sqref="C67:P67"/>
    </sheetView>
  </sheetViews>
  <sheetFormatPr baseColWidth="10" defaultRowHeight="12.75" x14ac:dyDescent="0.2"/>
  <cols>
    <col min="1" max="1" width="0.7109375" style="167" customWidth="1"/>
    <col min="2" max="2" width="30" style="167" customWidth="1"/>
    <col min="3" max="3" width="16.85546875" style="167" customWidth="1"/>
    <col min="4" max="4" width="11.7109375" style="167" customWidth="1"/>
    <col min="5" max="8" width="10" style="167" bestFit="1" customWidth="1"/>
    <col min="9" max="9" width="9.5703125" style="167" bestFit="1" customWidth="1"/>
    <col min="10" max="11" width="10" style="167" bestFit="1" customWidth="1"/>
    <col min="12" max="12" width="9.5703125" style="167" bestFit="1" customWidth="1"/>
    <col min="13" max="13" width="8.42578125" style="167" customWidth="1"/>
    <col min="14" max="14" width="8.28515625" style="167" customWidth="1"/>
    <col min="15" max="15" width="11" style="167" customWidth="1"/>
    <col min="16" max="16" width="13.140625" style="167" bestFit="1" customWidth="1"/>
    <col min="17" max="18" width="11.7109375" style="167" customWidth="1"/>
    <col min="19" max="19" width="11.42578125" style="169" hidden="1" customWidth="1"/>
    <col min="20" max="16384" width="11.42578125" style="167"/>
  </cols>
  <sheetData>
    <row r="1" spans="1:19" ht="6" customHeight="1" thickBot="1" x14ac:dyDescent="0.25">
      <c r="B1" s="168"/>
      <c r="C1" s="168"/>
      <c r="D1" s="168"/>
      <c r="E1" s="168"/>
      <c r="F1" s="168"/>
      <c r="G1" s="168"/>
      <c r="H1" s="168"/>
      <c r="I1" s="168"/>
      <c r="J1" s="168"/>
      <c r="K1" s="168"/>
      <c r="L1" s="168"/>
      <c r="M1" s="168"/>
      <c r="N1" s="168"/>
      <c r="O1" s="168"/>
      <c r="P1" s="168"/>
    </row>
    <row r="2" spans="1:19" ht="16.5" customHeight="1" x14ac:dyDescent="0.2">
      <c r="B2" s="727"/>
      <c r="C2" s="730" t="s">
        <v>56</v>
      </c>
      <c r="D2" s="731"/>
      <c r="E2" s="731"/>
      <c r="F2" s="731"/>
      <c r="G2" s="731"/>
      <c r="H2" s="731"/>
      <c r="I2" s="731"/>
      <c r="J2" s="731"/>
      <c r="K2" s="731"/>
      <c r="L2" s="731"/>
      <c r="M2" s="732"/>
      <c r="N2" s="733" t="s">
        <v>185</v>
      </c>
      <c r="O2" s="734"/>
      <c r="P2" s="735"/>
      <c r="S2" s="167">
        <v>0.95</v>
      </c>
    </row>
    <row r="3" spans="1:19" ht="15.75" customHeight="1" x14ac:dyDescent="0.2">
      <c r="B3" s="728"/>
      <c r="C3" s="736" t="s">
        <v>58</v>
      </c>
      <c r="D3" s="737"/>
      <c r="E3" s="737"/>
      <c r="F3" s="737"/>
      <c r="G3" s="737"/>
      <c r="H3" s="737"/>
      <c r="I3" s="737"/>
      <c r="J3" s="737"/>
      <c r="K3" s="737"/>
      <c r="L3" s="737"/>
      <c r="M3" s="738"/>
      <c r="N3" s="739" t="s">
        <v>189</v>
      </c>
      <c r="O3" s="740"/>
      <c r="P3" s="741"/>
      <c r="S3" s="167">
        <v>0.94999</v>
      </c>
    </row>
    <row r="4" spans="1:19" ht="15.75" customHeight="1" x14ac:dyDescent="0.2">
      <c r="B4" s="728"/>
      <c r="C4" s="736" t="s">
        <v>59</v>
      </c>
      <c r="D4" s="737"/>
      <c r="E4" s="737"/>
      <c r="F4" s="737"/>
      <c r="G4" s="737"/>
      <c r="H4" s="737"/>
      <c r="I4" s="737"/>
      <c r="J4" s="737"/>
      <c r="K4" s="737"/>
      <c r="L4" s="737"/>
      <c r="M4" s="738"/>
      <c r="N4" s="739" t="s">
        <v>186</v>
      </c>
      <c r="O4" s="740"/>
      <c r="P4" s="741"/>
      <c r="S4" s="167">
        <v>0.65</v>
      </c>
    </row>
    <row r="5" spans="1:19" ht="16.5" customHeight="1" thickBot="1" x14ac:dyDescent="0.25">
      <c r="B5" s="729"/>
      <c r="C5" s="742" t="s">
        <v>60</v>
      </c>
      <c r="D5" s="743"/>
      <c r="E5" s="743"/>
      <c r="F5" s="743"/>
      <c r="G5" s="743"/>
      <c r="H5" s="743"/>
      <c r="I5" s="743"/>
      <c r="J5" s="743"/>
      <c r="K5" s="743"/>
      <c r="L5" s="743"/>
      <c r="M5" s="744"/>
      <c r="N5" s="745" t="s">
        <v>61</v>
      </c>
      <c r="O5" s="746"/>
      <c r="P5" s="747"/>
      <c r="S5" s="167">
        <v>0.64998999999999996</v>
      </c>
    </row>
    <row r="6" spans="1:19" ht="3" customHeight="1" thickBot="1" x14ac:dyDescent="0.25">
      <c r="B6" s="168"/>
      <c r="C6" s="168"/>
      <c r="D6" s="168"/>
      <c r="E6" s="168"/>
      <c r="F6" s="168"/>
      <c r="G6" s="168"/>
      <c r="H6" s="168"/>
      <c r="I6" s="168"/>
      <c r="J6" s="168"/>
      <c r="K6" s="168"/>
      <c r="L6" s="168"/>
      <c r="M6" s="168"/>
      <c r="N6" s="168"/>
      <c r="O6" s="168"/>
      <c r="P6" s="168"/>
      <c r="S6" s="170"/>
    </row>
    <row r="7" spans="1:19" x14ac:dyDescent="0.2">
      <c r="A7" s="171"/>
      <c r="B7" s="748" t="s">
        <v>65</v>
      </c>
      <c r="C7" s="749"/>
      <c r="D7" s="749"/>
      <c r="E7" s="749"/>
      <c r="F7" s="749"/>
      <c r="G7" s="749"/>
      <c r="H7" s="749"/>
      <c r="I7" s="749"/>
      <c r="J7" s="749"/>
      <c r="K7" s="749"/>
      <c r="L7" s="749"/>
      <c r="M7" s="749"/>
      <c r="N7" s="749"/>
      <c r="O7" s="749"/>
      <c r="P7" s="750"/>
      <c r="Q7" s="171"/>
      <c r="S7" s="170"/>
    </row>
    <row r="8" spans="1:19" ht="13.5" thickBot="1" x14ac:dyDescent="0.25">
      <c r="A8" s="171"/>
      <c r="B8" s="751"/>
      <c r="C8" s="752"/>
      <c r="D8" s="752"/>
      <c r="E8" s="752"/>
      <c r="F8" s="752"/>
      <c r="G8" s="752"/>
      <c r="H8" s="752"/>
      <c r="I8" s="752"/>
      <c r="J8" s="752"/>
      <c r="K8" s="752"/>
      <c r="L8" s="752"/>
      <c r="M8" s="752"/>
      <c r="N8" s="752"/>
      <c r="O8" s="752"/>
      <c r="P8" s="753"/>
      <c r="Q8" s="171"/>
    </row>
    <row r="9" spans="1:19" ht="6.75" customHeight="1" thickBot="1" x14ac:dyDescent="0.25">
      <c r="A9" s="171"/>
      <c r="B9" s="754"/>
      <c r="C9" s="754"/>
      <c r="D9" s="754"/>
      <c r="E9" s="754"/>
      <c r="F9" s="754"/>
      <c r="G9" s="754"/>
      <c r="H9" s="754"/>
      <c r="I9" s="754"/>
      <c r="J9" s="754"/>
      <c r="K9" s="754"/>
      <c r="L9" s="754"/>
      <c r="M9" s="754"/>
      <c r="N9" s="754"/>
      <c r="O9" s="754"/>
      <c r="P9" s="754"/>
      <c r="Q9" s="171"/>
    </row>
    <row r="10" spans="1:19" ht="26.25" customHeight="1" thickBot="1" x14ac:dyDescent="0.25">
      <c r="A10" s="171"/>
      <c r="B10" s="90" t="s">
        <v>83</v>
      </c>
      <c r="C10" s="534">
        <v>2024</v>
      </c>
      <c r="D10" s="535"/>
      <c r="E10" s="535"/>
      <c r="F10" s="535"/>
      <c r="G10" s="535"/>
      <c r="H10" s="535"/>
      <c r="I10" s="536"/>
      <c r="J10" s="529" t="s">
        <v>1</v>
      </c>
      <c r="K10" s="530"/>
      <c r="L10" s="530"/>
      <c r="M10" s="530"/>
      <c r="N10" s="545" t="s">
        <v>190</v>
      </c>
      <c r="O10" s="546"/>
      <c r="P10" s="547"/>
      <c r="Q10" s="171"/>
    </row>
    <row r="11" spans="1:19" ht="4.5" customHeight="1" thickBot="1" x14ac:dyDescent="0.25">
      <c r="A11" s="171"/>
      <c r="B11" s="537"/>
      <c r="C11" s="538"/>
      <c r="D11" s="538"/>
      <c r="E11" s="538"/>
      <c r="F11" s="538"/>
      <c r="G11" s="538"/>
      <c r="H11" s="538"/>
      <c r="I11" s="538"/>
      <c r="J11" s="538"/>
      <c r="K11" s="538"/>
      <c r="L11" s="538"/>
      <c r="M11" s="538"/>
      <c r="N11" s="538"/>
      <c r="O11" s="538"/>
      <c r="P11" s="539"/>
      <c r="Q11" s="171"/>
    </row>
    <row r="12" spans="1:19" ht="13.5" thickBot="1" x14ac:dyDescent="0.25">
      <c r="A12" s="171"/>
      <c r="B12" s="62" t="s">
        <v>0</v>
      </c>
      <c r="C12" s="540" t="s">
        <v>170</v>
      </c>
      <c r="D12" s="540"/>
      <c r="E12" s="540"/>
      <c r="F12" s="540"/>
      <c r="G12" s="540"/>
      <c r="H12" s="540"/>
      <c r="I12" s="540"/>
      <c r="J12" s="540"/>
      <c r="K12" s="540"/>
      <c r="L12" s="540"/>
      <c r="M12" s="540"/>
      <c r="N12" s="540"/>
      <c r="O12" s="540"/>
      <c r="P12" s="541"/>
      <c r="Q12" s="171"/>
    </row>
    <row r="13" spans="1:19" ht="4.5" customHeight="1" thickBot="1" x14ac:dyDescent="0.25">
      <c r="A13" s="171"/>
      <c r="B13" s="542"/>
      <c r="C13" s="543"/>
      <c r="D13" s="543"/>
      <c r="E13" s="543"/>
      <c r="F13" s="543"/>
      <c r="G13" s="543"/>
      <c r="H13" s="543"/>
      <c r="I13" s="543"/>
      <c r="J13" s="543"/>
      <c r="K13" s="543"/>
      <c r="L13" s="543"/>
      <c r="M13" s="543"/>
      <c r="N13" s="543"/>
      <c r="O13" s="543"/>
      <c r="P13" s="544"/>
      <c r="Q13" s="171"/>
    </row>
    <row r="14" spans="1:19" ht="18" customHeight="1" thickBot="1" x14ac:dyDescent="0.25">
      <c r="A14" s="171"/>
      <c r="B14" s="62" t="s">
        <v>6</v>
      </c>
      <c r="C14" s="545" t="s">
        <v>320</v>
      </c>
      <c r="D14" s="546"/>
      <c r="E14" s="546"/>
      <c r="F14" s="546"/>
      <c r="G14" s="546"/>
      <c r="H14" s="546"/>
      <c r="I14" s="546"/>
      <c r="J14" s="546"/>
      <c r="K14" s="546"/>
      <c r="L14" s="546"/>
      <c r="M14" s="546"/>
      <c r="N14" s="546"/>
      <c r="O14" s="546"/>
      <c r="P14" s="547"/>
      <c r="Q14" s="171"/>
    </row>
    <row r="15" spans="1:19" ht="4.5" customHeight="1" thickBot="1" x14ac:dyDescent="0.25">
      <c r="A15" s="171"/>
      <c r="B15" s="548"/>
      <c r="C15" s="549"/>
      <c r="D15" s="549"/>
      <c r="E15" s="549"/>
      <c r="F15" s="549"/>
      <c r="G15" s="549"/>
      <c r="H15" s="549"/>
      <c r="I15" s="549"/>
      <c r="J15" s="549"/>
      <c r="K15" s="549"/>
      <c r="L15" s="549"/>
      <c r="M15" s="549"/>
      <c r="N15" s="549"/>
      <c r="O15" s="549"/>
      <c r="P15" s="550"/>
      <c r="Q15" s="171"/>
    </row>
    <row r="16" spans="1:19" ht="32.25" customHeight="1" thickBot="1" x14ac:dyDescent="0.25">
      <c r="A16" s="171"/>
      <c r="B16" s="62" t="s">
        <v>25</v>
      </c>
      <c r="C16" s="985" t="s">
        <v>351</v>
      </c>
      <c r="D16" s="986"/>
      <c r="E16" s="986"/>
      <c r="F16" s="986"/>
      <c r="G16" s="986"/>
      <c r="H16" s="986"/>
      <c r="I16" s="986"/>
      <c r="J16" s="986"/>
      <c r="K16" s="986"/>
      <c r="L16" s="986"/>
      <c r="M16" s="986"/>
      <c r="N16" s="986"/>
      <c r="O16" s="986"/>
      <c r="P16" s="987"/>
      <c r="Q16" s="171"/>
    </row>
    <row r="17" spans="1:17" ht="4.5" customHeight="1" thickBot="1" x14ac:dyDescent="0.25">
      <c r="A17" s="171"/>
      <c r="B17" s="548"/>
      <c r="C17" s="549"/>
      <c r="D17" s="549"/>
      <c r="E17" s="549"/>
      <c r="F17" s="549"/>
      <c r="G17" s="549"/>
      <c r="H17" s="549"/>
      <c r="I17" s="549"/>
      <c r="J17" s="549"/>
      <c r="K17" s="549"/>
      <c r="L17" s="549"/>
      <c r="M17" s="549"/>
      <c r="N17" s="549"/>
      <c r="O17" s="549"/>
      <c r="P17" s="550"/>
      <c r="Q17" s="171"/>
    </row>
    <row r="18" spans="1:17" ht="26.25" customHeight="1" thickBot="1" x14ac:dyDescent="0.25">
      <c r="A18" s="171"/>
      <c r="B18" s="62" t="s">
        <v>11</v>
      </c>
      <c r="C18" s="988" t="s">
        <v>260</v>
      </c>
      <c r="D18" s="654"/>
      <c r="E18" s="654"/>
      <c r="F18" s="654"/>
      <c r="G18" s="654"/>
      <c r="H18" s="654"/>
      <c r="I18" s="654"/>
      <c r="J18" s="654"/>
      <c r="K18" s="654"/>
      <c r="L18" s="654"/>
      <c r="M18" s="654"/>
      <c r="N18" s="654"/>
      <c r="O18" s="654"/>
      <c r="P18" s="655"/>
      <c r="Q18" s="171"/>
    </row>
    <row r="19" spans="1:17" ht="4.5" customHeight="1" thickBot="1" x14ac:dyDescent="0.25">
      <c r="A19" s="171"/>
      <c r="B19" s="581"/>
      <c r="C19" s="581"/>
      <c r="D19" s="581"/>
      <c r="E19" s="581"/>
      <c r="F19" s="581"/>
      <c r="G19" s="581"/>
      <c r="H19" s="581"/>
      <c r="I19" s="581"/>
      <c r="J19" s="581"/>
      <c r="K19" s="581"/>
      <c r="L19" s="581"/>
      <c r="M19" s="581"/>
      <c r="N19" s="581"/>
      <c r="O19" s="581"/>
      <c r="P19" s="581"/>
      <c r="Q19" s="171"/>
    </row>
    <row r="20" spans="1:17" ht="17.25" customHeight="1" thickBot="1" x14ac:dyDescent="0.25">
      <c r="A20" s="171"/>
      <c r="B20" s="756" t="s">
        <v>26</v>
      </c>
      <c r="C20" s="757"/>
      <c r="D20" s="757"/>
      <c r="E20" s="757"/>
      <c r="F20" s="757"/>
      <c r="G20" s="757"/>
      <c r="H20" s="757"/>
      <c r="I20" s="757"/>
      <c r="J20" s="757"/>
      <c r="K20" s="757"/>
      <c r="L20" s="757"/>
      <c r="M20" s="757"/>
      <c r="N20" s="757"/>
      <c r="O20" s="757"/>
      <c r="P20" s="758"/>
      <c r="Q20" s="171"/>
    </row>
    <row r="21" spans="1:17" ht="4.5" customHeight="1" thickBot="1" x14ac:dyDescent="0.25">
      <c r="A21" s="171"/>
      <c r="B21" s="759"/>
      <c r="C21" s="760"/>
      <c r="D21" s="760"/>
      <c r="E21" s="760"/>
      <c r="F21" s="760"/>
      <c r="G21" s="760"/>
      <c r="H21" s="760"/>
      <c r="I21" s="760"/>
      <c r="J21" s="760"/>
      <c r="K21" s="760"/>
      <c r="L21" s="760"/>
      <c r="M21" s="760"/>
      <c r="N21" s="760"/>
      <c r="O21" s="760"/>
      <c r="P21" s="761"/>
      <c r="Q21" s="171"/>
    </row>
    <row r="22" spans="1:17" ht="51" customHeight="1" thickBot="1" x14ac:dyDescent="0.25">
      <c r="A22" s="171"/>
      <c r="B22" s="62" t="s">
        <v>3</v>
      </c>
      <c r="C22" s="989" t="s">
        <v>321</v>
      </c>
      <c r="D22" s="990"/>
      <c r="E22" s="990"/>
      <c r="F22" s="990"/>
      <c r="G22" s="990"/>
      <c r="H22" s="990"/>
      <c r="I22" s="990"/>
      <c r="J22" s="990"/>
      <c r="K22" s="990"/>
      <c r="L22" s="990"/>
      <c r="M22" s="990"/>
      <c r="N22" s="990"/>
      <c r="O22" s="990"/>
      <c r="P22" s="991"/>
      <c r="Q22" s="171"/>
    </row>
    <row r="23" spans="1:17" ht="4.5" customHeight="1" thickBot="1" x14ac:dyDescent="0.25">
      <c r="A23" s="171"/>
      <c r="B23" s="548"/>
      <c r="C23" s="549"/>
      <c r="D23" s="549"/>
      <c r="E23" s="549"/>
      <c r="F23" s="549"/>
      <c r="G23" s="549"/>
      <c r="H23" s="549"/>
      <c r="I23" s="549"/>
      <c r="J23" s="549"/>
      <c r="K23" s="549"/>
      <c r="L23" s="549"/>
      <c r="M23" s="549"/>
      <c r="N23" s="549"/>
      <c r="O23" s="549"/>
      <c r="P23" s="550"/>
      <c r="Q23" s="171"/>
    </row>
    <row r="24" spans="1:17" ht="82.5" customHeight="1" thickBot="1" x14ac:dyDescent="0.25">
      <c r="A24" s="171"/>
      <c r="B24" s="62" t="s">
        <v>12</v>
      </c>
      <c r="C24" s="564" t="s">
        <v>322</v>
      </c>
      <c r="D24" s="565"/>
      <c r="E24" s="565"/>
      <c r="F24" s="565"/>
      <c r="G24" s="565"/>
      <c r="H24" s="565"/>
      <c r="I24" s="565"/>
      <c r="J24" s="565"/>
      <c r="K24" s="565"/>
      <c r="L24" s="565"/>
      <c r="M24" s="565"/>
      <c r="N24" s="565"/>
      <c r="O24" s="565"/>
      <c r="P24" s="566"/>
      <c r="Q24" s="171"/>
    </row>
    <row r="25" spans="1:17" ht="4.5" customHeight="1" thickBot="1" x14ac:dyDescent="0.25">
      <c r="A25" s="171"/>
      <c r="B25" s="548"/>
      <c r="C25" s="549"/>
      <c r="D25" s="549"/>
      <c r="E25" s="549"/>
      <c r="F25" s="549"/>
      <c r="G25" s="549"/>
      <c r="H25" s="549"/>
      <c r="I25" s="549"/>
      <c r="J25" s="549"/>
      <c r="K25" s="549"/>
      <c r="L25" s="549"/>
      <c r="M25" s="549"/>
      <c r="N25" s="549"/>
      <c r="O25" s="549"/>
      <c r="P25" s="550"/>
      <c r="Q25" s="171"/>
    </row>
    <row r="26" spans="1:17" ht="13.5" customHeight="1" thickBot="1" x14ac:dyDescent="0.25">
      <c r="A26" s="171"/>
      <c r="B26" s="88" t="s">
        <v>2</v>
      </c>
      <c r="C26" s="763" t="s">
        <v>323</v>
      </c>
      <c r="D26" s="992"/>
      <c r="E26" s="992"/>
      <c r="F26" s="992"/>
      <c r="G26" s="992"/>
      <c r="H26" s="992"/>
      <c r="I26" s="992"/>
      <c r="J26" s="992"/>
      <c r="K26" s="992"/>
      <c r="L26" s="992"/>
      <c r="M26" s="992"/>
      <c r="N26" s="992"/>
      <c r="O26" s="992"/>
      <c r="P26" s="993"/>
      <c r="Q26" s="171"/>
    </row>
    <row r="27" spans="1:17" ht="4.5" customHeight="1" thickBot="1" x14ac:dyDescent="0.25">
      <c r="A27" s="171"/>
      <c r="B27" s="764"/>
      <c r="C27" s="765"/>
      <c r="D27" s="765"/>
      <c r="E27" s="765"/>
      <c r="F27" s="765"/>
      <c r="G27" s="765"/>
      <c r="H27" s="765"/>
      <c r="I27" s="765"/>
      <c r="J27" s="765"/>
      <c r="K27" s="765"/>
      <c r="L27" s="765"/>
      <c r="M27" s="765"/>
      <c r="N27" s="765"/>
      <c r="O27" s="765"/>
      <c r="P27" s="766"/>
      <c r="Q27" s="171"/>
    </row>
    <row r="28" spans="1:17" ht="12.75" customHeight="1" thickBot="1" x14ac:dyDescent="0.25">
      <c r="A28" s="171"/>
      <c r="B28" s="88" t="s">
        <v>13</v>
      </c>
      <c r="C28" s="172" t="s">
        <v>14</v>
      </c>
      <c r="D28" s="586" t="s">
        <v>324</v>
      </c>
      <c r="E28" s="587"/>
      <c r="F28" s="587"/>
      <c r="G28" s="588"/>
      <c r="H28" s="767" t="s">
        <v>15</v>
      </c>
      <c r="I28" s="767"/>
      <c r="J28" s="767"/>
      <c r="K28" s="586" t="s">
        <v>325</v>
      </c>
      <c r="L28" s="587"/>
      <c r="M28" s="588"/>
      <c r="N28" s="768" t="s">
        <v>16</v>
      </c>
      <c r="O28" s="769"/>
      <c r="P28" s="230" t="s">
        <v>326</v>
      </c>
      <c r="Q28" s="171"/>
    </row>
    <row r="29" spans="1:17" ht="4.5" customHeight="1" thickBot="1" x14ac:dyDescent="0.25">
      <c r="A29" s="171"/>
      <c r="B29" s="580"/>
      <c r="C29" s="581"/>
      <c r="D29" s="581"/>
      <c r="E29" s="581"/>
      <c r="F29" s="581"/>
      <c r="G29" s="581"/>
      <c r="H29" s="581"/>
      <c r="I29" s="581"/>
      <c r="J29" s="581"/>
      <c r="K29" s="581"/>
      <c r="L29" s="581"/>
      <c r="M29" s="581"/>
      <c r="N29" s="581"/>
      <c r="O29" s="581"/>
      <c r="P29" s="582"/>
      <c r="Q29" s="171"/>
    </row>
    <row r="30" spans="1:17" ht="13.5" thickBot="1" x14ac:dyDescent="0.25">
      <c r="A30" s="171"/>
      <c r="B30" s="88" t="s">
        <v>7</v>
      </c>
      <c r="C30" s="583" t="s">
        <v>327</v>
      </c>
      <c r="D30" s="584"/>
      <c r="E30" s="584"/>
      <c r="F30" s="584"/>
      <c r="G30" s="584"/>
      <c r="H30" s="584"/>
      <c r="I30" s="584"/>
      <c r="J30" s="584"/>
      <c r="K30" s="584"/>
      <c r="L30" s="584"/>
      <c r="M30" s="584"/>
      <c r="N30" s="584"/>
      <c r="O30" s="584"/>
      <c r="P30" s="585"/>
      <c r="Q30" s="171"/>
    </row>
    <row r="31" spans="1:17" ht="4.5" customHeight="1" thickBot="1" x14ac:dyDescent="0.25">
      <c r="A31" s="171"/>
      <c r="B31" s="548"/>
      <c r="C31" s="549"/>
      <c r="D31" s="549"/>
      <c r="E31" s="549"/>
      <c r="F31" s="549"/>
      <c r="G31" s="549"/>
      <c r="H31" s="549"/>
      <c r="I31" s="549"/>
      <c r="J31" s="549"/>
      <c r="K31" s="549"/>
      <c r="L31" s="549"/>
      <c r="M31" s="549"/>
      <c r="N31" s="549"/>
      <c r="O31" s="549"/>
      <c r="P31" s="550"/>
      <c r="Q31" s="171"/>
    </row>
    <row r="32" spans="1:17" ht="13.5" thickBot="1" x14ac:dyDescent="0.25">
      <c r="A32" s="171"/>
      <c r="B32" s="88" t="s">
        <v>4</v>
      </c>
      <c r="C32" s="586" t="s">
        <v>74</v>
      </c>
      <c r="D32" s="584"/>
      <c r="E32" s="584"/>
      <c r="F32" s="584"/>
      <c r="G32" s="584"/>
      <c r="H32" s="584"/>
      <c r="I32" s="584"/>
      <c r="J32" s="584"/>
      <c r="K32" s="584"/>
      <c r="L32" s="584"/>
      <c r="M32" s="584"/>
      <c r="N32" s="584"/>
      <c r="O32" s="584"/>
      <c r="P32" s="585"/>
      <c r="Q32" s="171"/>
    </row>
    <row r="33" spans="1:17" ht="4.5" customHeight="1" thickBot="1" x14ac:dyDescent="0.25">
      <c r="A33" s="171"/>
      <c r="B33" s="548"/>
      <c r="C33" s="549"/>
      <c r="D33" s="549"/>
      <c r="E33" s="549"/>
      <c r="F33" s="549"/>
      <c r="G33" s="549"/>
      <c r="H33" s="549"/>
      <c r="I33" s="549"/>
      <c r="J33" s="549"/>
      <c r="K33" s="549"/>
      <c r="L33" s="549"/>
      <c r="M33" s="549"/>
      <c r="N33" s="549"/>
      <c r="O33" s="549"/>
      <c r="P33" s="550"/>
      <c r="Q33" s="171"/>
    </row>
    <row r="34" spans="1:17" ht="13.5" thickBot="1" x14ac:dyDescent="0.25">
      <c r="A34" s="171"/>
      <c r="B34" s="88" t="s">
        <v>23</v>
      </c>
      <c r="C34" s="586" t="s">
        <v>71</v>
      </c>
      <c r="D34" s="584"/>
      <c r="E34" s="584"/>
      <c r="F34" s="584"/>
      <c r="G34" s="584"/>
      <c r="H34" s="584"/>
      <c r="I34" s="584"/>
      <c r="J34" s="584"/>
      <c r="K34" s="584"/>
      <c r="L34" s="584"/>
      <c r="M34" s="584"/>
      <c r="N34" s="584"/>
      <c r="O34" s="584"/>
      <c r="P34" s="585"/>
      <c r="Q34" s="171"/>
    </row>
    <row r="35" spans="1:17" ht="4.5" customHeight="1" thickBot="1" x14ac:dyDescent="0.25">
      <c r="A35" s="171"/>
      <c r="B35" s="542"/>
      <c r="C35" s="543"/>
      <c r="D35" s="543"/>
      <c r="E35" s="543"/>
      <c r="F35" s="543"/>
      <c r="G35" s="543"/>
      <c r="H35" s="543"/>
      <c r="I35" s="543"/>
      <c r="J35" s="543"/>
      <c r="K35" s="543"/>
      <c r="L35" s="543"/>
      <c r="M35" s="543"/>
      <c r="N35" s="543"/>
      <c r="O35" s="543"/>
      <c r="P35" s="544"/>
      <c r="Q35" s="171"/>
    </row>
    <row r="36" spans="1:17" ht="16.5" customHeight="1" thickBot="1" x14ac:dyDescent="0.25">
      <c r="A36" s="171"/>
      <c r="B36" s="88" t="s">
        <v>64</v>
      </c>
      <c r="C36" s="583" t="s">
        <v>71</v>
      </c>
      <c r="D36" s="584"/>
      <c r="E36" s="584"/>
      <c r="F36" s="584"/>
      <c r="G36" s="584"/>
      <c r="H36" s="584"/>
      <c r="I36" s="584"/>
      <c r="J36" s="584"/>
      <c r="K36" s="584"/>
      <c r="L36" s="584"/>
      <c r="M36" s="584"/>
      <c r="N36" s="584"/>
      <c r="O36" s="584"/>
      <c r="P36" s="585"/>
      <c r="Q36" s="171"/>
    </row>
    <row r="37" spans="1:17" ht="4.5" customHeight="1" thickBot="1" x14ac:dyDescent="0.25">
      <c r="A37" s="171"/>
      <c r="B37" s="165"/>
      <c r="C37" s="165"/>
      <c r="D37" s="165"/>
      <c r="E37" s="165"/>
      <c r="F37" s="165"/>
      <c r="G37" s="165"/>
      <c r="H37" s="165"/>
      <c r="I37" s="165"/>
      <c r="J37" s="165"/>
      <c r="K37" s="165"/>
      <c r="L37" s="165"/>
      <c r="M37" s="165"/>
      <c r="N37" s="165"/>
      <c r="O37" s="165"/>
      <c r="P37" s="165"/>
      <c r="Q37" s="171"/>
    </row>
    <row r="38" spans="1:17" ht="13.5" thickBot="1" x14ac:dyDescent="0.25">
      <c r="A38" s="171"/>
      <c r="B38" s="770" t="s">
        <v>17</v>
      </c>
      <c r="C38" s="771"/>
      <c r="D38" s="771"/>
      <c r="E38" s="771"/>
      <c r="F38" s="771"/>
      <c r="G38" s="771"/>
      <c r="H38" s="771"/>
      <c r="I38" s="771"/>
      <c r="J38" s="771"/>
      <c r="K38" s="771"/>
      <c r="L38" s="771"/>
      <c r="M38" s="771"/>
      <c r="N38" s="771"/>
      <c r="O38" s="772"/>
      <c r="P38" s="773"/>
      <c r="Q38" s="171"/>
    </row>
    <row r="39" spans="1:17" x14ac:dyDescent="0.2">
      <c r="A39" s="171"/>
      <c r="B39" s="175" t="s">
        <v>22</v>
      </c>
      <c r="C39" s="770" t="s">
        <v>18</v>
      </c>
      <c r="D39" s="771"/>
      <c r="E39" s="771"/>
      <c r="F39" s="771"/>
      <c r="G39" s="773"/>
      <c r="H39" s="770" t="s">
        <v>7</v>
      </c>
      <c r="I39" s="771"/>
      <c r="J39" s="771"/>
      <c r="K39" s="771"/>
      <c r="L39" s="773"/>
      <c r="M39" s="770" t="s">
        <v>19</v>
      </c>
      <c r="N39" s="771"/>
      <c r="O39" s="772"/>
      <c r="P39" s="773"/>
      <c r="Q39" s="171"/>
    </row>
    <row r="40" spans="1:17" ht="54" customHeight="1" x14ac:dyDescent="0.2">
      <c r="A40" s="171"/>
      <c r="B40" s="126" t="s">
        <v>328</v>
      </c>
      <c r="C40" s="905" t="s">
        <v>329</v>
      </c>
      <c r="D40" s="906"/>
      <c r="E40" s="906"/>
      <c r="F40" s="906"/>
      <c r="G40" s="994"/>
      <c r="H40" s="691" t="s">
        <v>327</v>
      </c>
      <c r="I40" s="692"/>
      <c r="J40" s="692"/>
      <c r="K40" s="692"/>
      <c r="L40" s="904"/>
      <c r="M40" s="905" t="s">
        <v>330</v>
      </c>
      <c r="N40" s="906"/>
      <c r="O40" s="906"/>
      <c r="P40" s="907"/>
      <c r="Q40" s="171"/>
    </row>
    <row r="41" spans="1:17" ht="55.5" customHeight="1" thickBot="1" x14ac:dyDescent="0.25">
      <c r="A41" s="171"/>
      <c r="B41" s="231" t="s">
        <v>331</v>
      </c>
      <c r="C41" s="995" t="s">
        <v>332</v>
      </c>
      <c r="D41" s="996"/>
      <c r="E41" s="996"/>
      <c r="F41" s="996"/>
      <c r="G41" s="997"/>
      <c r="H41" s="998" t="s">
        <v>327</v>
      </c>
      <c r="I41" s="999"/>
      <c r="J41" s="999"/>
      <c r="K41" s="999"/>
      <c r="L41" s="1000"/>
      <c r="M41" s="1001" t="s">
        <v>330</v>
      </c>
      <c r="N41" s="1002"/>
      <c r="O41" s="1002"/>
      <c r="P41" s="1003"/>
      <c r="Q41" s="171"/>
    </row>
    <row r="42" spans="1:17" ht="4.5" customHeight="1" thickBot="1" x14ac:dyDescent="0.25">
      <c r="A42" s="171"/>
      <c r="B42" s="177"/>
      <c r="C42" s="177"/>
      <c r="D42" s="177"/>
      <c r="E42" s="177"/>
      <c r="F42" s="177"/>
      <c r="G42" s="177"/>
      <c r="H42" s="177"/>
      <c r="I42" s="177"/>
      <c r="J42" s="177"/>
      <c r="K42" s="177"/>
      <c r="L42" s="177"/>
      <c r="M42" s="177"/>
      <c r="N42" s="177"/>
      <c r="O42" s="177"/>
      <c r="P42" s="177"/>
      <c r="Q42" s="171"/>
    </row>
    <row r="43" spans="1:17" ht="13.5" customHeight="1" thickBot="1" x14ac:dyDescent="0.25">
      <c r="A43" s="171"/>
      <c r="B43" s="756" t="s">
        <v>8</v>
      </c>
      <c r="C43" s="757"/>
      <c r="D43" s="757"/>
      <c r="E43" s="757"/>
      <c r="F43" s="757"/>
      <c r="G43" s="757"/>
      <c r="H43" s="757"/>
      <c r="I43" s="757"/>
      <c r="J43" s="757"/>
      <c r="K43" s="757"/>
      <c r="L43" s="757"/>
      <c r="M43" s="757"/>
      <c r="N43" s="757"/>
      <c r="O43" s="757"/>
      <c r="P43" s="758"/>
      <c r="Q43" s="171"/>
    </row>
    <row r="44" spans="1:17" ht="4.5" customHeight="1" thickBot="1" x14ac:dyDescent="0.25">
      <c r="A44" s="171"/>
      <c r="B44" s="164"/>
      <c r="C44" s="165"/>
      <c r="D44" s="165"/>
      <c r="E44" s="165"/>
      <c r="F44" s="165"/>
      <c r="G44" s="165"/>
      <c r="H44" s="165"/>
      <c r="I44" s="165"/>
      <c r="J44" s="165"/>
      <c r="K44" s="165"/>
      <c r="L44" s="165"/>
      <c r="M44" s="165"/>
      <c r="N44" s="165"/>
      <c r="O44" s="165"/>
      <c r="P44" s="166"/>
      <c r="Q44" s="171"/>
    </row>
    <row r="45" spans="1:17" x14ac:dyDescent="0.2">
      <c r="A45" s="171"/>
      <c r="B45" s="619" t="s">
        <v>20</v>
      </c>
      <c r="C45" s="66" t="s">
        <v>9</v>
      </c>
      <c r="D45" s="67" t="s">
        <v>149</v>
      </c>
      <c r="E45" s="67" t="s">
        <v>150</v>
      </c>
      <c r="F45" s="67" t="s">
        <v>151</v>
      </c>
      <c r="G45" s="67" t="s">
        <v>152</v>
      </c>
      <c r="H45" s="67" t="s">
        <v>153</v>
      </c>
      <c r="I45" s="67" t="s">
        <v>154</v>
      </c>
      <c r="J45" s="67" t="s">
        <v>155</v>
      </c>
      <c r="K45" s="67" t="s">
        <v>156</v>
      </c>
      <c r="L45" s="67" t="s">
        <v>157</v>
      </c>
      <c r="M45" s="67" t="s">
        <v>158</v>
      </c>
      <c r="N45" s="67" t="s">
        <v>159</v>
      </c>
      <c r="O45" s="68" t="s">
        <v>160</v>
      </c>
      <c r="P45" s="69" t="s">
        <v>24</v>
      </c>
      <c r="Q45" s="171"/>
    </row>
    <row r="46" spans="1:17" x14ac:dyDescent="0.2">
      <c r="A46" s="171"/>
      <c r="B46" s="1004"/>
      <c r="C46" s="232" t="s">
        <v>10</v>
      </c>
      <c r="D46" s="233" t="str">
        <f>'Registro de Datos_RESPEL'!D10</f>
        <v>0</v>
      </c>
      <c r="E46" s="233">
        <v>12.5</v>
      </c>
      <c r="F46" s="233">
        <f>'Registro de Datos_RESPEL'!H10</f>
        <v>0.125</v>
      </c>
      <c r="G46" s="233">
        <v>7</v>
      </c>
      <c r="H46" s="233" t="str">
        <f>'Registro de Datos_RESPEL'!L10</f>
        <v>0</v>
      </c>
      <c r="I46" s="233">
        <f>'Registro de Datos_RESPEL'!N10</f>
        <v>7.0000000000000007E-2</v>
      </c>
      <c r="J46" s="233" t="str">
        <f>'Registro de Datos_RESPEL'!R10</f>
        <v>0</v>
      </c>
      <c r="K46" s="233" t="str">
        <f>'Registro de Datos_RESPEL'!T10</f>
        <v>0</v>
      </c>
      <c r="L46" s="233" t="str">
        <f>'Registro de Datos_RESPEL'!V10</f>
        <v>0</v>
      </c>
      <c r="M46" s="233">
        <f>'Registro de Datos_RESPEL'!X10</f>
        <v>1.825</v>
      </c>
      <c r="N46" s="233"/>
      <c r="O46" s="233">
        <f>'Registro de Datos_RESPEL'!AB10</f>
        <v>1.7269999999999999</v>
      </c>
      <c r="P46" s="233">
        <f>AVERAGE(D46:O46)</f>
        <v>3.8744999999999998</v>
      </c>
      <c r="Q46" s="171"/>
    </row>
    <row r="47" spans="1:17" ht="13.5" thickBot="1" x14ac:dyDescent="0.25">
      <c r="A47" s="171"/>
      <c r="B47" s="620"/>
      <c r="C47" s="70" t="s">
        <v>2</v>
      </c>
      <c r="D47" s="233">
        <v>0.95</v>
      </c>
      <c r="E47" s="233">
        <v>0.95</v>
      </c>
      <c r="F47" s="233">
        <v>0.95</v>
      </c>
      <c r="G47" s="233">
        <v>0.95</v>
      </c>
      <c r="H47" s="233">
        <v>0.95</v>
      </c>
      <c r="I47" s="233">
        <v>0.95</v>
      </c>
      <c r="J47" s="233">
        <v>0.95</v>
      </c>
      <c r="K47" s="233">
        <v>0.95</v>
      </c>
      <c r="L47" s="233">
        <v>0.95</v>
      </c>
      <c r="M47" s="233">
        <v>0.95</v>
      </c>
      <c r="N47" s="233">
        <v>0.95</v>
      </c>
      <c r="O47" s="233">
        <v>0.95</v>
      </c>
      <c r="P47" s="233">
        <f>AVERAGE(D47:O47)</f>
        <v>0.94999999999999984</v>
      </c>
      <c r="Q47" s="171"/>
    </row>
    <row r="48" spans="1:17" ht="4.5" customHeight="1" thickBot="1" x14ac:dyDescent="0.25">
      <c r="A48" s="171"/>
      <c r="B48" s="179">
        <v>0.9</v>
      </c>
      <c r="C48" s="180"/>
      <c r="D48" s="180"/>
      <c r="E48" s="180"/>
      <c r="F48" s="181" t="str">
        <f>+$C$26</f>
        <v>0,95 KG</v>
      </c>
      <c r="G48" s="180"/>
      <c r="H48" s="180"/>
      <c r="I48" s="181" t="str">
        <f>+$C$26</f>
        <v>0,95 KG</v>
      </c>
      <c r="J48" s="180"/>
      <c r="K48" s="180"/>
      <c r="L48" s="181" t="str">
        <f>+$C$26</f>
        <v>0,95 KG</v>
      </c>
      <c r="M48" s="180"/>
      <c r="N48" s="180"/>
      <c r="O48" s="181" t="str">
        <f>+$C$26</f>
        <v>0,95 KG</v>
      </c>
      <c r="P48" s="181" t="str">
        <f>+$C$26</f>
        <v>0,95 KG</v>
      </c>
      <c r="Q48" s="171"/>
    </row>
    <row r="49" spans="1:17" ht="22.5" customHeight="1" thickBot="1" x14ac:dyDescent="0.25">
      <c r="A49" s="171"/>
      <c r="B49" s="756" t="s">
        <v>21</v>
      </c>
      <c r="C49" s="757"/>
      <c r="D49" s="757"/>
      <c r="E49" s="757"/>
      <c r="F49" s="757"/>
      <c r="G49" s="757"/>
      <c r="H49" s="757"/>
      <c r="I49" s="757"/>
      <c r="J49" s="757"/>
      <c r="K49" s="757"/>
      <c r="L49" s="757"/>
      <c r="M49" s="757"/>
      <c r="N49" s="757"/>
      <c r="O49" s="757"/>
      <c r="P49" s="758"/>
      <c r="Q49" s="171"/>
    </row>
    <row r="50" spans="1:17" x14ac:dyDescent="0.2">
      <c r="A50" s="171"/>
      <c r="B50" s="783"/>
      <c r="C50" s="784"/>
      <c r="D50" s="784"/>
      <c r="E50" s="784"/>
      <c r="F50" s="784"/>
      <c r="G50" s="784"/>
      <c r="H50" s="784"/>
      <c r="I50" s="784"/>
      <c r="J50" s="784"/>
      <c r="K50" s="784"/>
      <c r="L50" s="784"/>
      <c r="M50" s="784"/>
      <c r="N50" s="784"/>
      <c r="O50" s="784"/>
      <c r="P50" s="785"/>
      <c r="Q50" s="171"/>
    </row>
    <row r="51" spans="1:17" x14ac:dyDescent="0.2">
      <c r="A51" s="171"/>
      <c r="B51" s="786"/>
      <c r="C51" s="787"/>
      <c r="D51" s="787"/>
      <c r="E51" s="787"/>
      <c r="F51" s="787"/>
      <c r="G51" s="787"/>
      <c r="H51" s="787"/>
      <c r="I51" s="787"/>
      <c r="J51" s="787"/>
      <c r="K51" s="787"/>
      <c r="L51" s="787"/>
      <c r="M51" s="787"/>
      <c r="N51" s="787"/>
      <c r="O51" s="787"/>
      <c r="P51" s="788"/>
      <c r="Q51" s="171"/>
    </row>
    <row r="52" spans="1:17" x14ac:dyDescent="0.2">
      <c r="A52" s="171"/>
      <c r="B52" s="786"/>
      <c r="C52" s="787"/>
      <c r="D52" s="787"/>
      <c r="E52" s="787"/>
      <c r="F52" s="787"/>
      <c r="G52" s="787"/>
      <c r="H52" s="787"/>
      <c r="I52" s="787"/>
      <c r="J52" s="787"/>
      <c r="K52" s="787"/>
      <c r="L52" s="787"/>
      <c r="M52" s="787"/>
      <c r="N52" s="787"/>
      <c r="O52" s="787"/>
      <c r="P52" s="788"/>
      <c r="Q52" s="171"/>
    </row>
    <row r="53" spans="1:17" x14ac:dyDescent="0.2">
      <c r="A53" s="171"/>
      <c r="B53" s="786"/>
      <c r="C53" s="787"/>
      <c r="D53" s="787"/>
      <c r="E53" s="787"/>
      <c r="F53" s="787"/>
      <c r="G53" s="787"/>
      <c r="H53" s="787"/>
      <c r="I53" s="787"/>
      <c r="J53" s="787"/>
      <c r="K53" s="787"/>
      <c r="L53" s="787"/>
      <c r="M53" s="787"/>
      <c r="N53" s="787"/>
      <c r="O53" s="787"/>
      <c r="P53" s="788"/>
      <c r="Q53" s="171"/>
    </row>
    <row r="54" spans="1:17" x14ac:dyDescent="0.2">
      <c r="A54" s="171"/>
      <c r="B54" s="786"/>
      <c r="C54" s="787"/>
      <c r="D54" s="787"/>
      <c r="E54" s="787"/>
      <c r="F54" s="787"/>
      <c r="G54" s="787"/>
      <c r="H54" s="787"/>
      <c r="I54" s="787"/>
      <c r="J54" s="787"/>
      <c r="K54" s="787"/>
      <c r="L54" s="787"/>
      <c r="M54" s="787"/>
      <c r="N54" s="787"/>
      <c r="O54" s="787"/>
      <c r="P54" s="788"/>
      <c r="Q54" s="171"/>
    </row>
    <row r="55" spans="1:17" x14ac:dyDescent="0.2">
      <c r="A55" s="171"/>
      <c r="B55" s="786"/>
      <c r="C55" s="787"/>
      <c r="D55" s="787"/>
      <c r="E55" s="787"/>
      <c r="F55" s="787"/>
      <c r="G55" s="787"/>
      <c r="H55" s="787"/>
      <c r="I55" s="787"/>
      <c r="J55" s="787"/>
      <c r="K55" s="787"/>
      <c r="L55" s="787"/>
      <c r="M55" s="787"/>
      <c r="N55" s="787"/>
      <c r="O55" s="787"/>
      <c r="P55" s="788"/>
      <c r="Q55" s="171"/>
    </row>
    <row r="56" spans="1:17" x14ac:dyDescent="0.2">
      <c r="A56" s="171"/>
      <c r="B56" s="786"/>
      <c r="C56" s="787"/>
      <c r="D56" s="787"/>
      <c r="E56" s="787"/>
      <c r="F56" s="787"/>
      <c r="G56" s="787"/>
      <c r="H56" s="787"/>
      <c r="I56" s="787"/>
      <c r="J56" s="787"/>
      <c r="K56" s="787"/>
      <c r="L56" s="787"/>
      <c r="M56" s="787"/>
      <c r="N56" s="787"/>
      <c r="O56" s="787"/>
      <c r="P56" s="788"/>
      <c r="Q56" s="171"/>
    </row>
    <row r="57" spans="1:17" x14ac:dyDescent="0.2">
      <c r="A57" s="171"/>
      <c r="B57" s="786"/>
      <c r="C57" s="787"/>
      <c r="D57" s="787"/>
      <c r="E57" s="787"/>
      <c r="F57" s="787"/>
      <c r="G57" s="787"/>
      <c r="H57" s="787"/>
      <c r="I57" s="787"/>
      <c r="J57" s="787"/>
      <c r="K57" s="787"/>
      <c r="L57" s="787"/>
      <c r="M57" s="787"/>
      <c r="N57" s="787"/>
      <c r="O57" s="787"/>
      <c r="P57" s="788"/>
      <c r="Q57" s="171"/>
    </row>
    <row r="58" spans="1:17" x14ac:dyDescent="0.2">
      <c r="A58" s="171"/>
      <c r="B58" s="786"/>
      <c r="C58" s="787"/>
      <c r="D58" s="787"/>
      <c r="E58" s="787"/>
      <c r="F58" s="787"/>
      <c r="G58" s="787"/>
      <c r="H58" s="787"/>
      <c r="I58" s="787"/>
      <c r="J58" s="787"/>
      <c r="K58" s="787"/>
      <c r="L58" s="787"/>
      <c r="M58" s="787"/>
      <c r="N58" s="787"/>
      <c r="O58" s="787"/>
      <c r="P58" s="788"/>
      <c r="Q58" s="171"/>
    </row>
    <row r="59" spans="1:17" x14ac:dyDescent="0.2">
      <c r="A59" s="171"/>
      <c r="B59" s="786"/>
      <c r="C59" s="787"/>
      <c r="D59" s="787"/>
      <c r="E59" s="787"/>
      <c r="F59" s="787"/>
      <c r="G59" s="787"/>
      <c r="H59" s="787"/>
      <c r="I59" s="787"/>
      <c r="J59" s="787"/>
      <c r="K59" s="787"/>
      <c r="L59" s="787"/>
      <c r="M59" s="787"/>
      <c r="N59" s="787"/>
      <c r="O59" s="787"/>
      <c r="P59" s="788"/>
      <c r="Q59" s="171"/>
    </row>
    <row r="60" spans="1:17" x14ac:dyDescent="0.2">
      <c r="A60" s="171"/>
      <c r="B60" s="786"/>
      <c r="C60" s="787"/>
      <c r="D60" s="787"/>
      <c r="E60" s="787"/>
      <c r="F60" s="787"/>
      <c r="G60" s="787"/>
      <c r="H60" s="787"/>
      <c r="I60" s="787"/>
      <c r="J60" s="787"/>
      <c r="K60" s="787"/>
      <c r="L60" s="787"/>
      <c r="M60" s="787"/>
      <c r="N60" s="787"/>
      <c r="O60" s="787"/>
      <c r="P60" s="788"/>
      <c r="Q60" s="171"/>
    </row>
    <row r="61" spans="1:17" x14ac:dyDescent="0.2">
      <c r="A61" s="171"/>
      <c r="B61" s="786"/>
      <c r="C61" s="787"/>
      <c r="D61" s="787"/>
      <c r="E61" s="787"/>
      <c r="F61" s="787"/>
      <c r="G61" s="787"/>
      <c r="H61" s="787"/>
      <c r="I61" s="787"/>
      <c r="J61" s="787"/>
      <c r="K61" s="787"/>
      <c r="L61" s="787"/>
      <c r="M61" s="787"/>
      <c r="N61" s="787"/>
      <c r="O61" s="787"/>
      <c r="P61" s="788"/>
      <c r="Q61" s="171"/>
    </row>
    <row r="62" spans="1:17" x14ac:dyDescent="0.2">
      <c r="A62" s="171"/>
      <c r="B62" s="786"/>
      <c r="C62" s="787"/>
      <c r="D62" s="787"/>
      <c r="E62" s="787"/>
      <c r="F62" s="787"/>
      <c r="G62" s="787"/>
      <c r="H62" s="787"/>
      <c r="I62" s="787"/>
      <c r="J62" s="787"/>
      <c r="K62" s="787"/>
      <c r="L62" s="787"/>
      <c r="M62" s="787"/>
      <c r="N62" s="787"/>
      <c r="O62" s="787"/>
      <c r="P62" s="788"/>
      <c r="Q62" s="171"/>
    </row>
    <row r="63" spans="1:17" x14ac:dyDescent="0.2">
      <c r="A63" s="171"/>
      <c r="B63" s="786"/>
      <c r="C63" s="787"/>
      <c r="D63" s="787"/>
      <c r="E63" s="787"/>
      <c r="F63" s="787"/>
      <c r="G63" s="787"/>
      <c r="H63" s="787"/>
      <c r="I63" s="787"/>
      <c r="J63" s="787"/>
      <c r="K63" s="787"/>
      <c r="L63" s="787"/>
      <c r="M63" s="787"/>
      <c r="N63" s="787"/>
      <c r="O63" s="787"/>
      <c r="P63" s="788"/>
      <c r="Q63" s="171"/>
    </row>
    <row r="64" spans="1:17" x14ac:dyDescent="0.2">
      <c r="A64" s="171"/>
      <c r="B64" s="786"/>
      <c r="C64" s="787"/>
      <c r="D64" s="787"/>
      <c r="E64" s="787"/>
      <c r="F64" s="787"/>
      <c r="G64" s="787"/>
      <c r="H64" s="787"/>
      <c r="I64" s="787"/>
      <c r="J64" s="787"/>
      <c r="K64" s="787"/>
      <c r="L64" s="787"/>
      <c r="M64" s="787"/>
      <c r="N64" s="787"/>
      <c r="O64" s="787"/>
      <c r="P64" s="788"/>
      <c r="Q64" s="171"/>
    </row>
    <row r="65" spans="1:19" ht="13.5" thickBot="1" x14ac:dyDescent="0.25">
      <c r="A65" s="171"/>
      <c r="B65" s="789"/>
      <c r="C65" s="790"/>
      <c r="D65" s="790"/>
      <c r="E65" s="790"/>
      <c r="F65" s="790"/>
      <c r="G65" s="790"/>
      <c r="H65" s="790"/>
      <c r="I65" s="790"/>
      <c r="J65" s="790"/>
      <c r="K65" s="790"/>
      <c r="L65" s="790"/>
      <c r="M65" s="790"/>
      <c r="N65" s="790"/>
      <c r="O65" s="790"/>
      <c r="P65" s="791"/>
      <c r="Q65" s="171"/>
    </row>
    <row r="66" spans="1:19" s="182" customFormat="1" ht="4.5" customHeight="1" thickBot="1" x14ac:dyDescent="0.25">
      <c r="A66" s="792"/>
      <c r="B66" s="792"/>
      <c r="C66" s="792"/>
      <c r="D66" s="792"/>
      <c r="E66" s="792"/>
      <c r="F66" s="792"/>
      <c r="G66" s="792"/>
      <c r="H66" s="792"/>
      <c r="I66" s="792"/>
      <c r="J66" s="792"/>
      <c r="K66" s="792"/>
      <c r="L66" s="792"/>
      <c r="M66" s="792"/>
      <c r="N66" s="792"/>
      <c r="O66" s="792"/>
      <c r="P66" s="792"/>
      <c r="Q66" s="792"/>
      <c r="S66" s="183"/>
    </row>
    <row r="67" spans="1:19" ht="15" customHeight="1" x14ac:dyDescent="0.2">
      <c r="A67" s="171"/>
      <c r="B67" s="793" t="s">
        <v>5</v>
      </c>
      <c r="C67" s="660" t="s">
        <v>180</v>
      </c>
      <c r="D67" s="661"/>
      <c r="E67" s="661"/>
      <c r="F67" s="661"/>
      <c r="G67" s="661"/>
      <c r="H67" s="661"/>
      <c r="I67" s="661"/>
      <c r="J67" s="661"/>
      <c r="K67" s="661"/>
      <c r="L67" s="661"/>
      <c r="M67" s="661"/>
      <c r="N67" s="661"/>
      <c r="O67" s="661"/>
      <c r="P67" s="662"/>
      <c r="Q67" s="171"/>
    </row>
    <row r="68" spans="1:19" ht="96" customHeight="1" x14ac:dyDescent="0.2">
      <c r="A68" s="171"/>
      <c r="B68" s="794"/>
      <c r="C68" s="632" t="s">
        <v>358</v>
      </c>
      <c r="D68" s="633"/>
      <c r="E68" s="633"/>
      <c r="F68" s="633"/>
      <c r="G68" s="633"/>
      <c r="H68" s="633"/>
      <c r="I68" s="633"/>
      <c r="J68" s="633"/>
      <c r="K68" s="633"/>
      <c r="L68" s="633"/>
      <c r="M68" s="633"/>
      <c r="N68" s="633"/>
      <c r="O68" s="633"/>
      <c r="P68" s="634"/>
      <c r="Q68" s="171"/>
    </row>
    <row r="69" spans="1:19" ht="15" customHeight="1" x14ac:dyDescent="0.2">
      <c r="A69" s="171"/>
      <c r="B69" s="794"/>
      <c r="C69" s="663" t="s">
        <v>181</v>
      </c>
      <c r="D69" s="664"/>
      <c r="E69" s="664"/>
      <c r="F69" s="664"/>
      <c r="G69" s="664"/>
      <c r="H69" s="664"/>
      <c r="I69" s="664"/>
      <c r="J69" s="664"/>
      <c r="K69" s="664"/>
      <c r="L69" s="664"/>
      <c r="M69" s="664"/>
      <c r="N69" s="664"/>
      <c r="O69" s="664"/>
      <c r="P69" s="665"/>
      <c r="Q69" s="171"/>
    </row>
    <row r="70" spans="1:19" ht="90" customHeight="1" x14ac:dyDescent="0.2">
      <c r="A70" s="171"/>
      <c r="B70" s="794"/>
      <c r="C70" s="632" t="s">
        <v>359</v>
      </c>
      <c r="D70" s="633"/>
      <c r="E70" s="633"/>
      <c r="F70" s="633"/>
      <c r="G70" s="633"/>
      <c r="H70" s="633"/>
      <c r="I70" s="633"/>
      <c r="J70" s="633"/>
      <c r="K70" s="633"/>
      <c r="L70" s="633"/>
      <c r="M70" s="633"/>
      <c r="N70" s="633"/>
      <c r="O70" s="633"/>
      <c r="P70" s="634"/>
      <c r="Q70" s="171"/>
    </row>
    <row r="71" spans="1:19" ht="18" customHeight="1" x14ac:dyDescent="0.2">
      <c r="A71" s="171"/>
      <c r="B71" s="794"/>
      <c r="C71" s="663" t="s">
        <v>182</v>
      </c>
      <c r="D71" s="664"/>
      <c r="E71" s="664"/>
      <c r="F71" s="664"/>
      <c r="G71" s="664"/>
      <c r="H71" s="664"/>
      <c r="I71" s="664"/>
      <c r="J71" s="664"/>
      <c r="K71" s="664"/>
      <c r="L71" s="664"/>
      <c r="M71" s="664"/>
      <c r="N71" s="664"/>
      <c r="O71" s="664"/>
      <c r="P71" s="665"/>
      <c r="Q71" s="171"/>
    </row>
    <row r="72" spans="1:19" ht="90" customHeight="1" x14ac:dyDescent="0.2">
      <c r="A72" s="171"/>
      <c r="B72" s="794"/>
      <c r="C72" s="632" t="s">
        <v>376</v>
      </c>
      <c r="D72" s="633"/>
      <c r="E72" s="633"/>
      <c r="F72" s="633"/>
      <c r="G72" s="633"/>
      <c r="H72" s="633"/>
      <c r="I72" s="633"/>
      <c r="J72" s="633"/>
      <c r="K72" s="633"/>
      <c r="L72" s="633"/>
      <c r="M72" s="633"/>
      <c r="N72" s="633"/>
      <c r="O72" s="633"/>
      <c r="P72" s="634"/>
      <c r="Q72" s="171"/>
    </row>
    <row r="73" spans="1:19" ht="17.25" customHeight="1" x14ac:dyDescent="0.2">
      <c r="A73" s="171"/>
      <c r="B73" s="794"/>
      <c r="C73" s="663" t="s">
        <v>183</v>
      </c>
      <c r="D73" s="664"/>
      <c r="E73" s="664"/>
      <c r="F73" s="664"/>
      <c r="G73" s="664"/>
      <c r="H73" s="664"/>
      <c r="I73" s="664"/>
      <c r="J73" s="664"/>
      <c r="K73" s="664"/>
      <c r="L73" s="664"/>
      <c r="M73" s="664"/>
      <c r="N73" s="664"/>
      <c r="O73" s="664"/>
      <c r="P73" s="665"/>
      <c r="Q73" s="171"/>
    </row>
    <row r="74" spans="1:19" ht="90" customHeight="1" thickBot="1" x14ac:dyDescent="0.25">
      <c r="A74" s="171"/>
      <c r="B74" s="795"/>
      <c r="C74" s="651" t="s">
        <v>396</v>
      </c>
      <c r="D74" s="652"/>
      <c r="E74" s="652"/>
      <c r="F74" s="652"/>
      <c r="G74" s="652"/>
      <c r="H74" s="652"/>
      <c r="I74" s="652"/>
      <c r="J74" s="652"/>
      <c r="K74" s="652"/>
      <c r="L74" s="652"/>
      <c r="M74" s="652"/>
      <c r="N74" s="652"/>
      <c r="O74" s="652"/>
      <c r="P74" s="653"/>
      <c r="Q74" s="171"/>
    </row>
    <row r="75" spans="1:19" ht="30.75" customHeight="1" thickBot="1" x14ac:dyDescent="0.25">
      <c r="A75" s="171"/>
      <c r="B75" s="184" t="s">
        <v>63</v>
      </c>
      <c r="C75" s="705" t="s">
        <v>196</v>
      </c>
      <c r="D75" s="706"/>
      <c r="E75" s="706"/>
      <c r="F75" s="706"/>
      <c r="G75" s="706"/>
      <c r="H75" s="706"/>
      <c r="I75" s="706"/>
      <c r="J75" s="706"/>
      <c r="K75" s="706"/>
      <c r="L75" s="706"/>
      <c r="M75" s="706"/>
      <c r="N75" s="706"/>
      <c r="O75" s="706"/>
      <c r="P75" s="707"/>
      <c r="Q75" s="171"/>
    </row>
    <row r="76" spans="1:19" ht="27.75" customHeight="1" thickBot="1" x14ac:dyDescent="0.25">
      <c r="A76" s="171"/>
      <c r="B76" s="184" t="s">
        <v>84</v>
      </c>
      <c r="C76" s="654" t="s">
        <v>85</v>
      </c>
      <c r="D76" s="654"/>
      <c r="E76" s="654"/>
      <c r="F76" s="654"/>
      <c r="G76" s="654"/>
      <c r="H76" s="654"/>
      <c r="I76" s="654"/>
      <c r="J76" s="654"/>
      <c r="K76" s="654"/>
      <c r="L76" s="654"/>
      <c r="M76" s="654"/>
      <c r="N76" s="654"/>
      <c r="O76" s="654"/>
      <c r="P76" s="655"/>
      <c r="Q76" s="171"/>
    </row>
    <row r="79" spans="1:19" x14ac:dyDescent="0.2">
      <c r="C79" s="185"/>
    </row>
    <row r="80" spans="1:19" hidden="1" x14ac:dyDescent="0.2">
      <c r="C80" s="167">
        <v>2018</v>
      </c>
    </row>
    <row r="81" spans="2:19" hidden="1" x14ac:dyDescent="0.2">
      <c r="C81" s="167">
        <v>2019</v>
      </c>
    </row>
    <row r="87" spans="2:19" s="186" customFormat="1" x14ac:dyDescent="0.2">
      <c r="S87" s="169"/>
    </row>
    <row r="88" spans="2:19" s="186" customFormat="1" x14ac:dyDescent="0.2">
      <c r="S88" s="169"/>
    </row>
    <row r="89" spans="2:19" s="186" customFormat="1" x14ac:dyDescent="0.2">
      <c r="S89" s="169"/>
    </row>
    <row r="90" spans="2:19" s="186" customFormat="1" x14ac:dyDescent="0.2">
      <c r="S90" s="169"/>
    </row>
    <row r="91" spans="2:19" s="186" customFormat="1" x14ac:dyDescent="0.2">
      <c r="S91" s="169"/>
    </row>
    <row r="92" spans="2:19" s="186" customFormat="1" x14ac:dyDescent="0.2">
      <c r="S92" s="169"/>
    </row>
    <row r="93" spans="2:19" s="186" customFormat="1" x14ac:dyDescent="0.2">
      <c r="D93" s="187"/>
      <c r="E93" s="187"/>
      <c r="F93" s="187"/>
      <c r="G93" s="187"/>
      <c r="H93" s="187"/>
      <c r="I93" s="187"/>
      <c r="S93" s="169"/>
    </row>
    <row r="94" spans="2:19" s="186" customFormat="1" x14ac:dyDescent="0.2">
      <c r="D94" s="187"/>
      <c r="E94" s="187"/>
      <c r="F94" s="187"/>
      <c r="G94" s="187"/>
      <c r="H94" s="187"/>
      <c r="I94" s="187"/>
      <c r="S94" s="169"/>
    </row>
    <row r="95" spans="2:19" s="186" customFormat="1" x14ac:dyDescent="0.2">
      <c r="B95" s="187"/>
      <c r="C95" s="187"/>
      <c r="D95" s="187"/>
      <c r="E95" s="187"/>
      <c r="F95" s="187"/>
      <c r="G95" s="187"/>
      <c r="H95" s="187"/>
      <c r="I95" s="187"/>
      <c r="S95" s="169"/>
    </row>
    <row r="96" spans="2:19" s="186" customFormat="1" x14ac:dyDescent="0.2">
      <c r="B96" s="187"/>
      <c r="C96" s="187"/>
      <c r="D96" s="187"/>
      <c r="E96" s="187"/>
      <c r="F96" s="187"/>
      <c r="G96" s="187"/>
      <c r="H96" s="187"/>
      <c r="I96" s="187"/>
      <c r="S96" s="169"/>
    </row>
    <row r="97" spans="2:19" s="186" customFormat="1" x14ac:dyDescent="0.2">
      <c r="B97" s="187"/>
      <c r="C97" s="187"/>
      <c r="D97" s="187"/>
      <c r="E97" s="187"/>
      <c r="F97" s="187"/>
      <c r="G97" s="187"/>
      <c r="H97" s="187"/>
      <c r="I97" s="187"/>
      <c r="S97" s="169"/>
    </row>
    <row r="98" spans="2:19" s="186" customFormat="1" x14ac:dyDescent="0.2">
      <c r="B98" s="187"/>
      <c r="C98" s="187"/>
      <c r="D98" s="187"/>
      <c r="E98" s="187"/>
      <c r="F98" s="187"/>
      <c r="G98" s="187"/>
      <c r="H98" s="187"/>
      <c r="I98" s="187"/>
      <c r="K98" s="187"/>
      <c r="L98" s="187"/>
      <c r="M98" s="187"/>
      <c r="N98" s="187"/>
      <c r="O98" s="187"/>
      <c r="P98" s="187"/>
      <c r="S98" s="169"/>
    </row>
    <row r="99" spans="2:19" s="186" customFormat="1" x14ac:dyDescent="0.2">
      <c r="B99" s="187"/>
      <c r="C99" s="187"/>
      <c r="D99" s="187"/>
      <c r="E99" s="187"/>
      <c r="F99" s="187"/>
      <c r="G99" s="187"/>
      <c r="H99" s="187"/>
      <c r="I99" s="187"/>
      <c r="K99" s="187"/>
      <c r="L99" s="187"/>
      <c r="M99" s="187"/>
      <c r="N99" s="187"/>
      <c r="O99" s="187"/>
      <c r="P99" s="187"/>
      <c r="S99" s="169"/>
    </row>
    <row r="100" spans="2:19" s="186" customFormat="1" x14ac:dyDescent="0.2">
      <c r="B100" s="187"/>
      <c r="C100" s="187"/>
      <c r="D100" s="187"/>
      <c r="E100" s="187"/>
      <c r="F100" s="187"/>
      <c r="G100" s="187"/>
      <c r="H100" s="187"/>
      <c r="I100" s="187"/>
      <c r="K100" s="187"/>
      <c r="L100" s="187"/>
      <c r="M100" s="187"/>
      <c r="N100" s="187"/>
      <c r="O100" s="187"/>
      <c r="P100" s="187"/>
      <c r="S100" s="169"/>
    </row>
    <row r="101" spans="2:19" s="186" customFormat="1" x14ac:dyDescent="0.2">
      <c r="B101" s="187"/>
      <c r="C101" s="187"/>
      <c r="D101" s="187"/>
      <c r="E101" s="187"/>
      <c r="F101" s="187"/>
      <c r="G101" s="187"/>
      <c r="H101" s="187"/>
      <c r="I101" s="187"/>
      <c r="K101" s="187"/>
      <c r="L101" s="187"/>
      <c r="M101" s="187"/>
      <c r="N101" s="187"/>
      <c r="O101" s="187"/>
      <c r="P101" s="187"/>
      <c r="Q101" s="188" t="s">
        <v>69</v>
      </c>
      <c r="S101" s="169"/>
    </row>
    <row r="102" spans="2:19" s="186" customFormat="1" x14ac:dyDescent="0.2">
      <c r="B102" s="189"/>
      <c r="C102" s="189"/>
      <c r="D102" s="187"/>
      <c r="E102" s="187"/>
      <c r="F102" s="187"/>
      <c r="G102" s="187"/>
      <c r="H102" s="187"/>
      <c r="I102" s="187"/>
      <c r="K102" s="187"/>
      <c r="L102" s="187"/>
      <c r="O102" s="187"/>
      <c r="P102" s="187"/>
      <c r="Q102" s="188" t="s">
        <v>70</v>
      </c>
      <c r="S102" s="169"/>
    </row>
    <row r="103" spans="2:19" s="186" customFormat="1" x14ac:dyDescent="0.2">
      <c r="B103" s="189"/>
      <c r="C103" s="189"/>
      <c r="D103" s="187"/>
      <c r="E103" s="187"/>
      <c r="F103" s="187"/>
      <c r="G103" s="187"/>
      <c r="H103" s="187"/>
      <c r="I103" s="187"/>
      <c r="K103" s="187"/>
      <c r="L103" s="187"/>
      <c r="O103" s="187"/>
      <c r="P103" s="187"/>
      <c r="Q103" s="188" t="s">
        <v>72</v>
      </c>
      <c r="S103" s="169"/>
    </row>
    <row r="104" spans="2:19" s="186" customFormat="1" x14ac:dyDescent="0.2">
      <c r="B104" s="189"/>
      <c r="C104" s="189"/>
      <c r="D104" s="187"/>
      <c r="E104" s="187"/>
      <c r="F104" s="187"/>
      <c r="G104" s="187"/>
      <c r="H104" s="187"/>
      <c r="I104" s="187"/>
      <c r="K104" s="187"/>
      <c r="L104" s="187"/>
      <c r="O104" s="187"/>
      <c r="P104" s="187"/>
      <c r="Q104" s="188" t="s">
        <v>71</v>
      </c>
      <c r="S104" s="169"/>
    </row>
    <row r="105" spans="2:19" s="186" customFormat="1" x14ac:dyDescent="0.2">
      <c r="B105" s="187"/>
      <c r="C105" s="189"/>
      <c r="D105" s="187"/>
      <c r="E105" s="187"/>
      <c r="F105" s="187"/>
      <c r="G105" s="187"/>
      <c r="H105" s="187"/>
      <c r="I105" s="187"/>
      <c r="K105" s="187"/>
      <c r="L105" s="187"/>
      <c r="M105" s="189"/>
      <c r="N105" s="187"/>
      <c r="O105" s="187"/>
      <c r="P105" s="187"/>
      <c r="Q105" s="188" t="s">
        <v>73</v>
      </c>
      <c r="S105" s="169"/>
    </row>
    <row r="106" spans="2:19" s="186" customFormat="1" x14ac:dyDescent="0.2">
      <c r="B106" s="187"/>
      <c r="C106" s="189"/>
      <c r="D106" s="187"/>
      <c r="E106" s="187"/>
      <c r="F106" s="187"/>
      <c r="G106" s="187"/>
      <c r="H106" s="187"/>
      <c r="I106" s="187"/>
      <c r="K106" s="187"/>
      <c r="L106" s="187"/>
      <c r="M106" s="187"/>
      <c r="N106" s="187" t="s">
        <v>67</v>
      </c>
      <c r="O106" s="187"/>
      <c r="P106" s="187"/>
      <c r="Q106" s="188" t="s">
        <v>74</v>
      </c>
      <c r="S106" s="169"/>
    </row>
    <row r="107" spans="2:19" s="186" customFormat="1" x14ac:dyDescent="0.2">
      <c r="B107" s="187"/>
      <c r="C107" s="189"/>
      <c r="D107" s="187"/>
      <c r="E107" s="187"/>
      <c r="F107" s="187"/>
      <c r="G107" s="187"/>
      <c r="H107" s="187"/>
      <c r="I107" s="187"/>
      <c r="K107" s="187"/>
      <c r="L107" s="187"/>
      <c r="M107" s="187"/>
      <c r="N107" s="187"/>
      <c r="O107" s="187"/>
      <c r="P107" s="187"/>
      <c r="S107" s="169"/>
    </row>
    <row r="108" spans="2:19" s="186" customFormat="1" x14ac:dyDescent="0.2">
      <c r="B108" s="187"/>
      <c r="C108" s="189"/>
      <c r="D108" s="187"/>
      <c r="E108" s="187"/>
      <c r="F108" s="187"/>
      <c r="G108" s="187"/>
      <c r="H108" s="187"/>
      <c r="I108" s="187"/>
      <c r="K108" s="187"/>
      <c r="L108" s="187"/>
      <c r="M108" s="187"/>
      <c r="N108" s="187"/>
      <c r="O108" s="187"/>
      <c r="P108" s="187"/>
      <c r="S108" s="169"/>
    </row>
    <row r="109" spans="2:19" s="186" customFormat="1" x14ac:dyDescent="0.2">
      <c r="B109" s="187"/>
      <c r="C109" s="187"/>
      <c r="D109" s="187"/>
      <c r="E109" s="187"/>
      <c r="F109" s="187"/>
      <c r="G109" s="187"/>
      <c r="H109" s="187"/>
      <c r="I109" s="187"/>
      <c r="K109" s="187"/>
      <c r="L109" s="187"/>
      <c r="M109" s="187"/>
      <c r="N109" s="187"/>
      <c r="O109" s="187"/>
      <c r="P109" s="187"/>
      <c r="S109" s="169"/>
    </row>
    <row r="110" spans="2:19" s="186" customFormat="1" x14ac:dyDescent="0.2">
      <c r="B110" s="187"/>
      <c r="C110" s="187"/>
      <c r="D110" s="187"/>
      <c r="E110" s="187"/>
      <c r="F110" s="187"/>
      <c r="G110" s="187"/>
      <c r="H110" s="187"/>
      <c r="I110" s="187"/>
      <c r="K110" s="187"/>
      <c r="L110" s="187"/>
      <c r="M110" s="187"/>
      <c r="N110" s="187"/>
      <c r="O110" s="187"/>
      <c r="P110" s="187"/>
      <c r="S110" s="169"/>
    </row>
    <row r="111" spans="2:19" s="186" customFormat="1" x14ac:dyDescent="0.2">
      <c r="B111" s="187"/>
      <c r="C111" s="187"/>
      <c r="D111" s="187"/>
      <c r="E111" s="187"/>
      <c r="F111" s="187"/>
      <c r="G111" s="187"/>
      <c r="H111" s="187"/>
      <c r="I111" s="187"/>
      <c r="K111" s="187"/>
      <c r="L111" s="187"/>
      <c r="M111" s="187"/>
      <c r="N111" s="187"/>
      <c r="O111" s="187"/>
      <c r="P111" s="187"/>
      <c r="Q111" s="188">
        <v>2015</v>
      </c>
      <c r="S111" s="169"/>
    </row>
    <row r="112" spans="2:19" s="186" customFormat="1" ht="12.75" customHeight="1" x14ac:dyDescent="0.2">
      <c r="B112" s="187"/>
      <c r="C112" s="187"/>
      <c r="D112" s="187"/>
      <c r="E112" s="187"/>
      <c r="F112" s="187"/>
      <c r="G112" s="187"/>
      <c r="H112" s="187"/>
      <c r="I112" s="187"/>
      <c r="Q112" s="188">
        <v>2016</v>
      </c>
      <c r="S112" s="169"/>
    </row>
    <row r="113" spans="2:19" s="186" customFormat="1" x14ac:dyDescent="0.2">
      <c r="B113" s="187"/>
      <c r="C113" s="187"/>
      <c r="D113" s="187"/>
      <c r="E113" s="187"/>
      <c r="F113" s="187"/>
      <c r="G113" s="187"/>
      <c r="H113" s="187"/>
      <c r="I113" s="187"/>
      <c r="Q113" s="188">
        <v>2017</v>
      </c>
      <c r="S113" s="169"/>
    </row>
    <row r="114" spans="2:19" s="186" customFormat="1" x14ac:dyDescent="0.2">
      <c r="C114" s="187"/>
      <c r="H114" s="187"/>
      <c r="I114" s="187"/>
      <c r="Q114" s="188">
        <v>2018</v>
      </c>
      <c r="S114" s="169"/>
    </row>
    <row r="115" spans="2:19" s="186" customFormat="1" x14ac:dyDescent="0.2">
      <c r="C115" s="187"/>
      <c r="H115" s="187"/>
      <c r="I115" s="187"/>
      <c r="S115" s="169"/>
    </row>
    <row r="116" spans="2:19" s="186" customFormat="1" x14ac:dyDescent="0.2">
      <c r="C116" s="187"/>
      <c r="H116" s="187"/>
      <c r="I116" s="187"/>
      <c r="S116" s="169"/>
    </row>
    <row r="117" spans="2:19" s="186" customFormat="1" x14ac:dyDescent="0.2">
      <c r="B117" s="190"/>
      <c r="C117" s="187"/>
      <c r="H117" s="187"/>
      <c r="I117" s="187"/>
      <c r="S117" s="169"/>
    </row>
    <row r="118" spans="2:19" s="186" customFormat="1" x14ac:dyDescent="0.2">
      <c r="B118" s="190"/>
      <c r="C118" s="187"/>
      <c r="H118" s="187"/>
      <c r="I118" s="187"/>
      <c r="S118" s="169"/>
    </row>
    <row r="119" spans="2:19" s="186" customFormat="1" x14ac:dyDescent="0.2">
      <c r="B119" s="190"/>
      <c r="C119" s="187"/>
      <c r="H119" s="187"/>
      <c r="I119" s="187"/>
      <c r="S119" s="169"/>
    </row>
    <row r="120" spans="2:19" s="186" customFormat="1" x14ac:dyDescent="0.2">
      <c r="B120" s="190"/>
      <c r="C120" s="187"/>
      <c r="H120" s="187"/>
      <c r="I120" s="187"/>
      <c r="S120" s="169"/>
    </row>
    <row r="121" spans="2:19" s="186" customFormat="1" x14ac:dyDescent="0.2">
      <c r="B121" s="190"/>
      <c r="C121" s="187"/>
      <c r="H121" s="187"/>
      <c r="I121" s="187"/>
      <c r="S121" s="169"/>
    </row>
    <row r="122" spans="2:19" s="186" customFormat="1" x14ac:dyDescent="0.2">
      <c r="B122" s="190"/>
      <c r="C122" s="187"/>
      <c r="H122" s="187"/>
      <c r="I122" s="187"/>
      <c r="S122" s="169"/>
    </row>
    <row r="123" spans="2:19" s="186" customFormat="1" x14ac:dyDescent="0.2">
      <c r="B123" s="190"/>
      <c r="C123" s="187"/>
      <c r="H123" s="187"/>
      <c r="I123" s="187"/>
      <c r="S123" s="169"/>
    </row>
    <row r="124" spans="2:19" s="186" customFormat="1" x14ac:dyDescent="0.2">
      <c r="B124" s="191"/>
      <c r="C124" s="187"/>
      <c r="H124" s="187"/>
      <c r="I124" s="187"/>
      <c r="S124" s="169"/>
    </row>
    <row r="125" spans="2:19" s="186" customFormat="1" x14ac:dyDescent="0.2">
      <c r="B125" s="191"/>
      <c r="C125" s="187"/>
      <c r="H125" s="187"/>
      <c r="I125" s="187"/>
      <c r="S125" s="169"/>
    </row>
    <row r="126" spans="2:19" s="186" customFormat="1" x14ac:dyDescent="0.2">
      <c r="C126" s="187"/>
      <c r="H126" s="187"/>
      <c r="I126" s="187"/>
      <c r="S126" s="169"/>
    </row>
    <row r="127" spans="2:19" s="186" customFormat="1" x14ac:dyDescent="0.2">
      <c r="B127" s="192" t="s">
        <v>260</v>
      </c>
      <c r="C127" s="187"/>
      <c r="F127" s="187"/>
      <c r="I127" s="187"/>
      <c r="S127" s="169"/>
    </row>
    <row r="128" spans="2:19" s="186" customFormat="1" x14ac:dyDescent="0.2">
      <c r="B128" s="192" t="s">
        <v>261</v>
      </c>
      <c r="C128" s="187"/>
      <c r="F128" s="187"/>
      <c r="I128" s="187"/>
      <c r="S128" s="169"/>
    </row>
    <row r="129" spans="2:19" s="186" customFormat="1" x14ac:dyDescent="0.2">
      <c r="B129" s="192" t="s">
        <v>262</v>
      </c>
      <c r="C129" s="187"/>
      <c r="F129" s="187"/>
      <c r="I129" s="193"/>
      <c r="J129" s="193"/>
      <c r="K129" s="193"/>
      <c r="S129" s="169"/>
    </row>
    <row r="130" spans="2:19" s="186" customFormat="1" x14ac:dyDescent="0.2">
      <c r="B130" s="192" t="s">
        <v>263</v>
      </c>
      <c r="C130" s="187"/>
      <c r="F130" s="187"/>
      <c r="G130" s="187"/>
      <c r="H130" s="193"/>
      <c r="I130" s="193"/>
      <c r="J130" s="193"/>
      <c r="K130" s="193"/>
      <c r="S130" s="169"/>
    </row>
    <row r="131" spans="2:19" s="186" customFormat="1" x14ac:dyDescent="0.2">
      <c r="B131" s="192" t="s">
        <v>264</v>
      </c>
      <c r="C131" s="187"/>
      <c r="F131" s="187"/>
      <c r="G131" s="187"/>
      <c r="H131" s="193"/>
      <c r="I131" s="193"/>
      <c r="J131" s="193"/>
      <c r="K131" s="193"/>
      <c r="S131" s="169"/>
    </row>
    <row r="132" spans="2:19" s="186" customFormat="1" x14ac:dyDescent="0.2">
      <c r="B132" s="192" t="s">
        <v>265</v>
      </c>
      <c r="C132" s="187"/>
      <c r="F132" s="187"/>
      <c r="G132" s="187"/>
      <c r="H132" s="193"/>
      <c r="I132" s="193"/>
      <c r="J132" s="193"/>
      <c r="K132" s="193"/>
      <c r="S132" s="169"/>
    </row>
    <row r="133" spans="2:19" s="186" customFormat="1" x14ac:dyDescent="0.2">
      <c r="B133" s="192" t="s">
        <v>266</v>
      </c>
      <c r="C133" s="187"/>
      <c r="F133" s="187"/>
      <c r="G133" s="187"/>
      <c r="H133" s="193"/>
      <c r="I133" s="193"/>
      <c r="J133" s="193"/>
      <c r="K133" s="193"/>
      <c r="S133" s="169"/>
    </row>
    <row r="134" spans="2:19" s="186" customFormat="1" x14ac:dyDescent="0.2">
      <c r="B134" s="194"/>
      <c r="C134" s="187"/>
      <c r="F134" s="187"/>
      <c r="G134" s="187"/>
      <c r="H134" s="193"/>
      <c r="I134" s="193"/>
      <c r="J134" s="193"/>
      <c r="K134" s="193"/>
      <c r="S134" s="169"/>
    </row>
    <row r="135" spans="2:19" s="186" customFormat="1" x14ac:dyDescent="0.2">
      <c r="B135" s="190"/>
      <c r="C135" s="187"/>
      <c r="F135" s="187"/>
      <c r="G135" s="187"/>
      <c r="H135" s="193"/>
      <c r="I135" s="193"/>
      <c r="J135" s="193"/>
      <c r="K135" s="193"/>
      <c r="S135" s="169"/>
    </row>
    <row r="136" spans="2:19" s="171" customFormat="1" x14ac:dyDescent="0.2">
      <c r="B136" s="190"/>
      <c r="C136" s="187"/>
      <c r="F136" s="187"/>
      <c r="G136" s="187"/>
      <c r="H136" s="193"/>
      <c r="I136" s="193"/>
      <c r="J136" s="193"/>
      <c r="K136" s="193"/>
      <c r="S136" s="174"/>
    </row>
    <row r="137" spans="2:19" s="171" customFormat="1" x14ac:dyDescent="0.2">
      <c r="B137" s="186" t="s">
        <v>29</v>
      </c>
      <c r="C137" s="187"/>
      <c r="F137" s="187"/>
      <c r="G137" s="187"/>
      <c r="H137" s="193"/>
      <c r="I137" s="193"/>
      <c r="J137" s="193"/>
      <c r="K137" s="193"/>
      <c r="S137" s="174"/>
    </row>
    <row r="138" spans="2:19" s="171" customFormat="1" x14ac:dyDescent="0.2">
      <c r="B138" s="195" t="s">
        <v>55</v>
      </c>
      <c r="C138" s="187"/>
      <c r="F138" s="187"/>
      <c r="G138" s="187"/>
      <c r="H138" s="193"/>
      <c r="I138" s="193"/>
      <c r="J138" s="193"/>
      <c r="K138" s="193"/>
      <c r="S138" s="174"/>
    </row>
    <row r="139" spans="2:19" s="171" customFormat="1" x14ac:dyDescent="0.2">
      <c r="B139" s="195" t="s">
        <v>166</v>
      </c>
      <c r="C139" s="187"/>
      <c r="F139" s="187"/>
      <c r="G139" s="187"/>
      <c r="H139" s="193"/>
      <c r="I139" s="193"/>
      <c r="J139" s="193"/>
      <c r="K139" s="193"/>
      <c r="S139" s="174"/>
    </row>
    <row r="140" spans="2:19" s="171" customFormat="1" x14ac:dyDescent="0.2">
      <c r="B140" s="195" t="s">
        <v>39</v>
      </c>
      <c r="C140" s="187"/>
      <c r="F140" s="187"/>
      <c r="G140" s="187"/>
      <c r="H140" s="193"/>
      <c r="I140" s="193"/>
      <c r="J140" s="193"/>
      <c r="K140" s="193"/>
      <c r="S140" s="174"/>
    </row>
    <row r="141" spans="2:19" s="171" customFormat="1" x14ac:dyDescent="0.2">
      <c r="B141" s="195" t="s">
        <v>172</v>
      </c>
      <c r="C141" s="187"/>
      <c r="F141" s="187"/>
      <c r="G141" s="187"/>
      <c r="H141" s="193"/>
      <c r="I141" s="193"/>
      <c r="J141" s="193"/>
      <c r="K141" s="193"/>
      <c r="S141" s="174"/>
    </row>
    <row r="142" spans="2:19" s="171" customFormat="1" x14ac:dyDescent="0.2">
      <c r="B142" s="195" t="s">
        <v>112</v>
      </c>
      <c r="C142" s="187"/>
      <c r="F142" s="187"/>
      <c r="G142" s="187"/>
      <c r="J142" s="193"/>
      <c r="K142" s="193"/>
      <c r="S142" s="174"/>
    </row>
    <row r="143" spans="2:19" s="171" customFormat="1" x14ac:dyDescent="0.2">
      <c r="B143" s="195" t="s">
        <v>174</v>
      </c>
      <c r="C143" s="187"/>
      <c r="F143" s="187"/>
      <c r="G143" s="187"/>
      <c r="S143" s="174"/>
    </row>
    <row r="144" spans="2:19" s="171" customFormat="1" x14ac:dyDescent="0.2">
      <c r="B144" s="195" t="s">
        <v>53</v>
      </c>
      <c r="C144" s="187"/>
      <c r="F144" s="187"/>
      <c r="G144" s="187"/>
      <c r="S144" s="174"/>
    </row>
    <row r="145" spans="2:19" s="171" customFormat="1" x14ac:dyDescent="0.2">
      <c r="B145" s="195" t="s">
        <v>163</v>
      </c>
      <c r="C145" s="187"/>
      <c r="F145" s="187"/>
      <c r="G145" s="187"/>
      <c r="S145" s="174"/>
    </row>
    <row r="146" spans="2:19" s="171" customFormat="1" x14ac:dyDescent="0.2">
      <c r="B146" s="195" t="s">
        <v>167</v>
      </c>
      <c r="C146" s="187"/>
      <c r="F146" s="187"/>
      <c r="G146" s="187"/>
      <c r="S146" s="174"/>
    </row>
    <row r="147" spans="2:19" x14ac:dyDescent="0.2">
      <c r="B147" s="196" t="s">
        <v>187</v>
      </c>
      <c r="C147" s="187"/>
      <c r="F147" s="187"/>
      <c r="G147" s="187"/>
    </row>
    <row r="148" spans="2:19" x14ac:dyDescent="0.2">
      <c r="B148" s="195" t="s">
        <v>165</v>
      </c>
      <c r="C148" s="187"/>
      <c r="F148" s="187"/>
      <c r="G148" s="187"/>
    </row>
    <row r="149" spans="2:19" x14ac:dyDescent="0.2">
      <c r="B149" s="195" t="s">
        <v>170</v>
      </c>
      <c r="C149" s="187"/>
      <c r="F149" s="187"/>
      <c r="G149" s="187"/>
    </row>
    <row r="150" spans="2:19" x14ac:dyDescent="0.2">
      <c r="B150" s="195" t="s">
        <v>173</v>
      </c>
      <c r="C150" s="187"/>
      <c r="F150" s="187"/>
      <c r="G150" s="187"/>
    </row>
    <row r="151" spans="2:19" x14ac:dyDescent="0.2">
      <c r="B151" s="195" t="s">
        <v>171</v>
      </c>
      <c r="C151" s="187"/>
      <c r="F151" s="187"/>
      <c r="G151" s="187"/>
    </row>
    <row r="152" spans="2:19" x14ac:dyDescent="0.2">
      <c r="B152" s="195" t="s">
        <v>168</v>
      </c>
      <c r="C152" s="187"/>
      <c r="F152" s="187"/>
      <c r="G152" s="187"/>
    </row>
    <row r="153" spans="2:19" x14ac:dyDescent="0.2">
      <c r="B153" s="195" t="s">
        <v>161</v>
      </c>
      <c r="C153" s="187"/>
      <c r="F153" s="187"/>
      <c r="G153" s="187"/>
    </row>
    <row r="154" spans="2:19" x14ac:dyDescent="0.2">
      <c r="B154" s="195" t="s">
        <v>169</v>
      </c>
      <c r="C154" s="187"/>
    </row>
    <row r="155" spans="2:19" x14ac:dyDescent="0.2">
      <c r="B155" s="195" t="s">
        <v>162</v>
      </c>
      <c r="C155" s="187"/>
    </row>
    <row r="156" spans="2:19" x14ac:dyDescent="0.2">
      <c r="B156" s="195" t="s">
        <v>164</v>
      </c>
      <c r="C156" s="187"/>
    </row>
    <row r="157" spans="2:19" x14ac:dyDescent="0.2">
      <c r="B157" s="195" t="s">
        <v>46</v>
      </c>
      <c r="C157" s="187"/>
    </row>
    <row r="158" spans="2:19" x14ac:dyDescent="0.2">
      <c r="B158" s="195" t="s">
        <v>54</v>
      </c>
      <c r="C158" s="187"/>
    </row>
    <row r="159" spans="2:19" x14ac:dyDescent="0.2">
      <c r="B159" s="195" t="s">
        <v>45</v>
      </c>
      <c r="C159" s="187"/>
    </row>
    <row r="160" spans="2:19" x14ac:dyDescent="0.2">
      <c r="B160" s="195" t="s">
        <v>47</v>
      </c>
      <c r="C160" s="187"/>
    </row>
    <row r="161" spans="2:3" x14ac:dyDescent="0.2">
      <c r="B161" s="195" t="s">
        <v>113</v>
      </c>
      <c r="C161" s="187"/>
    </row>
    <row r="162" spans="2:3" x14ac:dyDescent="0.2">
      <c r="B162" s="195" t="s">
        <v>111</v>
      </c>
      <c r="C162" s="187"/>
    </row>
    <row r="163" spans="2:3" x14ac:dyDescent="0.2">
      <c r="B163" s="195" t="s">
        <v>40</v>
      </c>
      <c r="C163" s="187"/>
    </row>
    <row r="164" spans="2:3" x14ac:dyDescent="0.2">
      <c r="B164" s="195" t="s">
        <v>110</v>
      </c>
    </row>
    <row r="165" spans="2:3" x14ac:dyDescent="0.2">
      <c r="B165" s="186"/>
    </row>
    <row r="166" spans="2:3" x14ac:dyDescent="0.2">
      <c r="B166" s="186"/>
    </row>
    <row r="167" spans="2:3" x14ac:dyDescent="0.2">
      <c r="B167" s="186"/>
    </row>
    <row r="168" spans="2:3" x14ac:dyDescent="0.2">
      <c r="B168" s="186" t="s">
        <v>188</v>
      </c>
    </row>
    <row r="169" spans="2:3" x14ac:dyDescent="0.2">
      <c r="B169" s="188" t="s">
        <v>66</v>
      </c>
    </row>
    <row r="170" spans="2:3" x14ac:dyDescent="0.2">
      <c r="B170" s="188" t="s">
        <v>85</v>
      </c>
    </row>
    <row r="171" spans="2:3" x14ac:dyDescent="0.2">
      <c r="B171" s="186"/>
    </row>
    <row r="172" spans="2:3" x14ac:dyDescent="0.2">
      <c r="B172" s="190"/>
    </row>
    <row r="173" spans="2:3" x14ac:dyDescent="0.2">
      <c r="B173" s="190"/>
    </row>
    <row r="174" spans="2:3" x14ac:dyDescent="0.2">
      <c r="B174" s="197"/>
    </row>
    <row r="175" spans="2:3" x14ac:dyDescent="0.2">
      <c r="B175" s="197"/>
    </row>
    <row r="176" spans="2:3" x14ac:dyDescent="0.2">
      <c r="B176" s="197"/>
    </row>
    <row r="177" spans="2:2" x14ac:dyDescent="0.2">
      <c r="B177" s="197"/>
    </row>
    <row r="178" spans="2:2" x14ac:dyDescent="0.2">
      <c r="B178" s="197"/>
    </row>
  </sheetData>
  <sheetProtection formatColumns="0" formatRows="0"/>
  <mergeCells count="69">
    <mergeCell ref="C71:P71"/>
    <mergeCell ref="C72:P72"/>
    <mergeCell ref="C73:P73"/>
    <mergeCell ref="C74:P74"/>
    <mergeCell ref="C75:P75"/>
    <mergeCell ref="C76:P76"/>
    <mergeCell ref="B43:P43"/>
    <mergeCell ref="B45:B47"/>
    <mergeCell ref="B49:P49"/>
    <mergeCell ref="B50:P65"/>
    <mergeCell ref="A66:Q66"/>
    <mergeCell ref="B67:B74"/>
    <mergeCell ref="C67:P67"/>
    <mergeCell ref="C68:P68"/>
    <mergeCell ref="C69:P69"/>
    <mergeCell ref="C70:P70"/>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D47:O47 E46:O46">
    <cfRule type="cellIs" dxfId="168" priority="13" operator="greaterThanOrEqual">
      <formula>1.001</formula>
    </cfRule>
    <cfRule type="cellIs" dxfId="167" priority="14" operator="between">
      <formula>0.96</formula>
      <formula>1</formula>
    </cfRule>
    <cfRule type="cellIs" dxfId="166" priority="15" operator="lessThanOrEqual">
      <formula>0.95</formula>
    </cfRule>
  </conditionalFormatting>
  <conditionalFormatting sqref="P46">
    <cfRule type="cellIs" dxfId="165" priority="10" operator="greaterThanOrEqual">
      <formula>1001</formula>
    </cfRule>
    <cfRule type="cellIs" dxfId="164" priority="11" operator="between">
      <formula>0.96</formula>
      <formula>1</formula>
    </cfRule>
    <cfRule type="cellIs" dxfId="163" priority="12" operator="lessThanOrEqual">
      <formula>0.95</formula>
    </cfRule>
  </conditionalFormatting>
  <conditionalFormatting sqref="P46">
    <cfRule type="cellIs" dxfId="162" priority="7" operator="greaterThanOrEqual">
      <formula>1.001</formula>
    </cfRule>
    <cfRule type="cellIs" dxfId="161" priority="8" operator="between">
      <formula>0.96</formula>
      <formula>1</formula>
    </cfRule>
    <cfRule type="cellIs" dxfId="160" priority="9" operator="lessThanOrEqual">
      <formula>0.95</formula>
    </cfRule>
  </conditionalFormatting>
  <conditionalFormatting sqref="P47">
    <cfRule type="cellIs" dxfId="159" priority="4" operator="greaterThanOrEqual">
      <formula>1.001</formula>
    </cfRule>
    <cfRule type="cellIs" dxfId="158" priority="5" operator="between">
      <formula>0.96</formula>
      <formula>1</formula>
    </cfRule>
    <cfRule type="cellIs" dxfId="157" priority="6" operator="lessThanOrEqual">
      <formula>0.95</formula>
    </cfRule>
  </conditionalFormatting>
  <conditionalFormatting sqref="D46">
    <cfRule type="cellIs" dxfId="156" priority="1" operator="greaterThanOrEqual">
      <formula>1.001</formula>
    </cfRule>
    <cfRule type="cellIs" dxfId="155" priority="2" operator="between">
      <formula>0.96</formula>
      <formula>1</formula>
    </cfRule>
    <cfRule type="cellIs" dxfId="154" priority="3" operator="lessThanOrEqual">
      <formula>0.95</formula>
    </cfRule>
  </conditionalFormatting>
  <dataValidations count="6">
    <dataValidation type="list" allowBlank="1" showInputMessage="1" showErrorMessage="1" sqref="C10:I10" xr:uid="{1196A34C-20B3-40C1-A081-0CE0B71CFEE6}">
      <formula1>"2023,2024,2025,2026,2027"</formula1>
    </dataValidation>
    <dataValidation type="list" allowBlank="1" showInputMessage="1" showErrorMessage="1" sqref="C18:P18" xr:uid="{310AEC88-836D-4B10-B677-2F28FCD7B249}">
      <formula1>$B$127:$B$133</formula1>
    </dataValidation>
    <dataValidation type="list" allowBlank="1" showInputMessage="1" showErrorMessage="1" sqref="C32:P32 C36:P36 C34:P34" xr:uid="{EC5858EF-B54E-4C25-AD0E-8B75634B87A3}">
      <formula1>$Q$101:$Q$106</formula1>
    </dataValidation>
    <dataValidation type="list" allowBlank="1" showInputMessage="1" showErrorMessage="1" sqref="N10:P10" xr:uid="{70C44272-C0D1-4CE9-878F-844BDFB0B387}">
      <formula1>"Economicos,Eficiencia,Eficacia, Efectividad,Calidad"</formula1>
    </dataValidation>
    <dataValidation type="list" allowBlank="1" showInputMessage="1" showErrorMessage="1" sqref="C12:P12" xr:uid="{9857A35F-0CAD-469E-A71F-46B154F2BE61}">
      <formula1>$B$138:$B$164</formula1>
    </dataValidation>
    <dataValidation type="list" allowBlank="1" showInputMessage="1" showErrorMessage="1" sqref="C76:P76" xr:uid="{71A0C8DB-BCEC-4828-89C4-63FEED45B407}">
      <formula1>$B$169:$B$170</formula1>
    </dataValidation>
  </dataValidations>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3533A-E2D2-4EC6-9CA1-4CE82995605B}">
  <sheetPr>
    <tabColor rgb="FFFFFF00"/>
  </sheetPr>
  <dimension ref="A1:AL121"/>
  <sheetViews>
    <sheetView topLeftCell="G1" zoomScale="70" zoomScaleNormal="70" workbookViewId="0">
      <selection activeCell="O20" sqref="O20"/>
    </sheetView>
  </sheetViews>
  <sheetFormatPr baseColWidth="10" defaultRowHeight="30" customHeight="1" x14ac:dyDescent="0.2"/>
  <cols>
    <col min="1" max="1" width="28.5703125" style="226" customWidth="1"/>
    <col min="2" max="2" width="27" style="203" bestFit="1" customWidth="1"/>
    <col min="3" max="12" width="15.7109375" style="203" customWidth="1"/>
    <col min="13" max="13" width="9.42578125" style="203" customWidth="1"/>
    <col min="14" max="14" width="10.7109375" style="203" customWidth="1"/>
    <col min="15" max="15" width="34.140625" style="203" customWidth="1"/>
    <col min="16" max="17" width="11.42578125" style="199"/>
    <col min="18" max="18" width="11.42578125" style="169" customWidth="1"/>
    <col min="19" max="19" width="11.42578125" style="199"/>
    <col min="20" max="16384" width="11.42578125" style="203"/>
  </cols>
  <sheetData>
    <row r="1" spans="1:35" ht="30" customHeight="1" x14ac:dyDescent="0.25">
      <c r="A1" s="813"/>
      <c r="B1" s="814" t="s">
        <v>56</v>
      </c>
      <c r="C1" s="815"/>
      <c r="D1" s="815"/>
      <c r="E1" s="815"/>
      <c r="F1" s="815"/>
      <c r="G1" s="815"/>
      <c r="H1" s="815"/>
      <c r="I1" s="815"/>
      <c r="J1" s="815"/>
      <c r="K1" s="815"/>
      <c r="L1" s="815"/>
      <c r="M1" s="816"/>
      <c r="N1" s="817" t="s">
        <v>57</v>
      </c>
      <c r="O1" s="818"/>
      <c r="P1" s="198"/>
      <c r="S1" s="198"/>
      <c r="T1" s="200"/>
      <c r="U1" s="200"/>
      <c r="V1" s="201"/>
      <c r="W1" s="202"/>
    </row>
    <row r="2" spans="1:35" s="182" customFormat="1" ht="30" customHeight="1" x14ac:dyDescent="0.25">
      <c r="A2" s="813"/>
      <c r="B2" s="814" t="s">
        <v>87</v>
      </c>
      <c r="C2" s="815"/>
      <c r="D2" s="815"/>
      <c r="E2" s="815"/>
      <c r="F2" s="815"/>
      <c r="G2" s="815"/>
      <c r="H2" s="815"/>
      <c r="I2" s="815"/>
      <c r="J2" s="815"/>
      <c r="K2" s="815"/>
      <c r="L2" s="815"/>
      <c r="M2" s="816"/>
      <c r="N2" s="739" t="s">
        <v>189</v>
      </c>
      <c r="O2" s="740"/>
      <c r="P2" s="204"/>
      <c r="Q2" s="205"/>
      <c r="R2" s="167">
        <v>0.95</v>
      </c>
      <c r="S2" s="204"/>
      <c r="T2" s="206"/>
      <c r="U2" s="206"/>
      <c r="V2" s="207"/>
      <c r="W2" s="208"/>
    </row>
    <row r="3" spans="1:35" s="182" customFormat="1" ht="30" customHeight="1" x14ac:dyDescent="0.25">
      <c r="A3" s="813"/>
      <c r="B3" s="814" t="s">
        <v>89</v>
      </c>
      <c r="C3" s="815"/>
      <c r="D3" s="815"/>
      <c r="E3" s="815"/>
      <c r="F3" s="815"/>
      <c r="G3" s="815"/>
      <c r="H3" s="815"/>
      <c r="I3" s="815"/>
      <c r="J3" s="815"/>
      <c r="K3" s="815"/>
      <c r="L3" s="815"/>
      <c r="M3" s="816"/>
      <c r="N3" s="817" t="s">
        <v>175</v>
      </c>
      <c r="O3" s="818"/>
      <c r="P3" s="204"/>
      <c r="Q3" s="205"/>
      <c r="R3" s="167">
        <v>0.94999</v>
      </c>
      <c r="S3" s="204"/>
      <c r="T3" s="206"/>
      <c r="U3" s="206"/>
      <c r="V3" s="207"/>
      <c r="W3" s="208"/>
    </row>
    <row r="4" spans="1:35" s="182" customFormat="1" ht="30" customHeight="1" x14ac:dyDescent="0.25">
      <c r="A4" s="813"/>
      <c r="B4" s="814" t="s">
        <v>91</v>
      </c>
      <c r="C4" s="815"/>
      <c r="D4" s="815"/>
      <c r="E4" s="815"/>
      <c r="F4" s="815"/>
      <c r="G4" s="815"/>
      <c r="H4" s="815"/>
      <c r="I4" s="815"/>
      <c r="J4" s="815"/>
      <c r="K4" s="815"/>
      <c r="L4" s="815"/>
      <c r="M4" s="816"/>
      <c r="N4" s="818" t="s">
        <v>61</v>
      </c>
      <c r="O4" s="818"/>
      <c r="P4" s="209"/>
      <c r="Q4" s="205"/>
      <c r="R4" s="167">
        <v>0.65</v>
      </c>
      <c r="S4" s="209"/>
      <c r="T4" s="210"/>
      <c r="U4" s="210"/>
      <c r="V4" s="207"/>
      <c r="W4" s="208"/>
    </row>
    <row r="5" spans="1:35" s="182" customFormat="1" ht="18" x14ac:dyDescent="0.25">
      <c r="A5" s="211"/>
      <c r="B5" s="212"/>
      <c r="C5" s="213"/>
      <c r="D5" s="213"/>
      <c r="E5" s="213"/>
      <c r="F5" s="213"/>
      <c r="G5" s="213"/>
      <c r="H5" s="213"/>
      <c r="I5" s="213"/>
      <c r="J5" s="213"/>
      <c r="K5" s="213"/>
      <c r="L5" s="213"/>
      <c r="M5" s="214"/>
      <c r="N5" s="214"/>
      <c r="O5" s="214"/>
      <c r="P5" s="209"/>
      <c r="Q5" s="205"/>
      <c r="R5" s="167">
        <v>0.64998999999999996</v>
      </c>
      <c r="S5" s="209"/>
      <c r="T5" s="210"/>
      <c r="U5" s="210"/>
      <c r="V5" s="207"/>
      <c r="W5" s="208"/>
    </row>
    <row r="6" spans="1:35" s="182" customFormat="1" ht="13.5" customHeight="1" x14ac:dyDescent="0.25">
      <c r="A6" s="215" t="s">
        <v>0</v>
      </c>
      <c r="B6" s="216"/>
      <c r="C6" s="819" t="str">
        <f>[1]Requerimiento!C12</f>
        <v>GESTION DE INFRAESTRUCTURA FISICA</v>
      </c>
      <c r="D6" s="819"/>
      <c r="E6" s="819"/>
      <c r="F6" s="819"/>
      <c r="G6" s="819"/>
      <c r="H6" s="819"/>
      <c r="I6" s="819"/>
      <c r="J6" s="819"/>
      <c r="K6" s="819"/>
      <c r="L6" s="819"/>
      <c r="M6" s="819"/>
      <c r="N6" s="819"/>
      <c r="O6" s="819"/>
      <c r="P6" s="205"/>
      <c r="Q6" s="205"/>
      <c r="R6" s="170"/>
      <c r="S6" s="205"/>
    </row>
    <row r="7" spans="1:35" s="182" customFormat="1" ht="11.25" customHeight="1" thickBot="1" x14ac:dyDescent="0.25">
      <c r="A7" s="217"/>
      <c r="B7" s="216"/>
      <c r="C7" s="216"/>
      <c r="D7" s="216"/>
      <c r="E7" s="216"/>
      <c r="F7" s="216"/>
      <c r="G7" s="216"/>
      <c r="H7" s="216"/>
      <c r="I7" s="216"/>
      <c r="J7" s="216"/>
      <c r="K7" s="216"/>
      <c r="L7" s="216"/>
      <c r="M7" s="216"/>
      <c r="N7" s="216"/>
      <c r="O7" s="216"/>
      <c r="P7" s="205"/>
      <c r="Q7" s="205"/>
      <c r="R7" s="170"/>
      <c r="S7" s="205"/>
    </row>
    <row r="8" spans="1:35" ht="30" customHeight="1" thickBot="1" x14ac:dyDescent="0.25">
      <c r="A8" s="820" t="s">
        <v>92</v>
      </c>
      <c r="B8" s="1006" t="s">
        <v>20</v>
      </c>
      <c r="C8" s="1008" t="str">
        <f>+'[3]Hoja de vida RESPEL'!C14:P14</f>
        <v xml:space="preserve">RESPEL- Indicador de Residuos Peligrosos </v>
      </c>
      <c r="D8" s="1009"/>
      <c r="E8" s="1009"/>
      <c r="F8" s="1009"/>
      <c r="G8" s="1009"/>
      <c r="H8" s="1009"/>
      <c r="I8" s="1009"/>
      <c r="J8" s="1009"/>
      <c r="K8" s="1009"/>
      <c r="L8" s="1009"/>
      <c r="M8" s="1009"/>
      <c r="N8" s="1009"/>
      <c r="O8" s="1009"/>
      <c r="P8" s="1009"/>
      <c r="Q8" s="1009"/>
      <c r="R8" s="1009"/>
      <c r="S8" s="1009"/>
      <c r="T8" s="1009"/>
      <c r="U8" s="1009"/>
      <c r="V8" s="1009"/>
      <c r="W8" s="1009"/>
      <c r="X8" s="1009"/>
      <c r="Y8" s="1009"/>
      <c r="Z8" s="1009"/>
      <c r="AA8" s="1009"/>
      <c r="AB8" s="1009"/>
      <c r="AC8" s="1009"/>
      <c r="AD8" s="1009"/>
      <c r="AE8" s="1009"/>
      <c r="AF8" s="1010"/>
      <c r="AG8" s="1011" t="s">
        <v>94</v>
      </c>
      <c r="AH8" s="822"/>
      <c r="AI8" s="942"/>
    </row>
    <row r="9" spans="1:35" ht="30" customHeight="1" thickBot="1" x14ac:dyDescent="0.25">
      <c r="A9" s="1005"/>
      <c r="B9" s="1007"/>
      <c r="C9" s="234" t="s">
        <v>126</v>
      </c>
      <c r="D9" s="235" t="s">
        <v>93</v>
      </c>
      <c r="E9" s="235" t="s">
        <v>127</v>
      </c>
      <c r="F9" s="235" t="s">
        <v>93</v>
      </c>
      <c r="G9" s="235" t="s">
        <v>128</v>
      </c>
      <c r="H9" s="235" t="s">
        <v>93</v>
      </c>
      <c r="I9" s="235" t="s">
        <v>129</v>
      </c>
      <c r="J9" s="235" t="s">
        <v>93</v>
      </c>
      <c r="K9" s="235" t="s">
        <v>130</v>
      </c>
      <c r="L9" s="235" t="s">
        <v>93</v>
      </c>
      <c r="M9" s="235" t="s">
        <v>131</v>
      </c>
      <c r="N9" s="235" t="s">
        <v>93</v>
      </c>
      <c r="O9" s="235" t="s">
        <v>333</v>
      </c>
      <c r="P9" s="235" t="s">
        <v>93</v>
      </c>
      <c r="Q9" s="235" t="s">
        <v>132</v>
      </c>
      <c r="R9" s="235" t="s">
        <v>93</v>
      </c>
      <c r="S9" s="235" t="s">
        <v>133</v>
      </c>
      <c r="T9" s="235" t="s">
        <v>93</v>
      </c>
      <c r="U9" s="235" t="s">
        <v>334</v>
      </c>
      <c r="V9" s="235" t="s">
        <v>93</v>
      </c>
      <c r="W9" s="235" t="s">
        <v>135</v>
      </c>
      <c r="X9" s="235" t="s">
        <v>93</v>
      </c>
      <c r="Y9" s="235" t="s">
        <v>136</v>
      </c>
      <c r="Z9" s="235" t="s">
        <v>93</v>
      </c>
      <c r="AA9" s="235" t="s">
        <v>137</v>
      </c>
      <c r="AB9" s="235" t="s">
        <v>93</v>
      </c>
      <c r="AC9" s="235" t="s">
        <v>335</v>
      </c>
      <c r="AD9" s="235" t="s">
        <v>93</v>
      </c>
      <c r="AE9" s="235" t="s">
        <v>10</v>
      </c>
      <c r="AF9" s="236" t="s">
        <v>93</v>
      </c>
      <c r="AG9" s="1012"/>
      <c r="AH9" s="1013"/>
      <c r="AI9" s="1014"/>
    </row>
    <row r="10" spans="1:35" ht="57.75" customHeight="1" x14ac:dyDescent="0.2">
      <c r="A10" s="1015" t="s">
        <v>336</v>
      </c>
      <c r="B10" s="237" t="s">
        <v>328</v>
      </c>
      <c r="C10" s="238">
        <v>0</v>
      </c>
      <c r="D10" s="1017" t="str">
        <f>IF(C10=0,"0",(C10/C11))</f>
        <v>0</v>
      </c>
      <c r="E10" s="239"/>
      <c r="F10" s="1019" t="str">
        <f>IF(E10=0,"0",(E10/E11))</f>
        <v>0</v>
      </c>
      <c r="G10" s="239">
        <v>12.5</v>
      </c>
      <c r="H10" s="1019">
        <f>IF(G10=0,"0",(G10/G11))</f>
        <v>0.125</v>
      </c>
      <c r="I10" s="239"/>
      <c r="J10" s="1019" t="str">
        <f>IF(I10=0,"0",(I10/I11))</f>
        <v>0</v>
      </c>
      <c r="K10" s="239">
        <v>0</v>
      </c>
      <c r="L10" s="1019" t="str">
        <f>IF(K10=0,"0",(K10/K11))</f>
        <v>0</v>
      </c>
      <c r="M10" s="239">
        <v>7</v>
      </c>
      <c r="N10" s="1019">
        <f>IF(M10=0,"0",(M10/M11))</f>
        <v>7.0000000000000007E-2</v>
      </c>
      <c r="O10" s="240">
        <f>AVERAGE(C10,E10,G10,I10,K10,M10)</f>
        <v>4.875</v>
      </c>
      <c r="P10" s="1019">
        <f>IF(O10=0,"0",(O10/O11))</f>
        <v>4.8750000000000002E-2</v>
      </c>
      <c r="Q10" s="239">
        <v>0</v>
      </c>
      <c r="R10" s="1019" t="str">
        <f>IF(Q10=0,"0",(Q10/Q11))</f>
        <v>0</v>
      </c>
      <c r="S10" s="239">
        <v>0</v>
      </c>
      <c r="T10" s="1019" t="str">
        <f>IF(S10=0,"0",(S10/S11))</f>
        <v>0</v>
      </c>
      <c r="U10" s="239"/>
      <c r="V10" s="1019" t="str">
        <f>IF(U10=0,"0",(U10/U11))</f>
        <v>0</v>
      </c>
      <c r="W10" s="239">
        <v>182.5</v>
      </c>
      <c r="X10" s="1019">
        <f>IF(W10=0,"0",(W10/W11))</f>
        <v>1.825</v>
      </c>
      <c r="Y10" s="239"/>
      <c r="Z10" s="1019" t="str">
        <f>IF(Y10=0,"0",(Y10/Y11))</f>
        <v>0</v>
      </c>
      <c r="AA10" s="239">
        <v>172.7</v>
      </c>
      <c r="AB10" s="1019">
        <f>IF(AA10=0,"0",(AA10/AA11))</f>
        <v>1.7269999999999999</v>
      </c>
      <c r="AC10" s="240">
        <f>AVERAGE(Q10,S10,U10,W10,Y10,AA10)</f>
        <v>88.8</v>
      </c>
      <c r="AD10" s="1019">
        <f>IF(AC10=0,"0",(AC10/AC11))</f>
        <v>0.88800000000000001</v>
      </c>
      <c r="AE10" s="241">
        <f>AVERAGE(C10,E10,G10,I10,K10,Q10,M10,S10,U10,W10,Y10,AA10)</f>
        <v>46.837499999999999</v>
      </c>
      <c r="AF10" s="1021">
        <f>IF(AE10=0,"0",(AE10/AE11))</f>
        <v>0.46837499999999999</v>
      </c>
      <c r="AG10" s="1023"/>
      <c r="AH10" s="1024"/>
      <c r="AI10" s="1025"/>
    </row>
    <row r="11" spans="1:35" ht="62.25" customHeight="1" thickBot="1" x14ac:dyDescent="0.25">
      <c r="A11" s="1016"/>
      <c r="B11" s="242" t="s">
        <v>337</v>
      </c>
      <c r="C11" s="243">
        <v>100</v>
      </c>
      <c r="D11" s="1018"/>
      <c r="E11" s="244">
        <v>100</v>
      </c>
      <c r="F11" s="1020"/>
      <c r="G11" s="244">
        <v>100</v>
      </c>
      <c r="H11" s="1020"/>
      <c r="I11" s="244">
        <v>100</v>
      </c>
      <c r="J11" s="1020"/>
      <c r="K11" s="244">
        <v>100</v>
      </c>
      <c r="L11" s="1020"/>
      <c r="M11" s="244">
        <v>100</v>
      </c>
      <c r="N11" s="1020"/>
      <c r="O11" s="245">
        <f>AVERAGE(C11,E11,G11,I11,K11,M11)</f>
        <v>100</v>
      </c>
      <c r="P11" s="1020"/>
      <c r="Q11" s="244">
        <v>100</v>
      </c>
      <c r="R11" s="1020"/>
      <c r="S11" s="244">
        <v>100</v>
      </c>
      <c r="T11" s="1020"/>
      <c r="U11" s="244">
        <v>100</v>
      </c>
      <c r="V11" s="1020"/>
      <c r="W11" s="244">
        <v>100</v>
      </c>
      <c r="X11" s="1020"/>
      <c r="Y11" s="244">
        <v>100</v>
      </c>
      <c r="Z11" s="1020"/>
      <c r="AA11" s="244">
        <v>100</v>
      </c>
      <c r="AB11" s="1020"/>
      <c r="AC11" s="245">
        <f>AVERAGE(Q11,S11,U11,W11,Y11,AA11)</f>
        <v>100</v>
      </c>
      <c r="AD11" s="1020"/>
      <c r="AE11" s="246">
        <f>AVERAGE(C11,E11,G11,I11,K11,Q11,M11,S11,U11,W11,Y11,AA11)</f>
        <v>100</v>
      </c>
      <c r="AF11" s="1022"/>
      <c r="AG11" s="1026"/>
      <c r="AH11" s="1027"/>
      <c r="AI11" s="1028"/>
    </row>
    <row r="41" spans="1:38" s="199" customFormat="1" ht="30" customHeight="1" x14ac:dyDescent="0.2">
      <c r="A41" s="226"/>
      <c r="B41" s="203"/>
      <c r="C41" s="203"/>
      <c r="D41" s="203"/>
      <c r="E41" s="203"/>
      <c r="F41" s="203"/>
      <c r="G41" s="203"/>
      <c r="H41" s="203"/>
      <c r="I41" s="203"/>
      <c r="J41" s="203"/>
      <c r="K41" s="203"/>
      <c r="L41" s="203"/>
      <c r="M41" s="203"/>
      <c r="N41" s="203"/>
      <c r="O41" s="203"/>
      <c r="R41" s="183"/>
      <c r="T41" s="203"/>
      <c r="U41" s="203"/>
      <c r="V41" s="203"/>
      <c r="W41" s="203"/>
      <c r="X41" s="203"/>
      <c r="Y41" s="203"/>
      <c r="Z41" s="203"/>
      <c r="AA41" s="203"/>
      <c r="AB41" s="203"/>
      <c r="AC41" s="203"/>
      <c r="AD41" s="203"/>
      <c r="AE41" s="203"/>
      <c r="AF41" s="203"/>
      <c r="AG41" s="203"/>
      <c r="AH41" s="203"/>
      <c r="AI41" s="203"/>
      <c r="AJ41" s="203"/>
      <c r="AK41" s="203"/>
      <c r="AL41" s="203"/>
    </row>
    <row r="111" spans="1:38" s="199" customFormat="1" ht="30" customHeight="1" x14ac:dyDescent="0.2">
      <c r="A111" s="226"/>
      <c r="B111" s="203"/>
      <c r="C111" s="203"/>
      <c r="D111" s="203"/>
      <c r="E111" s="203"/>
      <c r="F111" s="203"/>
      <c r="G111" s="203"/>
      <c r="H111" s="203"/>
      <c r="I111" s="203"/>
      <c r="J111" s="203"/>
      <c r="K111" s="203"/>
      <c r="L111" s="203"/>
      <c r="M111" s="203"/>
      <c r="N111" s="203"/>
      <c r="O111" s="203"/>
      <c r="R111" s="174"/>
      <c r="T111" s="203"/>
      <c r="U111" s="203"/>
      <c r="V111" s="203"/>
      <c r="W111" s="203"/>
      <c r="X111" s="203"/>
      <c r="Y111" s="203"/>
      <c r="Z111" s="203"/>
      <c r="AA111" s="203"/>
      <c r="AB111" s="203"/>
      <c r="AC111" s="203"/>
      <c r="AD111" s="203"/>
      <c r="AE111" s="203"/>
      <c r="AF111" s="203"/>
      <c r="AG111" s="203"/>
      <c r="AH111" s="203"/>
      <c r="AI111" s="203"/>
      <c r="AJ111" s="203"/>
      <c r="AK111" s="203"/>
      <c r="AL111" s="203"/>
    </row>
    <row r="112" spans="1:38" s="199" customFormat="1" ht="30" customHeight="1" x14ac:dyDescent="0.2">
      <c r="A112" s="226"/>
      <c r="B112" s="203"/>
      <c r="C112" s="203"/>
      <c r="D112" s="203"/>
      <c r="E112" s="203"/>
      <c r="F112" s="203"/>
      <c r="G112" s="203"/>
      <c r="H112" s="203"/>
      <c r="I112" s="203"/>
      <c r="J112" s="203"/>
      <c r="K112" s="203"/>
      <c r="L112" s="203"/>
      <c r="M112" s="203"/>
      <c r="N112" s="203"/>
      <c r="O112" s="203"/>
      <c r="R112" s="174"/>
      <c r="T112" s="203"/>
      <c r="U112" s="203"/>
      <c r="V112" s="203"/>
      <c r="W112" s="203"/>
      <c r="X112" s="203"/>
      <c r="Y112" s="203"/>
      <c r="Z112" s="203"/>
      <c r="AA112" s="203"/>
      <c r="AB112" s="203"/>
      <c r="AC112" s="203"/>
      <c r="AD112" s="203"/>
      <c r="AE112" s="203"/>
      <c r="AF112" s="203"/>
      <c r="AG112" s="203"/>
      <c r="AH112" s="203"/>
      <c r="AI112" s="203"/>
      <c r="AJ112" s="203"/>
      <c r="AK112" s="203"/>
      <c r="AL112" s="203"/>
    </row>
    <row r="113" spans="1:38" s="199" customFormat="1" ht="30" customHeight="1" x14ac:dyDescent="0.2">
      <c r="A113" s="226"/>
      <c r="B113" s="203"/>
      <c r="C113" s="203"/>
      <c r="D113" s="203"/>
      <c r="E113" s="203"/>
      <c r="F113" s="203"/>
      <c r="G113" s="203"/>
      <c r="H113" s="203"/>
      <c r="I113" s="203"/>
      <c r="J113" s="203"/>
      <c r="K113" s="203"/>
      <c r="L113" s="203"/>
      <c r="M113" s="203"/>
      <c r="N113" s="203"/>
      <c r="O113" s="203"/>
      <c r="R113" s="174"/>
      <c r="T113" s="203"/>
      <c r="U113" s="203"/>
      <c r="V113" s="203"/>
      <c r="W113" s="203"/>
      <c r="X113" s="203"/>
      <c r="Y113" s="203"/>
      <c r="Z113" s="203"/>
      <c r="AA113" s="203"/>
      <c r="AB113" s="203"/>
      <c r="AC113" s="203"/>
      <c r="AD113" s="203"/>
      <c r="AE113" s="203"/>
      <c r="AF113" s="203"/>
      <c r="AG113" s="203"/>
      <c r="AH113" s="203"/>
      <c r="AI113" s="203"/>
      <c r="AJ113" s="203"/>
      <c r="AK113" s="203"/>
      <c r="AL113" s="203"/>
    </row>
    <row r="114" spans="1:38" s="199" customFormat="1" ht="30" customHeight="1" x14ac:dyDescent="0.2">
      <c r="A114" s="226"/>
      <c r="B114" s="203"/>
      <c r="C114" s="203"/>
      <c r="D114" s="203"/>
      <c r="E114" s="203"/>
      <c r="F114" s="203"/>
      <c r="G114" s="203"/>
      <c r="H114" s="203"/>
      <c r="I114" s="203"/>
      <c r="J114" s="203"/>
      <c r="K114" s="203"/>
      <c r="L114" s="203"/>
      <c r="M114" s="203"/>
      <c r="N114" s="203"/>
      <c r="O114" s="203"/>
      <c r="R114" s="174"/>
      <c r="T114" s="203"/>
      <c r="U114" s="203"/>
      <c r="V114" s="203"/>
      <c r="W114" s="203"/>
      <c r="X114" s="203"/>
      <c r="Y114" s="203"/>
      <c r="Z114" s="203"/>
      <c r="AA114" s="203"/>
      <c r="AB114" s="203"/>
      <c r="AC114" s="203"/>
      <c r="AD114" s="203"/>
      <c r="AE114" s="203"/>
      <c r="AF114" s="203"/>
      <c r="AG114" s="203"/>
      <c r="AH114" s="203"/>
      <c r="AI114" s="203"/>
      <c r="AJ114" s="203"/>
      <c r="AK114" s="203"/>
      <c r="AL114" s="203"/>
    </row>
    <row r="115" spans="1:38" s="199" customFormat="1" ht="30" customHeight="1" x14ac:dyDescent="0.2">
      <c r="A115" s="226"/>
      <c r="B115" s="203"/>
      <c r="C115" s="203"/>
      <c r="D115" s="203"/>
      <c r="E115" s="203"/>
      <c r="F115" s="203"/>
      <c r="G115" s="203"/>
      <c r="H115" s="203"/>
      <c r="I115" s="203"/>
      <c r="J115" s="203"/>
      <c r="K115" s="203"/>
      <c r="L115" s="203"/>
      <c r="M115" s="203"/>
      <c r="N115" s="203"/>
      <c r="O115" s="203"/>
      <c r="R115" s="174"/>
      <c r="T115" s="203"/>
      <c r="U115" s="203"/>
      <c r="V115" s="203"/>
      <c r="W115" s="203"/>
      <c r="X115" s="203"/>
      <c r="Y115" s="203"/>
      <c r="Z115" s="203"/>
      <c r="AA115" s="203"/>
      <c r="AB115" s="203"/>
      <c r="AC115" s="203"/>
      <c r="AD115" s="203"/>
      <c r="AE115" s="203"/>
      <c r="AF115" s="203"/>
      <c r="AG115" s="203"/>
      <c r="AH115" s="203"/>
      <c r="AI115" s="203"/>
      <c r="AJ115" s="203"/>
      <c r="AK115" s="203"/>
      <c r="AL115" s="203"/>
    </row>
    <row r="116" spans="1:38" s="199" customFormat="1" ht="30" customHeight="1" x14ac:dyDescent="0.2">
      <c r="A116" s="226"/>
      <c r="B116" s="203"/>
      <c r="C116" s="203"/>
      <c r="D116" s="203"/>
      <c r="E116" s="203"/>
      <c r="F116" s="203"/>
      <c r="G116" s="203"/>
      <c r="H116" s="203"/>
      <c r="I116" s="203"/>
      <c r="J116" s="203"/>
      <c r="K116" s="203"/>
      <c r="L116" s="203"/>
      <c r="M116" s="203"/>
      <c r="N116" s="203"/>
      <c r="O116" s="203"/>
      <c r="R116" s="174"/>
      <c r="T116" s="203"/>
      <c r="U116" s="203"/>
      <c r="V116" s="203"/>
      <c r="W116" s="203"/>
      <c r="X116" s="203"/>
      <c r="Y116" s="203"/>
      <c r="Z116" s="203"/>
      <c r="AA116" s="203"/>
      <c r="AB116" s="203"/>
      <c r="AC116" s="203"/>
      <c r="AD116" s="203"/>
      <c r="AE116" s="203"/>
      <c r="AF116" s="203"/>
      <c r="AG116" s="203"/>
      <c r="AH116" s="203"/>
      <c r="AI116" s="203"/>
      <c r="AJ116" s="203"/>
      <c r="AK116" s="203"/>
      <c r="AL116" s="203"/>
    </row>
    <row r="117" spans="1:38" s="199" customFormat="1" ht="30" customHeight="1" x14ac:dyDescent="0.2">
      <c r="A117" s="226"/>
      <c r="B117" s="203"/>
      <c r="C117" s="203"/>
      <c r="D117" s="203"/>
      <c r="E117" s="203"/>
      <c r="F117" s="203"/>
      <c r="G117" s="203"/>
      <c r="H117" s="203"/>
      <c r="I117" s="203"/>
      <c r="J117" s="203"/>
      <c r="K117" s="203"/>
      <c r="L117" s="203"/>
      <c r="M117" s="203"/>
      <c r="N117" s="203"/>
      <c r="O117" s="203"/>
      <c r="R117" s="174"/>
      <c r="T117" s="203"/>
      <c r="U117" s="203"/>
      <c r="V117" s="203"/>
      <c r="W117" s="203"/>
      <c r="X117" s="203"/>
      <c r="Y117" s="203"/>
      <c r="Z117" s="203"/>
      <c r="AA117" s="203"/>
      <c r="AB117" s="203"/>
      <c r="AC117" s="203"/>
      <c r="AD117" s="203"/>
      <c r="AE117" s="203"/>
      <c r="AF117" s="203"/>
      <c r="AG117" s="203"/>
      <c r="AH117" s="203"/>
      <c r="AI117" s="203"/>
      <c r="AJ117" s="203"/>
      <c r="AK117" s="203"/>
      <c r="AL117" s="203"/>
    </row>
    <row r="118" spans="1:38" s="199" customFormat="1" ht="30" customHeight="1" x14ac:dyDescent="0.2">
      <c r="A118" s="226"/>
      <c r="B118" s="203"/>
      <c r="C118" s="203"/>
      <c r="D118" s="203"/>
      <c r="E118" s="203"/>
      <c r="F118" s="203"/>
      <c r="G118" s="203"/>
      <c r="H118" s="203"/>
      <c r="I118" s="203"/>
      <c r="J118" s="203"/>
      <c r="K118" s="203"/>
      <c r="L118" s="203"/>
      <c r="M118" s="203"/>
      <c r="N118" s="203"/>
      <c r="O118" s="203"/>
      <c r="R118" s="174"/>
      <c r="T118" s="203"/>
      <c r="U118" s="203"/>
      <c r="V118" s="203"/>
      <c r="W118" s="203"/>
      <c r="X118" s="203"/>
      <c r="Y118" s="203"/>
      <c r="Z118" s="203"/>
      <c r="AA118" s="203"/>
      <c r="AB118" s="203"/>
      <c r="AC118" s="203"/>
      <c r="AD118" s="203"/>
      <c r="AE118" s="203"/>
      <c r="AF118" s="203"/>
      <c r="AG118" s="203"/>
      <c r="AH118" s="203"/>
      <c r="AI118" s="203"/>
      <c r="AJ118" s="203"/>
      <c r="AK118" s="203"/>
      <c r="AL118" s="203"/>
    </row>
    <row r="119" spans="1:38" s="199" customFormat="1" ht="30" customHeight="1" x14ac:dyDescent="0.2">
      <c r="A119" s="226"/>
      <c r="B119" s="203"/>
      <c r="C119" s="203"/>
      <c r="D119" s="203"/>
      <c r="E119" s="203"/>
      <c r="F119" s="203"/>
      <c r="G119" s="203"/>
      <c r="H119" s="203"/>
      <c r="I119" s="203"/>
      <c r="J119" s="203"/>
      <c r="K119" s="203"/>
      <c r="L119" s="203"/>
      <c r="M119" s="203"/>
      <c r="N119" s="203"/>
      <c r="O119" s="203"/>
      <c r="R119" s="174"/>
      <c r="T119" s="203"/>
      <c r="U119" s="203"/>
      <c r="V119" s="203"/>
      <c r="W119" s="203"/>
      <c r="X119" s="203"/>
      <c r="Y119" s="203"/>
      <c r="Z119" s="203"/>
      <c r="AA119" s="203"/>
      <c r="AB119" s="203"/>
      <c r="AC119" s="203"/>
      <c r="AD119" s="203"/>
      <c r="AE119" s="203"/>
      <c r="AF119" s="203"/>
      <c r="AG119" s="203"/>
      <c r="AH119" s="203"/>
      <c r="AI119" s="203"/>
      <c r="AJ119" s="203"/>
      <c r="AK119" s="203"/>
      <c r="AL119" s="203"/>
    </row>
    <row r="120" spans="1:38" s="199" customFormat="1" ht="30" customHeight="1" x14ac:dyDescent="0.2">
      <c r="A120" s="226"/>
      <c r="B120" s="203"/>
      <c r="C120" s="203"/>
      <c r="D120" s="203"/>
      <c r="E120" s="203"/>
      <c r="F120" s="203"/>
      <c r="G120" s="203"/>
      <c r="H120" s="203"/>
      <c r="I120" s="203"/>
      <c r="J120" s="203"/>
      <c r="K120" s="203"/>
      <c r="L120" s="203"/>
      <c r="M120" s="203"/>
      <c r="N120" s="203"/>
      <c r="O120" s="203"/>
      <c r="R120" s="174"/>
      <c r="T120" s="203"/>
      <c r="U120" s="203"/>
      <c r="V120" s="203"/>
      <c r="W120" s="203"/>
      <c r="X120" s="203"/>
      <c r="Y120" s="203"/>
      <c r="Z120" s="203"/>
      <c r="AA120" s="203"/>
      <c r="AB120" s="203"/>
      <c r="AC120" s="203"/>
      <c r="AD120" s="203"/>
      <c r="AE120" s="203"/>
      <c r="AF120" s="203"/>
      <c r="AG120" s="203"/>
      <c r="AH120" s="203"/>
      <c r="AI120" s="203"/>
      <c r="AJ120" s="203"/>
      <c r="AK120" s="203"/>
      <c r="AL120" s="203"/>
    </row>
    <row r="121" spans="1:38" s="199" customFormat="1" ht="30" customHeight="1" x14ac:dyDescent="0.2">
      <c r="A121" s="226"/>
      <c r="B121" s="203"/>
      <c r="C121" s="203"/>
      <c r="D121" s="203"/>
      <c r="E121" s="203"/>
      <c r="F121" s="203"/>
      <c r="G121" s="203"/>
      <c r="H121" s="203"/>
      <c r="I121" s="203"/>
      <c r="J121" s="203"/>
      <c r="K121" s="203"/>
      <c r="L121" s="203"/>
      <c r="M121" s="203"/>
      <c r="N121" s="203"/>
      <c r="O121" s="203"/>
      <c r="R121" s="174"/>
      <c r="T121" s="203"/>
      <c r="U121" s="203"/>
      <c r="V121" s="203"/>
      <c r="W121" s="203"/>
      <c r="X121" s="203"/>
      <c r="Y121" s="203"/>
      <c r="Z121" s="203"/>
      <c r="AA121" s="203"/>
      <c r="AB121" s="203"/>
      <c r="AC121" s="203"/>
      <c r="AD121" s="203"/>
      <c r="AE121" s="203"/>
      <c r="AF121" s="203"/>
      <c r="AG121" s="203"/>
      <c r="AH121" s="203"/>
      <c r="AI121" s="203"/>
      <c r="AJ121" s="203"/>
      <c r="AK121" s="203"/>
      <c r="AL121" s="203"/>
    </row>
  </sheetData>
  <sheetProtection formatCells="0"/>
  <mergeCells count="31">
    <mergeCell ref="X10:X11"/>
    <mergeCell ref="Z10:Z11"/>
    <mergeCell ref="AB10:AB11"/>
    <mergeCell ref="AD10:AD11"/>
    <mergeCell ref="AF10:AF11"/>
    <mergeCell ref="AG10:AI11"/>
    <mergeCell ref="L10:L11"/>
    <mergeCell ref="N10:N11"/>
    <mergeCell ref="P10:P11"/>
    <mergeCell ref="R10:R11"/>
    <mergeCell ref="T10:T11"/>
    <mergeCell ref="V10:V11"/>
    <mergeCell ref="C6:O6"/>
    <mergeCell ref="A8:A9"/>
    <mergeCell ref="B8:B9"/>
    <mergeCell ref="C8:AF8"/>
    <mergeCell ref="AG8:AI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P10">
    <cfRule type="cellIs" dxfId="153" priority="43" operator="greaterThanOrEqual">
      <formula>1.001</formula>
    </cfRule>
    <cfRule type="cellIs" dxfId="152" priority="44" operator="between">
      <formula>0.96</formula>
      <formula>1</formula>
    </cfRule>
    <cfRule type="cellIs" dxfId="151" priority="45" operator="lessThanOrEqual">
      <formula>0.95</formula>
    </cfRule>
  </conditionalFormatting>
  <conditionalFormatting sqref="D10">
    <cfRule type="cellIs" dxfId="150" priority="40" operator="greaterThanOrEqual">
      <formula>1.001</formula>
    </cfRule>
    <cfRule type="cellIs" dxfId="149" priority="41" operator="between">
      <formula>0.96</formula>
      <formula>1</formula>
    </cfRule>
    <cfRule type="cellIs" dxfId="148" priority="42" operator="lessThanOrEqual">
      <formula>0.95</formula>
    </cfRule>
  </conditionalFormatting>
  <conditionalFormatting sqref="F10">
    <cfRule type="cellIs" dxfId="147" priority="37" operator="greaterThanOrEqual">
      <formula>1.001</formula>
    </cfRule>
    <cfRule type="cellIs" dxfId="146" priority="38" operator="between">
      <formula>0.96</formula>
      <formula>1</formula>
    </cfRule>
    <cfRule type="cellIs" dxfId="145" priority="39" operator="lessThanOrEqual">
      <formula>0.95</formula>
    </cfRule>
  </conditionalFormatting>
  <conditionalFormatting sqref="H10">
    <cfRule type="cellIs" dxfId="144" priority="34" operator="greaterThanOrEqual">
      <formula>1.001</formula>
    </cfRule>
    <cfRule type="cellIs" dxfId="143" priority="35" operator="between">
      <formula>0.96</formula>
      <formula>1</formula>
    </cfRule>
    <cfRule type="cellIs" dxfId="142" priority="36" operator="lessThanOrEqual">
      <formula>0.95</formula>
    </cfRule>
  </conditionalFormatting>
  <conditionalFormatting sqref="J10">
    <cfRule type="cellIs" dxfId="141" priority="31" operator="greaterThanOrEqual">
      <formula>1.001</formula>
    </cfRule>
    <cfRule type="cellIs" dxfId="140" priority="32" operator="between">
      <formula>0.96</formula>
      <formula>1</formula>
    </cfRule>
    <cfRule type="cellIs" dxfId="139" priority="33" operator="lessThanOrEqual">
      <formula>0.95</formula>
    </cfRule>
  </conditionalFormatting>
  <conditionalFormatting sqref="L10">
    <cfRule type="cellIs" dxfId="138" priority="28" operator="greaterThanOrEqual">
      <formula>1.001</formula>
    </cfRule>
    <cfRule type="cellIs" dxfId="137" priority="29" operator="between">
      <formula>0.96</formula>
      <formula>1</formula>
    </cfRule>
    <cfRule type="cellIs" dxfId="136" priority="30" operator="lessThanOrEqual">
      <formula>0.95</formula>
    </cfRule>
  </conditionalFormatting>
  <conditionalFormatting sqref="N10">
    <cfRule type="cellIs" dxfId="135" priority="25" operator="greaterThanOrEqual">
      <formula>1.001</formula>
    </cfRule>
    <cfRule type="cellIs" dxfId="134" priority="26" operator="between">
      <formula>0.96</formula>
      <formula>1</formula>
    </cfRule>
    <cfRule type="cellIs" dxfId="133" priority="27" operator="lessThanOrEqual">
      <formula>0.95</formula>
    </cfRule>
  </conditionalFormatting>
  <conditionalFormatting sqref="AF10">
    <cfRule type="cellIs" dxfId="132" priority="22" operator="greaterThanOrEqual">
      <formula>1.001</formula>
    </cfRule>
    <cfRule type="cellIs" dxfId="131" priority="23" operator="between">
      <formula>0.96</formula>
      <formula>1</formula>
    </cfRule>
    <cfRule type="cellIs" dxfId="130" priority="24" operator="lessThanOrEqual">
      <formula>0.95</formula>
    </cfRule>
  </conditionalFormatting>
  <conditionalFormatting sqref="R10">
    <cfRule type="cellIs" dxfId="129" priority="19" operator="greaterThanOrEqual">
      <formula>1.001</formula>
    </cfRule>
    <cfRule type="cellIs" dxfId="128" priority="20" operator="between">
      <formula>0.96</formula>
      <formula>1</formula>
    </cfRule>
    <cfRule type="cellIs" dxfId="127" priority="21" operator="lessThanOrEqual">
      <formula>0.95</formula>
    </cfRule>
  </conditionalFormatting>
  <conditionalFormatting sqref="T10">
    <cfRule type="cellIs" dxfId="126" priority="16" operator="greaterThanOrEqual">
      <formula>1.001</formula>
    </cfRule>
    <cfRule type="cellIs" dxfId="125" priority="17" operator="between">
      <formula>0.96</formula>
      <formula>1</formula>
    </cfRule>
    <cfRule type="cellIs" dxfId="124" priority="18" operator="lessThanOrEqual">
      <formula>0.95</formula>
    </cfRule>
  </conditionalFormatting>
  <conditionalFormatting sqref="V10">
    <cfRule type="cellIs" dxfId="123" priority="13" operator="greaterThanOrEqual">
      <formula>1.001</formula>
    </cfRule>
    <cfRule type="cellIs" dxfId="122" priority="14" operator="between">
      <formula>0.96</formula>
      <formula>1</formula>
    </cfRule>
    <cfRule type="cellIs" dxfId="121" priority="15" operator="lessThanOrEqual">
      <formula>0.95</formula>
    </cfRule>
  </conditionalFormatting>
  <conditionalFormatting sqref="X10">
    <cfRule type="cellIs" dxfId="120" priority="10" operator="greaterThanOrEqual">
      <formula>1.001</formula>
    </cfRule>
    <cfRule type="cellIs" dxfId="119" priority="11" operator="between">
      <formula>0.96</formula>
      <formula>1</formula>
    </cfRule>
    <cfRule type="cellIs" dxfId="118" priority="12" operator="lessThanOrEqual">
      <formula>0.95</formula>
    </cfRule>
  </conditionalFormatting>
  <conditionalFormatting sqref="Z10">
    <cfRule type="cellIs" dxfId="117" priority="7" operator="greaterThanOrEqual">
      <formula>1.001</formula>
    </cfRule>
    <cfRule type="cellIs" dxfId="116" priority="8" operator="between">
      <formula>0.96</formula>
      <formula>1</formula>
    </cfRule>
    <cfRule type="cellIs" dxfId="115" priority="9" operator="lessThanOrEqual">
      <formula>0.95</formula>
    </cfRule>
  </conditionalFormatting>
  <conditionalFormatting sqref="AB10">
    <cfRule type="cellIs" dxfId="114" priority="4" operator="greaterThanOrEqual">
      <formula>1.001</formula>
    </cfRule>
    <cfRule type="cellIs" dxfId="113" priority="5" operator="between">
      <formula>0.96</formula>
      <formula>1</formula>
    </cfRule>
    <cfRule type="cellIs" dxfId="112" priority="6" operator="lessThanOrEqual">
      <formula>0.95</formula>
    </cfRule>
  </conditionalFormatting>
  <conditionalFormatting sqref="AD10">
    <cfRule type="cellIs" dxfId="111" priority="1" operator="greaterThanOrEqual">
      <formula>1.001</formula>
    </cfRule>
    <cfRule type="cellIs" dxfId="110" priority="2" operator="between">
      <formula>0.96</formula>
      <formula>1</formula>
    </cfRule>
    <cfRule type="cellIs" dxfId="109" priority="3" operator="lessThanOrEqual">
      <formula>0.95</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F9398-60B4-4034-AB96-B29286D945BC}">
  <sheetPr>
    <tabColor theme="9" tint="0.39997558519241921"/>
  </sheetPr>
  <dimension ref="A1:S181"/>
  <sheetViews>
    <sheetView tabSelected="1" topLeftCell="A33" zoomScale="70" zoomScaleNormal="70" workbookViewId="0">
      <selection activeCell="M92" sqref="M92"/>
    </sheetView>
  </sheetViews>
  <sheetFormatPr baseColWidth="10" defaultRowHeight="12.75" x14ac:dyDescent="0.2"/>
  <cols>
    <col min="1" max="1" width="0.7109375" style="167" customWidth="1"/>
    <col min="2" max="2" width="30" style="167" customWidth="1"/>
    <col min="3" max="3" width="16.85546875" style="167" customWidth="1"/>
    <col min="4" max="4" width="7.42578125" style="167" bestFit="1" customWidth="1"/>
    <col min="5" max="5" width="4.7109375" style="167" bestFit="1" customWidth="1"/>
    <col min="6" max="6" width="9.5703125" style="167" bestFit="1" customWidth="1"/>
    <col min="7" max="7" width="5.42578125" style="167" bestFit="1" customWidth="1"/>
    <col min="8" max="8" width="5.140625" style="167" bestFit="1" customWidth="1"/>
    <col min="9" max="9" width="9.5703125" style="167" bestFit="1" customWidth="1"/>
    <col min="10" max="10" width="4.140625" style="167" bestFit="1" customWidth="1"/>
    <col min="11" max="11" width="6.42578125" style="167" bestFit="1" customWidth="1"/>
    <col min="12" max="12" width="9.5703125" style="167" bestFit="1" customWidth="1"/>
    <col min="13" max="13" width="8.42578125" style="167" customWidth="1"/>
    <col min="14" max="14" width="6.42578125" style="167" customWidth="1"/>
    <col min="15" max="15" width="11" style="167" customWidth="1"/>
    <col min="16" max="16" width="12.140625" style="167" customWidth="1"/>
    <col min="17" max="18" width="11.7109375" style="167" customWidth="1"/>
    <col min="19" max="19" width="11.42578125" style="169" hidden="1" customWidth="1"/>
    <col min="20" max="16384" width="11.42578125" style="167"/>
  </cols>
  <sheetData>
    <row r="1" spans="1:19" ht="6" customHeight="1" thickBot="1" x14ac:dyDescent="0.25">
      <c r="B1" s="168"/>
      <c r="C1" s="168"/>
      <c r="D1" s="168"/>
      <c r="E1" s="168"/>
      <c r="F1" s="168"/>
      <c r="G1" s="168"/>
      <c r="H1" s="168"/>
      <c r="I1" s="168"/>
      <c r="J1" s="168"/>
      <c r="K1" s="168"/>
      <c r="L1" s="168"/>
      <c r="M1" s="168"/>
      <c r="N1" s="168"/>
      <c r="O1" s="168"/>
      <c r="P1" s="168"/>
    </row>
    <row r="2" spans="1:19" ht="16.5" customHeight="1" x14ac:dyDescent="0.2">
      <c r="B2" s="727"/>
      <c r="C2" s="730" t="s">
        <v>56</v>
      </c>
      <c r="D2" s="731"/>
      <c r="E2" s="731"/>
      <c r="F2" s="731"/>
      <c r="G2" s="731"/>
      <c r="H2" s="731"/>
      <c r="I2" s="731"/>
      <c r="J2" s="731"/>
      <c r="K2" s="731"/>
      <c r="L2" s="731"/>
      <c r="M2" s="732"/>
      <c r="N2" s="733" t="s">
        <v>185</v>
      </c>
      <c r="O2" s="734"/>
      <c r="P2" s="735"/>
      <c r="S2" s="167">
        <v>0.95</v>
      </c>
    </row>
    <row r="3" spans="1:19" ht="15.75" customHeight="1" x14ac:dyDescent="0.2">
      <c r="B3" s="728"/>
      <c r="C3" s="736" t="s">
        <v>58</v>
      </c>
      <c r="D3" s="737"/>
      <c r="E3" s="737"/>
      <c r="F3" s="737"/>
      <c r="G3" s="737"/>
      <c r="H3" s="737"/>
      <c r="I3" s="737"/>
      <c r="J3" s="737"/>
      <c r="K3" s="737"/>
      <c r="L3" s="737"/>
      <c r="M3" s="738"/>
      <c r="N3" s="739" t="s">
        <v>189</v>
      </c>
      <c r="O3" s="740"/>
      <c r="P3" s="741"/>
      <c r="S3" s="167">
        <v>0.94999</v>
      </c>
    </row>
    <row r="4" spans="1:19" ht="15.75" customHeight="1" x14ac:dyDescent="0.2">
      <c r="B4" s="728"/>
      <c r="C4" s="736" t="s">
        <v>59</v>
      </c>
      <c r="D4" s="737"/>
      <c r="E4" s="737"/>
      <c r="F4" s="737"/>
      <c r="G4" s="737"/>
      <c r="H4" s="737"/>
      <c r="I4" s="737"/>
      <c r="J4" s="737"/>
      <c r="K4" s="737"/>
      <c r="L4" s="737"/>
      <c r="M4" s="738"/>
      <c r="N4" s="739" t="s">
        <v>186</v>
      </c>
      <c r="O4" s="740"/>
      <c r="P4" s="741"/>
      <c r="S4" s="167">
        <v>0.65</v>
      </c>
    </row>
    <row r="5" spans="1:19" ht="16.5" customHeight="1" thickBot="1" x14ac:dyDescent="0.25">
      <c r="B5" s="729"/>
      <c r="C5" s="742" t="s">
        <v>60</v>
      </c>
      <c r="D5" s="743"/>
      <c r="E5" s="743"/>
      <c r="F5" s="743"/>
      <c r="G5" s="743"/>
      <c r="H5" s="743"/>
      <c r="I5" s="743"/>
      <c r="J5" s="743"/>
      <c r="K5" s="743"/>
      <c r="L5" s="743"/>
      <c r="M5" s="744"/>
      <c r="N5" s="745" t="s">
        <v>61</v>
      </c>
      <c r="O5" s="746"/>
      <c r="P5" s="747"/>
      <c r="S5" s="167">
        <v>0.64998999999999996</v>
      </c>
    </row>
    <row r="6" spans="1:19" ht="3" customHeight="1" thickBot="1" x14ac:dyDescent="0.25">
      <c r="B6" s="168"/>
      <c r="C6" s="168"/>
      <c r="D6" s="168"/>
      <c r="E6" s="168"/>
      <c r="F6" s="168"/>
      <c r="G6" s="168"/>
      <c r="H6" s="168"/>
      <c r="I6" s="168"/>
      <c r="J6" s="168"/>
      <c r="K6" s="168"/>
      <c r="L6" s="168"/>
      <c r="M6" s="168"/>
      <c r="N6" s="168"/>
      <c r="O6" s="168"/>
      <c r="P6" s="168"/>
      <c r="S6" s="170"/>
    </row>
    <row r="7" spans="1:19" x14ac:dyDescent="0.2">
      <c r="A7" s="171"/>
      <c r="B7" s="748" t="s">
        <v>65</v>
      </c>
      <c r="C7" s="749"/>
      <c r="D7" s="749"/>
      <c r="E7" s="749"/>
      <c r="F7" s="749"/>
      <c r="G7" s="749"/>
      <c r="H7" s="749"/>
      <c r="I7" s="749"/>
      <c r="J7" s="749"/>
      <c r="K7" s="749"/>
      <c r="L7" s="749"/>
      <c r="M7" s="749"/>
      <c r="N7" s="749"/>
      <c r="O7" s="749"/>
      <c r="P7" s="750"/>
      <c r="Q7" s="171"/>
      <c r="S7" s="170"/>
    </row>
    <row r="8" spans="1:19" ht="13.5" thickBot="1" x14ac:dyDescent="0.25">
      <c r="A8" s="171"/>
      <c r="B8" s="751"/>
      <c r="C8" s="752"/>
      <c r="D8" s="752"/>
      <c r="E8" s="752"/>
      <c r="F8" s="752"/>
      <c r="G8" s="752"/>
      <c r="H8" s="752"/>
      <c r="I8" s="752"/>
      <c r="J8" s="752"/>
      <c r="K8" s="752"/>
      <c r="L8" s="752"/>
      <c r="M8" s="752"/>
      <c r="N8" s="752"/>
      <c r="O8" s="752"/>
      <c r="P8" s="753"/>
      <c r="Q8" s="171"/>
    </row>
    <row r="9" spans="1:19" ht="6.75" customHeight="1" thickBot="1" x14ac:dyDescent="0.25">
      <c r="A9" s="171"/>
      <c r="B9" s="754"/>
      <c r="C9" s="754"/>
      <c r="D9" s="754"/>
      <c r="E9" s="754"/>
      <c r="F9" s="754"/>
      <c r="G9" s="754"/>
      <c r="H9" s="754"/>
      <c r="I9" s="754"/>
      <c r="J9" s="754"/>
      <c r="K9" s="754"/>
      <c r="L9" s="754"/>
      <c r="M9" s="754"/>
      <c r="N9" s="754"/>
      <c r="O9" s="754"/>
      <c r="P9" s="754"/>
      <c r="Q9" s="171"/>
    </row>
    <row r="10" spans="1:19" ht="26.25" customHeight="1" thickBot="1" x14ac:dyDescent="0.25">
      <c r="A10" s="171"/>
      <c r="B10" s="90" t="s">
        <v>83</v>
      </c>
      <c r="C10" s="534">
        <v>2024</v>
      </c>
      <c r="D10" s="535"/>
      <c r="E10" s="535"/>
      <c r="F10" s="535"/>
      <c r="G10" s="535"/>
      <c r="H10" s="535"/>
      <c r="I10" s="536"/>
      <c r="J10" s="529" t="s">
        <v>1</v>
      </c>
      <c r="K10" s="530"/>
      <c r="L10" s="530"/>
      <c r="M10" s="530"/>
      <c r="N10" s="545" t="s">
        <v>190</v>
      </c>
      <c r="O10" s="546"/>
      <c r="P10" s="547"/>
      <c r="Q10" s="171"/>
    </row>
    <row r="11" spans="1:19" ht="4.5" customHeight="1" thickBot="1" x14ac:dyDescent="0.25">
      <c r="A11" s="171"/>
      <c r="B11" s="537"/>
      <c r="C11" s="538"/>
      <c r="D11" s="538"/>
      <c r="E11" s="538"/>
      <c r="F11" s="538"/>
      <c r="G11" s="538"/>
      <c r="H11" s="538"/>
      <c r="I11" s="538"/>
      <c r="J11" s="538"/>
      <c r="K11" s="538"/>
      <c r="L11" s="538"/>
      <c r="M11" s="538"/>
      <c r="N11" s="538"/>
      <c r="O11" s="538"/>
      <c r="P11" s="539"/>
      <c r="Q11" s="171"/>
    </row>
    <row r="12" spans="1:19" ht="13.5" thickBot="1" x14ac:dyDescent="0.25">
      <c r="A12" s="171"/>
      <c r="B12" s="62" t="s">
        <v>0</v>
      </c>
      <c r="C12" s="540" t="s">
        <v>170</v>
      </c>
      <c r="D12" s="540"/>
      <c r="E12" s="540"/>
      <c r="F12" s="540"/>
      <c r="G12" s="540"/>
      <c r="H12" s="540"/>
      <c r="I12" s="540"/>
      <c r="J12" s="540"/>
      <c r="K12" s="540"/>
      <c r="L12" s="540"/>
      <c r="M12" s="540"/>
      <c r="N12" s="540"/>
      <c r="O12" s="540"/>
      <c r="P12" s="541"/>
      <c r="Q12" s="171"/>
    </row>
    <row r="13" spans="1:19" ht="4.5" customHeight="1" thickBot="1" x14ac:dyDescent="0.25">
      <c r="A13" s="171"/>
      <c r="B13" s="542"/>
      <c r="C13" s="543"/>
      <c r="D13" s="543"/>
      <c r="E13" s="543"/>
      <c r="F13" s="543"/>
      <c r="G13" s="543"/>
      <c r="H13" s="543"/>
      <c r="I13" s="543"/>
      <c r="J13" s="543"/>
      <c r="K13" s="543"/>
      <c r="L13" s="543"/>
      <c r="M13" s="543"/>
      <c r="N13" s="543"/>
      <c r="O13" s="543"/>
      <c r="P13" s="544"/>
      <c r="Q13" s="171"/>
    </row>
    <row r="14" spans="1:19" ht="18" customHeight="1" thickBot="1" x14ac:dyDescent="0.25">
      <c r="A14" s="171"/>
      <c r="B14" s="62" t="s">
        <v>6</v>
      </c>
      <c r="C14" s="545" t="s">
        <v>338</v>
      </c>
      <c r="D14" s="546"/>
      <c r="E14" s="546"/>
      <c r="F14" s="546"/>
      <c r="G14" s="546"/>
      <c r="H14" s="546"/>
      <c r="I14" s="546"/>
      <c r="J14" s="546"/>
      <c r="K14" s="546"/>
      <c r="L14" s="546"/>
      <c r="M14" s="546"/>
      <c r="N14" s="546"/>
      <c r="O14" s="546"/>
      <c r="P14" s="547"/>
      <c r="Q14" s="171"/>
    </row>
    <row r="15" spans="1:19" ht="4.5" customHeight="1" thickBot="1" x14ac:dyDescent="0.25">
      <c r="A15" s="171"/>
      <c r="B15" s="548"/>
      <c r="C15" s="549"/>
      <c r="D15" s="549"/>
      <c r="E15" s="549"/>
      <c r="F15" s="549"/>
      <c r="G15" s="549"/>
      <c r="H15" s="549"/>
      <c r="I15" s="549"/>
      <c r="J15" s="549"/>
      <c r="K15" s="549"/>
      <c r="L15" s="549"/>
      <c r="M15" s="549"/>
      <c r="N15" s="549"/>
      <c r="O15" s="549"/>
      <c r="P15" s="550"/>
      <c r="Q15" s="171"/>
    </row>
    <row r="16" spans="1:19" ht="32.25" customHeight="1" thickBot="1" x14ac:dyDescent="0.25">
      <c r="A16" s="171"/>
      <c r="B16" s="62" t="s">
        <v>25</v>
      </c>
      <c r="C16" s="545" t="s">
        <v>339</v>
      </c>
      <c r="D16" s="546"/>
      <c r="E16" s="546"/>
      <c r="F16" s="546"/>
      <c r="G16" s="546"/>
      <c r="H16" s="546"/>
      <c r="I16" s="546"/>
      <c r="J16" s="546"/>
      <c r="K16" s="546"/>
      <c r="L16" s="546"/>
      <c r="M16" s="546"/>
      <c r="N16" s="546"/>
      <c r="O16" s="546"/>
      <c r="P16" s="547"/>
      <c r="Q16" s="171"/>
    </row>
    <row r="17" spans="1:17" ht="4.5" customHeight="1" thickBot="1" x14ac:dyDescent="0.25">
      <c r="A17" s="171"/>
      <c r="B17" s="548"/>
      <c r="C17" s="549"/>
      <c r="D17" s="549"/>
      <c r="E17" s="549"/>
      <c r="F17" s="549"/>
      <c r="G17" s="549"/>
      <c r="H17" s="549"/>
      <c r="I17" s="549"/>
      <c r="J17" s="549"/>
      <c r="K17" s="549"/>
      <c r="L17" s="549"/>
      <c r="M17" s="549"/>
      <c r="N17" s="549"/>
      <c r="O17" s="549"/>
      <c r="P17" s="550"/>
      <c r="Q17" s="171"/>
    </row>
    <row r="18" spans="1:17" ht="26.25" customHeight="1" thickBot="1" x14ac:dyDescent="0.25">
      <c r="A18" s="171"/>
      <c r="B18" s="62" t="s">
        <v>11</v>
      </c>
      <c r="C18" s="988" t="s">
        <v>260</v>
      </c>
      <c r="D18" s="654"/>
      <c r="E18" s="654"/>
      <c r="F18" s="654"/>
      <c r="G18" s="654"/>
      <c r="H18" s="654"/>
      <c r="I18" s="654"/>
      <c r="J18" s="654"/>
      <c r="K18" s="654"/>
      <c r="L18" s="654"/>
      <c r="M18" s="654"/>
      <c r="N18" s="654"/>
      <c r="O18" s="654"/>
      <c r="P18" s="655"/>
      <c r="Q18" s="171"/>
    </row>
    <row r="19" spans="1:17" ht="4.5" customHeight="1" thickBot="1" x14ac:dyDescent="0.25">
      <c r="A19" s="171"/>
      <c r="B19" s="581"/>
      <c r="C19" s="581"/>
      <c r="D19" s="581"/>
      <c r="E19" s="581"/>
      <c r="F19" s="581"/>
      <c r="G19" s="581"/>
      <c r="H19" s="581"/>
      <c r="I19" s="581"/>
      <c r="J19" s="581"/>
      <c r="K19" s="581"/>
      <c r="L19" s="581"/>
      <c r="M19" s="581"/>
      <c r="N19" s="581"/>
      <c r="O19" s="581"/>
      <c r="P19" s="581"/>
      <c r="Q19" s="171"/>
    </row>
    <row r="20" spans="1:17" ht="17.25" customHeight="1" thickBot="1" x14ac:dyDescent="0.25">
      <c r="A20" s="171"/>
      <c r="B20" s="756" t="s">
        <v>26</v>
      </c>
      <c r="C20" s="757"/>
      <c r="D20" s="757"/>
      <c r="E20" s="757"/>
      <c r="F20" s="757"/>
      <c r="G20" s="757"/>
      <c r="H20" s="757"/>
      <c r="I20" s="757"/>
      <c r="J20" s="757"/>
      <c r="K20" s="757"/>
      <c r="L20" s="757"/>
      <c r="M20" s="757"/>
      <c r="N20" s="757"/>
      <c r="O20" s="757"/>
      <c r="P20" s="758"/>
      <c r="Q20" s="171"/>
    </row>
    <row r="21" spans="1:17" ht="4.5" customHeight="1" thickBot="1" x14ac:dyDescent="0.25">
      <c r="A21" s="171"/>
      <c r="B21" s="759"/>
      <c r="C21" s="760"/>
      <c r="D21" s="760"/>
      <c r="E21" s="760"/>
      <c r="F21" s="760"/>
      <c r="G21" s="760"/>
      <c r="H21" s="760"/>
      <c r="I21" s="760"/>
      <c r="J21" s="760"/>
      <c r="K21" s="760"/>
      <c r="L21" s="760"/>
      <c r="M21" s="760"/>
      <c r="N21" s="760"/>
      <c r="O21" s="760"/>
      <c r="P21" s="761"/>
      <c r="Q21" s="171"/>
    </row>
    <row r="22" spans="1:17" ht="51" customHeight="1" thickBot="1" x14ac:dyDescent="0.25">
      <c r="A22" s="171"/>
      <c r="B22" s="62" t="s">
        <v>3</v>
      </c>
      <c r="C22" s="1029"/>
      <c r="D22" s="1030"/>
      <c r="E22" s="1030"/>
      <c r="F22" s="1030"/>
      <c r="G22" s="1030"/>
      <c r="H22" s="1030"/>
      <c r="I22" s="1030"/>
      <c r="J22" s="1030"/>
      <c r="K22" s="1030"/>
      <c r="L22" s="1030"/>
      <c r="M22" s="1030"/>
      <c r="N22" s="1030"/>
      <c r="O22" s="1030"/>
      <c r="P22" s="1031"/>
      <c r="Q22" s="171"/>
    </row>
    <row r="23" spans="1:17" ht="4.5" customHeight="1" thickBot="1" x14ac:dyDescent="0.25">
      <c r="A23" s="171"/>
      <c r="B23" s="548"/>
      <c r="C23" s="549"/>
      <c r="D23" s="549"/>
      <c r="E23" s="549"/>
      <c r="F23" s="549"/>
      <c r="G23" s="549"/>
      <c r="H23" s="549"/>
      <c r="I23" s="549"/>
      <c r="J23" s="549"/>
      <c r="K23" s="549"/>
      <c r="L23" s="549"/>
      <c r="M23" s="549"/>
      <c r="N23" s="549"/>
      <c r="O23" s="549"/>
      <c r="P23" s="550"/>
      <c r="Q23" s="171"/>
    </row>
    <row r="24" spans="1:17" ht="82.5" customHeight="1" thickBot="1" x14ac:dyDescent="0.25">
      <c r="A24" s="171"/>
      <c r="B24" s="62" t="s">
        <v>12</v>
      </c>
      <c r="C24" s="564" t="s">
        <v>340</v>
      </c>
      <c r="D24" s="565"/>
      <c r="E24" s="565"/>
      <c r="F24" s="565"/>
      <c r="G24" s="565"/>
      <c r="H24" s="565"/>
      <c r="I24" s="565"/>
      <c r="J24" s="565"/>
      <c r="K24" s="565"/>
      <c r="L24" s="565"/>
      <c r="M24" s="565"/>
      <c r="N24" s="565"/>
      <c r="O24" s="565"/>
      <c r="P24" s="566"/>
      <c r="Q24" s="171"/>
    </row>
    <row r="25" spans="1:17" ht="4.5" customHeight="1" thickBot="1" x14ac:dyDescent="0.25">
      <c r="A25" s="171"/>
      <c r="B25" s="548"/>
      <c r="C25" s="549"/>
      <c r="D25" s="549"/>
      <c r="E25" s="549"/>
      <c r="F25" s="549"/>
      <c r="G25" s="549"/>
      <c r="H25" s="549"/>
      <c r="I25" s="549"/>
      <c r="J25" s="549"/>
      <c r="K25" s="549"/>
      <c r="L25" s="549"/>
      <c r="M25" s="549"/>
      <c r="N25" s="549"/>
      <c r="O25" s="549"/>
      <c r="P25" s="550"/>
      <c r="Q25" s="171"/>
    </row>
    <row r="26" spans="1:17" ht="13.5" customHeight="1" thickBot="1" x14ac:dyDescent="0.25">
      <c r="A26" s="171"/>
      <c r="B26" s="88" t="s">
        <v>2</v>
      </c>
      <c r="C26" s="763">
        <v>0.2</v>
      </c>
      <c r="D26" s="587"/>
      <c r="E26" s="587"/>
      <c r="F26" s="587"/>
      <c r="G26" s="587"/>
      <c r="H26" s="587"/>
      <c r="I26" s="587"/>
      <c r="J26" s="587"/>
      <c r="K26" s="587"/>
      <c r="L26" s="587"/>
      <c r="M26" s="587"/>
      <c r="N26" s="587"/>
      <c r="O26" s="587"/>
      <c r="P26" s="588"/>
      <c r="Q26" s="171"/>
    </row>
    <row r="27" spans="1:17" ht="4.5" customHeight="1" thickBot="1" x14ac:dyDescent="0.25">
      <c r="A27" s="171"/>
      <c r="B27" s="764"/>
      <c r="C27" s="765"/>
      <c r="D27" s="765"/>
      <c r="E27" s="765"/>
      <c r="F27" s="765"/>
      <c r="G27" s="765"/>
      <c r="H27" s="765"/>
      <c r="I27" s="765"/>
      <c r="J27" s="765"/>
      <c r="K27" s="765"/>
      <c r="L27" s="765"/>
      <c r="M27" s="765"/>
      <c r="N27" s="765"/>
      <c r="O27" s="765"/>
      <c r="P27" s="766"/>
      <c r="Q27" s="171"/>
    </row>
    <row r="28" spans="1:17" ht="12.75" customHeight="1" thickBot="1" x14ac:dyDescent="0.25">
      <c r="A28" s="171"/>
      <c r="B28" s="88" t="s">
        <v>13</v>
      </c>
      <c r="C28" s="172" t="s">
        <v>14</v>
      </c>
      <c r="D28" s="586" t="s">
        <v>341</v>
      </c>
      <c r="E28" s="587"/>
      <c r="F28" s="587"/>
      <c r="G28" s="588"/>
      <c r="H28" s="767" t="s">
        <v>15</v>
      </c>
      <c r="I28" s="767"/>
      <c r="J28" s="767"/>
      <c r="K28" s="586" t="s">
        <v>342</v>
      </c>
      <c r="L28" s="587"/>
      <c r="M28" s="588"/>
      <c r="N28" s="768" t="s">
        <v>16</v>
      </c>
      <c r="O28" s="769"/>
      <c r="P28" s="230" t="s">
        <v>343</v>
      </c>
      <c r="Q28" s="171"/>
    </row>
    <row r="29" spans="1:17" ht="4.5" customHeight="1" thickBot="1" x14ac:dyDescent="0.25">
      <c r="A29" s="171"/>
      <c r="B29" s="580"/>
      <c r="C29" s="581"/>
      <c r="D29" s="581"/>
      <c r="E29" s="581"/>
      <c r="F29" s="581"/>
      <c r="G29" s="581"/>
      <c r="H29" s="581"/>
      <c r="I29" s="581"/>
      <c r="J29" s="581"/>
      <c r="K29" s="581"/>
      <c r="L29" s="581"/>
      <c r="M29" s="581"/>
      <c r="N29" s="581"/>
      <c r="O29" s="581"/>
      <c r="P29" s="582"/>
      <c r="Q29" s="171"/>
    </row>
    <row r="30" spans="1:17" ht="13.5" thickBot="1" x14ac:dyDescent="0.25">
      <c r="A30" s="171"/>
      <c r="B30" s="88" t="s">
        <v>7</v>
      </c>
      <c r="C30" s="583" t="s">
        <v>184</v>
      </c>
      <c r="D30" s="584"/>
      <c r="E30" s="584"/>
      <c r="F30" s="584"/>
      <c r="G30" s="584"/>
      <c r="H30" s="584"/>
      <c r="I30" s="584"/>
      <c r="J30" s="584"/>
      <c r="K30" s="584"/>
      <c r="L30" s="584"/>
      <c r="M30" s="584"/>
      <c r="N30" s="584"/>
      <c r="O30" s="584"/>
      <c r="P30" s="585"/>
      <c r="Q30" s="171"/>
    </row>
    <row r="31" spans="1:17" ht="4.5" customHeight="1" thickBot="1" x14ac:dyDescent="0.25">
      <c r="A31" s="171"/>
      <c r="B31" s="548"/>
      <c r="C31" s="549"/>
      <c r="D31" s="549"/>
      <c r="E31" s="549"/>
      <c r="F31" s="549"/>
      <c r="G31" s="549"/>
      <c r="H31" s="549"/>
      <c r="I31" s="549"/>
      <c r="J31" s="549"/>
      <c r="K31" s="549"/>
      <c r="L31" s="549"/>
      <c r="M31" s="549"/>
      <c r="N31" s="549"/>
      <c r="O31" s="549"/>
      <c r="P31" s="550"/>
      <c r="Q31" s="171"/>
    </row>
    <row r="32" spans="1:17" ht="13.5" thickBot="1" x14ac:dyDescent="0.25">
      <c r="A32" s="171"/>
      <c r="B32" s="88" t="s">
        <v>4</v>
      </c>
      <c r="C32" s="586" t="s">
        <v>71</v>
      </c>
      <c r="D32" s="584"/>
      <c r="E32" s="584"/>
      <c r="F32" s="584"/>
      <c r="G32" s="584"/>
      <c r="H32" s="584"/>
      <c r="I32" s="584"/>
      <c r="J32" s="584"/>
      <c r="K32" s="584"/>
      <c r="L32" s="584"/>
      <c r="M32" s="584"/>
      <c r="N32" s="584"/>
      <c r="O32" s="584"/>
      <c r="P32" s="585"/>
      <c r="Q32" s="171"/>
    </row>
    <row r="33" spans="1:17" ht="4.5" customHeight="1" thickBot="1" x14ac:dyDescent="0.25">
      <c r="A33" s="171"/>
      <c r="B33" s="548"/>
      <c r="C33" s="549"/>
      <c r="D33" s="549"/>
      <c r="E33" s="549"/>
      <c r="F33" s="549"/>
      <c r="G33" s="549"/>
      <c r="H33" s="549"/>
      <c r="I33" s="549"/>
      <c r="J33" s="549"/>
      <c r="K33" s="549"/>
      <c r="L33" s="549"/>
      <c r="M33" s="549"/>
      <c r="N33" s="549"/>
      <c r="O33" s="549"/>
      <c r="P33" s="550"/>
      <c r="Q33" s="171"/>
    </row>
    <row r="34" spans="1:17" ht="13.5" thickBot="1" x14ac:dyDescent="0.25">
      <c r="A34" s="171"/>
      <c r="B34" s="88" t="s">
        <v>23</v>
      </c>
      <c r="C34" s="586" t="s">
        <v>71</v>
      </c>
      <c r="D34" s="584"/>
      <c r="E34" s="584"/>
      <c r="F34" s="584"/>
      <c r="G34" s="584"/>
      <c r="H34" s="584"/>
      <c r="I34" s="584"/>
      <c r="J34" s="584"/>
      <c r="K34" s="584"/>
      <c r="L34" s="584"/>
      <c r="M34" s="584"/>
      <c r="N34" s="584"/>
      <c r="O34" s="584"/>
      <c r="P34" s="585"/>
      <c r="Q34" s="171"/>
    </row>
    <row r="35" spans="1:17" ht="4.5" customHeight="1" thickBot="1" x14ac:dyDescent="0.25">
      <c r="A35" s="171"/>
      <c r="B35" s="542"/>
      <c r="C35" s="543"/>
      <c r="D35" s="543"/>
      <c r="E35" s="543"/>
      <c r="F35" s="543"/>
      <c r="G35" s="543"/>
      <c r="H35" s="543"/>
      <c r="I35" s="543"/>
      <c r="J35" s="543"/>
      <c r="K35" s="543"/>
      <c r="L35" s="543"/>
      <c r="M35" s="543"/>
      <c r="N35" s="543"/>
      <c r="O35" s="543"/>
      <c r="P35" s="544"/>
      <c r="Q35" s="171"/>
    </row>
    <row r="36" spans="1:17" ht="16.5" customHeight="1" thickBot="1" x14ac:dyDescent="0.25">
      <c r="A36" s="171"/>
      <c r="B36" s="88" t="s">
        <v>64</v>
      </c>
      <c r="C36" s="583" t="s">
        <v>71</v>
      </c>
      <c r="D36" s="584"/>
      <c r="E36" s="584"/>
      <c r="F36" s="584"/>
      <c r="G36" s="584"/>
      <c r="H36" s="584"/>
      <c r="I36" s="584"/>
      <c r="J36" s="584"/>
      <c r="K36" s="584"/>
      <c r="L36" s="584"/>
      <c r="M36" s="584"/>
      <c r="N36" s="584"/>
      <c r="O36" s="584"/>
      <c r="P36" s="585"/>
      <c r="Q36" s="171"/>
    </row>
    <row r="37" spans="1:17" ht="4.5" customHeight="1" thickBot="1" x14ac:dyDescent="0.25">
      <c r="A37" s="171"/>
      <c r="B37" s="165"/>
      <c r="C37" s="165"/>
      <c r="D37" s="165"/>
      <c r="E37" s="165"/>
      <c r="F37" s="165"/>
      <c r="G37" s="165"/>
      <c r="H37" s="165"/>
      <c r="I37" s="165"/>
      <c r="J37" s="165"/>
      <c r="K37" s="165"/>
      <c r="L37" s="165"/>
      <c r="M37" s="165"/>
      <c r="N37" s="165"/>
      <c r="O37" s="165"/>
      <c r="P37" s="165"/>
      <c r="Q37" s="171"/>
    </row>
    <row r="38" spans="1:17" ht="13.5" thickBot="1" x14ac:dyDescent="0.25">
      <c r="A38" s="171"/>
      <c r="B38" s="770" t="s">
        <v>17</v>
      </c>
      <c r="C38" s="771"/>
      <c r="D38" s="771"/>
      <c r="E38" s="771"/>
      <c r="F38" s="771"/>
      <c r="G38" s="771"/>
      <c r="H38" s="771"/>
      <c r="I38" s="771"/>
      <c r="J38" s="771"/>
      <c r="K38" s="771"/>
      <c r="L38" s="771"/>
      <c r="M38" s="771"/>
      <c r="N38" s="771"/>
      <c r="O38" s="772"/>
      <c r="P38" s="773"/>
      <c r="Q38" s="171"/>
    </row>
    <row r="39" spans="1:17" x14ac:dyDescent="0.2">
      <c r="A39" s="171"/>
      <c r="B39" s="175" t="s">
        <v>22</v>
      </c>
      <c r="C39" s="770" t="s">
        <v>18</v>
      </c>
      <c r="D39" s="771"/>
      <c r="E39" s="771"/>
      <c r="F39" s="771"/>
      <c r="G39" s="773"/>
      <c r="H39" s="770" t="s">
        <v>7</v>
      </c>
      <c r="I39" s="771"/>
      <c r="J39" s="771"/>
      <c r="K39" s="771"/>
      <c r="L39" s="773"/>
      <c r="M39" s="770" t="s">
        <v>19</v>
      </c>
      <c r="N39" s="771"/>
      <c r="O39" s="772"/>
      <c r="P39" s="773"/>
      <c r="Q39" s="171"/>
    </row>
    <row r="40" spans="1:17" ht="54" customHeight="1" x14ac:dyDescent="0.2">
      <c r="A40" s="171"/>
      <c r="B40" s="266" t="s">
        <v>347</v>
      </c>
      <c r="C40" s="593" t="s">
        <v>348</v>
      </c>
      <c r="D40" s="594"/>
      <c r="E40" s="594"/>
      <c r="F40" s="594"/>
      <c r="G40" s="595"/>
      <c r="H40" s="596" t="s">
        <v>349</v>
      </c>
      <c r="I40" s="596"/>
      <c r="J40" s="596"/>
      <c r="K40" s="596"/>
      <c r="L40" s="596"/>
      <c r="M40" s="597" t="s">
        <v>193</v>
      </c>
      <c r="N40" s="597"/>
      <c r="O40" s="597"/>
      <c r="P40" s="598"/>
      <c r="Q40" s="171"/>
    </row>
    <row r="41" spans="1:17" ht="55.5" customHeight="1" thickBot="1" x14ac:dyDescent="0.25">
      <c r="A41" s="171"/>
      <c r="B41" s="267" t="s">
        <v>350</v>
      </c>
      <c r="C41" s="593" t="s">
        <v>348</v>
      </c>
      <c r="D41" s="594"/>
      <c r="E41" s="594"/>
      <c r="F41" s="594"/>
      <c r="G41" s="595"/>
      <c r="H41" s="1032" t="s">
        <v>349</v>
      </c>
      <c r="I41" s="1032"/>
      <c r="J41" s="1032"/>
      <c r="K41" s="1032"/>
      <c r="L41" s="1032"/>
      <c r="M41" s="597" t="s">
        <v>193</v>
      </c>
      <c r="N41" s="597"/>
      <c r="O41" s="597"/>
      <c r="P41" s="598"/>
      <c r="Q41" s="171"/>
    </row>
    <row r="42" spans="1:17" ht="13.5" customHeight="1" x14ac:dyDescent="0.2">
      <c r="A42" s="171"/>
      <c r="B42" s="247"/>
      <c r="C42" s="1033"/>
      <c r="D42" s="1033"/>
      <c r="E42" s="1033"/>
      <c r="F42" s="1033"/>
      <c r="G42" s="1033"/>
      <c r="H42" s="1033"/>
      <c r="I42" s="1033"/>
      <c r="J42" s="1033"/>
      <c r="K42" s="1033"/>
      <c r="L42" s="1033"/>
      <c r="M42" s="1033"/>
      <c r="N42" s="1033"/>
      <c r="O42" s="1033"/>
      <c r="P42" s="1034"/>
      <c r="Q42" s="171"/>
    </row>
    <row r="43" spans="1:17" ht="12.75" customHeight="1" x14ac:dyDescent="0.2">
      <c r="A43" s="171"/>
      <c r="B43" s="247"/>
      <c r="C43" s="1033"/>
      <c r="D43" s="1033"/>
      <c r="E43" s="1033"/>
      <c r="F43" s="1033"/>
      <c r="G43" s="1033"/>
      <c r="H43" s="1033"/>
      <c r="I43" s="1033"/>
      <c r="J43" s="1033"/>
      <c r="K43" s="1033"/>
      <c r="L43" s="1033"/>
      <c r="M43" s="1033"/>
      <c r="N43" s="1033"/>
      <c r="O43" s="1033"/>
      <c r="P43" s="1034"/>
      <c r="Q43" s="171"/>
    </row>
    <row r="44" spans="1:17" ht="11.25" customHeight="1" thickBot="1" x14ac:dyDescent="0.25">
      <c r="A44" s="171"/>
      <c r="B44" s="248"/>
      <c r="C44" s="1035"/>
      <c r="D44" s="1035"/>
      <c r="E44" s="1035"/>
      <c r="F44" s="1035"/>
      <c r="G44" s="1035"/>
      <c r="H44" s="1035"/>
      <c r="I44" s="1035"/>
      <c r="J44" s="1035"/>
      <c r="K44" s="1035"/>
      <c r="L44" s="1035"/>
      <c r="M44" s="1035"/>
      <c r="N44" s="1035"/>
      <c r="O44" s="1035"/>
      <c r="P44" s="1036"/>
      <c r="Q44" s="171"/>
    </row>
    <row r="45" spans="1:17" ht="4.5" customHeight="1" thickBot="1" x14ac:dyDescent="0.25">
      <c r="A45" s="171"/>
      <c r="B45" s="177"/>
      <c r="C45" s="177"/>
      <c r="D45" s="177"/>
      <c r="E45" s="177"/>
      <c r="F45" s="177"/>
      <c r="G45" s="177"/>
      <c r="H45" s="177"/>
      <c r="I45" s="177"/>
      <c r="J45" s="177"/>
      <c r="K45" s="177"/>
      <c r="L45" s="177"/>
      <c r="M45" s="177"/>
      <c r="N45" s="177"/>
      <c r="O45" s="177"/>
      <c r="P45" s="177"/>
      <c r="Q45" s="171"/>
    </row>
    <row r="46" spans="1:17" ht="13.5" customHeight="1" thickBot="1" x14ac:dyDescent="0.25">
      <c r="A46" s="171"/>
      <c r="B46" s="756" t="s">
        <v>8</v>
      </c>
      <c r="C46" s="757"/>
      <c r="D46" s="757"/>
      <c r="E46" s="757"/>
      <c r="F46" s="757"/>
      <c r="G46" s="757"/>
      <c r="H46" s="757"/>
      <c r="I46" s="757"/>
      <c r="J46" s="757"/>
      <c r="K46" s="757"/>
      <c r="L46" s="757"/>
      <c r="M46" s="757"/>
      <c r="N46" s="757"/>
      <c r="O46" s="757"/>
      <c r="P46" s="758"/>
      <c r="Q46" s="171"/>
    </row>
    <row r="47" spans="1:17" ht="4.5" customHeight="1" thickBot="1" x14ac:dyDescent="0.25">
      <c r="A47" s="171"/>
      <c r="B47" s="164"/>
      <c r="C47" s="165"/>
      <c r="D47" s="165"/>
      <c r="E47" s="165"/>
      <c r="F47" s="165"/>
      <c r="G47" s="165"/>
      <c r="H47" s="165"/>
      <c r="I47" s="165"/>
      <c r="J47" s="165"/>
      <c r="K47" s="165"/>
      <c r="L47" s="165"/>
      <c r="M47" s="165"/>
      <c r="N47" s="165"/>
      <c r="O47" s="165"/>
      <c r="P47" s="166"/>
      <c r="Q47" s="171"/>
    </row>
    <row r="48" spans="1:17" x14ac:dyDescent="0.2">
      <c r="A48" s="171"/>
      <c r="B48" s="619"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71"/>
    </row>
    <row r="49" spans="1:17" ht="13.5" thickBot="1" x14ac:dyDescent="0.25">
      <c r="A49" s="171"/>
      <c r="B49" s="1004"/>
      <c r="C49" s="232" t="s">
        <v>10</v>
      </c>
      <c r="D49" s="268">
        <v>0.47</v>
      </c>
      <c r="E49" s="249">
        <v>48</v>
      </c>
      <c r="F49" s="250">
        <f>'Registro de Datos_IRA'!H10</f>
        <v>0.49434571890145396</v>
      </c>
      <c r="G49" s="249">
        <v>46</v>
      </c>
      <c r="H49" s="249">
        <v>45</v>
      </c>
      <c r="I49" s="250">
        <f>'Registro de Datos_IRA'!P10</f>
        <v>0.27350427350427353</v>
      </c>
      <c r="J49" s="249"/>
      <c r="K49" s="249"/>
      <c r="L49" s="250">
        <f>'Registro de Datos_IRA'!Z10</f>
        <v>0.30729431439716076</v>
      </c>
      <c r="M49" s="249"/>
      <c r="N49" s="249"/>
      <c r="O49" s="250">
        <f>'Registro de Datos_IRA'!AF10</f>
        <v>0.31837606837606836</v>
      </c>
      <c r="P49" s="250">
        <f>AVERAGE(F49,I49,L49,O49)</f>
        <v>0.34838009379473917</v>
      </c>
      <c r="Q49" s="171"/>
    </row>
    <row r="50" spans="1:17" ht="15.75" thickBot="1" x14ac:dyDescent="0.25">
      <c r="A50" s="171"/>
      <c r="B50" s="620"/>
      <c r="C50" s="70" t="s">
        <v>2</v>
      </c>
      <c r="D50" s="269">
        <v>0.2</v>
      </c>
      <c r="E50" s="269">
        <v>0.2</v>
      </c>
      <c r="F50" s="250">
        <v>0.2</v>
      </c>
      <c r="G50" s="269">
        <v>0.2</v>
      </c>
      <c r="H50" s="269">
        <v>0.2</v>
      </c>
      <c r="I50" s="250">
        <v>0.2</v>
      </c>
      <c r="J50" s="251"/>
      <c r="K50" s="251"/>
      <c r="L50" s="250">
        <v>0.2</v>
      </c>
      <c r="M50" s="251"/>
      <c r="N50" s="251"/>
      <c r="O50" s="250">
        <v>0.2</v>
      </c>
      <c r="P50" s="250">
        <v>0.2</v>
      </c>
      <c r="Q50" s="171"/>
    </row>
    <row r="51" spans="1:17" ht="4.5" customHeight="1" thickBot="1" x14ac:dyDescent="0.25">
      <c r="A51" s="171"/>
      <c r="B51" s="179">
        <v>0.9</v>
      </c>
      <c r="C51" s="180"/>
      <c r="D51" s="180"/>
      <c r="E51" s="180"/>
      <c r="F51" s="181">
        <f>+$C$26</f>
        <v>0.2</v>
      </c>
      <c r="G51" s="180"/>
      <c r="H51" s="180"/>
      <c r="I51" s="181">
        <f>+$C$26</f>
        <v>0.2</v>
      </c>
      <c r="J51" s="180"/>
      <c r="K51" s="180"/>
      <c r="L51" s="181">
        <f>+$C$26</f>
        <v>0.2</v>
      </c>
      <c r="M51" s="180"/>
      <c r="N51" s="180"/>
      <c r="O51" s="181">
        <f>+$C$26</f>
        <v>0.2</v>
      </c>
      <c r="P51" s="181">
        <f>+$C$26</f>
        <v>0.2</v>
      </c>
      <c r="Q51" s="171"/>
    </row>
    <row r="52" spans="1:17" ht="22.5" customHeight="1" thickBot="1" x14ac:dyDescent="0.25">
      <c r="A52" s="171"/>
      <c r="B52" s="756" t="s">
        <v>21</v>
      </c>
      <c r="C52" s="757"/>
      <c r="D52" s="757"/>
      <c r="E52" s="757"/>
      <c r="F52" s="757"/>
      <c r="G52" s="757"/>
      <c r="H52" s="757"/>
      <c r="I52" s="757"/>
      <c r="J52" s="757"/>
      <c r="K52" s="757"/>
      <c r="L52" s="757"/>
      <c r="M52" s="757"/>
      <c r="N52" s="757"/>
      <c r="O52" s="757"/>
      <c r="P52" s="758"/>
      <c r="Q52" s="171"/>
    </row>
    <row r="53" spans="1:17" x14ac:dyDescent="0.2">
      <c r="A53" s="171"/>
      <c r="B53" s="783"/>
      <c r="C53" s="784"/>
      <c r="D53" s="784"/>
      <c r="E53" s="784"/>
      <c r="F53" s="784"/>
      <c r="G53" s="784"/>
      <c r="H53" s="784"/>
      <c r="I53" s="784"/>
      <c r="J53" s="784"/>
      <c r="K53" s="784"/>
      <c r="L53" s="784"/>
      <c r="M53" s="784"/>
      <c r="N53" s="784"/>
      <c r="O53" s="784"/>
      <c r="P53" s="785"/>
      <c r="Q53" s="171"/>
    </row>
    <row r="54" spans="1:17" x14ac:dyDescent="0.2">
      <c r="A54" s="171"/>
      <c r="B54" s="786"/>
      <c r="C54" s="787"/>
      <c r="D54" s="787"/>
      <c r="E54" s="787"/>
      <c r="F54" s="787"/>
      <c r="G54" s="787"/>
      <c r="H54" s="787"/>
      <c r="I54" s="787"/>
      <c r="J54" s="787"/>
      <c r="K54" s="787"/>
      <c r="L54" s="787"/>
      <c r="M54" s="787"/>
      <c r="N54" s="787"/>
      <c r="O54" s="787"/>
      <c r="P54" s="788"/>
      <c r="Q54" s="171"/>
    </row>
    <row r="55" spans="1:17" x14ac:dyDescent="0.2">
      <c r="A55" s="171"/>
      <c r="B55" s="786"/>
      <c r="C55" s="787"/>
      <c r="D55" s="787"/>
      <c r="E55" s="787"/>
      <c r="F55" s="787"/>
      <c r="G55" s="787"/>
      <c r="H55" s="787"/>
      <c r="I55" s="787"/>
      <c r="J55" s="787"/>
      <c r="K55" s="787"/>
      <c r="L55" s="787"/>
      <c r="M55" s="787"/>
      <c r="N55" s="787"/>
      <c r="O55" s="787"/>
      <c r="P55" s="788"/>
      <c r="Q55" s="171"/>
    </row>
    <row r="56" spans="1:17" x14ac:dyDescent="0.2">
      <c r="A56" s="171"/>
      <c r="B56" s="786"/>
      <c r="C56" s="787"/>
      <c r="D56" s="787"/>
      <c r="E56" s="787"/>
      <c r="F56" s="787"/>
      <c r="G56" s="787"/>
      <c r="H56" s="787"/>
      <c r="I56" s="787"/>
      <c r="J56" s="787"/>
      <c r="K56" s="787"/>
      <c r="L56" s="787"/>
      <c r="M56" s="787"/>
      <c r="N56" s="787"/>
      <c r="O56" s="787"/>
      <c r="P56" s="788"/>
      <c r="Q56" s="171"/>
    </row>
    <row r="57" spans="1:17" x14ac:dyDescent="0.2">
      <c r="A57" s="171"/>
      <c r="B57" s="786"/>
      <c r="C57" s="787"/>
      <c r="D57" s="787"/>
      <c r="E57" s="787"/>
      <c r="F57" s="787"/>
      <c r="G57" s="787"/>
      <c r="H57" s="787"/>
      <c r="I57" s="787"/>
      <c r="J57" s="787"/>
      <c r="K57" s="787"/>
      <c r="L57" s="787"/>
      <c r="M57" s="787"/>
      <c r="N57" s="787"/>
      <c r="O57" s="787"/>
      <c r="P57" s="788"/>
      <c r="Q57" s="171"/>
    </row>
    <row r="58" spans="1:17" x14ac:dyDescent="0.2">
      <c r="A58" s="171"/>
      <c r="B58" s="786"/>
      <c r="C58" s="787"/>
      <c r="D58" s="787"/>
      <c r="E58" s="787"/>
      <c r="F58" s="787"/>
      <c r="G58" s="787"/>
      <c r="H58" s="787"/>
      <c r="I58" s="787"/>
      <c r="J58" s="787"/>
      <c r="K58" s="787"/>
      <c r="L58" s="787"/>
      <c r="M58" s="787"/>
      <c r="N58" s="787"/>
      <c r="O58" s="787"/>
      <c r="P58" s="788"/>
      <c r="Q58" s="171"/>
    </row>
    <row r="59" spans="1:17" x14ac:dyDescent="0.2">
      <c r="A59" s="171"/>
      <c r="B59" s="786"/>
      <c r="C59" s="787"/>
      <c r="D59" s="787"/>
      <c r="E59" s="787"/>
      <c r="F59" s="787"/>
      <c r="G59" s="787"/>
      <c r="H59" s="787"/>
      <c r="I59" s="787"/>
      <c r="J59" s="787"/>
      <c r="K59" s="787"/>
      <c r="L59" s="787"/>
      <c r="M59" s="787"/>
      <c r="N59" s="787"/>
      <c r="O59" s="787"/>
      <c r="P59" s="788"/>
      <c r="Q59" s="171"/>
    </row>
    <row r="60" spans="1:17" x14ac:dyDescent="0.2">
      <c r="A60" s="171"/>
      <c r="B60" s="786"/>
      <c r="C60" s="787"/>
      <c r="D60" s="787"/>
      <c r="E60" s="787"/>
      <c r="F60" s="787"/>
      <c r="G60" s="787"/>
      <c r="H60" s="787"/>
      <c r="I60" s="787"/>
      <c r="J60" s="787"/>
      <c r="K60" s="787"/>
      <c r="L60" s="787"/>
      <c r="M60" s="787"/>
      <c r="N60" s="787"/>
      <c r="O60" s="787"/>
      <c r="P60" s="788"/>
      <c r="Q60" s="171"/>
    </row>
    <row r="61" spans="1:17" x14ac:dyDescent="0.2">
      <c r="A61" s="171"/>
      <c r="B61" s="786"/>
      <c r="C61" s="787"/>
      <c r="D61" s="787"/>
      <c r="E61" s="787"/>
      <c r="F61" s="787"/>
      <c r="G61" s="787"/>
      <c r="H61" s="787"/>
      <c r="I61" s="787"/>
      <c r="J61" s="787"/>
      <c r="K61" s="787"/>
      <c r="L61" s="787"/>
      <c r="M61" s="787"/>
      <c r="N61" s="787"/>
      <c r="O61" s="787"/>
      <c r="P61" s="788"/>
      <c r="Q61" s="171"/>
    </row>
    <row r="62" spans="1:17" x14ac:dyDescent="0.2">
      <c r="A62" s="171"/>
      <c r="B62" s="786"/>
      <c r="C62" s="787"/>
      <c r="D62" s="787"/>
      <c r="E62" s="787"/>
      <c r="F62" s="787"/>
      <c r="G62" s="787"/>
      <c r="H62" s="787"/>
      <c r="I62" s="787"/>
      <c r="J62" s="787"/>
      <c r="K62" s="787"/>
      <c r="L62" s="787"/>
      <c r="M62" s="787"/>
      <c r="N62" s="787"/>
      <c r="O62" s="787"/>
      <c r="P62" s="788"/>
      <c r="Q62" s="171"/>
    </row>
    <row r="63" spans="1:17" x14ac:dyDescent="0.2">
      <c r="A63" s="171"/>
      <c r="B63" s="786"/>
      <c r="C63" s="787"/>
      <c r="D63" s="787"/>
      <c r="E63" s="787"/>
      <c r="F63" s="787"/>
      <c r="G63" s="787"/>
      <c r="H63" s="787"/>
      <c r="I63" s="787"/>
      <c r="J63" s="787"/>
      <c r="K63" s="787"/>
      <c r="L63" s="787"/>
      <c r="M63" s="787"/>
      <c r="N63" s="787"/>
      <c r="O63" s="787"/>
      <c r="P63" s="788"/>
      <c r="Q63" s="171"/>
    </row>
    <row r="64" spans="1:17" x14ac:dyDescent="0.2">
      <c r="A64" s="171"/>
      <c r="B64" s="786"/>
      <c r="C64" s="787"/>
      <c r="D64" s="787"/>
      <c r="E64" s="787"/>
      <c r="F64" s="787"/>
      <c r="G64" s="787"/>
      <c r="H64" s="787"/>
      <c r="I64" s="787"/>
      <c r="J64" s="787"/>
      <c r="K64" s="787"/>
      <c r="L64" s="787"/>
      <c r="M64" s="787"/>
      <c r="N64" s="787"/>
      <c r="O64" s="787"/>
      <c r="P64" s="788"/>
      <c r="Q64" s="171"/>
    </row>
    <row r="65" spans="1:19" x14ac:dyDescent="0.2">
      <c r="A65" s="171"/>
      <c r="B65" s="786"/>
      <c r="C65" s="787"/>
      <c r="D65" s="787"/>
      <c r="E65" s="787"/>
      <c r="F65" s="787"/>
      <c r="G65" s="787"/>
      <c r="H65" s="787"/>
      <c r="I65" s="787"/>
      <c r="J65" s="787"/>
      <c r="K65" s="787"/>
      <c r="L65" s="787"/>
      <c r="M65" s="787"/>
      <c r="N65" s="787"/>
      <c r="O65" s="787"/>
      <c r="P65" s="788"/>
      <c r="Q65" s="171"/>
    </row>
    <row r="66" spans="1:19" x14ac:dyDescent="0.2">
      <c r="A66" s="171"/>
      <c r="B66" s="786"/>
      <c r="C66" s="787"/>
      <c r="D66" s="787"/>
      <c r="E66" s="787"/>
      <c r="F66" s="787"/>
      <c r="G66" s="787"/>
      <c r="H66" s="787"/>
      <c r="I66" s="787"/>
      <c r="J66" s="787"/>
      <c r="K66" s="787"/>
      <c r="L66" s="787"/>
      <c r="M66" s="787"/>
      <c r="N66" s="787"/>
      <c r="O66" s="787"/>
      <c r="P66" s="788"/>
      <c r="Q66" s="171"/>
    </row>
    <row r="67" spans="1:19" x14ac:dyDescent="0.2">
      <c r="A67" s="171"/>
      <c r="B67" s="786"/>
      <c r="C67" s="787"/>
      <c r="D67" s="787"/>
      <c r="E67" s="787"/>
      <c r="F67" s="787"/>
      <c r="G67" s="787"/>
      <c r="H67" s="787"/>
      <c r="I67" s="787"/>
      <c r="J67" s="787"/>
      <c r="K67" s="787"/>
      <c r="L67" s="787"/>
      <c r="M67" s="787"/>
      <c r="N67" s="787"/>
      <c r="O67" s="787"/>
      <c r="P67" s="788"/>
      <c r="Q67" s="171"/>
    </row>
    <row r="68" spans="1:19" ht="13.5" thickBot="1" x14ac:dyDescent="0.25">
      <c r="A68" s="171"/>
      <c r="B68" s="789"/>
      <c r="C68" s="790"/>
      <c r="D68" s="790"/>
      <c r="E68" s="790"/>
      <c r="F68" s="790"/>
      <c r="G68" s="790"/>
      <c r="H68" s="790"/>
      <c r="I68" s="790"/>
      <c r="J68" s="790"/>
      <c r="K68" s="790"/>
      <c r="L68" s="790"/>
      <c r="M68" s="790"/>
      <c r="N68" s="790"/>
      <c r="O68" s="790"/>
      <c r="P68" s="791"/>
      <c r="Q68" s="171"/>
    </row>
    <row r="69" spans="1:19" s="182" customFormat="1" ht="4.5" customHeight="1" thickBot="1" x14ac:dyDescent="0.25">
      <c r="A69" s="792"/>
      <c r="B69" s="792"/>
      <c r="C69" s="792"/>
      <c r="D69" s="792"/>
      <c r="E69" s="792"/>
      <c r="F69" s="792"/>
      <c r="G69" s="792"/>
      <c r="H69" s="792"/>
      <c r="I69" s="792"/>
      <c r="J69" s="792"/>
      <c r="K69" s="792"/>
      <c r="L69" s="792"/>
      <c r="M69" s="792"/>
      <c r="N69" s="792"/>
      <c r="O69" s="792"/>
      <c r="P69" s="792"/>
      <c r="Q69" s="792"/>
      <c r="S69" s="183"/>
    </row>
    <row r="70" spans="1:19" ht="15" customHeight="1" x14ac:dyDescent="0.2">
      <c r="A70" s="171"/>
      <c r="B70" s="793" t="s">
        <v>5</v>
      </c>
      <c r="C70" s="660" t="s">
        <v>180</v>
      </c>
      <c r="D70" s="661"/>
      <c r="E70" s="661"/>
      <c r="F70" s="661"/>
      <c r="G70" s="661"/>
      <c r="H70" s="661"/>
      <c r="I70" s="661"/>
      <c r="J70" s="661"/>
      <c r="K70" s="661"/>
      <c r="L70" s="661"/>
      <c r="M70" s="661"/>
      <c r="N70" s="661"/>
      <c r="O70" s="661"/>
      <c r="P70" s="662"/>
      <c r="Q70" s="171"/>
    </row>
    <row r="71" spans="1:19" ht="51.75" customHeight="1" x14ac:dyDescent="0.2">
      <c r="A71" s="171"/>
      <c r="B71" s="794"/>
      <c r="C71" s="632" t="s">
        <v>398</v>
      </c>
      <c r="D71" s="633"/>
      <c r="E71" s="633"/>
      <c r="F71" s="633"/>
      <c r="G71" s="633"/>
      <c r="H71" s="633"/>
      <c r="I71" s="633"/>
      <c r="J71" s="633"/>
      <c r="K71" s="633"/>
      <c r="L71" s="633"/>
      <c r="M71" s="633"/>
      <c r="N71" s="633"/>
      <c r="O71" s="633"/>
      <c r="P71" s="634"/>
      <c r="Q71" s="171"/>
    </row>
    <row r="72" spans="1:19" ht="15" customHeight="1" x14ac:dyDescent="0.2">
      <c r="A72" s="171"/>
      <c r="B72" s="794"/>
      <c r="C72" s="663" t="s">
        <v>181</v>
      </c>
      <c r="D72" s="664"/>
      <c r="E72" s="664"/>
      <c r="F72" s="664"/>
      <c r="G72" s="664"/>
      <c r="H72" s="664"/>
      <c r="I72" s="664"/>
      <c r="J72" s="664"/>
      <c r="K72" s="664"/>
      <c r="L72" s="664"/>
      <c r="M72" s="664"/>
      <c r="N72" s="664"/>
      <c r="O72" s="664"/>
      <c r="P72" s="665"/>
      <c r="Q72" s="171"/>
    </row>
    <row r="73" spans="1:19" ht="93.75" customHeight="1" x14ac:dyDescent="0.2">
      <c r="A73" s="171"/>
      <c r="B73" s="794"/>
      <c r="C73" s="632" t="s">
        <v>399</v>
      </c>
      <c r="D73" s="633"/>
      <c r="E73" s="633"/>
      <c r="F73" s="633"/>
      <c r="G73" s="633"/>
      <c r="H73" s="633"/>
      <c r="I73" s="633"/>
      <c r="J73" s="633"/>
      <c r="K73" s="633"/>
      <c r="L73" s="633"/>
      <c r="M73" s="633"/>
      <c r="N73" s="633"/>
      <c r="O73" s="633"/>
      <c r="P73" s="634"/>
      <c r="Q73" s="171"/>
    </row>
    <row r="74" spans="1:19" ht="18" customHeight="1" x14ac:dyDescent="0.2">
      <c r="A74" s="171"/>
      <c r="B74" s="794"/>
      <c r="C74" s="663" t="s">
        <v>182</v>
      </c>
      <c r="D74" s="664"/>
      <c r="E74" s="664"/>
      <c r="F74" s="664"/>
      <c r="G74" s="664"/>
      <c r="H74" s="664"/>
      <c r="I74" s="664"/>
      <c r="J74" s="664"/>
      <c r="K74" s="664"/>
      <c r="L74" s="664"/>
      <c r="M74" s="664"/>
      <c r="N74" s="664"/>
      <c r="O74" s="664"/>
      <c r="P74" s="665"/>
      <c r="Q74" s="171"/>
    </row>
    <row r="75" spans="1:19" ht="75" customHeight="1" x14ac:dyDescent="0.2">
      <c r="A75" s="171"/>
      <c r="B75" s="794"/>
      <c r="C75" s="632" t="s">
        <v>400</v>
      </c>
      <c r="D75" s="633"/>
      <c r="E75" s="633"/>
      <c r="F75" s="633"/>
      <c r="G75" s="633"/>
      <c r="H75" s="633"/>
      <c r="I75" s="633"/>
      <c r="J75" s="633"/>
      <c r="K75" s="633"/>
      <c r="L75" s="633"/>
      <c r="M75" s="633"/>
      <c r="N75" s="633"/>
      <c r="O75" s="633"/>
      <c r="P75" s="634"/>
      <c r="Q75" s="171"/>
    </row>
    <row r="76" spans="1:19" ht="17.25" customHeight="1" x14ac:dyDescent="0.2">
      <c r="A76" s="171"/>
      <c r="B76" s="794"/>
      <c r="C76" s="663" t="s">
        <v>183</v>
      </c>
      <c r="D76" s="664"/>
      <c r="E76" s="664"/>
      <c r="F76" s="664"/>
      <c r="G76" s="664"/>
      <c r="H76" s="664"/>
      <c r="I76" s="664"/>
      <c r="J76" s="664"/>
      <c r="K76" s="664"/>
      <c r="L76" s="664"/>
      <c r="M76" s="664"/>
      <c r="N76" s="664"/>
      <c r="O76" s="664"/>
      <c r="P76" s="665"/>
      <c r="Q76" s="171"/>
    </row>
    <row r="77" spans="1:19" ht="107.25" customHeight="1" thickBot="1" x14ac:dyDescent="0.25">
      <c r="A77" s="171"/>
      <c r="B77" s="795"/>
      <c r="C77" s="651" t="s">
        <v>401</v>
      </c>
      <c r="D77" s="652"/>
      <c r="E77" s="652"/>
      <c r="F77" s="652"/>
      <c r="G77" s="652"/>
      <c r="H77" s="652"/>
      <c r="I77" s="652"/>
      <c r="J77" s="652"/>
      <c r="K77" s="652"/>
      <c r="L77" s="652"/>
      <c r="M77" s="652"/>
      <c r="N77" s="652"/>
      <c r="O77" s="652"/>
      <c r="P77" s="653"/>
      <c r="Q77" s="171"/>
    </row>
    <row r="78" spans="1:19" ht="30.75" customHeight="1" thickBot="1" x14ac:dyDescent="0.25">
      <c r="A78" s="171"/>
      <c r="B78" s="184" t="s">
        <v>63</v>
      </c>
      <c r="C78" s="705" t="s">
        <v>196</v>
      </c>
      <c r="D78" s="706"/>
      <c r="E78" s="706"/>
      <c r="F78" s="706"/>
      <c r="G78" s="706"/>
      <c r="H78" s="706"/>
      <c r="I78" s="706"/>
      <c r="J78" s="706"/>
      <c r="K78" s="706"/>
      <c r="L78" s="706"/>
      <c r="M78" s="706"/>
      <c r="N78" s="706"/>
      <c r="O78" s="706"/>
      <c r="P78" s="707"/>
      <c r="Q78" s="171"/>
    </row>
    <row r="79" spans="1:19" ht="27.75" customHeight="1" thickBot="1" x14ac:dyDescent="0.25">
      <c r="A79" s="171"/>
      <c r="B79" s="184" t="s">
        <v>84</v>
      </c>
      <c r="C79" s="654" t="s">
        <v>85</v>
      </c>
      <c r="D79" s="654"/>
      <c r="E79" s="654"/>
      <c r="F79" s="654"/>
      <c r="G79" s="654"/>
      <c r="H79" s="654"/>
      <c r="I79" s="654"/>
      <c r="J79" s="654"/>
      <c r="K79" s="654"/>
      <c r="L79" s="654"/>
      <c r="M79" s="654"/>
      <c r="N79" s="654"/>
      <c r="O79" s="654"/>
      <c r="P79" s="655"/>
      <c r="Q79" s="171"/>
    </row>
    <row r="82" spans="3:19" x14ac:dyDescent="0.2">
      <c r="C82" s="185"/>
    </row>
    <row r="83" spans="3:19" hidden="1" x14ac:dyDescent="0.2">
      <c r="C83" s="167">
        <v>2018</v>
      </c>
    </row>
    <row r="84" spans="3:19" hidden="1" x14ac:dyDescent="0.2">
      <c r="C84" s="167">
        <v>2019</v>
      </c>
    </row>
    <row r="90" spans="3:19" s="186" customFormat="1" x14ac:dyDescent="0.2">
      <c r="S90" s="169"/>
    </row>
    <row r="91" spans="3:19" s="186" customFormat="1" x14ac:dyDescent="0.2">
      <c r="S91" s="169"/>
    </row>
    <row r="92" spans="3:19" s="186" customFormat="1" x14ac:dyDescent="0.2">
      <c r="S92" s="169"/>
    </row>
    <row r="93" spans="3:19" s="186" customFormat="1" x14ac:dyDescent="0.2">
      <c r="S93" s="169"/>
    </row>
    <row r="94" spans="3:19" s="186" customFormat="1" x14ac:dyDescent="0.2">
      <c r="S94" s="169"/>
    </row>
    <row r="95" spans="3:19" s="186" customFormat="1" x14ac:dyDescent="0.2">
      <c r="S95" s="169"/>
    </row>
    <row r="96" spans="3:19" s="186" customFormat="1" x14ac:dyDescent="0.2">
      <c r="D96" s="187"/>
      <c r="E96" s="187"/>
      <c r="F96" s="187"/>
      <c r="G96" s="187"/>
      <c r="H96" s="187"/>
      <c r="I96" s="187"/>
      <c r="S96" s="169"/>
    </row>
    <row r="97" spans="2:19" s="186" customFormat="1" x14ac:dyDescent="0.2">
      <c r="D97" s="187"/>
      <c r="E97" s="187"/>
      <c r="F97" s="187"/>
      <c r="G97" s="187"/>
      <c r="H97" s="187"/>
      <c r="I97" s="187"/>
      <c r="S97" s="169"/>
    </row>
    <row r="98" spans="2:19" s="186" customFormat="1" x14ac:dyDescent="0.2">
      <c r="B98" s="187"/>
      <c r="C98" s="187"/>
      <c r="D98" s="187"/>
      <c r="E98" s="187"/>
      <c r="F98" s="187"/>
      <c r="G98" s="187"/>
      <c r="H98" s="187"/>
      <c r="I98" s="187"/>
      <c r="S98" s="169"/>
    </row>
    <row r="99" spans="2:19" s="186" customFormat="1" x14ac:dyDescent="0.2">
      <c r="B99" s="187"/>
      <c r="C99" s="187"/>
      <c r="D99" s="187"/>
      <c r="E99" s="187"/>
      <c r="F99" s="187"/>
      <c r="G99" s="187"/>
      <c r="H99" s="187"/>
      <c r="I99" s="187"/>
      <c r="S99" s="169"/>
    </row>
    <row r="100" spans="2:19" s="186" customFormat="1" x14ac:dyDescent="0.2">
      <c r="B100" s="187"/>
      <c r="C100" s="187"/>
      <c r="D100" s="187"/>
      <c r="E100" s="187"/>
      <c r="F100" s="187"/>
      <c r="G100" s="187"/>
      <c r="H100" s="187"/>
      <c r="I100" s="187"/>
      <c r="S100" s="169"/>
    </row>
    <row r="101" spans="2:19" s="186" customFormat="1" x14ac:dyDescent="0.2">
      <c r="B101" s="187"/>
      <c r="C101" s="187"/>
      <c r="D101" s="187"/>
      <c r="E101" s="187"/>
      <c r="F101" s="187"/>
      <c r="G101" s="187"/>
      <c r="H101" s="187"/>
      <c r="I101" s="187"/>
      <c r="K101" s="187"/>
      <c r="L101" s="187"/>
      <c r="M101" s="187"/>
      <c r="N101" s="187"/>
      <c r="O101" s="187"/>
      <c r="P101" s="187"/>
      <c r="S101" s="169"/>
    </row>
    <row r="102" spans="2:19" s="186" customFormat="1" x14ac:dyDescent="0.2">
      <c r="B102" s="187"/>
      <c r="C102" s="187"/>
      <c r="D102" s="187"/>
      <c r="E102" s="187"/>
      <c r="F102" s="187"/>
      <c r="G102" s="187"/>
      <c r="H102" s="187"/>
      <c r="I102" s="187"/>
      <c r="K102" s="187"/>
      <c r="L102" s="187"/>
      <c r="M102" s="187"/>
      <c r="N102" s="187"/>
      <c r="O102" s="187"/>
      <c r="P102" s="187"/>
      <c r="S102" s="169"/>
    </row>
    <row r="103" spans="2:19" s="186" customFormat="1" x14ac:dyDescent="0.2">
      <c r="B103" s="187"/>
      <c r="C103" s="187"/>
      <c r="D103" s="187"/>
      <c r="E103" s="187"/>
      <c r="F103" s="187"/>
      <c r="G103" s="187"/>
      <c r="H103" s="187"/>
      <c r="I103" s="187"/>
      <c r="K103" s="187"/>
      <c r="L103" s="187"/>
      <c r="M103" s="187"/>
      <c r="N103" s="187"/>
      <c r="O103" s="187"/>
      <c r="P103" s="187"/>
      <c r="S103" s="169"/>
    </row>
    <row r="104" spans="2:19" s="186" customFormat="1" x14ac:dyDescent="0.2">
      <c r="B104" s="187"/>
      <c r="C104" s="187"/>
      <c r="D104" s="187"/>
      <c r="E104" s="187"/>
      <c r="F104" s="187"/>
      <c r="G104" s="187"/>
      <c r="H104" s="187"/>
      <c r="I104" s="187"/>
      <c r="K104" s="187"/>
      <c r="L104" s="187"/>
      <c r="M104" s="187"/>
      <c r="N104" s="187"/>
      <c r="O104" s="187"/>
      <c r="P104" s="187"/>
      <c r="Q104" s="188" t="s">
        <v>69</v>
      </c>
      <c r="S104" s="169"/>
    </row>
    <row r="105" spans="2:19" s="186" customFormat="1" x14ac:dyDescent="0.2">
      <c r="B105" s="189"/>
      <c r="C105" s="189"/>
      <c r="D105" s="187"/>
      <c r="E105" s="187"/>
      <c r="F105" s="187"/>
      <c r="G105" s="187"/>
      <c r="H105" s="187"/>
      <c r="I105" s="187"/>
      <c r="K105" s="187"/>
      <c r="L105" s="187"/>
      <c r="O105" s="187"/>
      <c r="P105" s="187"/>
      <c r="Q105" s="188" t="s">
        <v>70</v>
      </c>
      <c r="S105" s="169"/>
    </row>
    <row r="106" spans="2:19" s="186" customFormat="1" x14ac:dyDescent="0.2">
      <c r="B106" s="189"/>
      <c r="C106" s="189"/>
      <c r="D106" s="187"/>
      <c r="E106" s="187"/>
      <c r="F106" s="187"/>
      <c r="G106" s="187"/>
      <c r="H106" s="187"/>
      <c r="I106" s="187"/>
      <c r="K106" s="187"/>
      <c r="L106" s="187"/>
      <c r="O106" s="187"/>
      <c r="P106" s="187"/>
      <c r="Q106" s="188" t="s">
        <v>72</v>
      </c>
      <c r="S106" s="169"/>
    </row>
    <row r="107" spans="2:19" s="186" customFormat="1" x14ac:dyDescent="0.2">
      <c r="B107" s="189"/>
      <c r="C107" s="189"/>
      <c r="D107" s="187"/>
      <c r="E107" s="187"/>
      <c r="F107" s="187"/>
      <c r="G107" s="187"/>
      <c r="H107" s="187"/>
      <c r="I107" s="187"/>
      <c r="K107" s="187"/>
      <c r="L107" s="187"/>
      <c r="O107" s="187"/>
      <c r="P107" s="187"/>
      <c r="Q107" s="188" t="s">
        <v>71</v>
      </c>
      <c r="S107" s="169"/>
    </row>
    <row r="108" spans="2:19" s="186" customFormat="1" x14ac:dyDescent="0.2">
      <c r="B108" s="187"/>
      <c r="C108" s="189"/>
      <c r="D108" s="187"/>
      <c r="E108" s="187"/>
      <c r="F108" s="187"/>
      <c r="G108" s="187"/>
      <c r="H108" s="187"/>
      <c r="I108" s="187"/>
      <c r="K108" s="187"/>
      <c r="L108" s="187"/>
      <c r="M108" s="189"/>
      <c r="N108" s="187"/>
      <c r="O108" s="187"/>
      <c r="P108" s="187"/>
      <c r="Q108" s="188" t="s">
        <v>73</v>
      </c>
      <c r="S108" s="169"/>
    </row>
    <row r="109" spans="2:19" s="186" customFormat="1" x14ac:dyDescent="0.2">
      <c r="B109" s="187"/>
      <c r="C109" s="189"/>
      <c r="D109" s="187"/>
      <c r="E109" s="187"/>
      <c r="F109" s="187"/>
      <c r="G109" s="187"/>
      <c r="H109" s="187"/>
      <c r="I109" s="187"/>
      <c r="K109" s="187"/>
      <c r="L109" s="187"/>
      <c r="M109" s="187"/>
      <c r="N109" s="187" t="s">
        <v>67</v>
      </c>
      <c r="O109" s="187"/>
      <c r="P109" s="187"/>
      <c r="Q109" s="188" t="s">
        <v>74</v>
      </c>
      <c r="S109" s="169"/>
    </row>
    <row r="110" spans="2:19" s="186" customFormat="1" x14ac:dyDescent="0.2">
      <c r="B110" s="187"/>
      <c r="C110" s="189"/>
      <c r="D110" s="187"/>
      <c r="E110" s="187"/>
      <c r="F110" s="187"/>
      <c r="G110" s="187"/>
      <c r="H110" s="187"/>
      <c r="I110" s="187"/>
      <c r="K110" s="187"/>
      <c r="L110" s="187"/>
      <c r="M110" s="187"/>
      <c r="N110" s="187"/>
      <c r="O110" s="187"/>
      <c r="P110" s="187"/>
      <c r="S110" s="169"/>
    </row>
    <row r="111" spans="2:19" s="186" customFormat="1" x14ac:dyDescent="0.2">
      <c r="B111" s="187"/>
      <c r="C111" s="189"/>
      <c r="D111" s="187"/>
      <c r="E111" s="187"/>
      <c r="F111" s="187"/>
      <c r="G111" s="187"/>
      <c r="H111" s="187"/>
      <c r="I111" s="187"/>
      <c r="K111" s="187"/>
      <c r="L111" s="187"/>
      <c r="M111" s="187"/>
      <c r="N111" s="187"/>
      <c r="O111" s="187"/>
      <c r="P111" s="187"/>
      <c r="S111" s="169"/>
    </row>
    <row r="112" spans="2:19" s="186" customFormat="1" x14ac:dyDescent="0.2">
      <c r="B112" s="187"/>
      <c r="C112" s="187"/>
      <c r="D112" s="187"/>
      <c r="E112" s="187"/>
      <c r="F112" s="187"/>
      <c r="G112" s="187"/>
      <c r="H112" s="187"/>
      <c r="I112" s="187"/>
      <c r="K112" s="187"/>
      <c r="L112" s="187"/>
      <c r="M112" s="187"/>
      <c r="N112" s="187"/>
      <c r="O112" s="187"/>
      <c r="P112" s="187"/>
      <c r="S112" s="169"/>
    </row>
    <row r="113" spans="2:19" s="186" customFormat="1" x14ac:dyDescent="0.2">
      <c r="B113" s="187"/>
      <c r="C113" s="187"/>
      <c r="D113" s="187"/>
      <c r="E113" s="187"/>
      <c r="F113" s="187"/>
      <c r="G113" s="187"/>
      <c r="H113" s="187"/>
      <c r="I113" s="187"/>
      <c r="K113" s="187"/>
      <c r="L113" s="187"/>
      <c r="M113" s="187"/>
      <c r="N113" s="187"/>
      <c r="O113" s="187"/>
      <c r="P113" s="187"/>
      <c r="S113" s="169"/>
    </row>
    <row r="114" spans="2:19" s="186" customFormat="1" x14ac:dyDescent="0.2">
      <c r="B114" s="187"/>
      <c r="C114" s="187"/>
      <c r="D114" s="187"/>
      <c r="E114" s="187"/>
      <c r="F114" s="187"/>
      <c r="G114" s="187"/>
      <c r="H114" s="187"/>
      <c r="I114" s="187"/>
      <c r="K114" s="187"/>
      <c r="L114" s="187"/>
      <c r="M114" s="187"/>
      <c r="N114" s="187"/>
      <c r="O114" s="187"/>
      <c r="P114" s="187"/>
      <c r="Q114" s="188">
        <v>2015</v>
      </c>
      <c r="S114" s="169"/>
    </row>
    <row r="115" spans="2:19" s="186" customFormat="1" ht="12.75" customHeight="1" x14ac:dyDescent="0.2">
      <c r="B115" s="187"/>
      <c r="C115" s="187"/>
      <c r="D115" s="187"/>
      <c r="E115" s="187"/>
      <c r="F115" s="187"/>
      <c r="G115" s="187"/>
      <c r="H115" s="187"/>
      <c r="I115" s="187"/>
      <c r="Q115" s="188">
        <v>2016</v>
      </c>
      <c r="S115" s="169"/>
    </row>
    <row r="116" spans="2:19" s="186" customFormat="1" x14ac:dyDescent="0.2">
      <c r="B116" s="187"/>
      <c r="C116" s="187"/>
      <c r="D116" s="187"/>
      <c r="E116" s="187"/>
      <c r="F116" s="187"/>
      <c r="G116" s="187"/>
      <c r="H116" s="187"/>
      <c r="I116" s="187"/>
      <c r="Q116" s="188">
        <v>2017</v>
      </c>
      <c r="S116" s="169"/>
    </row>
    <row r="117" spans="2:19" s="186" customFormat="1" x14ac:dyDescent="0.2">
      <c r="C117" s="187"/>
      <c r="H117" s="187"/>
      <c r="I117" s="187"/>
      <c r="Q117" s="188">
        <v>2018</v>
      </c>
      <c r="S117" s="169"/>
    </row>
    <row r="118" spans="2:19" s="186" customFormat="1" x14ac:dyDescent="0.2">
      <c r="C118" s="187"/>
      <c r="H118" s="187"/>
      <c r="I118" s="187"/>
      <c r="S118" s="169"/>
    </row>
    <row r="119" spans="2:19" s="186" customFormat="1" x14ac:dyDescent="0.2">
      <c r="C119" s="187"/>
      <c r="H119" s="187"/>
      <c r="I119" s="187"/>
      <c r="S119" s="169"/>
    </row>
    <row r="120" spans="2:19" s="186" customFormat="1" x14ac:dyDescent="0.2">
      <c r="B120" s="190"/>
      <c r="C120" s="187"/>
      <c r="H120" s="187"/>
      <c r="I120" s="187"/>
      <c r="S120" s="169"/>
    </row>
    <row r="121" spans="2:19" s="186" customFormat="1" x14ac:dyDescent="0.2">
      <c r="B121" s="190"/>
      <c r="C121" s="187"/>
      <c r="H121" s="187"/>
      <c r="I121" s="187"/>
      <c r="S121" s="169"/>
    </row>
    <row r="122" spans="2:19" s="186" customFormat="1" x14ac:dyDescent="0.2">
      <c r="B122" s="190"/>
      <c r="C122" s="187"/>
      <c r="H122" s="187"/>
      <c r="I122" s="187"/>
      <c r="S122" s="169"/>
    </row>
    <row r="123" spans="2:19" s="186" customFormat="1" x14ac:dyDescent="0.2">
      <c r="B123" s="190"/>
      <c r="C123" s="187"/>
      <c r="H123" s="187"/>
      <c r="I123" s="187"/>
      <c r="S123" s="169"/>
    </row>
    <row r="124" spans="2:19" s="186" customFormat="1" x14ac:dyDescent="0.2">
      <c r="B124" s="190"/>
      <c r="C124" s="187"/>
      <c r="H124" s="187"/>
      <c r="I124" s="187"/>
      <c r="S124" s="169"/>
    </row>
    <row r="125" spans="2:19" s="186" customFormat="1" x14ac:dyDescent="0.2">
      <c r="B125" s="190"/>
      <c r="C125" s="187"/>
      <c r="H125" s="187"/>
      <c r="I125" s="187"/>
      <c r="S125" s="169"/>
    </row>
    <row r="126" spans="2:19" s="186" customFormat="1" x14ac:dyDescent="0.2">
      <c r="B126" s="190"/>
      <c r="C126" s="187"/>
      <c r="H126" s="187"/>
      <c r="I126" s="187"/>
      <c r="S126" s="169"/>
    </row>
    <row r="127" spans="2:19" s="186" customFormat="1" x14ac:dyDescent="0.2">
      <c r="B127" s="191"/>
      <c r="C127" s="187"/>
      <c r="H127" s="187"/>
      <c r="I127" s="187"/>
      <c r="S127" s="169"/>
    </row>
    <row r="128" spans="2:19" s="186" customFormat="1" x14ac:dyDescent="0.2">
      <c r="B128" s="191"/>
      <c r="C128" s="187"/>
      <c r="H128" s="187"/>
      <c r="I128" s="187"/>
      <c r="S128" s="169"/>
    </row>
    <row r="129" spans="2:19" s="186" customFormat="1" x14ac:dyDescent="0.2">
      <c r="C129" s="187"/>
      <c r="H129" s="187"/>
      <c r="I129" s="187"/>
      <c r="S129" s="169"/>
    </row>
    <row r="130" spans="2:19" s="186" customFormat="1" x14ac:dyDescent="0.2">
      <c r="B130" s="192" t="s">
        <v>260</v>
      </c>
      <c r="C130" s="187"/>
      <c r="F130" s="187"/>
      <c r="I130" s="187"/>
      <c r="S130" s="169"/>
    </row>
    <row r="131" spans="2:19" s="186" customFormat="1" x14ac:dyDescent="0.2">
      <c r="B131" s="192" t="s">
        <v>261</v>
      </c>
      <c r="C131" s="187"/>
      <c r="F131" s="187"/>
      <c r="I131" s="187"/>
      <c r="S131" s="169"/>
    </row>
    <row r="132" spans="2:19" s="186" customFormat="1" x14ac:dyDescent="0.2">
      <c r="B132" s="192" t="s">
        <v>262</v>
      </c>
      <c r="C132" s="187"/>
      <c r="F132" s="187"/>
      <c r="I132" s="193"/>
      <c r="J132" s="193"/>
      <c r="K132" s="193"/>
      <c r="S132" s="169"/>
    </row>
    <row r="133" spans="2:19" s="186" customFormat="1" x14ac:dyDescent="0.2">
      <c r="B133" s="192" t="s">
        <v>263</v>
      </c>
      <c r="C133" s="187"/>
      <c r="F133" s="187"/>
      <c r="G133" s="187"/>
      <c r="H133" s="193"/>
      <c r="I133" s="193"/>
      <c r="J133" s="193"/>
      <c r="K133" s="193"/>
      <c r="S133" s="169"/>
    </row>
    <row r="134" spans="2:19" s="186" customFormat="1" x14ac:dyDescent="0.2">
      <c r="B134" s="192" t="s">
        <v>264</v>
      </c>
      <c r="C134" s="187"/>
      <c r="F134" s="187"/>
      <c r="G134" s="187"/>
      <c r="H134" s="193"/>
      <c r="I134" s="193"/>
      <c r="J134" s="193"/>
      <c r="K134" s="193"/>
      <c r="S134" s="169"/>
    </row>
    <row r="135" spans="2:19" s="186" customFormat="1" x14ac:dyDescent="0.2">
      <c r="B135" s="192" t="s">
        <v>265</v>
      </c>
      <c r="C135" s="187"/>
      <c r="F135" s="187"/>
      <c r="G135" s="187"/>
      <c r="H135" s="193"/>
      <c r="I135" s="193"/>
      <c r="J135" s="193"/>
      <c r="K135" s="193"/>
      <c r="S135" s="169"/>
    </row>
    <row r="136" spans="2:19" s="186" customFormat="1" x14ac:dyDescent="0.2">
      <c r="B136" s="192" t="s">
        <v>266</v>
      </c>
      <c r="C136" s="187"/>
      <c r="F136" s="187"/>
      <c r="G136" s="187"/>
      <c r="H136" s="193"/>
      <c r="I136" s="193"/>
      <c r="J136" s="193"/>
      <c r="K136" s="193"/>
      <c r="S136" s="169"/>
    </row>
    <row r="137" spans="2:19" s="186" customFormat="1" x14ac:dyDescent="0.2">
      <c r="B137" s="194"/>
      <c r="C137" s="187"/>
      <c r="F137" s="187"/>
      <c r="G137" s="187"/>
      <c r="H137" s="193"/>
      <c r="I137" s="193"/>
      <c r="J137" s="193"/>
      <c r="K137" s="193"/>
      <c r="S137" s="169"/>
    </row>
    <row r="138" spans="2:19" s="186" customFormat="1" x14ac:dyDescent="0.2">
      <c r="B138" s="190"/>
      <c r="C138" s="187"/>
      <c r="F138" s="187"/>
      <c r="G138" s="187"/>
      <c r="H138" s="193"/>
      <c r="I138" s="193"/>
      <c r="J138" s="193"/>
      <c r="K138" s="193"/>
      <c r="S138" s="169"/>
    </row>
    <row r="139" spans="2:19" s="171" customFormat="1" x14ac:dyDescent="0.2">
      <c r="B139" s="190"/>
      <c r="C139" s="187"/>
      <c r="F139" s="187"/>
      <c r="G139" s="187"/>
      <c r="H139" s="193"/>
      <c r="I139" s="193"/>
      <c r="J139" s="193"/>
      <c r="K139" s="193"/>
      <c r="S139" s="174"/>
    </row>
    <row r="140" spans="2:19" s="171" customFormat="1" x14ac:dyDescent="0.2">
      <c r="B140" s="186" t="s">
        <v>29</v>
      </c>
      <c r="C140" s="187"/>
      <c r="F140" s="187"/>
      <c r="G140" s="187"/>
      <c r="H140" s="193"/>
      <c r="I140" s="193"/>
      <c r="J140" s="193"/>
      <c r="K140" s="193"/>
      <c r="S140" s="174"/>
    </row>
    <row r="141" spans="2:19" s="171" customFormat="1" x14ac:dyDescent="0.2">
      <c r="B141" s="195" t="s">
        <v>55</v>
      </c>
      <c r="C141" s="187"/>
      <c r="F141" s="187"/>
      <c r="G141" s="187"/>
      <c r="H141" s="193"/>
      <c r="I141" s="193"/>
      <c r="J141" s="193"/>
      <c r="K141" s="193"/>
      <c r="S141" s="174"/>
    </row>
    <row r="142" spans="2:19" s="171" customFormat="1" x14ac:dyDescent="0.2">
      <c r="B142" s="195" t="s">
        <v>166</v>
      </c>
      <c r="C142" s="187"/>
      <c r="F142" s="187"/>
      <c r="G142" s="187"/>
      <c r="H142" s="193"/>
      <c r="I142" s="193"/>
      <c r="J142" s="193"/>
      <c r="K142" s="193"/>
      <c r="S142" s="174"/>
    </row>
    <row r="143" spans="2:19" s="171" customFormat="1" x14ac:dyDescent="0.2">
      <c r="B143" s="195" t="s">
        <v>39</v>
      </c>
      <c r="C143" s="187"/>
      <c r="F143" s="187"/>
      <c r="G143" s="187"/>
      <c r="H143" s="193"/>
      <c r="I143" s="193"/>
      <c r="J143" s="193"/>
      <c r="K143" s="193"/>
      <c r="S143" s="174"/>
    </row>
    <row r="144" spans="2:19" s="171" customFormat="1" x14ac:dyDescent="0.2">
      <c r="B144" s="195" t="s">
        <v>172</v>
      </c>
      <c r="C144" s="187"/>
      <c r="F144" s="187"/>
      <c r="G144" s="187"/>
      <c r="H144" s="193"/>
      <c r="I144" s="193"/>
      <c r="J144" s="193"/>
      <c r="K144" s="193"/>
      <c r="S144" s="174"/>
    </row>
    <row r="145" spans="2:19" s="171" customFormat="1" x14ac:dyDescent="0.2">
      <c r="B145" s="195" t="s">
        <v>112</v>
      </c>
      <c r="C145" s="187"/>
      <c r="F145" s="187"/>
      <c r="G145" s="187"/>
      <c r="J145" s="193"/>
      <c r="K145" s="193"/>
      <c r="S145" s="174"/>
    </row>
    <row r="146" spans="2:19" s="171" customFormat="1" x14ac:dyDescent="0.2">
      <c r="B146" s="195" t="s">
        <v>174</v>
      </c>
      <c r="C146" s="187"/>
      <c r="F146" s="187"/>
      <c r="G146" s="187"/>
      <c r="S146" s="174"/>
    </row>
    <row r="147" spans="2:19" s="171" customFormat="1" x14ac:dyDescent="0.2">
      <c r="B147" s="195" t="s">
        <v>53</v>
      </c>
      <c r="C147" s="187"/>
      <c r="F147" s="187"/>
      <c r="G147" s="187"/>
      <c r="S147" s="174"/>
    </row>
    <row r="148" spans="2:19" s="171" customFormat="1" x14ac:dyDescent="0.2">
      <c r="B148" s="195" t="s">
        <v>163</v>
      </c>
      <c r="C148" s="187"/>
      <c r="F148" s="187"/>
      <c r="G148" s="187"/>
      <c r="S148" s="174"/>
    </row>
    <row r="149" spans="2:19" s="171" customFormat="1" x14ac:dyDescent="0.2">
      <c r="B149" s="195" t="s">
        <v>167</v>
      </c>
      <c r="C149" s="187"/>
      <c r="F149" s="187"/>
      <c r="G149" s="187"/>
      <c r="S149" s="174"/>
    </row>
    <row r="150" spans="2:19" x14ac:dyDescent="0.2">
      <c r="B150" s="196" t="s">
        <v>187</v>
      </c>
      <c r="C150" s="187"/>
      <c r="F150" s="187"/>
      <c r="G150" s="187"/>
    </row>
    <row r="151" spans="2:19" x14ac:dyDescent="0.2">
      <c r="B151" s="195" t="s">
        <v>165</v>
      </c>
      <c r="C151" s="187"/>
      <c r="F151" s="187"/>
      <c r="G151" s="187"/>
    </row>
    <row r="152" spans="2:19" x14ac:dyDescent="0.2">
      <c r="B152" s="195" t="s">
        <v>170</v>
      </c>
      <c r="C152" s="187"/>
      <c r="F152" s="187"/>
      <c r="G152" s="187"/>
    </row>
    <row r="153" spans="2:19" x14ac:dyDescent="0.2">
      <c r="B153" s="195" t="s">
        <v>173</v>
      </c>
      <c r="C153" s="187"/>
      <c r="F153" s="187"/>
      <c r="G153" s="187"/>
    </row>
    <row r="154" spans="2:19" x14ac:dyDescent="0.2">
      <c r="B154" s="195" t="s">
        <v>171</v>
      </c>
      <c r="C154" s="187"/>
      <c r="F154" s="187"/>
      <c r="G154" s="187"/>
    </row>
    <row r="155" spans="2:19" x14ac:dyDescent="0.2">
      <c r="B155" s="195" t="s">
        <v>168</v>
      </c>
      <c r="C155" s="187"/>
      <c r="F155" s="187"/>
      <c r="G155" s="187"/>
    </row>
    <row r="156" spans="2:19" x14ac:dyDescent="0.2">
      <c r="B156" s="195" t="s">
        <v>161</v>
      </c>
      <c r="C156" s="187"/>
      <c r="F156" s="187"/>
      <c r="G156" s="187"/>
    </row>
    <row r="157" spans="2:19" x14ac:dyDescent="0.2">
      <c r="B157" s="195" t="s">
        <v>169</v>
      </c>
      <c r="C157" s="187"/>
    </row>
    <row r="158" spans="2:19" x14ac:dyDescent="0.2">
      <c r="B158" s="195" t="s">
        <v>162</v>
      </c>
      <c r="C158" s="187"/>
    </row>
    <row r="159" spans="2:19" x14ac:dyDescent="0.2">
      <c r="B159" s="195" t="s">
        <v>164</v>
      </c>
      <c r="C159" s="187"/>
    </row>
    <row r="160" spans="2:19" x14ac:dyDescent="0.2">
      <c r="B160" s="195" t="s">
        <v>46</v>
      </c>
      <c r="C160" s="187"/>
    </row>
    <row r="161" spans="2:3" x14ac:dyDescent="0.2">
      <c r="B161" s="195" t="s">
        <v>54</v>
      </c>
      <c r="C161" s="187"/>
    </row>
    <row r="162" spans="2:3" x14ac:dyDescent="0.2">
      <c r="B162" s="195" t="s">
        <v>45</v>
      </c>
      <c r="C162" s="187"/>
    </row>
    <row r="163" spans="2:3" x14ac:dyDescent="0.2">
      <c r="B163" s="195" t="s">
        <v>47</v>
      </c>
      <c r="C163" s="187"/>
    </row>
    <row r="164" spans="2:3" x14ac:dyDescent="0.2">
      <c r="B164" s="195" t="s">
        <v>113</v>
      </c>
      <c r="C164" s="187"/>
    </row>
    <row r="165" spans="2:3" x14ac:dyDescent="0.2">
      <c r="B165" s="195" t="s">
        <v>111</v>
      </c>
      <c r="C165" s="187"/>
    </row>
    <row r="166" spans="2:3" x14ac:dyDescent="0.2">
      <c r="B166" s="195" t="s">
        <v>40</v>
      </c>
      <c r="C166" s="187"/>
    </row>
    <row r="167" spans="2:3" x14ac:dyDescent="0.2">
      <c r="B167" s="195" t="s">
        <v>110</v>
      </c>
    </row>
    <row r="168" spans="2:3" x14ac:dyDescent="0.2">
      <c r="B168" s="186"/>
    </row>
    <row r="169" spans="2:3" x14ac:dyDescent="0.2">
      <c r="B169" s="186"/>
    </row>
    <row r="170" spans="2:3" x14ac:dyDescent="0.2">
      <c r="B170" s="186"/>
    </row>
    <row r="171" spans="2:3" x14ac:dyDescent="0.2">
      <c r="B171" s="186" t="s">
        <v>188</v>
      </c>
    </row>
    <row r="172" spans="2:3" x14ac:dyDescent="0.2">
      <c r="B172" s="188" t="s">
        <v>66</v>
      </c>
    </row>
    <row r="173" spans="2:3" x14ac:dyDescent="0.2">
      <c r="B173" s="188" t="s">
        <v>85</v>
      </c>
    </row>
    <row r="174" spans="2:3" x14ac:dyDescent="0.2">
      <c r="B174" s="186"/>
    </row>
    <row r="175" spans="2:3" x14ac:dyDescent="0.2">
      <c r="B175" s="190"/>
    </row>
    <row r="176" spans="2:3" x14ac:dyDescent="0.2">
      <c r="B176" s="190"/>
    </row>
    <row r="177" spans="2:2" x14ac:dyDescent="0.2">
      <c r="B177" s="197"/>
    </row>
    <row r="178" spans="2:2" x14ac:dyDescent="0.2">
      <c r="B178" s="197"/>
    </row>
    <row r="179" spans="2:2" x14ac:dyDescent="0.2">
      <c r="B179" s="197"/>
    </row>
    <row r="180" spans="2:2" x14ac:dyDescent="0.2">
      <c r="B180" s="197"/>
    </row>
    <row r="181" spans="2:2" x14ac:dyDescent="0.2">
      <c r="B181" s="197"/>
    </row>
  </sheetData>
  <sheetProtection formatColumns="0" formatRows="0"/>
  <mergeCells count="78">
    <mergeCell ref="C77:P77"/>
    <mergeCell ref="C78:P78"/>
    <mergeCell ref="C79:P79"/>
    <mergeCell ref="B53:P68"/>
    <mergeCell ref="A69:Q69"/>
    <mergeCell ref="B70:B77"/>
    <mergeCell ref="C70:P70"/>
    <mergeCell ref="C71:P71"/>
    <mergeCell ref="C72:P72"/>
    <mergeCell ref="C73:P73"/>
    <mergeCell ref="C74:P74"/>
    <mergeCell ref="C75:P75"/>
    <mergeCell ref="C76:P76"/>
    <mergeCell ref="C44:G44"/>
    <mergeCell ref="H44:L44"/>
    <mergeCell ref="M44:P44"/>
    <mergeCell ref="B46:P46"/>
    <mergeCell ref="B48:B50"/>
    <mergeCell ref="B52:P52"/>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F50">
    <cfRule type="cellIs" dxfId="108" priority="43" operator="lessThanOrEqual">
      <formula>0.15</formula>
    </cfRule>
    <cfRule type="cellIs" dxfId="107" priority="44" operator="greaterThanOrEqual">
      <formula>0.2</formula>
    </cfRule>
    <cfRule type="cellIs" dxfId="106" priority="45" operator="between">
      <formula>0.1511</formula>
      <formula>"19.99%"</formula>
    </cfRule>
  </conditionalFormatting>
  <conditionalFormatting sqref="I50">
    <cfRule type="cellIs" dxfId="105" priority="40" operator="lessThanOrEqual">
      <formula>0.15</formula>
    </cfRule>
    <cfRule type="cellIs" dxfId="104" priority="41" operator="greaterThanOrEqual">
      <formula>0.2</formula>
    </cfRule>
    <cfRule type="cellIs" dxfId="103" priority="42" operator="between">
      <formula>0.1511</formula>
      <formula>"19.99%"</formula>
    </cfRule>
  </conditionalFormatting>
  <conditionalFormatting sqref="L50">
    <cfRule type="cellIs" dxfId="102" priority="37" operator="lessThanOrEqual">
      <formula>0.15</formula>
    </cfRule>
    <cfRule type="cellIs" dxfId="101" priority="38" operator="greaterThanOrEqual">
      <formula>0.2</formula>
    </cfRule>
    <cfRule type="cellIs" dxfId="100" priority="39" operator="between">
      <formula>0.1511</formula>
      <formula>"19.99%"</formula>
    </cfRule>
  </conditionalFormatting>
  <conditionalFormatting sqref="O50">
    <cfRule type="cellIs" dxfId="99" priority="34" operator="lessThanOrEqual">
      <formula>0.15</formula>
    </cfRule>
    <cfRule type="cellIs" dxfId="98" priority="35" operator="greaterThanOrEqual">
      <formula>0.2</formula>
    </cfRule>
    <cfRule type="cellIs" dxfId="97" priority="36" operator="between">
      <formula>0.1511</formula>
      <formula>"19.99%"</formula>
    </cfRule>
  </conditionalFormatting>
  <conditionalFormatting sqref="P50">
    <cfRule type="cellIs" dxfId="96" priority="31" operator="lessThanOrEqual">
      <formula>0.15</formula>
    </cfRule>
    <cfRule type="cellIs" dxfId="95" priority="32" operator="greaterThanOrEqual">
      <formula>0.2</formula>
    </cfRule>
    <cfRule type="cellIs" dxfId="94" priority="33" operator="between">
      <formula>0.1511</formula>
      <formula>"19.99%"</formula>
    </cfRule>
  </conditionalFormatting>
  <conditionalFormatting sqref="F49">
    <cfRule type="cellIs" dxfId="93" priority="13" operator="lessThanOrEqual">
      <formula>0.15</formula>
    </cfRule>
    <cfRule type="cellIs" dxfId="92" priority="14" operator="greaterThanOrEqual">
      <formula>0.2</formula>
    </cfRule>
    <cfRule type="cellIs" dxfId="91" priority="15" operator="between">
      <formula>0.1511</formula>
      <formula>"19.99%"</formula>
    </cfRule>
  </conditionalFormatting>
  <conditionalFormatting sqref="I49">
    <cfRule type="cellIs" dxfId="90" priority="10" operator="lessThanOrEqual">
      <formula>0.15</formula>
    </cfRule>
    <cfRule type="cellIs" dxfId="89" priority="11" operator="greaterThanOrEqual">
      <formula>0.2</formula>
    </cfRule>
    <cfRule type="cellIs" dxfId="88" priority="12" operator="between">
      <formula>0.1511</formula>
      <formula>"19.99%"</formula>
    </cfRule>
  </conditionalFormatting>
  <conditionalFormatting sqref="L49">
    <cfRule type="cellIs" dxfId="87" priority="7" operator="lessThanOrEqual">
      <formula>0.15</formula>
    </cfRule>
    <cfRule type="cellIs" dxfId="86" priority="8" operator="greaterThanOrEqual">
      <formula>0.2</formula>
    </cfRule>
    <cfRule type="cellIs" dxfId="85" priority="9" operator="between">
      <formula>0.1511</formula>
      <formula>"19.99%"</formula>
    </cfRule>
  </conditionalFormatting>
  <conditionalFormatting sqref="O49">
    <cfRule type="cellIs" dxfId="84" priority="4" operator="lessThanOrEqual">
      <formula>0.15</formula>
    </cfRule>
    <cfRule type="cellIs" dxfId="83" priority="5" operator="greaterThanOrEqual">
      <formula>0.2</formula>
    </cfRule>
    <cfRule type="cellIs" dxfId="82" priority="6" operator="between">
      <formula>0.1511</formula>
      <formula>"19.99%"</formula>
    </cfRule>
  </conditionalFormatting>
  <conditionalFormatting sqref="P49">
    <cfRule type="cellIs" dxfId="81" priority="1" operator="lessThanOrEqual">
      <formula>0.15</formula>
    </cfRule>
    <cfRule type="cellIs" dxfId="80" priority="2" operator="greaterThanOrEqual">
      <formula>0.2</formula>
    </cfRule>
    <cfRule type="cellIs" dxfId="79" priority="3" operator="between">
      <formula>0.1511</formula>
      <formula>"19.99%"</formula>
    </cfRule>
  </conditionalFormatting>
  <dataValidations count="6">
    <dataValidation type="list" allowBlank="1" showInputMessage="1" showErrorMessage="1" sqref="C79:P79" xr:uid="{844FE8DC-C70A-49FB-B253-997F3DDEC26C}">
      <formula1>$B$172:$B$173</formula1>
    </dataValidation>
    <dataValidation type="list" allowBlank="1" showInputMessage="1" showErrorMessage="1" sqref="C12:P12" xr:uid="{7D25EBE9-909B-44A5-B16A-1D49B564369B}">
      <formula1>$B$141:$B$167</formula1>
    </dataValidation>
    <dataValidation type="list" allowBlank="1" showInputMessage="1" showErrorMessage="1" sqref="N10:P10" xr:uid="{F7D6665A-C8BD-42D3-8D2B-F077C49AC7F4}">
      <formula1>"Economicos,Eficiencia,Eficacia, Efectividad,Calidad"</formula1>
    </dataValidation>
    <dataValidation type="list" allowBlank="1" showInputMessage="1" showErrorMessage="1" sqref="C32:P32 C34:P34 C36:P36" xr:uid="{6BBF3760-8655-44BB-98B5-CB4313D364DF}">
      <formula1>$Q$104:$Q$109</formula1>
    </dataValidation>
    <dataValidation type="list" allowBlank="1" showInputMessage="1" showErrorMessage="1" sqref="C18:P18" xr:uid="{27A4B077-E62A-412A-A896-1FB1B8B704FA}">
      <formula1>$B$130:$B$136</formula1>
    </dataValidation>
    <dataValidation type="list" allowBlank="1" showInputMessage="1" showErrorMessage="1" sqref="C10:I10" xr:uid="{9E7D2175-AEDF-483A-9E56-988DCF0E45F9}">
      <formula1>"2023,2024,2025,2026,2027"</formula1>
    </dataValidation>
  </dataValidation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2E48C-3657-41CC-A722-0BBC19B7E266}">
  <sheetPr>
    <tabColor theme="9" tint="0.39997558519241921"/>
  </sheetPr>
  <dimension ref="A1:AM121"/>
  <sheetViews>
    <sheetView topLeftCell="H1" zoomScaleNormal="100" workbookViewId="0">
      <selection activeCell="X10" sqref="X10:X11"/>
    </sheetView>
  </sheetViews>
  <sheetFormatPr baseColWidth="10" defaultRowHeight="30" customHeight="1" x14ac:dyDescent="0.2"/>
  <cols>
    <col min="1" max="1" width="28.5703125" style="226" customWidth="1"/>
    <col min="2" max="2" width="27" style="203" bestFit="1" customWidth="1"/>
    <col min="3" max="12" width="15.7109375" style="203" customWidth="1"/>
    <col min="13" max="13" width="18" style="203" customWidth="1"/>
    <col min="14" max="14" width="15.7109375" style="203" customWidth="1"/>
    <col min="15" max="15" width="25.5703125" style="203" customWidth="1"/>
    <col min="16" max="17" width="11.42578125" style="199"/>
    <col min="18" max="18" width="11.42578125" style="169" customWidth="1"/>
    <col min="19" max="19" width="11.42578125" style="199"/>
    <col min="20" max="16384" width="11.42578125" style="203"/>
  </cols>
  <sheetData>
    <row r="1" spans="1:39" ht="30" customHeight="1" x14ac:dyDescent="0.25">
      <c r="A1" s="813"/>
      <c r="B1" s="814" t="s">
        <v>56</v>
      </c>
      <c r="C1" s="815"/>
      <c r="D1" s="815"/>
      <c r="E1" s="815"/>
      <c r="F1" s="815"/>
      <c r="G1" s="815"/>
      <c r="H1" s="815"/>
      <c r="I1" s="815"/>
      <c r="J1" s="815"/>
      <c r="K1" s="815"/>
      <c r="L1" s="815"/>
      <c r="M1" s="816"/>
      <c r="N1" s="817" t="s">
        <v>57</v>
      </c>
      <c r="O1" s="818"/>
      <c r="P1" s="198"/>
      <c r="S1" s="198"/>
      <c r="T1" s="200"/>
      <c r="U1" s="200"/>
      <c r="V1" s="201"/>
      <c r="W1" s="202"/>
    </row>
    <row r="2" spans="1:39" s="182" customFormat="1" ht="30" customHeight="1" x14ac:dyDescent="0.25">
      <c r="A2" s="813"/>
      <c r="B2" s="814" t="s">
        <v>87</v>
      </c>
      <c r="C2" s="815"/>
      <c r="D2" s="815"/>
      <c r="E2" s="815"/>
      <c r="F2" s="815"/>
      <c r="G2" s="815"/>
      <c r="H2" s="815"/>
      <c r="I2" s="815"/>
      <c r="J2" s="815"/>
      <c r="K2" s="815"/>
      <c r="L2" s="815"/>
      <c r="M2" s="816"/>
      <c r="N2" s="739" t="s">
        <v>189</v>
      </c>
      <c r="O2" s="740"/>
      <c r="P2" s="204"/>
      <c r="Q2" s="205"/>
      <c r="R2" s="167">
        <v>0.95</v>
      </c>
      <c r="S2" s="204"/>
      <c r="T2" s="206"/>
      <c r="U2" s="206"/>
      <c r="V2" s="207"/>
      <c r="W2" s="208"/>
    </row>
    <row r="3" spans="1:39" s="182" customFormat="1" ht="30" customHeight="1" x14ac:dyDescent="0.25">
      <c r="A3" s="813"/>
      <c r="B3" s="814" t="s">
        <v>89</v>
      </c>
      <c r="C3" s="815"/>
      <c r="D3" s="815"/>
      <c r="E3" s="815"/>
      <c r="F3" s="815"/>
      <c r="G3" s="815"/>
      <c r="H3" s="815"/>
      <c r="I3" s="815"/>
      <c r="J3" s="815"/>
      <c r="K3" s="815"/>
      <c r="L3" s="815"/>
      <c r="M3" s="816"/>
      <c r="N3" s="817" t="s">
        <v>175</v>
      </c>
      <c r="O3" s="818"/>
      <c r="P3" s="204"/>
      <c r="Q3" s="205"/>
      <c r="R3" s="167">
        <v>0.94999</v>
      </c>
      <c r="S3" s="204"/>
      <c r="T3" s="206"/>
      <c r="U3" s="206"/>
      <c r="V3" s="207"/>
      <c r="W3" s="208"/>
    </row>
    <row r="4" spans="1:39" s="182" customFormat="1" ht="30" customHeight="1" x14ac:dyDescent="0.25">
      <c r="A4" s="813"/>
      <c r="B4" s="814" t="s">
        <v>91</v>
      </c>
      <c r="C4" s="815"/>
      <c r="D4" s="815"/>
      <c r="E4" s="815"/>
      <c r="F4" s="815"/>
      <c r="G4" s="815"/>
      <c r="H4" s="815"/>
      <c r="I4" s="815"/>
      <c r="J4" s="815"/>
      <c r="K4" s="815"/>
      <c r="L4" s="815"/>
      <c r="M4" s="816"/>
      <c r="N4" s="818" t="s">
        <v>61</v>
      </c>
      <c r="O4" s="818"/>
      <c r="P4" s="209"/>
      <c r="Q4" s="205"/>
      <c r="R4" s="167">
        <v>0.65</v>
      </c>
      <c r="S4" s="209"/>
      <c r="T4" s="210"/>
      <c r="U4" s="210"/>
      <c r="V4" s="207"/>
      <c r="W4" s="208"/>
    </row>
    <row r="5" spans="1:39" s="182" customFormat="1" ht="18" x14ac:dyDescent="0.25">
      <c r="A5" s="211"/>
      <c r="B5" s="212"/>
      <c r="C5" s="213"/>
      <c r="D5" s="213"/>
      <c r="E5" s="213"/>
      <c r="F5" s="213"/>
      <c r="G5" s="213"/>
      <c r="H5" s="213"/>
      <c r="I5" s="213"/>
      <c r="J5" s="213"/>
      <c r="K5" s="213"/>
      <c r="L5" s="213"/>
      <c r="M5" s="214"/>
      <c r="N5" s="214"/>
      <c r="O5" s="214"/>
      <c r="P5" s="209"/>
      <c r="Q5" s="205"/>
      <c r="R5" s="167">
        <v>0.64998999999999996</v>
      </c>
      <c r="S5" s="209"/>
      <c r="T5" s="210"/>
      <c r="U5" s="210"/>
      <c r="V5" s="207"/>
      <c r="W5" s="208"/>
    </row>
    <row r="6" spans="1:39" s="182" customFormat="1" ht="13.5" customHeight="1" x14ac:dyDescent="0.25">
      <c r="A6" s="215" t="s">
        <v>0</v>
      </c>
      <c r="B6" s="216"/>
      <c r="C6" s="819" t="str">
        <f>[1]Requerimiento!C12</f>
        <v>GESTION DE INFRAESTRUCTURA FISICA</v>
      </c>
      <c r="D6" s="819"/>
      <c r="E6" s="819"/>
      <c r="F6" s="819"/>
      <c r="G6" s="819"/>
      <c r="H6" s="819"/>
      <c r="I6" s="819"/>
      <c r="J6" s="819"/>
      <c r="K6" s="819"/>
      <c r="L6" s="819"/>
      <c r="M6" s="819"/>
      <c r="N6" s="819"/>
      <c r="O6" s="819"/>
      <c r="P6" s="205"/>
      <c r="Q6" s="205"/>
      <c r="R6" s="170"/>
      <c r="S6" s="205"/>
    </row>
    <row r="7" spans="1:39" s="182" customFormat="1" ht="11.25" customHeight="1" thickBot="1" x14ac:dyDescent="0.25">
      <c r="A7" s="217"/>
      <c r="B7" s="216"/>
      <c r="C7" s="216"/>
      <c r="D7" s="216"/>
      <c r="E7" s="216"/>
      <c r="F7" s="216"/>
      <c r="G7" s="216"/>
      <c r="H7" s="216"/>
      <c r="I7" s="216"/>
      <c r="J7" s="216"/>
      <c r="K7" s="216"/>
      <c r="L7" s="216"/>
      <c r="M7" s="216"/>
      <c r="N7" s="216"/>
      <c r="O7" s="216"/>
      <c r="P7" s="205"/>
      <c r="Q7" s="205"/>
      <c r="R7" s="170"/>
      <c r="S7" s="205"/>
    </row>
    <row r="8" spans="1:39" ht="30" customHeight="1" thickBot="1" x14ac:dyDescent="0.25">
      <c r="A8" s="1037" t="s">
        <v>92</v>
      </c>
      <c r="B8" s="1039" t="s">
        <v>20</v>
      </c>
      <c r="C8" s="1041" t="str">
        <f>+'[3]Hoja de vida IRA'!C14:P14</f>
        <v>Residuos aprovechables (IRA)</v>
      </c>
      <c r="D8" s="1042"/>
      <c r="E8" s="1042"/>
      <c r="F8" s="1042"/>
      <c r="G8" s="1042"/>
      <c r="H8" s="1042"/>
      <c r="I8" s="1042"/>
      <c r="J8" s="1042"/>
      <c r="K8" s="1042"/>
      <c r="L8" s="1042"/>
      <c r="M8" s="1042"/>
      <c r="N8" s="1042"/>
      <c r="O8" s="1042"/>
      <c r="P8" s="1042"/>
      <c r="Q8" s="1042"/>
      <c r="R8" s="1042"/>
      <c r="S8" s="1042"/>
      <c r="T8" s="1042"/>
      <c r="U8" s="1042"/>
      <c r="V8" s="1042"/>
      <c r="W8" s="1042"/>
      <c r="X8" s="1042"/>
      <c r="Y8" s="1042"/>
      <c r="Z8" s="1042"/>
      <c r="AA8" s="1042"/>
      <c r="AB8" s="1042"/>
      <c r="AC8" s="1042"/>
      <c r="AD8" s="1042"/>
      <c r="AE8" s="1042"/>
      <c r="AF8" s="1042"/>
      <c r="AG8" s="1042"/>
      <c r="AH8" s="1042"/>
      <c r="AI8" s="1042"/>
      <c r="AJ8" s="1043"/>
      <c r="AK8" s="1044" t="s">
        <v>94</v>
      </c>
      <c r="AL8" s="1045"/>
      <c r="AM8" s="1045"/>
    </row>
    <row r="9" spans="1:39" ht="30" customHeight="1" thickBot="1" x14ac:dyDescent="0.25">
      <c r="A9" s="1038"/>
      <c r="B9" s="1040"/>
      <c r="C9" s="252" t="s">
        <v>126</v>
      </c>
      <c r="D9" s="253" t="s">
        <v>93</v>
      </c>
      <c r="E9" s="253" t="s">
        <v>127</v>
      </c>
      <c r="F9" s="253" t="s">
        <v>93</v>
      </c>
      <c r="G9" s="253" t="s">
        <v>128</v>
      </c>
      <c r="H9" s="253" t="s">
        <v>93</v>
      </c>
      <c r="I9" s="1047" t="s">
        <v>176</v>
      </c>
      <c r="J9" s="1048"/>
      <c r="K9" s="252" t="s">
        <v>129</v>
      </c>
      <c r="L9" s="253" t="s">
        <v>93</v>
      </c>
      <c r="M9" s="253" t="s">
        <v>130</v>
      </c>
      <c r="N9" s="253" t="s">
        <v>93</v>
      </c>
      <c r="O9" s="253" t="s">
        <v>131</v>
      </c>
      <c r="P9" s="253" t="s">
        <v>93</v>
      </c>
      <c r="Q9" s="1047" t="s">
        <v>177</v>
      </c>
      <c r="R9" s="1048"/>
      <c r="S9" s="252" t="s">
        <v>132</v>
      </c>
      <c r="T9" s="253" t="s">
        <v>93</v>
      </c>
      <c r="U9" s="253" t="s">
        <v>133</v>
      </c>
      <c r="V9" s="253" t="s">
        <v>93</v>
      </c>
      <c r="W9" s="253" t="s">
        <v>334</v>
      </c>
      <c r="X9" s="253" t="s">
        <v>93</v>
      </c>
      <c r="Y9" s="1047" t="s">
        <v>178</v>
      </c>
      <c r="Z9" s="1048"/>
      <c r="AA9" s="252" t="s">
        <v>135</v>
      </c>
      <c r="AB9" s="253" t="s">
        <v>93</v>
      </c>
      <c r="AC9" s="253" t="s">
        <v>136</v>
      </c>
      <c r="AD9" s="253" t="s">
        <v>93</v>
      </c>
      <c r="AE9" s="253" t="s">
        <v>137</v>
      </c>
      <c r="AF9" s="253" t="s">
        <v>93</v>
      </c>
      <c r="AG9" s="1047" t="s">
        <v>179</v>
      </c>
      <c r="AH9" s="1048"/>
      <c r="AI9" s="254" t="s">
        <v>10</v>
      </c>
      <c r="AJ9" s="255" t="s">
        <v>93</v>
      </c>
      <c r="AK9" s="1046"/>
      <c r="AL9" s="1037"/>
      <c r="AM9" s="1037"/>
    </row>
    <row r="10" spans="1:39" ht="59.25" customHeight="1" x14ac:dyDescent="0.2">
      <c r="A10" s="1049" t="s">
        <v>344</v>
      </c>
      <c r="B10" s="256" t="s">
        <v>345</v>
      </c>
      <c r="C10" s="257">
        <v>333</v>
      </c>
      <c r="D10" s="1051">
        <f>+IF(C10=0,"0",C10/C11)</f>
        <v>0.47435897435897434</v>
      </c>
      <c r="E10" s="258">
        <v>444</v>
      </c>
      <c r="F10" s="1051">
        <f>+IF(E10=0,"0",E10/E11)</f>
        <v>0.48156182212581344</v>
      </c>
      <c r="G10" s="258">
        <v>306</v>
      </c>
      <c r="H10" s="1051">
        <f>+IF(G10=0,"0",G10/G11)</f>
        <v>0.49434571890145396</v>
      </c>
      <c r="I10" s="259">
        <f>+C10+E10+G10</f>
        <v>1083</v>
      </c>
      <c r="J10" s="1051">
        <f>+IF(I10=0,"0",I10/I11)</f>
        <v>0.4828354881854659</v>
      </c>
      <c r="K10" s="257">
        <v>370</v>
      </c>
      <c r="L10" s="1051">
        <f>+IF(K10=0,"0",K10/K11)</f>
        <v>0.46424090338770391</v>
      </c>
      <c r="M10" s="258">
        <v>322</v>
      </c>
      <c r="N10" s="1051">
        <f>+IF(M10=0,"0",M10/M11)</f>
        <v>0.45288326300984527</v>
      </c>
      <c r="O10" s="258">
        <v>224</v>
      </c>
      <c r="P10" s="1051">
        <f>+IF(O10=0,"0",O10/O11)</f>
        <v>0.27350427350427353</v>
      </c>
      <c r="Q10" s="259">
        <f>+K10+M10+O10</f>
        <v>916</v>
      </c>
      <c r="R10" s="1051">
        <f>+IF(Q10=0,"0",Q10/Q11)</f>
        <v>0.39363987967339925</v>
      </c>
      <c r="S10" s="257">
        <v>317</v>
      </c>
      <c r="T10" s="1051">
        <f>+IF(S10=0,"0",S10/S11)</f>
        <v>0.32680412371134021</v>
      </c>
      <c r="U10" s="258">
        <v>257</v>
      </c>
      <c r="V10" s="1051">
        <f>+IF(U10=0,"0",U10/U11)</f>
        <v>0.39477726574500765</v>
      </c>
      <c r="W10" s="258">
        <v>72.790000000000006</v>
      </c>
      <c r="X10" s="1051">
        <f>+IF(W10=0,"0",W10/W11)</f>
        <v>0.15045784327910872</v>
      </c>
      <c r="Y10" s="259">
        <f>+S10+U10+W10</f>
        <v>646.79</v>
      </c>
      <c r="Z10" s="1051">
        <f>+IF(Y10=0,"0",Y10/Y11)</f>
        <v>0.30729431439716076</v>
      </c>
      <c r="AA10" s="257">
        <v>20.14</v>
      </c>
      <c r="AB10" s="1051">
        <f>+IF(AA10=0,"0",AA10/AA11)</f>
        <v>0.42284274616838124</v>
      </c>
      <c r="AC10" s="258">
        <v>19.579999999999998</v>
      </c>
      <c r="AD10" s="1051">
        <f>+IF(AC10=0,"0",AC10/AC11)</f>
        <v>0.50568181818181812</v>
      </c>
      <c r="AE10" s="258">
        <v>149</v>
      </c>
      <c r="AF10" s="1051">
        <f>+IF(AE10=0,"0",AE10/AE11)</f>
        <v>0.31837606837606836</v>
      </c>
      <c r="AG10" s="259">
        <f>+AA10+AC10+AE10</f>
        <v>188.72</v>
      </c>
      <c r="AH10" s="1051">
        <f>+IF(AG10=0,"0",AG10/AG11)</f>
        <v>0.34043474339316315</v>
      </c>
      <c r="AI10" s="260">
        <f>AG10+Y10+Q10+I10</f>
        <v>2834.51</v>
      </c>
      <c r="AJ10" s="1057">
        <f>IF(AI10=0,"0",AI10/AI11)</f>
        <v>0.39209504865032363</v>
      </c>
      <c r="AK10" s="1053"/>
      <c r="AL10" s="1053"/>
      <c r="AM10" s="1054"/>
    </row>
    <row r="11" spans="1:39" ht="57.75" customHeight="1" thickBot="1" x14ac:dyDescent="0.25">
      <c r="A11" s="1050"/>
      <c r="B11" s="261" t="s">
        <v>346</v>
      </c>
      <c r="C11" s="262">
        <v>702</v>
      </c>
      <c r="D11" s="1052"/>
      <c r="E11" s="263">
        <v>922</v>
      </c>
      <c r="F11" s="1052"/>
      <c r="G11" s="263">
        <v>619</v>
      </c>
      <c r="H11" s="1052"/>
      <c r="I11" s="264">
        <f>+C11+E11+G11</f>
        <v>2243</v>
      </c>
      <c r="J11" s="1052"/>
      <c r="K11" s="262">
        <v>797</v>
      </c>
      <c r="L11" s="1052"/>
      <c r="M11" s="263">
        <v>711</v>
      </c>
      <c r="N11" s="1052"/>
      <c r="O11" s="263">
        <v>819</v>
      </c>
      <c r="P11" s="1052"/>
      <c r="Q11" s="264">
        <f>+K11+M11+O11</f>
        <v>2327</v>
      </c>
      <c r="R11" s="1052"/>
      <c r="S11" s="262">
        <v>970</v>
      </c>
      <c r="T11" s="1052"/>
      <c r="U11" s="263">
        <v>651</v>
      </c>
      <c r="V11" s="1052"/>
      <c r="W11" s="263">
        <v>483.79</v>
      </c>
      <c r="X11" s="1052"/>
      <c r="Y11" s="264">
        <f>+S11+U11+W11</f>
        <v>2104.79</v>
      </c>
      <c r="Z11" s="1052"/>
      <c r="AA11" s="262">
        <v>47.63</v>
      </c>
      <c r="AB11" s="1052"/>
      <c r="AC11" s="263">
        <v>38.72</v>
      </c>
      <c r="AD11" s="1052"/>
      <c r="AE11" s="263">
        <v>468</v>
      </c>
      <c r="AF11" s="1052"/>
      <c r="AG11" s="264">
        <f>+AA11+AC11+AE11</f>
        <v>554.35</v>
      </c>
      <c r="AH11" s="1052"/>
      <c r="AI11" s="265">
        <f>AG11+Y11+Q11+I11</f>
        <v>7229.1399999999994</v>
      </c>
      <c r="AJ11" s="1058"/>
      <c r="AK11" s="1055"/>
      <c r="AL11" s="1055"/>
      <c r="AM11" s="1056"/>
    </row>
    <row r="41" spans="1:38" s="199" customFormat="1" ht="30" customHeight="1" x14ac:dyDescent="0.2">
      <c r="A41" s="226"/>
      <c r="B41" s="203"/>
      <c r="C41" s="203"/>
      <c r="D41" s="203"/>
      <c r="E41" s="203"/>
      <c r="F41" s="203"/>
      <c r="G41" s="203"/>
      <c r="H41" s="203"/>
      <c r="I41" s="203"/>
      <c r="J41" s="203"/>
      <c r="K41" s="203"/>
      <c r="L41" s="203"/>
      <c r="M41" s="203"/>
      <c r="N41" s="203"/>
      <c r="O41" s="203"/>
      <c r="R41" s="183"/>
      <c r="T41" s="203"/>
      <c r="U41" s="203"/>
      <c r="V41" s="203"/>
      <c r="W41" s="203"/>
      <c r="X41" s="203"/>
      <c r="Y41" s="203"/>
      <c r="Z41" s="203"/>
      <c r="AA41" s="203"/>
      <c r="AB41" s="203"/>
      <c r="AC41" s="203"/>
      <c r="AD41" s="203"/>
      <c r="AE41" s="203"/>
      <c r="AF41" s="203"/>
      <c r="AG41" s="203"/>
      <c r="AH41" s="203"/>
      <c r="AI41" s="203"/>
      <c r="AJ41" s="203"/>
      <c r="AK41" s="203"/>
      <c r="AL41" s="203"/>
    </row>
    <row r="111" spans="1:38" s="199" customFormat="1" ht="30" customHeight="1" x14ac:dyDescent="0.2">
      <c r="A111" s="226"/>
      <c r="B111" s="203"/>
      <c r="C111" s="203"/>
      <c r="D111" s="203"/>
      <c r="E111" s="203"/>
      <c r="F111" s="203"/>
      <c r="G111" s="203"/>
      <c r="H111" s="203"/>
      <c r="I111" s="203"/>
      <c r="J111" s="203"/>
      <c r="K111" s="203"/>
      <c r="L111" s="203"/>
      <c r="M111" s="203"/>
      <c r="N111" s="203"/>
      <c r="O111" s="203"/>
      <c r="R111" s="174"/>
      <c r="T111" s="203"/>
      <c r="U111" s="203"/>
      <c r="V111" s="203"/>
      <c r="W111" s="203"/>
      <c r="X111" s="203"/>
      <c r="Y111" s="203"/>
      <c r="Z111" s="203"/>
      <c r="AA111" s="203"/>
      <c r="AB111" s="203"/>
      <c r="AC111" s="203"/>
      <c r="AD111" s="203"/>
      <c r="AE111" s="203"/>
      <c r="AF111" s="203"/>
      <c r="AG111" s="203"/>
      <c r="AH111" s="203"/>
      <c r="AI111" s="203"/>
      <c r="AJ111" s="203"/>
      <c r="AK111" s="203"/>
      <c r="AL111" s="203"/>
    </row>
    <row r="112" spans="1:38" s="199" customFormat="1" ht="30" customHeight="1" x14ac:dyDescent="0.2">
      <c r="A112" s="226"/>
      <c r="B112" s="203"/>
      <c r="C112" s="203"/>
      <c r="D112" s="203"/>
      <c r="E112" s="203"/>
      <c r="F112" s="203"/>
      <c r="G112" s="203"/>
      <c r="H112" s="203"/>
      <c r="I112" s="203"/>
      <c r="J112" s="203"/>
      <c r="K112" s="203"/>
      <c r="L112" s="203"/>
      <c r="M112" s="203"/>
      <c r="N112" s="203"/>
      <c r="O112" s="203"/>
      <c r="R112" s="174"/>
      <c r="T112" s="203"/>
      <c r="U112" s="203"/>
      <c r="V112" s="203"/>
      <c r="W112" s="203"/>
      <c r="X112" s="203"/>
      <c r="Y112" s="203"/>
      <c r="Z112" s="203"/>
      <c r="AA112" s="203"/>
      <c r="AB112" s="203"/>
      <c r="AC112" s="203"/>
      <c r="AD112" s="203"/>
      <c r="AE112" s="203"/>
      <c r="AF112" s="203"/>
      <c r="AG112" s="203"/>
      <c r="AH112" s="203"/>
      <c r="AI112" s="203"/>
      <c r="AJ112" s="203"/>
      <c r="AK112" s="203"/>
      <c r="AL112" s="203"/>
    </row>
    <row r="113" spans="1:38" s="199" customFormat="1" ht="30" customHeight="1" x14ac:dyDescent="0.2">
      <c r="A113" s="226"/>
      <c r="B113" s="203"/>
      <c r="C113" s="203"/>
      <c r="D113" s="203"/>
      <c r="E113" s="203"/>
      <c r="F113" s="203"/>
      <c r="G113" s="203"/>
      <c r="H113" s="203"/>
      <c r="I113" s="203"/>
      <c r="J113" s="203"/>
      <c r="K113" s="203"/>
      <c r="L113" s="203"/>
      <c r="M113" s="203"/>
      <c r="N113" s="203"/>
      <c r="O113" s="203"/>
      <c r="R113" s="174"/>
      <c r="T113" s="203"/>
      <c r="U113" s="203"/>
      <c r="V113" s="203"/>
      <c r="W113" s="203"/>
      <c r="X113" s="203"/>
      <c r="Y113" s="203"/>
      <c r="Z113" s="203"/>
      <c r="AA113" s="203"/>
      <c r="AB113" s="203"/>
      <c r="AC113" s="203"/>
      <c r="AD113" s="203"/>
      <c r="AE113" s="203"/>
      <c r="AF113" s="203"/>
      <c r="AG113" s="203"/>
      <c r="AH113" s="203"/>
      <c r="AI113" s="203"/>
      <c r="AJ113" s="203"/>
      <c r="AK113" s="203"/>
      <c r="AL113" s="203"/>
    </row>
    <row r="114" spans="1:38" s="199" customFormat="1" ht="30" customHeight="1" x14ac:dyDescent="0.2">
      <c r="A114" s="226"/>
      <c r="B114" s="203"/>
      <c r="C114" s="203"/>
      <c r="D114" s="203"/>
      <c r="E114" s="203"/>
      <c r="F114" s="203"/>
      <c r="G114" s="203"/>
      <c r="H114" s="203"/>
      <c r="I114" s="203"/>
      <c r="J114" s="203"/>
      <c r="K114" s="203"/>
      <c r="L114" s="203"/>
      <c r="M114" s="203"/>
      <c r="N114" s="203"/>
      <c r="O114" s="203"/>
      <c r="R114" s="174"/>
      <c r="T114" s="203"/>
      <c r="U114" s="203"/>
      <c r="V114" s="203"/>
      <c r="W114" s="203"/>
      <c r="X114" s="203"/>
      <c r="Y114" s="203"/>
      <c r="Z114" s="203"/>
      <c r="AA114" s="203"/>
      <c r="AB114" s="203"/>
      <c r="AC114" s="203"/>
      <c r="AD114" s="203"/>
      <c r="AE114" s="203"/>
      <c r="AF114" s="203"/>
      <c r="AG114" s="203"/>
      <c r="AH114" s="203"/>
      <c r="AI114" s="203"/>
      <c r="AJ114" s="203"/>
      <c r="AK114" s="203"/>
      <c r="AL114" s="203"/>
    </row>
    <row r="115" spans="1:38" s="199" customFormat="1" ht="30" customHeight="1" x14ac:dyDescent="0.2">
      <c r="A115" s="226"/>
      <c r="B115" s="203"/>
      <c r="C115" s="203"/>
      <c r="D115" s="203"/>
      <c r="E115" s="203"/>
      <c r="F115" s="203"/>
      <c r="G115" s="203"/>
      <c r="H115" s="203"/>
      <c r="I115" s="203"/>
      <c r="J115" s="203"/>
      <c r="K115" s="203"/>
      <c r="L115" s="203"/>
      <c r="M115" s="203"/>
      <c r="N115" s="203"/>
      <c r="O115" s="203"/>
      <c r="R115" s="174"/>
      <c r="T115" s="203"/>
      <c r="U115" s="203"/>
      <c r="V115" s="203"/>
      <c r="W115" s="203"/>
      <c r="X115" s="203"/>
      <c r="Y115" s="203"/>
      <c r="Z115" s="203"/>
      <c r="AA115" s="203"/>
      <c r="AB115" s="203"/>
      <c r="AC115" s="203"/>
      <c r="AD115" s="203"/>
      <c r="AE115" s="203"/>
      <c r="AF115" s="203"/>
      <c r="AG115" s="203"/>
      <c r="AH115" s="203"/>
      <c r="AI115" s="203"/>
      <c r="AJ115" s="203"/>
      <c r="AK115" s="203"/>
      <c r="AL115" s="203"/>
    </row>
    <row r="116" spans="1:38" s="199" customFormat="1" ht="30" customHeight="1" x14ac:dyDescent="0.2">
      <c r="A116" s="226"/>
      <c r="B116" s="203"/>
      <c r="C116" s="203"/>
      <c r="D116" s="203"/>
      <c r="E116" s="203"/>
      <c r="F116" s="203"/>
      <c r="G116" s="203"/>
      <c r="H116" s="203"/>
      <c r="I116" s="203"/>
      <c r="J116" s="203"/>
      <c r="K116" s="203"/>
      <c r="L116" s="203"/>
      <c r="M116" s="203"/>
      <c r="N116" s="203"/>
      <c r="O116" s="203"/>
      <c r="R116" s="174"/>
      <c r="T116" s="203"/>
      <c r="U116" s="203"/>
      <c r="V116" s="203"/>
      <c r="W116" s="203"/>
      <c r="X116" s="203"/>
      <c r="Y116" s="203"/>
      <c r="Z116" s="203"/>
      <c r="AA116" s="203"/>
      <c r="AB116" s="203"/>
      <c r="AC116" s="203"/>
      <c r="AD116" s="203"/>
      <c r="AE116" s="203"/>
      <c r="AF116" s="203"/>
      <c r="AG116" s="203"/>
      <c r="AH116" s="203"/>
      <c r="AI116" s="203"/>
      <c r="AJ116" s="203"/>
      <c r="AK116" s="203"/>
      <c r="AL116" s="203"/>
    </row>
    <row r="117" spans="1:38" s="199" customFormat="1" ht="30" customHeight="1" x14ac:dyDescent="0.2">
      <c r="A117" s="226"/>
      <c r="B117" s="203"/>
      <c r="C117" s="203"/>
      <c r="D117" s="203"/>
      <c r="E117" s="203"/>
      <c r="F117" s="203"/>
      <c r="G117" s="203"/>
      <c r="H117" s="203"/>
      <c r="I117" s="203"/>
      <c r="J117" s="203"/>
      <c r="K117" s="203"/>
      <c r="L117" s="203"/>
      <c r="M117" s="203"/>
      <c r="N117" s="203"/>
      <c r="O117" s="203"/>
      <c r="R117" s="174"/>
      <c r="T117" s="203"/>
      <c r="U117" s="203"/>
      <c r="V117" s="203"/>
      <c r="W117" s="203"/>
      <c r="X117" s="203"/>
      <c r="Y117" s="203"/>
      <c r="Z117" s="203"/>
      <c r="AA117" s="203"/>
      <c r="AB117" s="203"/>
      <c r="AC117" s="203"/>
      <c r="AD117" s="203"/>
      <c r="AE117" s="203"/>
      <c r="AF117" s="203"/>
      <c r="AG117" s="203"/>
      <c r="AH117" s="203"/>
      <c r="AI117" s="203"/>
      <c r="AJ117" s="203"/>
      <c r="AK117" s="203"/>
      <c r="AL117" s="203"/>
    </row>
    <row r="118" spans="1:38" s="199" customFormat="1" ht="30" customHeight="1" x14ac:dyDescent="0.2">
      <c r="A118" s="226"/>
      <c r="B118" s="203"/>
      <c r="C118" s="203"/>
      <c r="D118" s="203"/>
      <c r="E118" s="203"/>
      <c r="F118" s="203"/>
      <c r="G118" s="203"/>
      <c r="H118" s="203"/>
      <c r="I118" s="203"/>
      <c r="J118" s="203"/>
      <c r="K118" s="203"/>
      <c r="L118" s="203"/>
      <c r="M118" s="203"/>
      <c r="N118" s="203"/>
      <c r="O118" s="203"/>
      <c r="R118" s="174"/>
      <c r="T118" s="203"/>
      <c r="U118" s="203"/>
      <c r="V118" s="203"/>
      <c r="W118" s="203"/>
      <c r="X118" s="203"/>
      <c r="Y118" s="203"/>
      <c r="Z118" s="203"/>
      <c r="AA118" s="203"/>
      <c r="AB118" s="203"/>
      <c r="AC118" s="203"/>
      <c r="AD118" s="203"/>
      <c r="AE118" s="203"/>
      <c r="AF118" s="203"/>
      <c r="AG118" s="203"/>
      <c r="AH118" s="203"/>
      <c r="AI118" s="203"/>
      <c r="AJ118" s="203"/>
      <c r="AK118" s="203"/>
      <c r="AL118" s="203"/>
    </row>
    <row r="119" spans="1:38" s="199" customFormat="1" ht="30" customHeight="1" x14ac:dyDescent="0.2">
      <c r="A119" s="226"/>
      <c r="B119" s="203"/>
      <c r="C119" s="203"/>
      <c r="D119" s="203"/>
      <c r="E119" s="203"/>
      <c r="F119" s="203"/>
      <c r="G119" s="203"/>
      <c r="H119" s="203"/>
      <c r="I119" s="203"/>
      <c r="J119" s="203"/>
      <c r="K119" s="203"/>
      <c r="L119" s="203"/>
      <c r="M119" s="203"/>
      <c r="N119" s="203"/>
      <c r="O119" s="203"/>
      <c r="R119" s="174"/>
      <c r="T119" s="203"/>
      <c r="U119" s="203"/>
      <c r="V119" s="203"/>
      <c r="W119" s="203"/>
      <c r="X119" s="203"/>
      <c r="Y119" s="203"/>
      <c r="Z119" s="203"/>
      <c r="AA119" s="203"/>
      <c r="AB119" s="203"/>
      <c r="AC119" s="203"/>
      <c r="AD119" s="203"/>
      <c r="AE119" s="203"/>
      <c r="AF119" s="203"/>
      <c r="AG119" s="203"/>
      <c r="AH119" s="203"/>
      <c r="AI119" s="203"/>
      <c r="AJ119" s="203"/>
      <c r="AK119" s="203"/>
      <c r="AL119" s="203"/>
    </row>
    <row r="120" spans="1:38" s="199" customFormat="1" ht="30" customHeight="1" x14ac:dyDescent="0.2">
      <c r="A120" s="226"/>
      <c r="B120" s="203"/>
      <c r="C120" s="203"/>
      <c r="D120" s="203"/>
      <c r="E120" s="203"/>
      <c r="F120" s="203"/>
      <c r="G120" s="203"/>
      <c r="H120" s="203"/>
      <c r="I120" s="203"/>
      <c r="J120" s="203"/>
      <c r="K120" s="203"/>
      <c r="L120" s="203"/>
      <c r="M120" s="203"/>
      <c r="N120" s="203"/>
      <c r="O120" s="203"/>
      <c r="R120" s="174"/>
      <c r="T120" s="203"/>
      <c r="U120" s="203"/>
      <c r="V120" s="203"/>
      <c r="W120" s="203"/>
      <c r="X120" s="203"/>
      <c r="Y120" s="203"/>
      <c r="Z120" s="203"/>
      <c r="AA120" s="203"/>
      <c r="AB120" s="203"/>
      <c r="AC120" s="203"/>
      <c r="AD120" s="203"/>
      <c r="AE120" s="203"/>
      <c r="AF120" s="203"/>
      <c r="AG120" s="203"/>
      <c r="AH120" s="203"/>
      <c r="AI120" s="203"/>
      <c r="AJ120" s="203"/>
      <c r="AK120" s="203"/>
      <c r="AL120" s="203"/>
    </row>
    <row r="121" spans="1:38" s="199" customFormat="1" ht="30" customHeight="1" x14ac:dyDescent="0.2">
      <c r="A121" s="226"/>
      <c r="B121" s="203"/>
      <c r="C121" s="203"/>
      <c r="D121" s="203"/>
      <c r="E121" s="203"/>
      <c r="F121" s="203"/>
      <c r="G121" s="203"/>
      <c r="H121" s="203"/>
      <c r="I121" s="203"/>
      <c r="J121" s="203"/>
      <c r="K121" s="203"/>
      <c r="L121" s="203"/>
      <c r="M121" s="203"/>
      <c r="N121" s="203"/>
      <c r="O121" s="203"/>
      <c r="R121" s="174"/>
      <c r="T121" s="203"/>
      <c r="U121" s="203"/>
      <c r="V121" s="203"/>
      <c r="W121" s="203"/>
      <c r="X121" s="203"/>
      <c r="Y121" s="203"/>
      <c r="Z121" s="203"/>
      <c r="AA121" s="203"/>
      <c r="AB121" s="203"/>
      <c r="AC121" s="203"/>
      <c r="AD121" s="203"/>
      <c r="AE121" s="203"/>
      <c r="AF121" s="203"/>
      <c r="AG121" s="203"/>
      <c r="AH121" s="203"/>
      <c r="AI121" s="203"/>
      <c r="AJ121" s="203"/>
      <c r="AK121" s="203"/>
      <c r="AL121" s="203"/>
    </row>
  </sheetData>
  <sheetProtection formatCells="0"/>
  <mergeCells count="37">
    <mergeCell ref="AK10:AM11"/>
    <mergeCell ref="Z10:Z11"/>
    <mergeCell ref="AB10:AB11"/>
    <mergeCell ref="AD10:AD11"/>
    <mergeCell ref="AF10:AF11"/>
    <mergeCell ref="AH10:AH11"/>
    <mergeCell ref="AJ10:AJ11"/>
    <mergeCell ref="N10:N11"/>
    <mergeCell ref="P10:P11"/>
    <mergeCell ref="R10:R11"/>
    <mergeCell ref="T10:T11"/>
    <mergeCell ref="V10:V11"/>
    <mergeCell ref="X10:X11"/>
    <mergeCell ref="A10:A11"/>
    <mergeCell ref="D10:D11"/>
    <mergeCell ref="F10:F11"/>
    <mergeCell ref="H10:H11"/>
    <mergeCell ref="J10:J11"/>
    <mergeCell ref="L10:L11"/>
    <mergeCell ref="C6:O6"/>
    <mergeCell ref="A8:A9"/>
    <mergeCell ref="B8:B9"/>
    <mergeCell ref="C8:AJ8"/>
    <mergeCell ref="AK8:AM9"/>
    <mergeCell ref="I9:J9"/>
    <mergeCell ref="Q9:R9"/>
    <mergeCell ref="Y9:Z9"/>
    <mergeCell ref="AG9:AH9"/>
    <mergeCell ref="A1:A4"/>
    <mergeCell ref="B1:M1"/>
    <mergeCell ref="N1:O1"/>
    <mergeCell ref="B2:M2"/>
    <mergeCell ref="N2:O2"/>
    <mergeCell ref="B3:M3"/>
    <mergeCell ref="N3:O3"/>
    <mergeCell ref="B4:M4"/>
    <mergeCell ref="N4:O4"/>
  </mergeCells>
  <conditionalFormatting sqref="D10:D11">
    <cfRule type="cellIs" dxfId="78" priority="49" operator="lessThanOrEqual">
      <formula>0.15</formula>
    </cfRule>
    <cfRule type="cellIs" dxfId="77" priority="50" operator="greaterThanOrEqual">
      <formula>0.2</formula>
    </cfRule>
    <cfRule type="cellIs" dxfId="76" priority="51" operator="between">
      <formula>0.1511</formula>
      <formula>"19.99%"</formula>
    </cfRule>
  </conditionalFormatting>
  <conditionalFormatting sqref="F10:F11">
    <cfRule type="cellIs" dxfId="75" priority="46" operator="lessThanOrEqual">
      <formula>0.15</formula>
    </cfRule>
    <cfRule type="cellIs" dxfId="74" priority="47" operator="greaterThanOrEqual">
      <formula>0.2</formula>
    </cfRule>
    <cfRule type="cellIs" dxfId="73" priority="48" operator="between">
      <formula>0.1511</formula>
      <formula>"19.99%"</formula>
    </cfRule>
  </conditionalFormatting>
  <conditionalFormatting sqref="H10:H11">
    <cfRule type="cellIs" dxfId="72" priority="43" operator="lessThanOrEqual">
      <formula>0.15</formula>
    </cfRule>
    <cfRule type="cellIs" dxfId="71" priority="44" operator="greaterThanOrEqual">
      <formula>0.2</formula>
    </cfRule>
    <cfRule type="cellIs" dxfId="70" priority="45" operator="between">
      <formula>0.1511</formula>
      <formula>"19.99%"</formula>
    </cfRule>
  </conditionalFormatting>
  <conditionalFormatting sqref="J10:J11">
    <cfRule type="cellIs" dxfId="69" priority="40" operator="lessThanOrEqual">
      <formula>0.15</formula>
    </cfRule>
    <cfRule type="cellIs" dxfId="68" priority="41" operator="greaterThanOrEqual">
      <formula>0.2</formula>
    </cfRule>
    <cfRule type="cellIs" dxfId="67" priority="42" operator="between">
      <formula>0.1511</formula>
      <formula>"19.99%"</formula>
    </cfRule>
  </conditionalFormatting>
  <conditionalFormatting sqref="AJ10:AJ11">
    <cfRule type="cellIs" dxfId="66" priority="37" operator="lessThanOrEqual">
      <formula>0.15</formula>
    </cfRule>
    <cfRule type="cellIs" dxfId="65" priority="38" operator="greaterThanOrEqual">
      <formula>0.2</formula>
    </cfRule>
    <cfRule type="cellIs" dxfId="64" priority="39" operator="between">
      <formula>0.1511</formula>
      <formula>"19.99%"</formula>
    </cfRule>
  </conditionalFormatting>
  <conditionalFormatting sqref="L10:L11">
    <cfRule type="cellIs" dxfId="63" priority="34" operator="lessThanOrEqual">
      <formula>0.15</formula>
    </cfRule>
    <cfRule type="cellIs" dxfId="62" priority="35" operator="greaterThanOrEqual">
      <formula>0.2</formula>
    </cfRule>
    <cfRule type="cellIs" dxfId="61" priority="36" operator="between">
      <formula>0.1511</formula>
      <formula>"19.99%"</formula>
    </cfRule>
  </conditionalFormatting>
  <conditionalFormatting sqref="N10:N11">
    <cfRule type="cellIs" dxfId="60" priority="31" operator="lessThanOrEqual">
      <formula>0.15</formula>
    </cfRule>
    <cfRule type="cellIs" dxfId="59" priority="32" operator="greaterThanOrEqual">
      <formula>0.2</formula>
    </cfRule>
    <cfRule type="cellIs" dxfId="58" priority="33" operator="between">
      <formula>0.1511</formula>
      <formula>"19.99%"</formula>
    </cfRule>
  </conditionalFormatting>
  <conditionalFormatting sqref="P10:P11">
    <cfRule type="cellIs" dxfId="57" priority="28" operator="lessThanOrEqual">
      <formula>0.15</formula>
    </cfRule>
    <cfRule type="cellIs" dxfId="56" priority="29" operator="greaterThanOrEqual">
      <formula>0.2</formula>
    </cfRule>
    <cfRule type="cellIs" dxfId="55" priority="30" operator="between">
      <formula>0.1511</formula>
      <formula>"19.99%"</formula>
    </cfRule>
  </conditionalFormatting>
  <conditionalFormatting sqref="R10:R11">
    <cfRule type="cellIs" dxfId="54" priority="25" operator="lessThanOrEqual">
      <formula>0.15</formula>
    </cfRule>
    <cfRule type="cellIs" dxfId="53" priority="26" operator="greaterThanOrEqual">
      <formula>0.2</formula>
    </cfRule>
    <cfRule type="cellIs" dxfId="52" priority="27" operator="between">
      <formula>0.1511</formula>
      <formula>"19.99%"</formula>
    </cfRule>
  </conditionalFormatting>
  <conditionalFormatting sqref="T10:T11">
    <cfRule type="cellIs" dxfId="51" priority="22" operator="lessThanOrEqual">
      <formula>0.15</formula>
    </cfRule>
    <cfRule type="cellIs" dxfId="50" priority="23" operator="greaterThanOrEqual">
      <formula>0.2</formula>
    </cfRule>
    <cfRule type="cellIs" dxfId="49" priority="24" operator="between">
      <formula>0.1511</formula>
      <formula>"19.99%"</formula>
    </cfRule>
  </conditionalFormatting>
  <conditionalFormatting sqref="V10:V11">
    <cfRule type="cellIs" dxfId="48" priority="19" operator="lessThanOrEqual">
      <formula>0.15</formula>
    </cfRule>
    <cfRule type="cellIs" dxfId="47" priority="20" operator="greaterThanOrEqual">
      <formula>0.2</formula>
    </cfRule>
    <cfRule type="cellIs" dxfId="46" priority="21" operator="between">
      <formula>0.1511</formula>
      <formula>"19.99%"</formula>
    </cfRule>
  </conditionalFormatting>
  <conditionalFormatting sqref="X10:X11">
    <cfRule type="cellIs" dxfId="45" priority="16" operator="lessThanOrEqual">
      <formula>0.15</formula>
    </cfRule>
    <cfRule type="cellIs" dxfId="44" priority="17" operator="greaterThanOrEqual">
      <formula>0.2</formula>
    </cfRule>
    <cfRule type="cellIs" dxfId="43" priority="18" operator="between">
      <formula>0.1511</formula>
      <formula>"19.99%"</formula>
    </cfRule>
  </conditionalFormatting>
  <conditionalFormatting sqref="Z10:Z11">
    <cfRule type="cellIs" dxfId="42" priority="13" operator="lessThanOrEqual">
      <formula>0.15</formula>
    </cfRule>
    <cfRule type="cellIs" dxfId="41" priority="14" operator="greaterThanOrEqual">
      <formula>0.2</formula>
    </cfRule>
    <cfRule type="cellIs" dxfId="40" priority="15" operator="between">
      <formula>0.1511</formula>
      <formula>"19.99%"</formula>
    </cfRule>
  </conditionalFormatting>
  <conditionalFormatting sqref="AB10:AB11">
    <cfRule type="cellIs" dxfId="39" priority="10" operator="lessThanOrEqual">
      <formula>0.15</formula>
    </cfRule>
    <cfRule type="cellIs" dxfId="38" priority="11" operator="greaterThanOrEqual">
      <formula>0.2</formula>
    </cfRule>
    <cfRule type="cellIs" dxfId="37" priority="12" operator="between">
      <formula>0.1511</formula>
      <formula>"19.99%"</formula>
    </cfRule>
  </conditionalFormatting>
  <conditionalFormatting sqref="AD10:AD11">
    <cfRule type="cellIs" dxfId="36" priority="7" operator="lessThanOrEqual">
      <formula>0.15</formula>
    </cfRule>
    <cfRule type="cellIs" dxfId="35" priority="8" operator="greaterThanOrEqual">
      <formula>0.2</formula>
    </cfRule>
    <cfRule type="cellIs" dxfId="34" priority="9" operator="between">
      <formula>0.1511</formula>
      <formula>"19.99%"</formula>
    </cfRule>
  </conditionalFormatting>
  <conditionalFormatting sqref="AF10:AF11">
    <cfRule type="cellIs" dxfId="33" priority="4" operator="lessThanOrEqual">
      <formula>0.15</formula>
    </cfRule>
    <cfRule type="cellIs" dxfId="32" priority="5" operator="greaterThanOrEqual">
      <formula>0.2</formula>
    </cfRule>
    <cfRule type="cellIs" dxfId="31" priority="6" operator="between">
      <formula>0.1511</formula>
      <formula>"19.99%"</formula>
    </cfRule>
  </conditionalFormatting>
  <conditionalFormatting sqref="AH10:AH11">
    <cfRule type="cellIs" dxfId="30" priority="1" operator="lessThanOrEqual">
      <formula>0.15</formula>
    </cfRule>
    <cfRule type="cellIs" dxfId="29" priority="2" operator="greaterThanOrEqual">
      <formula>0.2</formula>
    </cfRule>
    <cfRule type="cellIs" dxfId="28" priority="3" operator="between">
      <formula>0.1511</formula>
      <formula>"19.99%"</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BFF0-2942-493C-B87D-19F96A276A6E}">
  <sheetPr>
    <tabColor theme="7" tint="0.39997558519241921"/>
  </sheetPr>
  <dimension ref="A1:S180"/>
  <sheetViews>
    <sheetView topLeftCell="A6" zoomScale="145" zoomScaleNormal="145" workbookViewId="0">
      <selection activeCell="B13" sqref="B13:P13"/>
    </sheetView>
  </sheetViews>
  <sheetFormatPr baseColWidth="10" defaultRowHeight="12.75" x14ac:dyDescent="0.2"/>
  <cols>
    <col min="1" max="1" width="0.7109375"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99" hidden="1" customWidth="1"/>
    <col min="20" max="16384" width="11.42578125" style="49"/>
  </cols>
  <sheetData>
    <row r="1" spans="1:19" ht="6" customHeight="1" thickBot="1" x14ac:dyDescent="0.25">
      <c r="B1" s="89"/>
      <c r="C1" s="89"/>
      <c r="D1" s="89"/>
      <c r="E1" s="89"/>
      <c r="F1" s="89"/>
      <c r="G1" s="89"/>
      <c r="H1" s="89"/>
      <c r="I1" s="89"/>
      <c r="J1" s="89"/>
      <c r="K1" s="89"/>
      <c r="L1" s="89"/>
      <c r="M1" s="89"/>
      <c r="N1" s="89"/>
      <c r="O1" s="89"/>
      <c r="P1" s="89"/>
    </row>
    <row r="2" spans="1:19" ht="16.5" customHeight="1" x14ac:dyDescent="0.2">
      <c r="B2" s="501"/>
      <c r="C2" s="504" t="s">
        <v>56</v>
      </c>
      <c r="D2" s="505"/>
      <c r="E2" s="505"/>
      <c r="F2" s="505"/>
      <c r="G2" s="505"/>
      <c r="H2" s="505"/>
      <c r="I2" s="505"/>
      <c r="J2" s="505"/>
      <c r="K2" s="505"/>
      <c r="L2" s="505"/>
      <c r="M2" s="506"/>
      <c r="N2" s="507" t="s">
        <v>185</v>
      </c>
      <c r="O2" s="508"/>
      <c r="P2" s="509"/>
      <c r="S2" s="49">
        <v>0.95</v>
      </c>
    </row>
    <row r="3" spans="1:19" ht="15.75" customHeight="1" x14ac:dyDescent="0.2">
      <c r="B3" s="502"/>
      <c r="C3" s="510" t="s">
        <v>58</v>
      </c>
      <c r="D3" s="511"/>
      <c r="E3" s="511"/>
      <c r="F3" s="511"/>
      <c r="G3" s="511"/>
      <c r="H3" s="511"/>
      <c r="I3" s="511"/>
      <c r="J3" s="511"/>
      <c r="K3" s="511"/>
      <c r="L3" s="511"/>
      <c r="M3" s="512"/>
      <c r="N3" s="513" t="s">
        <v>189</v>
      </c>
      <c r="O3" s="514"/>
      <c r="P3" s="515"/>
      <c r="S3" s="49">
        <v>0.94999</v>
      </c>
    </row>
    <row r="4" spans="1:19" ht="15.75" customHeight="1" x14ac:dyDescent="0.2">
      <c r="B4" s="502"/>
      <c r="C4" s="510" t="s">
        <v>59</v>
      </c>
      <c r="D4" s="511"/>
      <c r="E4" s="511"/>
      <c r="F4" s="511"/>
      <c r="G4" s="511"/>
      <c r="H4" s="511"/>
      <c r="I4" s="511"/>
      <c r="J4" s="511"/>
      <c r="K4" s="511"/>
      <c r="L4" s="511"/>
      <c r="M4" s="512"/>
      <c r="N4" s="513" t="s">
        <v>186</v>
      </c>
      <c r="O4" s="514"/>
      <c r="P4" s="515"/>
      <c r="S4" s="49">
        <v>0.65</v>
      </c>
    </row>
    <row r="5" spans="1:19" ht="16.5" customHeight="1" thickBot="1" x14ac:dyDescent="0.25">
      <c r="B5" s="503"/>
      <c r="C5" s="516" t="s">
        <v>60</v>
      </c>
      <c r="D5" s="517"/>
      <c r="E5" s="517"/>
      <c r="F5" s="517"/>
      <c r="G5" s="517"/>
      <c r="H5" s="517"/>
      <c r="I5" s="517"/>
      <c r="J5" s="517"/>
      <c r="K5" s="517"/>
      <c r="L5" s="517"/>
      <c r="M5" s="518"/>
      <c r="N5" s="519" t="s">
        <v>61</v>
      </c>
      <c r="O5" s="520"/>
      <c r="P5" s="521"/>
      <c r="S5" s="49">
        <v>0.64998999999999996</v>
      </c>
    </row>
    <row r="6" spans="1:19" ht="3" customHeight="1" thickBot="1" x14ac:dyDescent="0.25">
      <c r="B6" s="89"/>
      <c r="C6" s="89"/>
      <c r="D6" s="89"/>
      <c r="E6" s="89"/>
      <c r="F6" s="89"/>
      <c r="G6" s="89"/>
      <c r="H6" s="89"/>
      <c r="I6" s="89"/>
      <c r="J6" s="89"/>
      <c r="K6" s="89"/>
      <c r="L6" s="89"/>
      <c r="M6" s="89"/>
      <c r="N6" s="89"/>
      <c r="O6" s="89"/>
      <c r="P6" s="89"/>
      <c r="S6" s="100"/>
    </row>
    <row r="7" spans="1:19" x14ac:dyDescent="0.2">
      <c r="A7" s="52"/>
      <c r="B7" s="522" t="s">
        <v>65</v>
      </c>
      <c r="C7" s="523"/>
      <c r="D7" s="523"/>
      <c r="E7" s="523"/>
      <c r="F7" s="523"/>
      <c r="G7" s="523"/>
      <c r="H7" s="523"/>
      <c r="I7" s="523"/>
      <c r="J7" s="523"/>
      <c r="K7" s="523"/>
      <c r="L7" s="523"/>
      <c r="M7" s="523"/>
      <c r="N7" s="523"/>
      <c r="O7" s="523"/>
      <c r="P7" s="524"/>
      <c r="Q7" s="52"/>
      <c r="S7" s="100"/>
    </row>
    <row r="8" spans="1:19" ht="13.5" thickBot="1" x14ac:dyDescent="0.25">
      <c r="A8" s="52"/>
      <c r="B8" s="525"/>
      <c r="C8" s="526"/>
      <c r="D8" s="526"/>
      <c r="E8" s="526"/>
      <c r="F8" s="526"/>
      <c r="G8" s="526"/>
      <c r="H8" s="526"/>
      <c r="I8" s="526"/>
      <c r="J8" s="526"/>
      <c r="K8" s="526"/>
      <c r="L8" s="526"/>
      <c r="M8" s="526"/>
      <c r="N8" s="526"/>
      <c r="O8" s="526"/>
      <c r="P8" s="527"/>
      <c r="Q8" s="52"/>
    </row>
    <row r="9" spans="1:19" ht="6.75" customHeight="1" thickBot="1" x14ac:dyDescent="0.25">
      <c r="A9" s="52"/>
      <c r="B9" s="528"/>
      <c r="C9" s="528"/>
      <c r="D9" s="528"/>
      <c r="E9" s="528"/>
      <c r="F9" s="528"/>
      <c r="G9" s="528"/>
      <c r="H9" s="528"/>
      <c r="I9" s="528"/>
      <c r="J9" s="528"/>
      <c r="K9" s="528"/>
      <c r="L9" s="528"/>
      <c r="M9" s="528"/>
      <c r="N9" s="528"/>
      <c r="O9" s="528"/>
      <c r="P9" s="528"/>
      <c r="Q9" s="52"/>
    </row>
    <row r="10" spans="1:19" ht="26.25" customHeight="1" thickBot="1" x14ac:dyDescent="0.25">
      <c r="A10" s="52"/>
      <c r="B10" s="90" t="s">
        <v>83</v>
      </c>
      <c r="C10" s="534">
        <v>2024</v>
      </c>
      <c r="D10" s="535"/>
      <c r="E10" s="535"/>
      <c r="F10" s="535"/>
      <c r="G10" s="535"/>
      <c r="H10" s="535"/>
      <c r="I10" s="536"/>
      <c r="J10" s="529" t="s">
        <v>1</v>
      </c>
      <c r="K10" s="530"/>
      <c r="L10" s="530"/>
      <c r="M10" s="530"/>
      <c r="N10" s="531" t="s">
        <v>190</v>
      </c>
      <c r="O10" s="532"/>
      <c r="P10" s="533"/>
      <c r="Q10" s="52"/>
    </row>
    <row r="11" spans="1:19" ht="4.5" customHeight="1" thickBot="1" x14ac:dyDescent="0.25">
      <c r="A11" s="52"/>
      <c r="B11" s="537"/>
      <c r="C11" s="538"/>
      <c r="D11" s="538"/>
      <c r="E11" s="538"/>
      <c r="F11" s="538"/>
      <c r="G11" s="538"/>
      <c r="H11" s="538"/>
      <c r="I11" s="538"/>
      <c r="J11" s="538"/>
      <c r="K11" s="538"/>
      <c r="L11" s="538"/>
      <c r="M11" s="538"/>
      <c r="N11" s="538"/>
      <c r="O11" s="538"/>
      <c r="P11" s="539"/>
      <c r="Q11" s="52"/>
    </row>
    <row r="12" spans="1:19" ht="13.5" thickBot="1" x14ac:dyDescent="0.25">
      <c r="A12" s="52"/>
      <c r="B12" s="62" t="s">
        <v>0</v>
      </c>
      <c r="C12" s="540" t="s">
        <v>170</v>
      </c>
      <c r="D12" s="540"/>
      <c r="E12" s="540"/>
      <c r="F12" s="540"/>
      <c r="G12" s="540"/>
      <c r="H12" s="540"/>
      <c r="I12" s="540"/>
      <c r="J12" s="540"/>
      <c r="K12" s="540"/>
      <c r="L12" s="540"/>
      <c r="M12" s="540"/>
      <c r="N12" s="540"/>
      <c r="O12" s="540"/>
      <c r="P12" s="541"/>
      <c r="Q12" s="52"/>
    </row>
    <row r="13" spans="1:19" ht="4.5" customHeight="1" thickBot="1" x14ac:dyDescent="0.25">
      <c r="A13" s="52"/>
      <c r="B13" s="542"/>
      <c r="C13" s="543"/>
      <c r="D13" s="543"/>
      <c r="E13" s="543"/>
      <c r="F13" s="543"/>
      <c r="G13" s="543"/>
      <c r="H13" s="543"/>
      <c r="I13" s="543"/>
      <c r="J13" s="543"/>
      <c r="K13" s="543"/>
      <c r="L13" s="543"/>
      <c r="M13" s="543"/>
      <c r="N13" s="543"/>
      <c r="O13" s="543"/>
      <c r="P13" s="544"/>
      <c r="Q13" s="52"/>
    </row>
    <row r="14" spans="1:19" ht="18" customHeight="1" thickBot="1" x14ac:dyDescent="0.25">
      <c r="A14" s="52"/>
      <c r="B14" s="62" t="s">
        <v>6</v>
      </c>
      <c r="C14" s="545" t="s">
        <v>227</v>
      </c>
      <c r="D14" s="546"/>
      <c r="E14" s="546"/>
      <c r="F14" s="546"/>
      <c r="G14" s="546"/>
      <c r="H14" s="546"/>
      <c r="I14" s="546"/>
      <c r="J14" s="546"/>
      <c r="K14" s="546"/>
      <c r="L14" s="546"/>
      <c r="M14" s="546"/>
      <c r="N14" s="546"/>
      <c r="O14" s="546"/>
      <c r="P14" s="547"/>
      <c r="Q14" s="52"/>
    </row>
    <row r="15" spans="1:19" ht="4.5" customHeight="1" thickBot="1" x14ac:dyDescent="0.25">
      <c r="A15" s="52"/>
      <c r="B15" s="548"/>
      <c r="C15" s="549"/>
      <c r="D15" s="549"/>
      <c r="E15" s="549"/>
      <c r="F15" s="549"/>
      <c r="G15" s="549"/>
      <c r="H15" s="549"/>
      <c r="I15" s="549"/>
      <c r="J15" s="549"/>
      <c r="K15" s="549"/>
      <c r="L15" s="549"/>
      <c r="M15" s="549"/>
      <c r="N15" s="549"/>
      <c r="O15" s="549"/>
      <c r="P15" s="550"/>
      <c r="Q15" s="52"/>
    </row>
    <row r="16" spans="1:19" ht="32.25" customHeight="1" thickBot="1" x14ac:dyDescent="0.25">
      <c r="A16" s="52"/>
      <c r="B16" s="62" t="s">
        <v>25</v>
      </c>
      <c r="C16" s="531" t="s">
        <v>216</v>
      </c>
      <c r="D16" s="532"/>
      <c r="E16" s="532"/>
      <c r="F16" s="532"/>
      <c r="G16" s="532"/>
      <c r="H16" s="532"/>
      <c r="I16" s="532"/>
      <c r="J16" s="532"/>
      <c r="K16" s="532"/>
      <c r="L16" s="532"/>
      <c r="M16" s="532"/>
      <c r="N16" s="532"/>
      <c r="O16" s="532"/>
      <c r="P16" s="533"/>
      <c r="Q16" s="52"/>
    </row>
    <row r="17" spans="1:17" ht="4.5" customHeight="1" thickBot="1" x14ac:dyDescent="0.25">
      <c r="A17" s="52"/>
      <c r="B17" s="548"/>
      <c r="C17" s="549"/>
      <c r="D17" s="549"/>
      <c r="E17" s="549"/>
      <c r="F17" s="549"/>
      <c r="G17" s="549"/>
      <c r="H17" s="549"/>
      <c r="I17" s="549"/>
      <c r="J17" s="549"/>
      <c r="K17" s="549"/>
      <c r="L17" s="549"/>
      <c r="M17" s="549"/>
      <c r="N17" s="549"/>
      <c r="O17" s="549"/>
      <c r="P17" s="550"/>
      <c r="Q17" s="52"/>
    </row>
    <row r="18" spans="1:17" ht="26.25" customHeight="1" thickBot="1" x14ac:dyDescent="0.25">
      <c r="A18" s="52"/>
      <c r="B18" s="62" t="s">
        <v>11</v>
      </c>
      <c r="C18" s="551" t="s">
        <v>250</v>
      </c>
      <c r="D18" s="552"/>
      <c r="E18" s="552"/>
      <c r="F18" s="552"/>
      <c r="G18" s="552"/>
      <c r="H18" s="552"/>
      <c r="I18" s="552"/>
      <c r="J18" s="552"/>
      <c r="K18" s="552"/>
      <c r="L18" s="552"/>
      <c r="M18" s="552"/>
      <c r="N18" s="552"/>
      <c r="O18" s="552"/>
      <c r="P18" s="553"/>
      <c r="Q18" s="52"/>
    </row>
    <row r="19" spans="1:17" ht="4.5" customHeight="1" thickBot="1" x14ac:dyDescent="0.25">
      <c r="A19" s="52"/>
      <c r="B19" s="554"/>
      <c r="C19" s="554"/>
      <c r="D19" s="554"/>
      <c r="E19" s="554"/>
      <c r="F19" s="554"/>
      <c r="G19" s="554"/>
      <c r="H19" s="554"/>
      <c r="I19" s="554"/>
      <c r="J19" s="554"/>
      <c r="K19" s="554"/>
      <c r="L19" s="554"/>
      <c r="M19" s="554"/>
      <c r="N19" s="554"/>
      <c r="O19" s="554"/>
      <c r="P19" s="554"/>
      <c r="Q19" s="52"/>
    </row>
    <row r="20" spans="1:17" ht="17.25" customHeight="1" thickBot="1" x14ac:dyDescent="0.25">
      <c r="A20" s="52"/>
      <c r="B20" s="555" t="s">
        <v>26</v>
      </c>
      <c r="C20" s="556"/>
      <c r="D20" s="556"/>
      <c r="E20" s="556"/>
      <c r="F20" s="556"/>
      <c r="G20" s="556"/>
      <c r="H20" s="556"/>
      <c r="I20" s="556"/>
      <c r="J20" s="556"/>
      <c r="K20" s="556"/>
      <c r="L20" s="556"/>
      <c r="M20" s="556"/>
      <c r="N20" s="556"/>
      <c r="O20" s="556"/>
      <c r="P20" s="557"/>
      <c r="Q20" s="52"/>
    </row>
    <row r="21" spans="1:17" ht="4.5" customHeight="1" thickBot="1" x14ac:dyDescent="0.25">
      <c r="A21" s="52"/>
      <c r="B21" s="558"/>
      <c r="C21" s="559"/>
      <c r="D21" s="559"/>
      <c r="E21" s="559"/>
      <c r="F21" s="559"/>
      <c r="G21" s="559"/>
      <c r="H21" s="559"/>
      <c r="I21" s="559"/>
      <c r="J21" s="559"/>
      <c r="K21" s="559"/>
      <c r="L21" s="559"/>
      <c r="M21" s="559"/>
      <c r="N21" s="559"/>
      <c r="O21" s="559"/>
      <c r="P21" s="560"/>
      <c r="Q21" s="52"/>
    </row>
    <row r="22" spans="1:17" ht="51" customHeight="1" thickBot="1" x14ac:dyDescent="0.25">
      <c r="A22" s="52"/>
      <c r="B22" s="62" t="s">
        <v>3</v>
      </c>
      <c r="C22" s="561" t="s">
        <v>222</v>
      </c>
      <c r="D22" s="562"/>
      <c r="E22" s="562"/>
      <c r="F22" s="562"/>
      <c r="G22" s="562"/>
      <c r="H22" s="562"/>
      <c r="I22" s="562"/>
      <c r="J22" s="562"/>
      <c r="K22" s="562"/>
      <c r="L22" s="562"/>
      <c r="M22" s="562"/>
      <c r="N22" s="562"/>
      <c r="O22" s="562"/>
      <c r="P22" s="563"/>
      <c r="Q22" s="52"/>
    </row>
    <row r="23" spans="1:17" ht="4.5" customHeight="1" thickBot="1" x14ac:dyDescent="0.25">
      <c r="A23" s="52"/>
      <c r="B23" s="548"/>
      <c r="C23" s="549"/>
      <c r="D23" s="549"/>
      <c r="E23" s="549"/>
      <c r="F23" s="549"/>
      <c r="G23" s="549"/>
      <c r="H23" s="549"/>
      <c r="I23" s="549"/>
      <c r="J23" s="549"/>
      <c r="K23" s="549"/>
      <c r="L23" s="549"/>
      <c r="M23" s="549"/>
      <c r="N23" s="549"/>
      <c r="O23" s="549"/>
      <c r="P23" s="550"/>
      <c r="Q23" s="52"/>
    </row>
    <row r="24" spans="1:17" ht="82.5" customHeight="1" thickBot="1" x14ac:dyDescent="0.25">
      <c r="A24" s="52"/>
      <c r="B24" s="62" t="s">
        <v>12</v>
      </c>
      <c r="C24" s="564" t="s">
        <v>249</v>
      </c>
      <c r="D24" s="565"/>
      <c r="E24" s="565"/>
      <c r="F24" s="565"/>
      <c r="G24" s="565"/>
      <c r="H24" s="565"/>
      <c r="I24" s="565"/>
      <c r="J24" s="565"/>
      <c r="K24" s="565"/>
      <c r="L24" s="565"/>
      <c r="M24" s="565"/>
      <c r="N24" s="565"/>
      <c r="O24" s="565"/>
      <c r="P24" s="566"/>
      <c r="Q24" s="52"/>
    </row>
    <row r="25" spans="1:17" ht="4.5" customHeight="1" thickBot="1" x14ac:dyDescent="0.25">
      <c r="A25" s="52"/>
      <c r="B25" s="567"/>
      <c r="C25" s="568"/>
      <c r="D25" s="568"/>
      <c r="E25" s="568"/>
      <c r="F25" s="568"/>
      <c r="G25" s="568"/>
      <c r="H25" s="568"/>
      <c r="I25" s="568"/>
      <c r="J25" s="568"/>
      <c r="K25" s="568"/>
      <c r="L25" s="568"/>
      <c r="M25" s="568"/>
      <c r="N25" s="568"/>
      <c r="O25" s="568"/>
      <c r="P25" s="569"/>
      <c r="Q25" s="52"/>
    </row>
    <row r="26" spans="1:17" ht="13.5" customHeight="1" thickBot="1" x14ac:dyDescent="0.25">
      <c r="A26" s="52"/>
      <c r="B26" s="63" t="s">
        <v>2</v>
      </c>
      <c r="C26" s="570">
        <v>0.95</v>
      </c>
      <c r="D26" s="571"/>
      <c r="E26" s="571"/>
      <c r="F26" s="571"/>
      <c r="G26" s="571"/>
      <c r="H26" s="571"/>
      <c r="I26" s="571"/>
      <c r="J26" s="571"/>
      <c r="K26" s="571"/>
      <c r="L26" s="571"/>
      <c r="M26" s="571"/>
      <c r="N26" s="571"/>
      <c r="O26" s="571"/>
      <c r="P26" s="572"/>
      <c r="Q26" s="52"/>
    </row>
    <row r="27" spans="1:17" ht="4.5" customHeight="1" thickBot="1" x14ac:dyDescent="0.25">
      <c r="A27" s="52"/>
      <c r="B27" s="573"/>
      <c r="C27" s="574"/>
      <c r="D27" s="574"/>
      <c r="E27" s="574"/>
      <c r="F27" s="574"/>
      <c r="G27" s="574"/>
      <c r="H27" s="574"/>
      <c r="I27" s="574"/>
      <c r="J27" s="574"/>
      <c r="K27" s="574"/>
      <c r="L27" s="574"/>
      <c r="M27" s="574"/>
      <c r="N27" s="574"/>
      <c r="O27" s="574"/>
      <c r="P27" s="575"/>
      <c r="Q27" s="52"/>
    </row>
    <row r="28" spans="1:17" ht="12.75" customHeight="1" thickBot="1" x14ac:dyDescent="0.25">
      <c r="A28" s="52"/>
      <c r="B28" s="63" t="s">
        <v>13</v>
      </c>
      <c r="C28" s="64" t="s">
        <v>14</v>
      </c>
      <c r="D28" s="576" t="s">
        <v>243</v>
      </c>
      <c r="E28" s="571"/>
      <c r="F28" s="571"/>
      <c r="G28" s="572"/>
      <c r="H28" s="577" t="s">
        <v>15</v>
      </c>
      <c r="I28" s="577"/>
      <c r="J28" s="577"/>
      <c r="K28" s="576" t="s">
        <v>244</v>
      </c>
      <c r="L28" s="571"/>
      <c r="M28" s="572"/>
      <c r="N28" s="578" t="s">
        <v>16</v>
      </c>
      <c r="O28" s="579"/>
      <c r="P28" s="147" t="s">
        <v>245</v>
      </c>
      <c r="Q28" s="52"/>
    </row>
    <row r="29" spans="1:17" ht="4.5" customHeight="1" thickBot="1" x14ac:dyDescent="0.25">
      <c r="A29" s="52"/>
      <c r="B29" s="580"/>
      <c r="C29" s="581"/>
      <c r="D29" s="581"/>
      <c r="E29" s="581"/>
      <c r="F29" s="581"/>
      <c r="G29" s="581"/>
      <c r="H29" s="581"/>
      <c r="I29" s="581"/>
      <c r="J29" s="581"/>
      <c r="K29" s="581"/>
      <c r="L29" s="581"/>
      <c r="M29" s="581"/>
      <c r="N29" s="581"/>
      <c r="O29" s="581"/>
      <c r="P29" s="582"/>
      <c r="Q29" s="52"/>
    </row>
    <row r="30" spans="1:17" ht="13.5" thickBot="1" x14ac:dyDescent="0.25">
      <c r="A30" s="52"/>
      <c r="B30" s="88" t="s">
        <v>7</v>
      </c>
      <c r="C30" s="583" t="s">
        <v>184</v>
      </c>
      <c r="D30" s="584"/>
      <c r="E30" s="584"/>
      <c r="F30" s="584"/>
      <c r="G30" s="584"/>
      <c r="H30" s="584"/>
      <c r="I30" s="584"/>
      <c r="J30" s="584"/>
      <c r="K30" s="584"/>
      <c r="L30" s="584"/>
      <c r="M30" s="584"/>
      <c r="N30" s="584"/>
      <c r="O30" s="584"/>
      <c r="P30" s="585"/>
      <c r="Q30" s="52"/>
    </row>
    <row r="31" spans="1:17" ht="4.5" customHeight="1" thickBot="1" x14ac:dyDescent="0.25">
      <c r="A31" s="52"/>
      <c r="B31" s="548"/>
      <c r="C31" s="549"/>
      <c r="D31" s="549"/>
      <c r="E31" s="549"/>
      <c r="F31" s="549"/>
      <c r="G31" s="549"/>
      <c r="H31" s="549"/>
      <c r="I31" s="549"/>
      <c r="J31" s="549"/>
      <c r="K31" s="549"/>
      <c r="L31" s="549"/>
      <c r="M31" s="549"/>
      <c r="N31" s="549"/>
      <c r="O31" s="549"/>
      <c r="P31" s="550"/>
      <c r="Q31" s="52"/>
    </row>
    <row r="32" spans="1:17" ht="13.5" thickBot="1" x14ac:dyDescent="0.25">
      <c r="A32" s="52"/>
      <c r="B32" s="88" t="s">
        <v>4</v>
      </c>
      <c r="C32" s="586" t="s">
        <v>71</v>
      </c>
      <c r="D32" s="584"/>
      <c r="E32" s="584"/>
      <c r="F32" s="584"/>
      <c r="G32" s="584"/>
      <c r="H32" s="584"/>
      <c r="I32" s="584"/>
      <c r="J32" s="584"/>
      <c r="K32" s="584"/>
      <c r="L32" s="584"/>
      <c r="M32" s="584"/>
      <c r="N32" s="584"/>
      <c r="O32" s="584"/>
      <c r="P32" s="585"/>
      <c r="Q32" s="52"/>
    </row>
    <row r="33" spans="1:17" ht="4.5" customHeight="1" thickBot="1" x14ac:dyDescent="0.25">
      <c r="A33" s="52"/>
      <c r="B33" s="548"/>
      <c r="C33" s="549"/>
      <c r="D33" s="549"/>
      <c r="E33" s="549"/>
      <c r="F33" s="549"/>
      <c r="G33" s="549"/>
      <c r="H33" s="549"/>
      <c r="I33" s="549"/>
      <c r="J33" s="549"/>
      <c r="K33" s="549"/>
      <c r="L33" s="549"/>
      <c r="M33" s="549"/>
      <c r="N33" s="549"/>
      <c r="O33" s="549"/>
      <c r="P33" s="550"/>
      <c r="Q33" s="52"/>
    </row>
    <row r="34" spans="1:17" ht="13.5" thickBot="1" x14ac:dyDescent="0.25">
      <c r="A34" s="52"/>
      <c r="B34" s="88" t="s">
        <v>23</v>
      </c>
      <c r="C34" s="586" t="s">
        <v>71</v>
      </c>
      <c r="D34" s="584"/>
      <c r="E34" s="584"/>
      <c r="F34" s="584"/>
      <c r="G34" s="584"/>
      <c r="H34" s="584"/>
      <c r="I34" s="584"/>
      <c r="J34" s="584"/>
      <c r="K34" s="584"/>
      <c r="L34" s="584"/>
      <c r="M34" s="584"/>
      <c r="N34" s="584"/>
      <c r="O34" s="584"/>
      <c r="P34" s="585"/>
      <c r="Q34" s="52"/>
    </row>
    <row r="35" spans="1:17" ht="4.5" customHeight="1" thickBot="1" x14ac:dyDescent="0.25">
      <c r="A35" s="52"/>
      <c r="B35" s="542"/>
      <c r="C35" s="543"/>
      <c r="D35" s="543"/>
      <c r="E35" s="543"/>
      <c r="F35" s="543"/>
      <c r="G35" s="543"/>
      <c r="H35" s="543"/>
      <c r="I35" s="543"/>
      <c r="J35" s="543"/>
      <c r="K35" s="543"/>
      <c r="L35" s="543"/>
      <c r="M35" s="543"/>
      <c r="N35" s="543"/>
      <c r="O35" s="543"/>
      <c r="P35" s="544"/>
      <c r="Q35" s="52"/>
    </row>
    <row r="36" spans="1:17" ht="16.5" customHeight="1" thickBot="1" x14ac:dyDescent="0.25">
      <c r="A36" s="52"/>
      <c r="B36" s="88" t="s">
        <v>64</v>
      </c>
      <c r="C36" s="583" t="s">
        <v>71</v>
      </c>
      <c r="D36" s="584"/>
      <c r="E36" s="584"/>
      <c r="F36" s="584"/>
      <c r="G36" s="584"/>
      <c r="H36" s="584"/>
      <c r="I36" s="584"/>
      <c r="J36" s="584"/>
      <c r="K36" s="584"/>
      <c r="L36" s="584"/>
      <c r="M36" s="584"/>
      <c r="N36" s="584"/>
      <c r="O36" s="584"/>
      <c r="P36" s="585"/>
      <c r="Q36" s="52"/>
    </row>
    <row r="37" spans="1:17" ht="4.5" customHeight="1" thickBot="1" x14ac:dyDescent="0.25">
      <c r="A37" s="52"/>
      <c r="B37" s="91"/>
      <c r="C37" s="91"/>
      <c r="D37" s="91"/>
      <c r="E37" s="91"/>
      <c r="F37" s="91"/>
      <c r="G37" s="91"/>
      <c r="H37" s="91"/>
      <c r="I37" s="91"/>
      <c r="J37" s="91"/>
      <c r="K37" s="91"/>
      <c r="L37" s="91"/>
      <c r="M37" s="91"/>
      <c r="N37" s="91"/>
      <c r="O37" s="91"/>
      <c r="P37" s="91"/>
      <c r="Q37" s="52"/>
    </row>
    <row r="38" spans="1:17" ht="13.5" thickBot="1" x14ac:dyDescent="0.25">
      <c r="A38" s="52"/>
      <c r="B38" s="589" t="s">
        <v>17</v>
      </c>
      <c r="C38" s="590"/>
      <c r="D38" s="590"/>
      <c r="E38" s="590"/>
      <c r="F38" s="590"/>
      <c r="G38" s="590"/>
      <c r="H38" s="590"/>
      <c r="I38" s="590"/>
      <c r="J38" s="590"/>
      <c r="K38" s="590"/>
      <c r="L38" s="590"/>
      <c r="M38" s="590"/>
      <c r="N38" s="590"/>
      <c r="O38" s="591"/>
      <c r="P38" s="592"/>
      <c r="Q38" s="52"/>
    </row>
    <row r="39" spans="1:17" x14ac:dyDescent="0.2">
      <c r="A39" s="52"/>
      <c r="B39" s="92" t="s">
        <v>22</v>
      </c>
      <c r="C39" s="589" t="s">
        <v>18</v>
      </c>
      <c r="D39" s="590"/>
      <c r="E39" s="590"/>
      <c r="F39" s="590"/>
      <c r="G39" s="592"/>
      <c r="H39" s="589" t="s">
        <v>7</v>
      </c>
      <c r="I39" s="590"/>
      <c r="J39" s="590"/>
      <c r="K39" s="590"/>
      <c r="L39" s="592"/>
      <c r="M39" s="589" t="s">
        <v>19</v>
      </c>
      <c r="N39" s="590"/>
      <c r="O39" s="591"/>
      <c r="P39" s="592"/>
      <c r="Q39" s="52"/>
    </row>
    <row r="40" spans="1:17" ht="54" customHeight="1" x14ac:dyDescent="0.2">
      <c r="A40" s="52"/>
      <c r="B40" s="132" t="s">
        <v>223</v>
      </c>
      <c r="C40" s="694" t="s">
        <v>191</v>
      </c>
      <c r="D40" s="695"/>
      <c r="E40" s="695"/>
      <c r="F40" s="695"/>
      <c r="G40" s="696"/>
      <c r="H40" s="694" t="s">
        <v>224</v>
      </c>
      <c r="I40" s="695"/>
      <c r="J40" s="695"/>
      <c r="K40" s="695"/>
      <c r="L40" s="696"/>
      <c r="M40" s="708" t="s">
        <v>193</v>
      </c>
      <c r="N40" s="709"/>
      <c r="O40" s="709"/>
      <c r="P40" s="710"/>
      <c r="Q40" s="52"/>
    </row>
    <row r="41" spans="1:17" ht="55.5" customHeight="1" x14ac:dyDescent="0.2">
      <c r="A41" s="52"/>
      <c r="B41" s="133" t="s">
        <v>225</v>
      </c>
      <c r="C41" s="676" t="s">
        <v>226</v>
      </c>
      <c r="D41" s="677"/>
      <c r="E41" s="677"/>
      <c r="F41" s="677"/>
      <c r="G41" s="678"/>
      <c r="H41" s="694" t="s">
        <v>224</v>
      </c>
      <c r="I41" s="695"/>
      <c r="J41" s="695"/>
      <c r="K41" s="695"/>
      <c r="L41" s="696"/>
      <c r="M41" s="673" t="s">
        <v>193</v>
      </c>
      <c r="N41" s="674"/>
      <c r="O41" s="674"/>
      <c r="P41" s="679"/>
      <c r="Q41" s="52"/>
    </row>
    <row r="42" spans="1:17" ht="13.5" customHeight="1" x14ac:dyDescent="0.2">
      <c r="A42" s="52"/>
      <c r="B42" s="93"/>
      <c r="C42" s="599"/>
      <c r="D42" s="599"/>
      <c r="E42" s="599"/>
      <c r="F42" s="599"/>
      <c r="G42" s="599"/>
      <c r="H42" s="599"/>
      <c r="I42" s="599"/>
      <c r="J42" s="599"/>
      <c r="K42" s="599"/>
      <c r="L42" s="599"/>
      <c r="M42" s="599"/>
      <c r="N42" s="599"/>
      <c r="O42" s="599"/>
      <c r="P42" s="600"/>
      <c r="Q42" s="52"/>
    </row>
    <row r="43" spans="1:17" ht="12.75" customHeight="1" x14ac:dyDescent="0.2">
      <c r="A43" s="52"/>
      <c r="B43" s="93"/>
      <c r="C43" s="599"/>
      <c r="D43" s="599"/>
      <c r="E43" s="599"/>
      <c r="F43" s="599"/>
      <c r="G43" s="599"/>
      <c r="H43" s="599"/>
      <c r="I43" s="599"/>
      <c r="J43" s="599"/>
      <c r="K43" s="599"/>
      <c r="L43" s="599"/>
      <c r="M43" s="599"/>
      <c r="N43" s="599"/>
      <c r="O43" s="599"/>
      <c r="P43" s="600"/>
      <c r="Q43" s="52"/>
    </row>
    <row r="44" spans="1:17" ht="11.25" customHeight="1" thickBot="1" x14ac:dyDescent="0.25">
      <c r="A44" s="52"/>
      <c r="B44" s="94"/>
      <c r="C44" s="617"/>
      <c r="D44" s="617"/>
      <c r="E44" s="617"/>
      <c r="F44" s="617"/>
      <c r="G44" s="617"/>
      <c r="H44" s="617"/>
      <c r="I44" s="617"/>
      <c r="J44" s="617"/>
      <c r="K44" s="617"/>
      <c r="L44" s="617"/>
      <c r="M44" s="617"/>
      <c r="N44" s="617"/>
      <c r="O44" s="617"/>
      <c r="P44" s="618"/>
      <c r="Q44" s="52"/>
    </row>
    <row r="45" spans="1:17" ht="4.5" customHeight="1" thickBot="1" x14ac:dyDescent="0.25">
      <c r="A45" s="52"/>
      <c r="B45" s="95"/>
      <c r="C45" s="95"/>
      <c r="D45" s="95"/>
      <c r="E45" s="95"/>
      <c r="F45" s="95"/>
      <c r="G45" s="95"/>
      <c r="H45" s="95"/>
      <c r="I45" s="95"/>
      <c r="J45" s="95"/>
      <c r="K45" s="95"/>
      <c r="L45" s="95"/>
      <c r="M45" s="95"/>
      <c r="N45" s="95"/>
      <c r="O45" s="95"/>
      <c r="P45" s="95"/>
      <c r="Q45" s="52"/>
    </row>
    <row r="46" spans="1:17" ht="13.5" customHeight="1" thickBot="1" x14ac:dyDescent="0.25">
      <c r="A46" s="52"/>
      <c r="B46" s="555" t="s">
        <v>8</v>
      </c>
      <c r="C46" s="556"/>
      <c r="D46" s="556"/>
      <c r="E46" s="556"/>
      <c r="F46" s="556"/>
      <c r="G46" s="556"/>
      <c r="H46" s="556"/>
      <c r="I46" s="556"/>
      <c r="J46" s="556"/>
      <c r="K46" s="556"/>
      <c r="L46" s="556"/>
      <c r="M46" s="556"/>
      <c r="N46" s="556"/>
      <c r="O46" s="556"/>
      <c r="P46" s="557"/>
      <c r="Q46" s="52"/>
    </row>
    <row r="47" spans="1:17" ht="4.5" customHeight="1" thickBot="1" x14ac:dyDescent="0.25">
      <c r="A47" s="52"/>
      <c r="B47" s="96"/>
      <c r="C47" s="91"/>
      <c r="D47" s="91"/>
      <c r="E47" s="91"/>
      <c r="F47" s="91"/>
      <c r="G47" s="91"/>
      <c r="H47" s="91"/>
      <c r="I47" s="91"/>
      <c r="J47" s="91"/>
      <c r="K47" s="91"/>
      <c r="L47" s="91"/>
      <c r="M47" s="91"/>
      <c r="N47" s="91"/>
      <c r="O47" s="91"/>
      <c r="P47" s="97"/>
      <c r="Q47" s="52"/>
    </row>
    <row r="48" spans="1:17" x14ac:dyDescent="0.2">
      <c r="A48" s="52"/>
      <c r="B48" s="619"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52"/>
    </row>
    <row r="49" spans="1:17" ht="13.5" thickBot="1" x14ac:dyDescent="0.25">
      <c r="A49" s="52"/>
      <c r="B49" s="620"/>
      <c r="C49" s="70" t="s">
        <v>10</v>
      </c>
      <c r="D49" s="71"/>
      <c r="E49" s="71"/>
      <c r="F49" s="72">
        <f>'Registro Requerimiento'!D10</f>
        <v>1</v>
      </c>
      <c r="G49" s="73"/>
      <c r="H49" s="73"/>
      <c r="I49" s="72">
        <f>'Registro Requerimiento'!F10</f>
        <v>1</v>
      </c>
      <c r="J49" s="73"/>
      <c r="K49" s="73"/>
      <c r="L49" s="72">
        <f>'Registro Requerimiento'!H10</f>
        <v>1</v>
      </c>
      <c r="M49" s="73"/>
      <c r="N49" s="73"/>
      <c r="O49" s="72">
        <f>'Registro Requerimiento'!J10</f>
        <v>1</v>
      </c>
      <c r="P49" s="72">
        <f>'Registro Requerimiento'!L10</f>
        <v>1</v>
      </c>
      <c r="Q49" s="52"/>
    </row>
    <row r="50" spans="1:17" ht="4.5" customHeight="1" thickBot="1" x14ac:dyDescent="0.25">
      <c r="A50" s="52"/>
      <c r="B50" s="98">
        <v>0.9</v>
      </c>
      <c r="C50" s="74"/>
      <c r="D50" s="74"/>
      <c r="E50" s="74"/>
      <c r="F50" s="75">
        <f>+$C$26</f>
        <v>0.95</v>
      </c>
      <c r="G50" s="74"/>
      <c r="H50" s="74"/>
      <c r="I50" s="75">
        <f>+$C$26</f>
        <v>0.95</v>
      </c>
      <c r="J50" s="74"/>
      <c r="K50" s="74"/>
      <c r="L50" s="75">
        <f>+$C$26</f>
        <v>0.95</v>
      </c>
      <c r="M50" s="74"/>
      <c r="N50" s="74"/>
      <c r="O50" s="75">
        <f>+$C$26</f>
        <v>0.95</v>
      </c>
      <c r="P50" s="75">
        <f>+$C$26</f>
        <v>0.95</v>
      </c>
      <c r="Q50" s="52"/>
    </row>
    <row r="51" spans="1:17" ht="22.5" customHeight="1" thickBot="1" x14ac:dyDescent="0.25">
      <c r="A51" s="52"/>
      <c r="B51" s="555" t="s">
        <v>21</v>
      </c>
      <c r="C51" s="556"/>
      <c r="D51" s="556"/>
      <c r="E51" s="556"/>
      <c r="F51" s="556"/>
      <c r="G51" s="556"/>
      <c r="H51" s="556"/>
      <c r="I51" s="556"/>
      <c r="J51" s="556"/>
      <c r="K51" s="556"/>
      <c r="L51" s="556"/>
      <c r="M51" s="556"/>
      <c r="N51" s="556"/>
      <c r="O51" s="556"/>
      <c r="P51" s="557"/>
      <c r="Q51" s="52"/>
    </row>
    <row r="52" spans="1:17" x14ac:dyDescent="0.2">
      <c r="A52" s="52"/>
      <c r="B52" s="607"/>
      <c r="C52" s="608"/>
      <c r="D52" s="608"/>
      <c r="E52" s="608"/>
      <c r="F52" s="608"/>
      <c r="G52" s="608"/>
      <c r="H52" s="608"/>
      <c r="I52" s="608"/>
      <c r="J52" s="608"/>
      <c r="K52" s="608"/>
      <c r="L52" s="608"/>
      <c r="M52" s="608"/>
      <c r="N52" s="608"/>
      <c r="O52" s="608"/>
      <c r="P52" s="609"/>
      <c r="Q52" s="52"/>
    </row>
    <row r="53" spans="1:17" x14ac:dyDescent="0.2">
      <c r="A53" s="52"/>
      <c r="B53" s="610"/>
      <c r="C53" s="611"/>
      <c r="D53" s="611"/>
      <c r="E53" s="611"/>
      <c r="F53" s="611"/>
      <c r="G53" s="611"/>
      <c r="H53" s="611"/>
      <c r="I53" s="611"/>
      <c r="J53" s="611"/>
      <c r="K53" s="611"/>
      <c r="L53" s="611"/>
      <c r="M53" s="611"/>
      <c r="N53" s="611"/>
      <c r="O53" s="611"/>
      <c r="P53" s="612"/>
      <c r="Q53" s="52"/>
    </row>
    <row r="54" spans="1:17" x14ac:dyDescent="0.2">
      <c r="A54" s="52"/>
      <c r="B54" s="610"/>
      <c r="C54" s="611"/>
      <c r="D54" s="611"/>
      <c r="E54" s="611"/>
      <c r="F54" s="611"/>
      <c r="G54" s="611"/>
      <c r="H54" s="611"/>
      <c r="I54" s="611"/>
      <c r="J54" s="611"/>
      <c r="K54" s="611"/>
      <c r="L54" s="611"/>
      <c r="M54" s="611"/>
      <c r="N54" s="611"/>
      <c r="O54" s="611"/>
      <c r="P54" s="612"/>
      <c r="Q54" s="52"/>
    </row>
    <row r="55" spans="1:17" x14ac:dyDescent="0.2">
      <c r="A55" s="52"/>
      <c r="B55" s="610"/>
      <c r="C55" s="611"/>
      <c r="D55" s="611"/>
      <c r="E55" s="611"/>
      <c r="F55" s="611"/>
      <c r="G55" s="611"/>
      <c r="H55" s="611"/>
      <c r="I55" s="611"/>
      <c r="J55" s="611"/>
      <c r="K55" s="611"/>
      <c r="L55" s="611"/>
      <c r="M55" s="611"/>
      <c r="N55" s="611"/>
      <c r="O55" s="611"/>
      <c r="P55" s="612"/>
      <c r="Q55" s="52"/>
    </row>
    <row r="56" spans="1:17" x14ac:dyDescent="0.2">
      <c r="A56" s="52"/>
      <c r="B56" s="610"/>
      <c r="C56" s="611"/>
      <c r="D56" s="611"/>
      <c r="E56" s="611"/>
      <c r="F56" s="611"/>
      <c r="G56" s="611"/>
      <c r="H56" s="611"/>
      <c r="I56" s="611"/>
      <c r="J56" s="611"/>
      <c r="K56" s="611"/>
      <c r="L56" s="611"/>
      <c r="M56" s="611"/>
      <c r="N56" s="611"/>
      <c r="O56" s="611"/>
      <c r="P56" s="612"/>
      <c r="Q56" s="52"/>
    </row>
    <row r="57" spans="1:17" x14ac:dyDescent="0.2">
      <c r="A57" s="52"/>
      <c r="B57" s="610"/>
      <c r="C57" s="611"/>
      <c r="D57" s="611"/>
      <c r="E57" s="611"/>
      <c r="F57" s="611"/>
      <c r="G57" s="611"/>
      <c r="H57" s="611"/>
      <c r="I57" s="611"/>
      <c r="J57" s="611"/>
      <c r="K57" s="611"/>
      <c r="L57" s="611"/>
      <c r="M57" s="611"/>
      <c r="N57" s="611"/>
      <c r="O57" s="611"/>
      <c r="P57" s="612"/>
      <c r="Q57" s="52"/>
    </row>
    <row r="58" spans="1:17" x14ac:dyDescent="0.2">
      <c r="A58" s="52"/>
      <c r="B58" s="610"/>
      <c r="C58" s="611"/>
      <c r="D58" s="611"/>
      <c r="E58" s="611"/>
      <c r="F58" s="611"/>
      <c r="G58" s="611"/>
      <c r="H58" s="611"/>
      <c r="I58" s="611"/>
      <c r="J58" s="611"/>
      <c r="K58" s="611"/>
      <c r="L58" s="611"/>
      <c r="M58" s="611"/>
      <c r="N58" s="611"/>
      <c r="O58" s="611"/>
      <c r="P58" s="612"/>
      <c r="Q58" s="52"/>
    </row>
    <row r="59" spans="1:17" x14ac:dyDescent="0.2">
      <c r="A59" s="52"/>
      <c r="B59" s="610"/>
      <c r="C59" s="611"/>
      <c r="D59" s="611"/>
      <c r="E59" s="611"/>
      <c r="F59" s="611"/>
      <c r="G59" s="611"/>
      <c r="H59" s="611"/>
      <c r="I59" s="611"/>
      <c r="J59" s="611"/>
      <c r="K59" s="611"/>
      <c r="L59" s="611"/>
      <c r="M59" s="611"/>
      <c r="N59" s="611"/>
      <c r="O59" s="611"/>
      <c r="P59" s="612"/>
      <c r="Q59" s="52"/>
    </row>
    <row r="60" spans="1:17" x14ac:dyDescent="0.2">
      <c r="A60" s="52"/>
      <c r="B60" s="610"/>
      <c r="C60" s="611"/>
      <c r="D60" s="611"/>
      <c r="E60" s="611"/>
      <c r="F60" s="611"/>
      <c r="G60" s="611"/>
      <c r="H60" s="611"/>
      <c r="I60" s="611"/>
      <c r="J60" s="611"/>
      <c r="K60" s="611"/>
      <c r="L60" s="611"/>
      <c r="M60" s="611"/>
      <c r="N60" s="611"/>
      <c r="O60" s="611"/>
      <c r="P60" s="612"/>
      <c r="Q60" s="52"/>
    </row>
    <row r="61" spans="1:17" x14ac:dyDescent="0.2">
      <c r="A61" s="52"/>
      <c r="B61" s="610"/>
      <c r="C61" s="611"/>
      <c r="D61" s="611"/>
      <c r="E61" s="611"/>
      <c r="F61" s="611"/>
      <c r="G61" s="611"/>
      <c r="H61" s="611"/>
      <c r="I61" s="611"/>
      <c r="J61" s="611"/>
      <c r="K61" s="611"/>
      <c r="L61" s="611"/>
      <c r="M61" s="611"/>
      <c r="N61" s="611"/>
      <c r="O61" s="611"/>
      <c r="P61" s="612"/>
      <c r="Q61" s="52"/>
    </row>
    <row r="62" spans="1:17" x14ac:dyDescent="0.2">
      <c r="A62" s="52"/>
      <c r="B62" s="610"/>
      <c r="C62" s="611"/>
      <c r="D62" s="611"/>
      <c r="E62" s="611"/>
      <c r="F62" s="611"/>
      <c r="G62" s="611"/>
      <c r="H62" s="611"/>
      <c r="I62" s="611"/>
      <c r="J62" s="611"/>
      <c r="K62" s="611"/>
      <c r="L62" s="611"/>
      <c r="M62" s="611"/>
      <c r="N62" s="611"/>
      <c r="O62" s="611"/>
      <c r="P62" s="612"/>
      <c r="Q62" s="52"/>
    </row>
    <row r="63" spans="1:17" x14ac:dyDescent="0.2">
      <c r="A63" s="52"/>
      <c r="B63" s="610"/>
      <c r="C63" s="611"/>
      <c r="D63" s="611"/>
      <c r="E63" s="611"/>
      <c r="F63" s="611"/>
      <c r="G63" s="611"/>
      <c r="H63" s="611"/>
      <c r="I63" s="611"/>
      <c r="J63" s="611"/>
      <c r="K63" s="611"/>
      <c r="L63" s="611"/>
      <c r="M63" s="611"/>
      <c r="N63" s="611"/>
      <c r="O63" s="611"/>
      <c r="P63" s="612"/>
      <c r="Q63" s="52"/>
    </row>
    <row r="64" spans="1:17" x14ac:dyDescent="0.2">
      <c r="A64" s="52"/>
      <c r="B64" s="610"/>
      <c r="C64" s="611"/>
      <c r="D64" s="611"/>
      <c r="E64" s="611"/>
      <c r="F64" s="611"/>
      <c r="G64" s="611"/>
      <c r="H64" s="611"/>
      <c r="I64" s="611"/>
      <c r="J64" s="611"/>
      <c r="K64" s="611"/>
      <c r="L64" s="611"/>
      <c r="M64" s="611"/>
      <c r="N64" s="611"/>
      <c r="O64" s="611"/>
      <c r="P64" s="612"/>
      <c r="Q64" s="52"/>
    </row>
    <row r="65" spans="1:19" x14ac:dyDescent="0.2">
      <c r="A65" s="52"/>
      <c r="B65" s="610"/>
      <c r="C65" s="611"/>
      <c r="D65" s="611"/>
      <c r="E65" s="611"/>
      <c r="F65" s="611"/>
      <c r="G65" s="611"/>
      <c r="H65" s="611"/>
      <c r="I65" s="611"/>
      <c r="J65" s="611"/>
      <c r="K65" s="611"/>
      <c r="L65" s="611"/>
      <c r="M65" s="611"/>
      <c r="N65" s="611"/>
      <c r="O65" s="611"/>
      <c r="P65" s="612"/>
      <c r="Q65" s="52"/>
    </row>
    <row r="66" spans="1:19" x14ac:dyDescent="0.2">
      <c r="A66" s="52"/>
      <c r="B66" s="610"/>
      <c r="C66" s="611"/>
      <c r="D66" s="611"/>
      <c r="E66" s="611"/>
      <c r="F66" s="611"/>
      <c r="G66" s="611"/>
      <c r="H66" s="611"/>
      <c r="I66" s="611"/>
      <c r="J66" s="611"/>
      <c r="K66" s="611"/>
      <c r="L66" s="611"/>
      <c r="M66" s="611"/>
      <c r="N66" s="611"/>
      <c r="O66" s="611"/>
      <c r="P66" s="612"/>
      <c r="Q66" s="52"/>
    </row>
    <row r="67" spans="1:19" ht="13.5" thickBot="1" x14ac:dyDescent="0.25">
      <c r="A67" s="52"/>
      <c r="B67" s="613"/>
      <c r="C67" s="614"/>
      <c r="D67" s="614"/>
      <c r="E67" s="614"/>
      <c r="F67" s="614"/>
      <c r="G67" s="614"/>
      <c r="H67" s="614"/>
      <c r="I67" s="614"/>
      <c r="J67" s="614"/>
      <c r="K67" s="614"/>
      <c r="L67" s="614"/>
      <c r="M67" s="614"/>
      <c r="N67" s="614"/>
      <c r="O67" s="614"/>
      <c r="P67" s="615"/>
      <c r="Q67" s="52"/>
    </row>
    <row r="68" spans="1:19" s="53" customFormat="1" ht="4.5" customHeight="1" thickBot="1" x14ac:dyDescent="0.25">
      <c r="A68" s="656"/>
      <c r="B68" s="656"/>
      <c r="C68" s="656"/>
      <c r="D68" s="656"/>
      <c r="E68" s="656"/>
      <c r="F68" s="656"/>
      <c r="G68" s="656"/>
      <c r="H68" s="656"/>
      <c r="I68" s="656"/>
      <c r="J68" s="656"/>
      <c r="K68" s="656"/>
      <c r="L68" s="656"/>
      <c r="M68" s="656"/>
      <c r="N68" s="656"/>
      <c r="O68" s="656"/>
      <c r="P68" s="656"/>
      <c r="Q68" s="656"/>
      <c r="S68" s="101"/>
    </row>
    <row r="69" spans="1:19" ht="15" customHeight="1" x14ac:dyDescent="0.2">
      <c r="A69" s="52"/>
      <c r="B69" s="657" t="s">
        <v>5</v>
      </c>
      <c r="C69" s="660" t="s">
        <v>180</v>
      </c>
      <c r="D69" s="661"/>
      <c r="E69" s="661"/>
      <c r="F69" s="661"/>
      <c r="G69" s="661"/>
      <c r="H69" s="661"/>
      <c r="I69" s="661"/>
      <c r="J69" s="661"/>
      <c r="K69" s="661"/>
      <c r="L69" s="661"/>
      <c r="M69" s="661"/>
      <c r="N69" s="661"/>
      <c r="O69" s="661"/>
      <c r="P69" s="662"/>
      <c r="Q69" s="52"/>
    </row>
    <row r="70" spans="1:19" ht="96" customHeight="1" x14ac:dyDescent="0.2">
      <c r="A70" s="52"/>
      <c r="B70" s="658"/>
      <c r="C70" s="632" t="s">
        <v>253</v>
      </c>
      <c r="D70" s="633"/>
      <c r="E70" s="633"/>
      <c r="F70" s="633"/>
      <c r="G70" s="633"/>
      <c r="H70" s="633"/>
      <c r="I70" s="633"/>
      <c r="J70" s="633"/>
      <c r="K70" s="633"/>
      <c r="L70" s="633"/>
      <c r="M70" s="633"/>
      <c r="N70" s="633"/>
      <c r="O70" s="633"/>
      <c r="P70" s="634"/>
      <c r="Q70" s="52"/>
    </row>
    <row r="71" spans="1:19" ht="15" customHeight="1" x14ac:dyDescent="0.2">
      <c r="A71" s="52"/>
      <c r="B71" s="658"/>
      <c r="C71" s="663" t="s">
        <v>181</v>
      </c>
      <c r="D71" s="664"/>
      <c r="E71" s="664"/>
      <c r="F71" s="664"/>
      <c r="G71" s="664"/>
      <c r="H71" s="664"/>
      <c r="I71" s="664"/>
      <c r="J71" s="664"/>
      <c r="K71" s="664"/>
      <c r="L71" s="664"/>
      <c r="M71" s="664"/>
      <c r="N71" s="664"/>
      <c r="O71" s="664"/>
      <c r="P71" s="665"/>
      <c r="Q71" s="52"/>
    </row>
    <row r="72" spans="1:19" ht="90" customHeight="1" x14ac:dyDescent="0.2">
      <c r="A72" s="52"/>
      <c r="B72" s="658"/>
      <c r="C72" s="632" t="s">
        <v>252</v>
      </c>
      <c r="D72" s="633"/>
      <c r="E72" s="633"/>
      <c r="F72" s="633"/>
      <c r="G72" s="633"/>
      <c r="H72" s="633"/>
      <c r="I72" s="633"/>
      <c r="J72" s="633"/>
      <c r="K72" s="633"/>
      <c r="L72" s="633"/>
      <c r="M72" s="633"/>
      <c r="N72" s="633"/>
      <c r="O72" s="633"/>
      <c r="P72" s="634"/>
      <c r="Q72" s="52"/>
    </row>
    <row r="73" spans="1:19" ht="18" customHeight="1" x14ac:dyDescent="0.2">
      <c r="A73" s="52"/>
      <c r="B73" s="658"/>
      <c r="C73" s="663" t="s">
        <v>182</v>
      </c>
      <c r="D73" s="664"/>
      <c r="E73" s="664"/>
      <c r="F73" s="664"/>
      <c r="G73" s="664"/>
      <c r="H73" s="664"/>
      <c r="I73" s="664"/>
      <c r="J73" s="664"/>
      <c r="K73" s="664"/>
      <c r="L73" s="664"/>
      <c r="M73" s="664"/>
      <c r="N73" s="664"/>
      <c r="O73" s="664"/>
      <c r="P73" s="665"/>
      <c r="Q73" s="52"/>
    </row>
    <row r="74" spans="1:19" ht="90" customHeight="1" x14ac:dyDescent="0.2">
      <c r="A74" s="52"/>
      <c r="B74" s="658"/>
      <c r="C74" s="632" t="s">
        <v>259</v>
      </c>
      <c r="D74" s="633"/>
      <c r="E74" s="633"/>
      <c r="F74" s="633"/>
      <c r="G74" s="633"/>
      <c r="H74" s="633"/>
      <c r="I74" s="633"/>
      <c r="J74" s="633"/>
      <c r="K74" s="633"/>
      <c r="L74" s="633"/>
      <c r="M74" s="633"/>
      <c r="N74" s="633"/>
      <c r="O74" s="633"/>
      <c r="P74" s="634"/>
      <c r="Q74" s="52"/>
    </row>
    <row r="75" spans="1:19" ht="17.25" customHeight="1" x14ac:dyDescent="0.2">
      <c r="A75" s="52"/>
      <c r="B75" s="658"/>
      <c r="C75" s="663" t="s">
        <v>183</v>
      </c>
      <c r="D75" s="664"/>
      <c r="E75" s="664"/>
      <c r="F75" s="664"/>
      <c r="G75" s="664"/>
      <c r="H75" s="664"/>
      <c r="I75" s="664"/>
      <c r="J75" s="664"/>
      <c r="K75" s="664"/>
      <c r="L75" s="664"/>
      <c r="M75" s="664"/>
      <c r="N75" s="664"/>
      <c r="O75" s="664"/>
      <c r="P75" s="665"/>
      <c r="Q75" s="52"/>
    </row>
    <row r="76" spans="1:19" ht="90" customHeight="1" thickBot="1" x14ac:dyDescent="0.25">
      <c r="A76" s="52"/>
      <c r="B76" s="659"/>
      <c r="C76" s="651"/>
      <c r="D76" s="652"/>
      <c r="E76" s="652"/>
      <c r="F76" s="652"/>
      <c r="G76" s="652"/>
      <c r="H76" s="652"/>
      <c r="I76" s="652"/>
      <c r="J76" s="652"/>
      <c r="K76" s="652"/>
      <c r="L76" s="652"/>
      <c r="M76" s="652"/>
      <c r="N76" s="652"/>
      <c r="O76" s="652"/>
      <c r="P76" s="653"/>
      <c r="Q76" s="52"/>
    </row>
    <row r="77" spans="1:19" ht="30.75" customHeight="1" thickBot="1" x14ac:dyDescent="0.25">
      <c r="A77" s="52"/>
      <c r="B77" s="54" t="s">
        <v>63</v>
      </c>
      <c r="C77" s="705" t="s">
        <v>196</v>
      </c>
      <c r="D77" s="706"/>
      <c r="E77" s="706"/>
      <c r="F77" s="706"/>
      <c r="G77" s="706"/>
      <c r="H77" s="706"/>
      <c r="I77" s="706"/>
      <c r="J77" s="706"/>
      <c r="K77" s="706"/>
      <c r="L77" s="706"/>
      <c r="M77" s="706"/>
      <c r="N77" s="706"/>
      <c r="O77" s="706"/>
      <c r="P77" s="707"/>
      <c r="Q77" s="52"/>
    </row>
    <row r="78" spans="1:19" ht="27.75" customHeight="1" thickBot="1" x14ac:dyDescent="0.25">
      <c r="A78" s="52"/>
      <c r="B78" s="54" t="s">
        <v>84</v>
      </c>
      <c r="C78" s="654" t="s">
        <v>85</v>
      </c>
      <c r="D78" s="654"/>
      <c r="E78" s="654"/>
      <c r="F78" s="654"/>
      <c r="G78" s="654"/>
      <c r="H78" s="654"/>
      <c r="I78" s="654"/>
      <c r="J78" s="654"/>
      <c r="K78" s="654"/>
      <c r="L78" s="654"/>
      <c r="M78" s="654"/>
      <c r="N78" s="654"/>
      <c r="O78" s="654"/>
      <c r="P78" s="655"/>
      <c r="Q78" s="52"/>
    </row>
    <row r="81" spans="3:19" x14ac:dyDescent="0.2">
      <c r="C81" s="55"/>
    </row>
    <row r="82" spans="3:19" hidden="1" x14ac:dyDescent="0.2">
      <c r="C82" s="49">
        <v>2018</v>
      </c>
    </row>
    <row r="83" spans="3:19" hidden="1" x14ac:dyDescent="0.2">
      <c r="C83" s="49">
        <v>2019</v>
      </c>
    </row>
    <row r="89" spans="3:19" s="50" customFormat="1" x14ac:dyDescent="0.2">
      <c r="S89" s="99"/>
    </row>
    <row r="90" spans="3:19" s="50" customFormat="1" x14ac:dyDescent="0.2">
      <c r="S90" s="99"/>
    </row>
    <row r="91" spans="3:19" s="50" customFormat="1" x14ac:dyDescent="0.2">
      <c r="S91" s="99"/>
    </row>
    <row r="92" spans="3:19" s="50" customFormat="1" x14ac:dyDescent="0.2">
      <c r="S92" s="99"/>
    </row>
    <row r="93" spans="3:19" s="50" customFormat="1" x14ac:dyDescent="0.2">
      <c r="S93" s="99"/>
    </row>
    <row r="94" spans="3:19" s="50" customFormat="1" x14ac:dyDescent="0.2">
      <c r="S94" s="99"/>
    </row>
    <row r="95" spans="3:19" s="50" customFormat="1" x14ac:dyDescent="0.2">
      <c r="D95" s="119"/>
      <c r="E95" s="119"/>
      <c r="F95" s="119"/>
      <c r="G95" s="119"/>
      <c r="H95" s="119"/>
      <c r="I95" s="119"/>
      <c r="S95" s="99"/>
    </row>
    <row r="96" spans="3:19" s="50" customFormat="1" x14ac:dyDescent="0.2">
      <c r="D96" s="119"/>
      <c r="E96" s="119"/>
      <c r="F96" s="119"/>
      <c r="G96" s="119"/>
      <c r="H96" s="119"/>
      <c r="I96" s="119"/>
      <c r="S96" s="99"/>
    </row>
    <row r="97" spans="2:19" s="50" customFormat="1" x14ac:dyDescent="0.2">
      <c r="B97" s="119"/>
      <c r="C97" s="119"/>
      <c r="D97" s="119"/>
      <c r="E97" s="119"/>
      <c r="F97" s="119"/>
      <c r="G97" s="119"/>
      <c r="H97" s="119"/>
      <c r="I97" s="119"/>
      <c r="S97" s="99"/>
    </row>
    <row r="98" spans="2:19" s="50" customFormat="1" x14ac:dyDescent="0.2">
      <c r="B98" s="119"/>
      <c r="C98" s="119"/>
      <c r="D98" s="119"/>
      <c r="E98" s="119"/>
      <c r="F98" s="119"/>
      <c r="G98" s="119"/>
      <c r="H98" s="119"/>
      <c r="I98" s="119"/>
      <c r="S98" s="99"/>
    </row>
    <row r="99" spans="2:19" s="50" customFormat="1" x14ac:dyDescent="0.2">
      <c r="B99" s="119"/>
      <c r="C99" s="119"/>
      <c r="D99" s="119"/>
      <c r="E99" s="119"/>
      <c r="F99" s="119"/>
      <c r="G99" s="119"/>
      <c r="H99" s="119"/>
      <c r="I99" s="119"/>
      <c r="S99" s="99"/>
    </row>
    <row r="100" spans="2:19" s="50" customFormat="1" x14ac:dyDescent="0.2">
      <c r="B100" s="119"/>
      <c r="C100" s="119"/>
      <c r="D100" s="119"/>
      <c r="E100" s="119"/>
      <c r="F100" s="119"/>
      <c r="G100" s="119"/>
      <c r="H100" s="119"/>
      <c r="I100" s="119"/>
      <c r="K100" s="119"/>
      <c r="L100" s="119"/>
      <c r="M100" s="119"/>
      <c r="N100" s="119"/>
      <c r="O100" s="119"/>
      <c r="P100" s="119"/>
      <c r="S100" s="99"/>
    </row>
    <row r="101" spans="2:19" s="50" customFormat="1" x14ac:dyDescent="0.2">
      <c r="B101" s="119"/>
      <c r="C101" s="119"/>
      <c r="D101" s="119"/>
      <c r="E101" s="119"/>
      <c r="F101" s="119"/>
      <c r="G101" s="119"/>
      <c r="H101" s="119"/>
      <c r="I101" s="119"/>
      <c r="K101" s="119"/>
      <c r="L101" s="119"/>
      <c r="M101" s="119"/>
      <c r="N101" s="119"/>
      <c r="O101" s="119"/>
      <c r="P101" s="119"/>
      <c r="S101" s="99"/>
    </row>
    <row r="102" spans="2:19" s="50" customFormat="1" x14ac:dyDescent="0.2">
      <c r="B102" s="119"/>
      <c r="C102" s="119"/>
      <c r="D102" s="119"/>
      <c r="E102" s="119"/>
      <c r="F102" s="119"/>
      <c r="G102" s="119"/>
      <c r="H102" s="119"/>
      <c r="I102" s="119"/>
      <c r="K102" s="119"/>
      <c r="L102" s="119"/>
      <c r="M102" s="119"/>
      <c r="N102" s="119"/>
      <c r="O102" s="119"/>
      <c r="P102" s="119"/>
      <c r="S102" s="99"/>
    </row>
    <row r="103" spans="2:19" s="50" customFormat="1" x14ac:dyDescent="0.2">
      <c r="B103" s="119"/>
      <c r="C103" s="119"/>
      <c r="D103" s="119"/>
      <c r="E103" s="119"/>
      <c r="F103" s="119"/>
      <c r="G103" s="119"/>
      <c r="H103" s="119"/>
      <c r="I103" s="119"/>
      <c r="K103" s="119"/>
      <c r="L103" s="119"/>
      <c r="M103" s="119"/>
      <c r="N103" s="119"/>
      <c r="O103" s="119"/>
      <c r="P103" s="119"/>
      <c r="Q103" s="56" t="s">
        <v>69</v>
      </c>
      <c r="S103" s="99"/>
    </row>
    <row r="104" spans="2:19" s="50" customFormat="1" x14ac:dyDescent="0.2">
      <c r="B104" s="120"/>
      <c r="C104" s="120"/>
      <c r="D104" s="119"/>
      <c r="E104" s="119"/>
      <c r="F104" s="119"/>
      <c r="G104" s="119"/>
      <c r="H104" s="119"/>
      <c r="I104" s="119"/>
      <c r="K104" s="119"/>
      <c r="L104" s="119"/>
      <c r="O104" s="119"/>
      <c r="P104" s="119"/>
      <c r="Q104" s="56" t="s">
        <v>70</v>
      </c>
      <c r="S104" s="99"/>
    </row>
    <row r="105" spans="2:19" s="50" customFormat="1" x14ac:dyDescent="0.2">
      <c r="B105" s="120"/>
      <c r="C105" s="120"/>
      <c r="D105" s="119"/>
      <c r="E105" s="119"/>
      <c r="F105" s="119"/>
      <c r="G105" s="119"/>
      <c r="H105" s="119"/>
      <c r="I105" s="119"/>
      <c r="K105" s="119"/>
      <c r="L105" s="119"/>
      <c r="O105" s="119"/>
      <c r="P105" s="119"/>
      <c r="Q105" s="56" t="s">
        <v>72</v>
      </c>
      <c r="S105" s="99"/>
    </row>
    <row r="106" spans="2:19" s="50" customFormat="1" x14ac:dyDescent="0.2">
      <c r="B106" s="120"/>
      <c r="C106" s="120"/>
      <c r="D106" s="119"/>
      <c r="E106" s="119"/>
      <c r="F106" s="119"/>
      <c r="G106" s="119"/>
      <c r="H106" s="119"/>
      <c r="I106" s="119"/>
      <c r="K106" s="119"/>
      <c r="L106" s="119"/>
      <c r="O106" s="119"/>
      <c r="P106" s="119"/>
      <c r="Q106" s="56" t="s">
        <v>71</v>
      </c>
      <c r="S106" s="99"/>
    </row>
    <row r="107" spans="2:19" s="50" customFormat="1" x14ac:dyDescent="0.2">
      <c r="B107" s="119"/>
      <c r="C107" s="120"/>
      <c r="D107" s="119"/>
      <c r="E107" s="119"/>
      <c r="F107" s="119"/>
      <c r="G107" s="119"/>
      <c r="H107" s="119"/>
      <c r="I107" s="119"/>
      <c r="K107" s="119"/>
      <c r="L107" s="119"/>
      <c r="M107" s="120"/>
      <c r="N107" s="119"/>
      <c r="O107" s="119"/>
      <c r="P107" s="119"/>
      <c r="Q107" s="56" t="s">
        <v>73</v>
      </c>
      <c r="S107" s="99"/>
    </row>
    <row r="108" spans="2:19" s="50" customFormat="1" x14ac:dyDescent="0.2">
      <c r="B108" s="119"/>
      <c r="C108" s="120"/>
      <c r="D108" s="119"/>
      <c r="E108" s="119"/>
      <c r="F108" s="119"/>
      <c r="G108" s="119"/>
      <c r="H108" s="119"/>
      <c r="I108" s="119"/>
      <c r="K108" s="119"/>
      <c r="L108" s="119"/>
      <c r="M108" s="119"/>
      <c r="N108" s="119" t="s">
        <v>67</v>
      </c>
      <c r="O108" s="119"/>
      <c r="P108" s="119"/>
      <c r="Q108" s="56" t="s">
        <v>74</v>
      </c>
      <c r="S108" s="99"/>
    </row>
    <row r="109" spans="2:19" s="50" customFormat="1" x14ac:dyDescent="0.2">
      <c r="B109" s="119"/>
      <c r="C109" s="120"/>
      <c r="D109" s="119"/>
      <c r="E109" s="119"/>
      <c r="F109" s="119"/>
      <c r="G109" s="119"/>
      <c r="H109" s="119"/>
      <c r="I109" s="119"/>
      <c r="K109" s="119"/>
      <c r="L109" s="119"/>
      <c r="M109" s="119"/>
      <c r="N109" s="119"/>
      <c r="O109" s="119"/>
      <c r="P109" s="119"/>
      <c r="S109" s="99"/>
    </row>
    <row r="110" spans="2:19" s="50" customFormat="1" x14ac:dyDescent="0.2">
      <c r="B110" s="119"/>
      <c r="C110" s="120"/>
      <c r="D110" s="119"/>
      <c r="E110" s="119"/>
      <c r="F110" s="119"/>
      <c r="G110" s="119"/>
      <c r="H110" s="119"/>
      <c r="I110" s="119"/>
      <c r="K110" s="119"/>
      <c r="L110" s="119"/>
      <c r="M110" s="119"/>
      <c r="N110" s="119"/>
      <c r="O110" s="119"/>
      <c r="P110" s="119"/>
      <c r="S110" s="99"/>
    </row>
    <row r="111" spans="2:19" s="50" customFormat="1" x14ac:dyDescent="0.2">
      <c r="B111" s="119"/>
      <c r="C111" s="119"/>
      <c r="D111" s="119"/>
      <c r="E111" s="119"/>
      <c r="F111" s="119"/>
      <c r="G111" s="119"/>
      <c r="H111" s="119"/>
      <c r="I111" s="119"/>
      <c r="K111" s="119"/>
      <c r="L111" s="119"/>
      <c r="M111" s="119"/>
      <c r="N111" s="119"/>
      <c r="O111" s="119"/>
      <c r="P111" s="119"/>
      <c r="S111" s="99"/>
    </row>
    <row r="112" spans="2:19" s="50" customFormat="1" x14ac:dyDescent="0.2">
      <c r="B112" s="119"/>
      <c r="C112" s="119"/>
      <c r="D112" s="119"/>
      <c r="E112" s="119"/>
      <c r="F112" s="119"/>
      <c r="G112" s="119"/>
      <c r="H112" s="119"/>
      <c r="I112" s="119"/>
      <c r="K112" s="119"/>
      <c r="L112" s="119"/>
      <c r="M112" s="119"/>
      <c r="N112" s="119"/>
      <c r="O112" s="119"/>
      <c r="P112" s="119"/>
      <c r="S112" s="99"/>
    </row>
    <row r="113" spans="2:19" s="50" customFormat="1" x14ac:dyDescent="0.2">
      <c r="B113" s="119"/>
      <c r="C113" s="119"/>
      <c r="D113" s="119"/>
      <c r="E113" s="119"/>
      <c r="F113" s="119"/>
      <c r="G113" s="119"/>
      <c r="H113" s="119"/>
      <c r="I113" s="119"/>
      <c r="K113" s="119"/>
      <c r="L113" s="119"/>
      <c r="M113" s="119"/>
      <c r="N113" s="119"/>
      <c r="O113" s="119"/>
      <c r="P113" s="119"/>
      <c r="Q113" s="56">
        <v>2015</v>
      </c>
      <c r="S113" s="99"/>
    </row>
    <row r="114" spans="2:19" s="50" customFormat="1" ht="12.75" customHeight="1" x14ac:dyDescent="0.2">
      <c r="B114" s="119"/>
      <c r="C114" s="119"/>
      <c r="D114" s="119"/>
      <c r="E114" s="119"/>
      <c r="F114" s="119"/>
      <c r="G114" s="119"/>
      <c r="H114" s="119"/>
      <c r="I114" s="119"/>
      <c r="Q114" s="56">
        <v>2016</v>
      </c>
      <c r="S114" s="99"/>
    </row>
    <row r="115" spans="2:19" s="50" customFormat="1" x14ac:dyDescent="0.2">
      <c r="B115" s="119"/>
      <c r="C115" s="119"/>
      <c r="D115" s="119"/>
      <c r="E115" s="119"/>
      <c r="F115" s="119"/>
      <c r="G115" s="119"/>
      <c r="H115" s="119"/>
      <c r="I115" s="119"/>
      <c r="Q115" s="56">
        <v>2017</v>
      </c>
      <c r="S115" s="99"/>
    </row>
    <row r="116" spans="2:19" s="50" customFormat="1" x14ac:dyDescent="0.2">
      <c r="C116" s="119"/>
      <c r="H116" s="119"/>
      <c r="I116" s="119"/>
      <c r="Q116" s="56">
        <v>2018</v>
      </c>
      <c r="S116" s="99"/>
    </row>
    <row r="117" spans="2:19" s="50" customFormat="1" x14ac:dyDescent="0.2">
      <c r="C117" s="119"/>
      <c r="H117" s="119"/>
      <c r="I117" s="119"/>
      <c r="S117" s="99"/>
    </row>
    <row r="118" spans="2:19" s="50" customFormat="1" x14ac:dyDescent="0.2">
      <c r="C118" s="119"/>
      <c r="H118" s="119"/>
      <c r="I118" s="119"/>
      <c r="S118" s="99"/>
    </row>
    <row r="119" spans="2:19" s="50" customFormat="1" x14ac:dyDescent="0.2">
      <c r="B119" s="58"/>
      <c r="C119" s="119"/>
      <c r="H119" s="119"/>
      <c r="I119" s="119"/>
      <c r="S119" s="99"/>
    </row>
    <row r="120" spans="2:19" s="50" customFormat="1" x14ac:dyDescent="0.2">
      <c r="B120" s="58"/>
      <c r="C120" s="119"/>
      <c r="H120" s="119"/>
      <c r="I120" s="119"/>
      <c r="S120" s="99"/>
    </row>
    <row r="121" spans="2:19" s="50" customFormat="1" x14ac:dyDescent="0.2">
      <c r="B121" s="58"/>
      <c r="C121" s="119"/>
      <c r="H121" s="119"/>
      <c r="I121" s="119"/>
      <c r="S121" s="99"/>
    </row>
    <row r="122" spans="2:19" s="50" customFormat="1" x14ac:dyDescent="0.2">
      <c r="B122" s="58"/>
      <c r="C122" s="119"/>
      <c r="H122" s="119"/>
      <c r="I122" s="119"/>
      <c r="S122" s="99"/>
    </row>
    <row r="123" spans="2:19" s="50" customFormat="1" x14ac:dyDescent="0.2">
      <c r="B123" s="58"/>
      <c r="C123" s="119"/>
      <c r="H123" s="119"/>
      <c r="I123" s="119"/>
      <c r="S123" s="99"/>
    </row>
    <row r="124" spans="2:19" s="50" customFormat="1" x14ac:dyDescent="0.2">
      <c r="B124" s="58"/>
      <c r="C124" s="119"/>
      <c r="H124" s="119"/>
      <c r="I124" s="119"/>
      <c r="S124" s="99"/>
    </row>
    <row r="125" spans="2:19" s="50" customFormat="1" x14ac:dyDescent="0.2">
      <c r="B125" s="58"/>
      <c r="C125" s="119"/>
      <c r="H125" s="119"/>
      <c r="I125" s="119"/>
      <c r="S125" s="99"/>
    </row>
    <row r="126" spans="2:19" s="50" customFormat="1" x14ac:dyDescent="0.2">
      <c r="B126" s="59"/>
      <c r="C126" s="119"/>
      <c r="H126" s="119"/>
      <c r="I126" s="119"/>
      <c r="S126" s="99"/>
    </row>
    <row r="127" spans="2:19" s="50" customFormat="1" x14ac:dyDescent="0.2">
      <c r="B127" s="59"/>
      <c r="C127" s="119"/>
      <c r="H127" s="119"/>
      <c r="I127" s="119"/>
      <c r="S127" s="99"/>
    </row>
    <row r="128" spans="2:19" s="50" customFormat="1" x14ac:dyDescent="0.2">
      <c r="C128" s="119"/>
      <c r="H128" s="119"/>
      <c r="I128" s="119"/>
      <c r="S128" s="99"/>
    </row>
    <row r="129" spans="2:19" s="50" customFormat="1" x14ac:dyDescent="0.2">
      <c r="B129" s="162" t="s">
        <v>260</v>
      </c>
      <c r="C129" s="119"/>
      <c r="F129" s="119"/>
      <c r="I129" s="119"/>
      <c r="S129" s="99"/>
    </row>
    <row r="130" spans="2:19" s="50" customFormat="1" x14ac:dyDescent="0.2">
      <c r="B130" s="162" t="s">
        <v>261</v>
      </c>
      <c r="C130" s="119"/>
      <c r="F130" s="119"/>
      <c r="I130" s="119"/>
      <c r="S130" s="99"/>
    </row>
    <row r="131" spans="2:19" s="50" customFormat="1" x14ac:dyDescent="0.2">
      <c r="B131" s="162" t="s">
        <v>262</v>
      </c>
      <c r="C131" s="119"/>
      <c r="F131" s="119"/>
      <c r="I131" s="51"/>
      <c r="J131" s="51"/>
      <c r="K131" s="51"/>
      <c r="S131" s="99"/>
    </row>
    <row r="132" spans="2:19" s="50" customFormat="1" x14ac:dyDescent="0.2">
      <c r="B132" s="162" t="s">
        <v>263</v>
      </c>
      <c r="C132" s="119"/>
      <c r="F132" s="119"/>
      <c r="G132" s="119"/>
      <c r="H132" s="51"/>
      <c r="I132" s="51"/>
      <c r="J132" s="51"/>
      <c r="K132" s="51"/>
      <c r="S132" s="99"/>
    </row>
    <row r="133" spans="2:19" s="50" customFormat="1" x14ac:dyDescent="0.2">
      <c r="B133" s="162" t="s">
        <v>264</v>
      </c>
      <c r="C133" s="119"/>
      <c r="F133" s="119"/>
      <c r="G133" s="119"/>
      <c r="H133" s="51"/>
      <c r="I133" s="51"/>
      <c r="J133" s="51"/>
      <c r="K133" s="51"/>
      <c r="S133" s="99"/>
    </row>
    <row r="134" spans="2:19" s="50" customFormat="1" x14ac:dyDescent="0.2">
      <c r="B134" s="162" t="s">
        <v>265</v>
      </c>
      <c r="C134" s="119"/>
      <c r="F134" s="119"/>
      <c r="G134" s="119"/>
      <c r="H134" s="51"/>
      <c r="I134" s="51"/>
      <c r="J134" s="51"/>
      <c r="K134" s="51"/>
      <c r="S134" s="99"/>
    </row>
    <row r="135" spans="2:19" s="50" customFormat="1" x14ac:dyDescent="0.2">
      <c r="B135" s="162" t="s">
        <v>266</v>
      </c>
      <c r="C135" s="119"/>
      <c r="F135" s="119"/>
      <c r="G135" s="119"/>
      <c r="H135" s="51"/>
      <c r="I135" s="51"/>
      <c r="J135" s="51"/>
      <c r="K135" s="51"/>
      <c r="S135" s="99"/>
    </row>
    <row r="136" spans="2:19" s="50" customFormat="1" x14ac:dyDescent="0.2">
      <c r="B136" s="60"/>
      <c r="C136" s="119"/>
      <c r="F136" s="119"/>
      <c r="G136" s="119"/>
      <c r="H136" s="51"/>
      <c r="I136" s="51"/>
      <c r="J136" s="51"/>
      <c r="K136" s="51"/>
      <c r="S136" s="99"/>
    </row>
    <row r="137" spans="2:19" s="50" customFormat="1" x14ac:dyDescent="0.2">
      <c r="B137" s="58"/>
      <c r="C137" s="119"/>
      <c r="F137" s="119"/>
      <c r="G137" s="119"/>
      <c r="H137" s="51"/>
      <c r="I137" s="51"/>
      <c r="J137" s="51"/>
      <c r="K137" s="51"/>
      <c r="S137" s="99"/>
    </row>
    <row r="138" spans="2:19" s="52" customFormat="1" x14ac:dyDescent="0.2">
      <c r="B138" s="58"/>
      <c r="C138" s="119"/>
      <c r="F138" s="119"/>
      <c r="G138" s="119"/>
      <c r="H138" s="51"/>
      <c r="I138" s="51"/>
      <c r="J138" s="51"/>
      <c r="K138" s="51"/>
      <c r="S138" s="102"/>
    </row>
    <row r="139" spans="2:19" s="52" customFormat="1" x14ac:dyDescent="0.2">
      <c r="B139" s="50" t="s">
        <v>29</v>
      </c>
      <c r="C139" s="119"/>
      <c r="F139" s="119"/>
      <c r="G139" s="119"/>
      <c r="H139" s="51"/>
      <c r="I139" s="51"/>
      <c r="J139" s="51"/>
      <c r="K139" s="51"/>
      <c r="S139" s="102"/>
    </row>
    <row r="140" spans="2:19" s="52" customFormat="1" x14ac:dyDescent="0.2">
      <c r="B140" s="57" t="s">
        <v>55</v>
      </c>
      <c r="C140" s="119"/>
      <c r="F140" s="119"/>
      <c r="G140" s="119"/>
      <c r="H140" s="51"/>
      <c r="I140" s="51"/>
      <c r="J140" s="51"/>
      <c r="K140" s="51"/>
      <c r="S140" s="102"/>
    </row>
    <row r="141" spans="2:19" s="52" customFormat="1" x14ac:dyDescent="0.2">
      <c r="B141" s="57" t="s">
        <v>166</v>
      </c>
      <c r="C141" s="119"/>
      <c r="F141" s="119"/>
      <c r="G141" s="119"/>
      <c r="H141" s="51"/>
      <c r="I141" s="51"/>
      <c r="J141" s="51"/>
      <c r="K141" s="51"/>
      <c r="S141" s="102"/>
    </row>
    <row r="142" spans="2:19" s="52" customFormat="1" x14ac:dyDescent="0.2">
      <c r="B142" s="57" t="s">
        <v>39</v>
      </c>
      <c r="C142" s="119"/>
      <c r="F142" s="119"/>
      <c r="G142" s="119"/>
      <c r="H142" s="51"/>
      <c r="I142" s="51"/>
      <c r="J142" s="51"/>
      <c r="K142" s="51"/>
      <c r="S142" s="102"/>
    </row>
    <row r="143" spans="2:19" s="52" customFormat="1" x14ac:dyDescent="0.2">
      <c r="B143" s="57" t="s">
        <v>172</v>
      </c>
      <c r="C143" s="119"/>
      <c r="F143" s="119"/>
      <c r="G143" s="119"/>
      <c r="H143" s="51"/>
      <c r="I143" s="51"/>
      <c r="J143" s="51"/>
      <c r="K143" s="51"/>
      <c r="S143" s="102"/>
    </row>
    <row r="144" spans="2:19" s="52" customFormat="1" x14ac:dyDescent="0.2">
      <c r="B144" s="57" t="s">
        <v>112</v>
      </c>
      <c r="C144" s="119"/>
      <c r="F144" s="119"/>
      <c r="G144" s="119"/>
      <c r="J144" s="51"/>
      <c r="K144" s="51"/>
      <c r="S144" s="102"/>
    </row>
    <row r="145" spans="2:19" s="52" customFormat="1" x14ac:dyDescent="0.2">
      <c r="B145" s="57" t="s">
        <v>174</v>
      </c>
      <c r="C145" s="119"/>
      <c r="F145" s="119"/>
      <c r="G145" s="119"/>
      <c r="S145" s="102"/>
    </row>
    <row r="146" spans="2:19" s="52" customFormat="1" x14ac:dyDescent="0.2">
      <c r="B146" s="57" t="s">
        <v>53</v>
      </c>
      <c r="C146" s="119"/>
      <c r="F146" s="119"/>
      <c r="G146" s="119"/>
      <c r="S146" s="102"/>
    </row>
    <row r="147" spans="2:19" s="52" customFormat="1" x14ac:dyDescent="0.2">
      <c r="B147" s="57" t="s">
        <v>163</v>
      </c>
      <c r="C147" s="119"/>
      <c r="F147" s="119"/>
      <c r="G147" s="119"/>
      <c r="S147" s="102"/>
    </row>
    <row r="148" spans="2:19" s="52" customFormat="1" x14ac:dyDescent="0.2">
      <c r="B148" s="57" t="s">
        <v>167</v>
      </c>
      <c r="C148" s="119"/>
      <c r="F148" s="119"/>
      <c r="G148" s="119"/>
      <c r="S148" s="102"/>
    </row>
    <row r="149" spans="2:19" x14ac:dyDescent="0.2">
      <c r="B149" s="121" t="s">
        <v>187</v>
      </c>
      <c r="C149" s="119"/>
      <c r="F149" s="119"/>
      <c r="G149" s="119"/>
    </row>
    <row r="150" spans="2:19" x14ac:dyDescent="0.2">
      <c r="B150" s="57" t="s">
        <v>165</v>
      </c>
      <c r="C150" s="119"/>
      <c r="F150" s="119"/>
      <c r="G150" s="119"/>
    </row>
    <row r="151" spans="2:19" x14ac:dyDescent="0.2">
      <c r="B151" s="57" t="s">
        <v>170</v>
      </c>
      <c r="C151" s="119"/>
      <c r="F151" s="119"/>
      <c r="G151" s="119"/>
    </row>
    <row r="152" spans="2:19" x14ac:dyDescent="0.2">
      <c r="B152" s="57" t="s">
        <v>173</v>
      </c>
      <c r="C152" s="119"/>
      <c r="F152" s="119"/>
      <c r="G152" s="119"/>
    </row>
    <row r="153" spans="2:19" x14ac:dyDescent="0.2">
      <c r="B153" s="57" t="s">
        <v>171</v>
      </c>
      <c r="C153" s="119"/>
      <c r="F153" s="119"/>
      <c r="G153" s="119"/>
    </row>
    <row r="154" spans="2:19" x14ac:dyDescent="0.2">
      <c r="B154" s="57" t="s">
        <v>168</v>
      </c>
      <c r="C154" s="119"/>
      <c r="F154" s="119"/>
      <c r="G154" s="119"/>
    </row>
    <row r="155" spans="2:19" x14ac:dyDescent="0.2">
      <c r="B155" s="57" t="s">
        <v>161</v>
      </c>
      <c r="C155" s="119"/>
      <c r="F155" s="119"/>
      <c r="G155" s="119"/>
    </row>
    <row r="156" spans="2:19" x14ac:dyDescent="0.2">
      <c r="B156" s="57" t="s">
        <v>169</v>
      </c>
      <c r="C156" s="119"/>
    </row>
    <row r="157" spans="2:19" x14ac:dyDescent="0.2">
      <c r="B157" s="57" t="s">
        <v>162</v>
      </c>
      <c r="C157" s="119"/>
    </row>
    <row r="158" spans="2:19" x14ac:dyDescent="0.2">
      <c r="B158" s="57" t="s">
        <v>164</v>
      </c>
      <c r="C158" s="119"/>
    </row>
    <row r="159" spans="2:19" x14ac:dyDescent="0.2">
      <c r="B159" s="57" t="s">
        <v>46</v>
      </c>
      <c r="C159" s="119"/>
    </row>
    <row r="160" spans="2:19"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188</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olumns="0" formatRows="0"/>
  <mergeCells count="78">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3:P73"/>
    <mergeCell ref="C74:P74"/>
    <mergeCell ref="C75:P75"/>
    <mergeCell ref="C44:G44"/>
    <mergeCell ref="H44:L44"/>
    <mergeCell ref="M44:P44"/>
    <mergeCell ref="B46:P46"/>
    <mergeCell ref="B48:B49"/>
    <mergeCell ref="B51:P51"/>
    <mergeCell ref="C76:P76"/>
    <mergeCell ref="C77:P77"/>
    <mergeCell ref="C78:P78"/>
    <mergeCell ref="B52:P67"/>
    <mergeCell ref="A68:Q68"/>
    <mergeCell ref="B69:B76"/>
    <mergeCell ref="C69:P69"/>
    <mergeCell ref="C70:P70"/>
    <mergeCell ref="C71:P71"/>
    <mergeCell ref="C72:P72"/>
  </mergeCells>
  <conditionalFormatting sqref="F49">
    <cfRule type="cellIs" dxfId="27" priority="17" stopIfTrue="1" operator="equal">
      <formula>"0"</formula>
    </cfRule>
    <cfRule type="cellIs" dxfId="26" priority="18" stopIfTrue="1" operator="lessThanOrEqual">
      <formula>$S$5</formula>
    </cfRule>
    <cfRule type="cellIs" dxfId="25" priority="19" stopIfTrue="1" operator="greaterThanOrEqual">
      <formula>$S$2</formula>
    </cfRule>
    <cfRule type="cellIs" dxfId="12" priority="20" stopIfTrue="1" operator="between">
      <formula>$S$4</formula>
      <formula>$S$3</formula>
    </cfRule>
  </conditionalFormatting>
  <conditionalFormatting sqref="I49">
    <cfRule type="cellIs" dxfId="24" priority="13" stopIfTrue="1" operator="equal">
      <formula>"0"</formula>
    </cfRule>
    <cfRule type="cellIs" dxfId="23" priority="14" stopIfTrue="1" operator="lessThanOrEqual">
      <formula>$S$5</formula>
    </cfRule>
    <cfRule type="cellIs" dxfId="22" priority="15" stopIfTrue="1" operator="greaterThanOrEqual">
      <formula>$S$2</formula>
    </cfRule>
    <cfRule type="cellIs" dxfId="11" priority="16" stopIfTrue="1" operator="between">
      <formula>$S$4</formula>
      <formula>$S$3</formula>
    </cfRule>
  </conditionalFormatting>
  <conditionalFormatting sqref="L49">
    <cfRule type="cellIs" dxfId="21" priority="9" stopIfTrue="1" operator="equal">
      <formula>"0"</formula>
    </cfRule>
    <cfRule type="cellIs" dxfId="20" priority="10" stopIfTrue="1" operator="lessThanOrEqual">
      <formula>$S$5</formula>
    </cfRule>
    <cfRule type="cellIs" dxfId="19" priority="11" stopIfTrue="1" operator="greaterThanOrEqual">
      <formula>$S$2</formula>
    </cfRule>
    <cfRule type="cellIs" dxfId="10" priority="12" stopIfTrue="1" operator="between">
      <formula>$S$4</formula>
      <formula>$S$3</formula>
    </cfRule>
  </conditionalFormatting>
  <conditionalFormatting sqref="O49">
    <cfRule type="cellIs" dxfId="18" priority="5" stopIfTrue="1" operator="equal">
      <formula>"0"</formula>
    </cfRule>
    <cfRule type="cellIs" dxfId="17" priority="6" stopIfTrue="1" operator="lessThanOrEqual">
      <formula>$S$5</formula>
    </cfRule>
    <cfRule type="cellIs" dxfId="16" priority="7" stopIfTrue="1" operator="greaterThanOrEqual">
      <formula>$S$2</formula>
    </cfRule>
    <cfRule type="cellIs" dxfId="9" priority="8" stopIfTrue="1" operator="between">
      <formula>$S$4</formula>
      <formula>$S$3</formula>
    </cfRule>
  </conditionalFormatting>
  <conditionalFormatting sqref="P49">
    <cfRule type="cellIs" dxfId="15" priority="1" stopIfTrue="1" operator="equal">
      <formula>"0"</formula>
    </cfRule>
    <cfRule type="cellIs" dxfId="14" priority="2" stopIfTrue="1" operator="lessThanOrEqual">
      <formula>$S$5</formula>
    </cfRule>
    <cfRule type="cellIs" dxfId="13" priority="3" stopIfTrue="1" operator="greaterThanOrEqual">
      <formula>$S$2</formula>
    </cfRule>
    <cfRule type="cellIs" dxfId="8" priority="4" stopIfTrue="1" operator="between">
      <formula>$S$4</formula>
      <formula>$S$3</formula>
    </cfRule>
  </conditionalFormatting>
  <dataValidations count="6">
    <dataValidation type="list" allowBlank="1" showInputMessage="1" showErrorMessage="1" sqref="C10:I10" xr:uid="{44EB410B-9F81-4D4A-99DB-1E02C6598D0A}">
      <formula1>"2023,2024,2025,2026,2027"</formula1>
    </dataValidation>
    <dataValidation type="list" allowBlank="1" showInputMessage="1" showErrorMessage="1" sqref="C18:P18" xr:uid="{F0DB7EB4-1852-4076-AC6B-1265C84C9746}">
      <formula1>$B$129:$B$135</formula1>
    </dataValidation>
    <dataValidation type="list" allowBlank="1" showInputMessage="1" showErrorMessage="1" sqref="C32:P32 C36:P36 C34:P34" xr:uid="{5D14DEB5-83A8-4C42-9FE9-A8AC5093D733}">
      <formula1>$Q$103:$Q$108</formula1>
    </dataValidation>
    <dataValidation type="list" allowBlank="1" showInputMessage="1" showErrorMessage="1" sqref="N10:P10" xr:uid="{A728B7D3-1F8E-4ED4-AB63-82E28C9631C1}">
      <formula1>"Economicos,Eficiencia,Eficacia, Efectividad,Calidad"</formula1>
    </dataValidation>
    <dataValidation type="list" allowBlank="1" showInputMessage="1" showErrorMessage="1" sqref="C12:P12" xr:uid="{4CA86F39-A6A1-47CC-987E-0CBBCC9E846A}">
      <formula1>$B$140:$B$166</formula1>
    </dataValidation>
    <dataValidation type="list" allowBlank="1" showInputMessage="1" showErrorMessage="1" sqref="C78:P78" xr:uid="{62A162DB-4DE9-4F5E-88F5-C1E1CA1E2D66}">
      <formula1>$B$171:$B$172</formula1>
    </dataValidation>
  </dataValidations>
  <pageMargins left="0.7" right="0.7" top="0.75" bottom="0.75" header="0.3" footer="0.3"/>
  <pageSetup orientation="portrait"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4D96-85DE-4CFF-8132-78AF732B27B6}">
  <sheetPr>
    <tabColor theme="7" tint="0.39997558519241921"/>
  </sheetPr>
  <dimension ref="A1:W146"/>
  <sheetViews>
    <sheetView zoomScaleNormal="100" workbookViewId="0">
      <selection activeCell="E11" sqref="E11"/>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0.7109375" style="79" customWidth="1"/>
    <col min="15" max="15" width="34.140625" style="79" customWidth="1"/>
    <col min="16" max="17" width="11.42578125" style="111"/>
    <col min="18" max="18" width="11.42578125" style="99" hidden="1" customWidth="1"/>
    <col min="19" max="19" width="11.42578125" style="111"/>
    <col min="20" max="16384" width="11.42578125" style="79"/>
  </cols>
  <sheetData>
    <row r="1" spans="1:23" ht="30" customHeight="1" x14ac:dyDescent="0.25">
      <c r="A1" s="647"/>
      <c r="B1" s="640" t="s">
        <v>56</v>
      </c>
      <c r="C1" s="641"/>
      <c r="D1" s="641"/>
      <c r="E1" s="641"/>
      <c r="F1" s="641"/>
      <c r="G1" s="641"/>
      <c r="H1" s="641"/>
      <c r="I1" s="641"/>
      <c r="J1" s="641"/>
      <c r="K1" s="641"/>
      <c r="L1" s="641"/>
      <c r="M1" s="642"/>
      <c r="N1" s="643" t="s">
        <v>57</v>
      </c>
      <c r="O1" s="644"/>
      <c r="P1" s="110"/>
      <c r="S1" s="110"/>
      <c r="T1" s="76"/>
      <c r="U1" s="76"/>
      <c r="V1" s="77"/>
      <c r="W1" s="78"/>
    </row>
    <row r="2" spans="1:23" s="53" customFormat="1" ht="30" customHeight="1" x14ac:dyDescent="0.25">
      <c r="A2" s="647"/>
      <c r="B2" s="640" t="s">
        <v>87</v>
      </c>
      <c r="C2" s="641"/>
      <c r="D2" s="641"/>
      <c r="E2" s="641"/>
      <c r="F2" s="641"/>
      <c r="G2" s="641"/>
      <c r="H2" s="641"/>
      <c r="I2" s="641"/>
      <c r="J2" s="641"/>
      <c r="K2" s="641"/>
      <c r="L2" s="641"/>
      <c r="M2" s="642"/>
      <c r="N2" s="513" t="s">
        <v>189</v>
      </c>
      <c r="O2" s="514"/>
      <c r="P2" s="112"/>
      <c r="Q2" s="113"/>
      <c r="R2" s="49">
        <v>0.95</v>
      </c>
      <c r="S2" s="112"/>
      <c r="T2" s="80"/>
      <c r="U2" s="80"/>
      <c r="V2" s="81"/>
      <c r="W2" s="82"/>
    </row>
    <row r="3" spans="1:23" s="53" customFormat="1" ht="30" customHeight="1" x14ac:dyDescent="0.25">
      <c r="A3" s="647"/>
      <c r="B3" s="640" t="s">
        <v>89</v>
      </c>
      <c r="C3" s="641"/>
      <c r="D3" s="641"/>
      <c r="E3" s="641"/>
      <c r="F3" s="641"/>
      <c r="G3" s="641"/>
      <c r="H3" s="641"/>
      <c r="I3" s="641"/>
      <c r="J3" s="641"/>
      <c r="K3" s="641"/>
      <c r="L3" s="641"/>
      <c r="M3" s="642"/>
      <c r="N3" s="643" t="s">
        <v>175</v>
      </c>
      <c r="O3" s="644"/>
      <c r="P3" s="112"/>
      <c r="Q3" s="113"/>
      <c r="R3" s="49">
        <v>0.94999</v>
      </c>
      <c r="S3" s="112"/>
      <c r="T3" s="80"/>
      <c r="U3" s="80"/>
      <c r="V3" s="81"/>
      <c r="W3" s="82"/>
    </row>
    <row r="4" spans="1:23" s="53" customFormat="1" ht="30" customHeight="1" x14ac:dyDescent="0.25">
      <c r="A4" s="647"/>
      <c r="B4" s="640" t="s">
        <v>91</v>
      </c>
      <c r="C4" s="641"/>
      <c r="D4" s="641"/>
      <c r="E4" s="641"/>
      <c r="F4" s="641"/>
      <c r="G4" s="641"/>
      <c r="H4" s="641"/>
      <c r="I4" s="641"/>
      <c r="J4" s="641"/>
      <c r="K4" s="641"/>
      <c r="L4" s="641"/>
      <c r="M4" s="642"/>
      <c r="N4" s="644" t="s">
        <v>61</v>
      </c>
      <c r="O4" s="644"/>
      <c r="P4" s="114"/>
      <c r="Q4" s="113"/>
      <c r="R4" s="49">
        <v>0.65</v>
      </c>
      <c r="S4" s="114"/>
      <c r="T4" s="83"/>
      <c r="U4" s="83"/>
      <c r="V4" s="81"/>
      <c r="W4" s="82"/>
    </row>
    <row r="5" spans="1:23" s="53" customFormat="1" ht="18" x14ac:dyDescent="0.25">
      <c r="A5" s="103"/>
      <c r="B5" s="104"/>
      <c r="C5" s="105"/>
      <c r="D5" s="105"/>
      <c r="E5" s="105"/>
      <c r="F5" s="105"/>
      <c r="G5" s="105"/>
      <c r="H5" s="105"/>
      <c r="I5" s="105"/>
      <c r="J5" s="105"/>
      <c r="K5" s="105"/>
      <c r="L5" s="105"/>
      <c r="M5" s="106"/>
      <c r="N5" s="106"/>
      <c r="O5" s="106"/>
      <c r="P5" s="114"/>
      <c r="Q5" s="113"/>
      <c r="R5" s="49">
        <v>0.64998999999999996</v>
      </c>
      <c r="S5" s="114"/>
      <c r="T5" s="83"/>
      <c r="U5" s="83"/>
      <c r="V5" s="81"/>
      <c r="W5" s="82"/>
    </row>
    <row r="6" spans="1:23" s="53" customFormat="1" ht="13.5" customHeight="1" x14ac:dyDescent="0.25">
      <c r="A6" s="163" t="s">
        <v>0</v>
      </c>
      <c r="B6" s="108"/>
      <c r="C6" s="687" t="str">
        <f>Requerimiento!C12</f>
        <v>GESTION DE INFRAESTRUCTURA FISICA</v>
      </c>
      <c r="D6" s="687"/>
      <c r="E6" s="687"/>
      <c r="F6" s="687"/>
      <c r="G6" s="687"/>
      <c r="H6" s="687"/>
      <c r="I6" s="687"/>
      <c r="J6" s="687"/>
      <c r="K6" s="687"/>
      <c r="L6" s="687"/>
      <c r="M6" s="687"/>
      <c r="N6" s="687"/>
      <c r="O6" s="687"/>
      <c r="P6" s="113"/>
      <c r="Q6" s="113"/>
      <c r="R6" s="100"/>
      <c r="S6" s="113"/>
    </row>
    <row r="7" spans="1:23" s="53" customFormat="1" ht="11.25" customHeight="1" thickBot="1" x14ac:dyDescent="0.25">
      <c r="A7" s="109"/>
      <c r="B7" s="108"/>
      <c r="C7" s="108"/>
      <c r="D7" s="108"/>
      <c r="E7" s="108"/>
      <c r="F7" s="108"/>
      <c r="G7" s="108"/>
      <c r="H7" s="108"/>
      <c r="I7" s="108"/>
      <c r="J7" s="108"/>
      <c r="K7" s="108"/>
      <c r="L7" s="108"/>
      <c r="M7" s="108"/>
      <c r="N7" s="108"/>
      <c r="O7" s="108"/>
      <c r="P7" s="113"/>
      <c r="Q7" s="113"/>
      <c r="R7" s="100"/>
      <c r="S7" s="113"/>
    </row>
    <row r="8" spans="1:23" s="84" customFormat="1" ht="30" customHeight="1" x14ac:dyDescent="0.2">
      <c r="A8" s="719" t="s">
        <v>92</v>
      </c>
      <c r="B8" s="713" t="s">
        <v>20</v>
      </c>
      <c r="C8" s="713" t="str">
        <f>Requerimiento!C14</f>
        <v>Eficiencia en la atención de requerimientos de mantenimiento solicitados</v>
      </c>
      <c r="D8" s="713"/>
      <c r="E8" s="713"/>
      <c r="F8" s="713"/>
      <c r="G8" s="713"/>
      <c r="H8" s="713"/>
      <c r="I8" s="713"/>
      <c r="J8" s="713"/>
      <c r="K8" s="713"/>
      <c r="L8" s="713"/>
      <c r="M8" s="713" t="s">
        <v>94</v>
      </c>
      <c r="N8" s="713"/>
      <c r="O8" s="721"/>
      <c r="P8" s="115"/>
      <c r="Q8" s="115"/>
      <c r="R8" s="99"/>
      <c r="S8" s="115"/>
    </row>
    <row r="9" spans="1:23" s="85" customFormat="1" ht="30" customHeight="1" thickBot="1" x14ac:dyDescent="0.25">
      <c r="A9" s="720"/>
      <c r="B9" s="714"/>
      <c r="C9" s="153" t="s">
        <v>176</v>
      </c>
      <c r="D9" s="153" t="s">
        <v>93</v>
      </c>
      <c r="E9" s="153" t="s">
        <v>177</v>
      </c>
      <c r="F9" s="153" t="s">
        <v>93</v>
      </c>
      <c r="G9" s="153" t="s">
        <v>178</v>
      </c>
      <c r="H9" s="153" t="s">
        <v>93</v>
      </c>
      <c r="I9" s="153" t="s">
        <v>179</v>
      </c>
      <c r="J9" s="153" t="s">
        <v>93</v>
      </c>
      <c r="K9" s="153" t="s">
        <v>10</v>
      </c>
      <c r="L9" s="153" t="s">
        <v>93</v>
      </c>
      <c r="M9" s="714"/>
      <c r="N9" s="714"/>
      <c r="O9" s="722"/>
      <c r="P9" s="116"/>
      <c r="Q9" s="116"/>
      <c r="R9" s="99"/>
      <c r="S9" s="116"/>
    </row>
    <row r="10" spans="1:23" s="53" customFormat="1" ht="159" customHeight="1" x14ac:dyDescent="0.2">
      <c r="A10" s="717" t="str">
        <f>Requerimiento!M40</f>
        <v>Coordinador Grupo de infraestructura</v>
      </c>
      <c r="B10" s="151" t="str">
        <f>Requerimiento!B40</f>
        <v>No. De requerimientos cumplidos oportunamente</v>
      </c>
      <c r="C10" s="128">
        <v>293</v>
      </c>
      <c r="D10" s="711">
        <f>IF(C10=0,"0",((C10)/C11))</f>
        <v>0.99659863945578231</v>
      </c>
      <c r="E10" s="128">
        <v>254</v>
      </c>
      <c r="F10" s="715">
        <f>IF(E10=0,"0",((E10)/E11))</f>
        <v>0.97692307692307689</v>
      </c>
      <c r="G10" s="128">
        <v>243</v>
      </c>
      <c r="H10" s="715">
        <f>IF(G10=0,"0",((G10)/G11))</f>
        <v>1</v>
      </c>
      <c r="I10" s="128"/>
      <c r="J10" s="715" t="str">
        <f>IF(I10=0,"0",((I10)/I11))</f>
        <v>0</v>
      </c>
      <c r="K10" s="152">
        <f>+C10+E10+G10+I10</f>
        <v>790</v>
      </c>
      <c r="L10" s="650">
        <f>IF(K10=0,"0",K10/K11)</f>
        <v>0.99121706398996234</v>
      </c>
      <c r="M10" s="723" t="s">
        <v>258</v>
      </c>
      <c r="N10" s="723"/>
      <c r="O10" s="724"/>
      <c r="P10" s="113"/>
      <c r="Q10" s="113"/>
      <c r="R10" s="99"/>
      <c r="S10" s="113"/>
    </row>
    <row r="11" spans="1:23" s="53" customFormat="1" ht="150" customHeight="1" thickBot="1" x14ac:dyDescent="0.25">
      <c r="A11" s="718"/>
      <c r="B11" s="149" t="str">
        <f>Requerimiento!B41</f>
        <v>No. Total de requerimientos aprobados</v>
      </c>
      <c r="C11" s="129">
        <v>294</v>
      </c>
      <c r="D11" s="712"/>
      <c r="E11" s="129">
        <v>260</v>
      </c>
      <c r="F11" s="716"/>
      <c r="G11" s="129">
        <v>243</v>
      </c>
      <c r="H11" s="716"/>
      <c r="I11" s="129"/>
      <c r="J11" s="716"/>
      <c r="K11" s="150">
        <f>+C11+E11+G11+I11</f>
        <v>797</v>
      </c>
      <c r="L11" s="650"/>
      <c r="M11" s="725"/>
      <c r="N11" s="725"/>
      <c r="O11" s="726"/>
      <c r="P11" s="113"/>
      <c r="Q11" s="113"/>
      <c r="R11" s="99"/>
      <c r="S11" s="113"/>
    </row>
    <row r="12" spans="1:23" ht="30" customHeight="1" x14ac:dyDescent="0.2">
      <c r="B12" s="77"/>
      <c r="C12" s="87"/>
      <c r="D12" s="87"/>
      <c r="E12" s="87"/>
      <c r="F12" s="87"/>
      <c r="G12" s="87"/>
      <c r="H12" s="87"/>
      <c r="I12" s="87"/>
      <c r="J12" s="87"/>
      <c r="K12" s="87"/>
      <c r="L12" s="87"/>
    </row>
    <row r="66" spans="18:18" ht="30" customHeight="1" x14ac:dyDescent="0.2">
      <c r="R66" s="101"/>
    </row>
    <row r="136" spans="18:18" ht="30" customHeight="1" x14ac:dyDescent="0.2">
      <c r="R136" s="102"/>
    </row>
    <row r="137" spans="18:18" ht="30" customHeight="1" x14ac:dyDescent="0.2">
      <c r="R137" s="102"/>
    </row>
    <row r="138" spans="18:18" ht="30" customHeight="1" x14ac:dyDescent="0.2">
      <c r="R138" s="102"/>
    </row>
    <row r="139" spans="18:18" ht="30" customHeight="1" x14ac:dyDescent="0.2">
      <c r="R139" s="102"/>
    </row>
    <row r="140" spans="18:18" ht="30" customHeight="1" x14ac:dyDescent="0.2">
      <c r="R140" s="102"/>
    </row>
    <row r="141" spans="18:18" ht="30" customHeight="1" x14ac:dyDescent="0.2">
      <c r="R141" s="102"/>
    </row>
    <row r="142" spans="18:18" ht="30" customHeight="1" x14ac:dyDescent="0.2">
      <c r="R142" s="102"/>
    </row>
    <row r="143" spans="18:18" ht="30" customHeight="1" x14ac:dyDescent="0.2">
      <c r="R143" s="102"/>
    </row>
    <row r="144" spans="18:18" ht="30" customHeight="1" x14ac:dyDescent="0.2">
      <c r="R144" s="102"/>
    </row>
    <row r="145" spans="18:18" ht="30" customHeight="1" x14ac:dyDescent="0.2">
      <c r="R145" s="102"/>
    </row>
    <row r="146" spans="18:18" ht="30" customHeight="1" x14ac:dyDescent="0.2">
      <c r="R146" s="102"/>
    </row>
  </sheetData>
  <sheetProtection formatCells="0"/>
  <mergeCells count="21">
    <mergeCell ref="C6:O6"/>
    <mergeCell ref="L10:L11"/>
    <mergeCell ref="B2:M2"/>
    <mergeCell ref="F10:F11"/>
    <mergeCell ref="A1:A4"/>
    <mergeCell ref="B8:B9"/>
    <mergeCell ref="M8:O9"/>
    <mergeCell ref="B4:M4"/>
    <mergeCell ref="B1:M1"/>
    <mergeCell ref="A8:A9"/>
    <mergeCell ref="N4:O4"/>
    <mergeCell ref="C8:L8"/>
    <mergeCell ref="N1:O1"/>
    <mergeCell ref="A10:A11"/>
    <mergeCell ref="H10:H11"/>
    <mergeCell ref="N3:O3"/>
    <mergeCell ref="B3:M3"/>
    <mergeCell ref="D10:D11"/>
    <mergeCell ref="N2:O2"/>
    <mergeCell ref="M10:O11"/>
    <mergeCell ref="J10:J11"/>
  </mergeCells>
  <conditionalFormatting sqref="D10">
    <cfRule type="cellIs" dxfId="7" priority="8" operator="lessThanOrEqual">
      <formula>0</formula>
    </cfRule>
  </conditionalFormatting>
  <conditionalFormatting sqref="F10">
    <cfRule type="cellIs" dxfId="6" priority="7" operator="lessThanOrEqual">
      <formula>0</formula>
    </cfRule>
  </conditionalFormatting>
  <conditionalFormatting sqref="H10">
    <cfRule type="cellIs" dxfId="5" priority="6" operator="lessThanOrEqual">
      <formula>0</formula>
    </cfRule>
  </conditionalFormatting>
  <conditionalFormatting sqref="J10">
    <cfRule type="cellIs" dxfId="4" priority="5" operator="lessThanOrEqual">
      <formula>0</formula>
    </cfRule>
  </conditionalFormatting>
  <conditionalFormatting sqref="L10">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F3EFB-68AA-422F-8670-CEF4EB0A006F}">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441"/>
      <c r="C2" s="444" t="s">
        <v>56</v>
      </c>
      <c r="D2" s="445"/>
      <c r="E2" s="445"/>
      <c r="F2" s="445"/>
      <c r="G2" s="445"/>
      <c r="H2" s="445"/>
      <c r="I2" s="445"/>
      <c r="J2" s="445"/>
      <c r="K2" s="445"/>
      <c r="L2" s="445"/>
      <c r="M2" s="446"/>
      <c r="N2" s="447" t="s">
        <v>57</v>
      </c>
      <c r="O2" s="448"/>
      <c r="P2" s="449"/>
    </row>
    <row r="3" spans="1:18" ht="15.75" customHeight="1" x14ac:dyDescent="0.2">
      <c r="B3" s="442"/>
      <c r="C3" s="450" t="s">
        <v>58</v>
      </c>
      <c r="D3" s="451"/>
      <c r="E3" s="451"/>
      <c r="F3" s="451"/>
      <c r="G3" s="451"/>
      <c r="H3" s="451"/>
      <c r="I3" s="451"/>
      <c r="J3" s="451"/>
      <c r="K3" s="451"/>
      <c r="L3" s="451"/>
      <c r="M3" s="452"/>
      <c r="N3" s="453" t="s">
        <v>97</v>
      </c>
      <c r="O3" s="454"/>
      <c r="P3" s="455"/>
    </row>
    <row r="4" spans="1:18" ht="15.75" customHeight="1" x14ac:dyDescent="0.2">
      <c r="B4" s="442"/>
      <c r="C4" s="450" t="s">
        <v>59</v>
      </c>
      <c r="D4" s="451"/>
      <c r="E4" s="451"/>
      <c r="F4" s="451"/>
      <c r="G4" s="451"/>
      <c r="H4" s="451"/>
      <c r="I4" s="451"/>
      <c r="J4" s="451"/>
      <c r="K4" s="451"/>
      <c r="L4" s="451"/>
      <c r="M4" s="452"/>
      <c r="N4" s="453" t="s">
        <v>62</v>
      </c>
      <c r="O4" s="454"/>
      <c r="P4" s="455"/>
    </row>
    <row r="5" spans="1:18" ht="16.5" customHeight="1" thickBot="1" x14ac:dyDescent="0.25">
      <c r="B5" s="443"/>
      <c r="C5" s="456" t="s">
        <v>60</v>
      </c>
      <c r="D5" s="457"/>
      <c r="E5" s="457"/>
      <c r="F5" s="457"/>
      <c r="G5" s="457"/>
      <c r="H5" s="457"/>
      <c r="I5" s="457"/>
      <c r="J5" s="457"/>
      <c r="K5" s="457"/>
      <c r="L5" s="457"/>
      <c r="M5" s="458"/>
      <c r="N5" s="459" t="s">
        <v>61</v>
      </c>
      <c r="O5" s="460"/>
      <c r="P5" s="461"/>
    </row>
    <row r="6" spans="1:18" ht="13.5" thickBot="1" x14ac:dyDescent="0.25"/>
    <row r="7" spans="1:18" x14ac:dyDescent="0.2">
      <c r="A7" s="32"/>
      <c r="B7" s="430" t="s">
        <v>65</v>
      </c>
      <c r="C7" s="431"/>
      <c r="D7" s="431"/>
      <c r="E7" s="431"/>
      <c r="F7" s="431"/>
      <c r="G7" s="431"/>
      <c r="H7" s="431"/>
      <c r="I7" s="431"/>
      <c r="J7" s="431"/>
      <c r="K7" s="431"/>
      <c r="L7" s="431"/>
      <c r="M7" s="431"/>
      <c r="N7" s="431"/>
      <c r="O7" s="431"/>
      <c r="P7" s="432"/>
      <c r="Q7" s="32"/>
    </row>
    <row r="8" spans="1:18" ht="13.5" thickBot="1" x14ac:dyDescent="0.25">
      <c r="A8" s="32"/>
      <c r="B8" s="433"/>
      <c r="C8" s="434"/>
      <c r="D8" s="434"/>
      <c r="E8" s="434"/>
      <c r="F8" s="434"/>
      <c r="G8" s="434"/>
      <c r="H8" s="434"/>
      <c r="I8" s="434"/>
      <c r="J8" s="434"/>
      <c r="K8" s="434"/>
      <c r="L8" s="434"/>
      <c r="M8" s="434"/>
      <c r="N8" s="434"/>
      <c r="O8" s="434"/>
      <c r="P8" s="435"/>
      <c r="Q8" s="32"/>
    </row>
    <row r="9" spans="1:18" ht="6.75" customHeight="1" thickBot="1" x14ac:dyDescent="0.25">
      <c r="A9" s="32"/>
      <c r="B9" s="436"/>
      <c r="C9" s="436"/>
      <c r="D9" s="436"/>
      <c r="E9" s="436"/>
      <c r="F9" s="436"/>
      <c r="G9" s="436"/>
      <c r="H9" s="436"/>
      <c r="I9" s="436"/>
      <c r="J9" s="436"/>
      <c r="K9" s="436"/>
      <c r="L9" s="436"/>
      <c r="M9" s="436"/>
      <c r="N9" s="436"/>
      <c r="O9" s="436"/>
      <c r="P9" s="436"/>
      <c r="Q9" s="32"/>
    </row>
    <row r="10" spans="1:18" ht="26.25" customHeight="1" thickBot="1" x14ac:dyDescent="0.25">
      <c r="A10" s="32"/>
      <c r="B10" s="16" t="s">
        <v>83</v>
      </c>
      <c r="C10" s="17">
        <v>2017</v>
      </c>
      <c r="D10" s="437" t="s">
        <v>1</v>
      </c>
      <c r="E10" s="438"/>
      <c r="F10" s="438"/>
      <c r="G10" s="438"/>
      <c r="H10" s="439" t="s">
        <v>30</v>
      </c>
      <c r="I10" s="439"/>
      <c r="J10" s="439"/>
      <c r="K10" s="438" t="s">
        <v>27</v>
      </c>
      <c r="L10" s="438"/>
      <c r="M10" s="438"/>
      <c r="N10" s="438"/>
      <c r="O10" s="439" t="s">
        <v>36</v>
      </c>
      <c r="P10" s="440"/>
      <c r="Q10" s="32"/>
    </row>
    <row r="11" spans="1:18" ht="4.5" customHeight="1" thickBot="1" x14ac:dyDescent="0.25">
      <c r="A11" s="32"/>
      <c r="B11" s="419"/>
      <c r="C11" s="420"/>
      <c r="D11" s="420"/>
      <c r="E11" s="420"/>
      <c r="F11" s="420"/>
      <c r="G11" s="420"/>
      <c r="H11" s="420"/>
      <c r="I11" s="420"/>
      <c r="J11" s="420"/>
      <c r="K11" s="420"/>
      <c r="L11" s="420"/>
      <c r="M11" s="420"/>
      <c r="N11" s="420"/>
      <c r="O11" s="420"/>
      <c r="P11" s="421"/>
      <c r="Q11" s="32"/>
    </row>
    <row r="12" spans="1:18" ht="13.5" thickBot="1" x14ac:dyDescent="0.25">
      <c r="A12" s="32"/>
      <c r="B12" s="23" t="s">
        <v>0</v>
      </c>
      <c r="C12" s="375" t="s">
        <v>46</v>
      </c>
      <c r="D12" s="375"/>
      <c r="E12" s="375"/>
      <c r="F12" s="375"/>
      <c r="G12" s="375"/>
      <c r="H12" s="375"/>
      <c r="I12" s="375"/>
      <c r="J12" s="375"/>
      <c r="K12" s="375"/>
      <c r="L12" s="375"/>
      <c r="M12" s="375"/>
      <c r="N12" s="375"/>
      <c r="O12" s="375"/>
      <c r="P12" s="376"/>
      <c r="Q12" s="32"/>
      <c r="R12" s="44"/>
    </row>
    <row r="13" spans="1:18" ht="4.5" customHeight="1" thickBot="1" x14ac:dyDescent="0.25">
      <c r="A13" s="32"/>
      <c r="B13" s="358"/>
      <c r="C13" s="385"/>
      <c r="D13" s="385"/>
      <c r="E13" s="385"/>
      <c r="F13" s="385"/>
      <c r="G13" s="385"/>
      <c r="H13" s="385"/>
      <c r="I13" s="385"/>
      <c r="J13" s="385"/>
      <c r="K13" s="385"/>
      <c r="L13" s="385"/>
      <c r="M13" s="385"/>
      <c r="N13" s="385"/>
      <c r="O13" s="385"/>
      <c r="P13" s="386"/>
      <c r="Q13" s="32"/>
    </row>
    <row r="14" spans="1:18" ht="13.5" thickBot="1" x14ac:dyDescent="0.25">
      <c r="A14" s="32"/>
      <c r="B14" s="23" t="s">
        <v>6</v>
      </c>
      <c r="C14" s="500" t="s">
        <v>115</v>
      </c>
      <c r="D14" s="498"/>
      <c r="E14" s="498"/>
      <c r="F14" s="498"/>
      <c r="G14" s="498"/>
      <c r="H14" s="498"/>
      <c r="I14" s="498"/>
      <c r="J14" s="498"/>
      <c r="K14" s="498"/>
      <c r="L14" s="498"/>
      <c r="M14" s="498"/>
      <c r="N14" s="498"/>
      <c r="O14" s="498"/>
      <c r="P14" s="499"/>
      <c r="Q14" s="32"/>
    </row>
    <row r="15" spans="1:18" ht="4.5" customHeight="1" thickBot="1" x14ac:dyDescent="0.25">
      <c r="A15" s="32"/>
      <c r="B15" s="395"/>
      <c r="C15" s="396"/>
      <c r="D15" s="396"/>
      <c r="E15" s="396"/>
      <c r="F15" s="396"/>
      <c r="G15" s="396"/>
      <c r="H15" s="396"/>
      <c r="I15" s="396"/>
      <c r="J15" s="396"/>
      <c r="K15" s="396"/>
      <c r="L15" s="396"/>
      <c r="M15" s="396"/>
      <c r="N15" s="396"/>
      <c r="O15" s="396"/>
      <c r="P15" s="397"/>
      <c r="Q15" s="32"/>
    </row>
    <row r="16" spans="1:18" ht="27" customHeight="1" thickBot="1" x14ac:dyDescent="0.25">
      <c r="A16" s="32"/>
      <c r="B16" s="23" t="s">
        <v>25</v>
      </c>
      <c r="C16" s="398" t="s">
        <v>144</v>
      </c>
      <c r="D16" s="422"/>
      <c r="E16" s="422"/>
      <c r="F16" s="422"/>
      <c r="G16" s="422"/>
      <c r="H16" s="422"/>
      <c r="I16" s="422"/>
      <c r="J16" s="422"/>
      <c r="K16" s="422"/>
      <c r="L16" s="422"/>
      <c r="M16" s="422"/>
      <c r="N16" s="422"/>
      <c r="O16" s="422"/>
      <c r="P16" s="423"/>
      <c r="Q16" s="32"/>
    </row>
    <row r="17" spans="1:17" ht="4.5" customHeight="1" thickBot="1" x14ac:dyDescent="0.25">
      <c r="A17" s="32"/>
      <c r="B17" s="395"/>
      <c r="C17" s="396"/>
      <c r="D17" s="396"/>
      <c r="E17" s="396"/>
      <c r="F17" s="396"/>
      <c r="G17" s="396"/>
      <c r="H17" s="396"/>
      <c r="I17" s="396"/>
      <c r="J17" s="396"/>
      <c r="K17" s="396"/>
      <c r="L17" s="396"/>
      <c r="M17" s="396"/>
      <c r="N17" s="396"/>
      <c r="O17" s="396"/>
      <c r="P17" s="397"/>
      <c r="Q17" s="32"/>
    </row>
    <row r="18" spans="1:17" ht="26.25" customHeight="1" thickBot="1" x14ac:dyDescent="0.25">
      <c r="A18" s="32"/>
      <c r="B18" s="23" t="s">
        <v>11</v>
      </c>
      <c r="C18" s="424" t="s">
        <v>114</v>
      </c>
      <c r="D18" s="425"/>
      <c r="E18" s="425"/>
      <c r="F18" s="425"/>
      <c r="G18" s="425"/>
      <c r="H18" s="425"/>
      <c r="I18" s="425"/>
      <c r="J18" s="425"/>
      <c r="K18" s="425"/>
      <c r="L18" s="425"/>
      <c r="M18" s="425"/>
      <c r="N18" s="425"/>
      <c r="O18" s="425"/>
      <c r="P18" s="426"/>
      <c r="Q18" s="32"/>
    </row>
    <row r="19" spans="1:17" ht="4.5" customHeight="1" thickBot="1" x14ac:dyDescent="0.25">
      <c r="A19" s="32"/>
      <c r="B19" s="414"/>
      <c r="C19" s="414"/>
      <c r="D19" s="414"/>
      <c r="E19" s="414"/>
      <c r="F19" s="414"/>
      <c r="G19" s="414"/>
      <c r="H19" s="414"/>
      <c r="I19" s="414"/>
      <c r="J19" s="414"/>
      <c r="K19" s="414"/>
      <c r="L19" s="414"/>
      <c r="M19" s="414"/>
      <c r="N19" s="414"/>
      <c r="O19" s="414"/>
      <c r="P19" s="414"/>
      <c r="Q19" s="32"/>
    </row>
    <row r="20" spans="1:17" ht="17.25" customHeight="1" thickBot="1" x14ac:dyDescent="0.25">
      <c r="A20" s="32"/>
      <c r="B20" s="353" t="s">
        <v>26</v>
      </c>
      <c r="C20" s="354"/>
      <c r="D20" s="354"/>
      <c r="E20" s="354"/>
      <c r="F20" s="354"/>
      <c r="G20" s="354"/>
      <c r="H20" s="354"/>
      <c r="I20" s="354"/>
      <c r="J20" s="354"/>
      <c r="K20" s="354"/>
      <c r="L20" s="354"/>
      <c r="M20" s="354"/>
      <c r="N20" s="354"/>
      <c r="O20" s="354"/>
      <c r="P20" s="355"/>
      <c r="Q20" s="32"/>
    </row>
    <row r="21" spans="1:17" ht="4.5" customHeight="1" thickBot="1" x14ac:dyDescent="0.25">
      <c r="A21" s="32"/>
      <c r="B21" s="427"/>
      <c r="C21" s="428"/>
      <c r="D21" s="428"/>
      <c r="E21" s="428"/>
      <c r="F21" s="428"/>
      <c r="G21" s="428"/>
      <c r="H21" s="428"/>
      <c r="I21" s="428"/>
      <c r="J21" s="428"/>
      <c r="K21" s="428"/>
      <c r="L21" s="428"/>
      <c r="M21" s="428"/>
      <c r="N21" s="428"/>
      <c r="O21" s="428"/>
      <c r="P21" s="429"/>
      <c r="Q21" s="32"/>
    </row>
    <row r="22" spans="1:17" ht="45.75" customHeight="1" thickBot="1" x14ac:dyDescent="0.25">
      <c r="A22" s="32"/>
      <c r="B22" s="23" t="s">
        <v>3</v>
      </c>
      <c r="C22" s="497" t="s">
        <v>142</v>
      </c>
      <c r="D22" s="498"/>
      <c r="E22" s="498"/>
      <c r="F22" s="498"/>
      <c r="G22" s="498"/>
      <c r="H22" s="498"/>
      <c r="I22" s="498"/>
      <c r="J22" s="498"/>
      <c r="K22" s="498"/>
      <c r="L22" s="498"/>
      <c r="M22" s="498"/>
      <c r="N22" s="498"/>
      <c r="O22" s="498"/>
      <c r="P22" s="499"/>
      <c r="Q22" s="32"/>
    </row>
    <row r="23" spans="1:17" ht="4.5" customHeight="1" thickBot="1" x14ac:dyDescent="0.25">
      <c r="A23" s="32"/>
      <c r="B23" s="395"/>
      <c r="C23" s="396"/>
      <c r="D23" s="396"/>
      <c r="E23" s="396"/>
      <c r="F23" s="396"/>
      <c r="G23" s="396"/>
      <c r="H23" s="396"/>
      <c r="I23" s="396"/>
      <c r="J23" s="396"/>
      <c r="K23" s="396"/>
      <c r="L23" s="396"/>
      <c r="M23" s="396"/>
      <c r="N23" s="396"/>
      <c r="O23" s="396"/>
      <c r="P23" s="397"/>
      <c r="Q23" s="32"/>
    </row>
    <row r="24" spans="1:17" ht="52.5" customHeight="1" thickBot="1" x14ac:dyDescent="0.25">
      <c r="A24" s="32"/>
      <c r="B24" s="23" t="s">
        <v>12</v>
      </c>
      <c r="C24" s="398" t="s">
        <v>143</v>
      </c>
      <c r="D24" s="399"/>
      <c r="E24" s="399"/>
      <c r="F24" s="399"/>
      <c r="G24" s="399"/>
      <c r="H24" s="399"/>
      <c r="I24" s="399"/>
      <c r="J24" s="399"/>
      <c r="K24" s="399"/>
      <c r="L24" s="399"/>
      <c r="M24" s="399"/>
      <c r="N24" s="399"/>
      <c r="O24" s="399"/>
      <c r="P24" s="400"/>
      <c r="Q24" s="32"/>
    </row>
    <row r="25" spans="1:17" ht="4.5" customHeight="1" thickBot="1" x14ac:dyDescent="0.25">
      <c r="A25" s="32"/>
      <c r="B25" s="395"/>
      <c r="C25" s="396"/>
      <c r="D25" s="396"/>
      <c r="E25" s="396"/>
      <c r="F25" s="396"/>
      <c r="G25" s="396"/>
      <c r="H25" s="396"/>
      <c r="I25" s="396"/>
      <c r="J25" s="396"/>
      <c r="K25" s="396"/>
      <c r="L25" s="396"/>
      <c r="M25" s="396"/>
      <c r="N25" s="396"/>
      <c r="O25" s="396"/>
      <c r="P25" s="397"/>
      <c r="Q25" s="32"/>
    </row>
    <row r="26" spans="1:17" ht="13.5" customHeight="1" thickBot="1" x14ac:dyDescent="0.25">
      <c r="A26" s="32"/>
      <c r="B26" s="2" t="s">
        <v>2</v>
      </c>
      <c r="C26" s="496">
        <v>0.6</v>
      </c>
      <c r="D26" s="402"/>
      <c r="E26" s="402"/>
      <c r="F26" s="402"/>
      <c r="G26" s="402"/>
      <c r="H26" s="402"/>
      <c r="I26" s="402"/>
      <c r="J26" s="402"/>
      <c r="K26" s="402"/>
      <c r="L26" s="402"/>
      <c r="M26" s="402"/>
      <c r="N26" s="402"/>
      <c r="O26" s="402"/>
      <c r="P26" s="403"/>
      <c r="Q26" s="32"/>
    </row>
    <row r="27" spans="1:17" ht="4.5" customHeight="1" thickBot="1" x14ac:dyDescent="0.25">
      <c r="A27" s="32"/>
      <c r="B27" s="404"/>
      <c r="C27" s="405"/>
      <c r="D27" s="405"/>
      <c r="E27" s="405"/>
      <c r="F27" s="405"/>
      <c r="G27" s="405"/>
      <c r="H27" s="405"/>
      <c r="I27" s="405"/>
      <c r="J27" s="405"/>
      <c r="K27" s="405"/>
      <c r="L27" s="405"/>
      <c r="M27" s="405"/>
      <c r="N27" s="405"/>
      <c r="O27" s="405"/>
      <c r="P27" s="406"/>
      <c r="Q27" s="32"/>
    </row>
    <row r="28" spans="1:17" ht="12.75" customHeight="1" thickBot="1" x14ac:dyDescent="0.25">
      <c r="A28" s="32"/>
      <c r="B28" s="2" t="s">
        <v>13</v>
      </c>
      <c r="C28" s="11" t="s">
        <v>14</v>
      </c>
      <c r="D28" s="407" t="s">
        <v>116</v>
      </c>
      <c r="E28" s="408"/>
      <c r="F28" s="408"/>
      <c r="G28" s="409"/>
      <c r="H28" s="410" t="s">
        <v>15</v>
      </c>
      <c r="I28" s="410"/>
      <c r="J28" s="410"/>
      <c r="K28" s="407" t="s">
        <v>117</v>
      </c>
      <c r="L28" s="408"/>
      <c r="M28" s="409"/>
      <c r="N28" s="411" t="s">
        <v>16</v>
      </c>
      <c r="O28" s="412"/>
      <c r="P28" s="33" t="s">
        <v>118</v>
      </c>
      <c r="Q28" s="32"/>
    </row>
    <row r="29" spans="1:17" ht="4.5" customHeight="1" thickBot="1" x14ac:dyDescent="0.25">
      <c r="A29" s="32"/>
      <c r="B29" s="413"/>
      <c r="C29" s="414"/>
      <c r="D29" s="414"/>
      <c r="E29" s="414"/>
      <c r="F29" s="414"/>
      <c r="G29" s="414"/>
      <c r="H29" s="414"/>
      <c r="I29" s="414"/>
      <c r="J29" s="414"/>
      <c r="K29" s="414"/>
      <c r="L29" s="414"/>
      <c r="M29" s="414"/>
      <c r="N29" s="414"/>
      <c r="O29" s="414"/>
      <c r="P29" s="415"/>
      <c r="Q29" s="32"/>
    </row>
    <row r="30" spans="1:17" ht="13.5" thickBot="1" x14ac:dyDescent="0.25">
      <c r="A30" s="32"/>
      <c r="B30" s="2" t="s">
        <v>7</v>
      </c>
      <c r="C30" s="374" t="s">
        <v>119</v>
      </c>
      <c r="D30" s="375"/>
      <c r="E30" s="375"/>
      <c r="F30" s="375"/>
      <c r="G30" s="375"/>
      <c r="H30" s="375"/>
      <c r="I30" s="375"/>
      <c r="J30" s="375"/>
      <c r="K30" s="375"/>
      <c r="L30" s="375"/>
      <c r="M30" s="375"/>
      <c r="N30" s="375"/>
      <c r="O30" s="375"/>
      <c r="P30" s="376"/>
      <c r="Q30" s="32"/>
    </row>
    <row r="31" spans="1:17" ht="4.5" customHeight="1" thickBot="1" x14ac:dyDescent="0.25">
      <c r="A31" s="32"/>
      <c r="B31" s="395"/>
      <c r="C31" s="396"/>
      <c r="D31" s="396"/>
      <c r="E31" s="396"/>
      <c r="F31" s="396"/>
      <c r="G31" s="396"/>
      <c r="H31" s="396"/>
      <c r="I31" s="396"/>
      <c r="J31" s="396"/>
      <c r="K31" s="396"/>
      <c r="L31" s="396"/>
      <c r="M31" s="396"/>
      <c r="N31" s="396"/>
      <c r="O31" s="396"/>
      <c r="P31" s="397"/>
      <c r="Q31" s="32"/>
    </row>
    <row r="32" spans="1:17" ht="13.5" thickBot="1" x14ac:dyDescent="0.25">
      <c r="A32" s="32"/>
      <c r="B32" s="2" t="s">
        <v>4</v>
      </c>
      <c r="C32" s="374" t="s">
        <v>148</v>
      </c>
      <c r="D32" s="375"/>
      <c r="E32" s="375"/>
      <c r="F32" s="375"/>
      <c r="G32" s="375"/>
      <c r="H32" s="375"/>
      <c r="I32" s="375"/>
      <c r="J32" s="375"/>
      <c r="K32" s="375"/>
      <c r="L32" s="375"/>
      <c r="M32" s="375"/>
      <c r="N32" s="375"/>
      <c r="O32" s="375"/>
      <c r="P32" s="375"/>
      <c r="Q32" s="32"/>
    </row>
    <row r="33" spans="1:17" ht="4.5" customHeight="1" thickBot="1" x14ac:dyDescent="0.25">
      <c r="A33" s="32"/>
      <c r="B33" s="395"/>
      <c r="C33" s="396"/>
      <c r="D33" s="396"/>
      <c r="E33" s="396"/>
      <c r="F33" s="396"/>
      <c r="G33" s="396"/>
      <c r="H33" s="396"/>
      <c r="I33" s="396"/>
      <c r="J33" s="396"/>
      <c r="K33" s="396"/>
      <c r="L33" s="396"/>
      <c r="M33" s="396"/>
      <c r="N33" s="396"/>
      <c r="O33" s="396"/>
      <c r="P33" s="397"/>
      <c r="Q33" s="32"/>
    </row>
    <row r="34" spans="1:17" ht="13.5" thickBot="1" x14ac:dyDescent="0.25">
      <c r="A34" s="32"/>
      <c r="B34" s="2" t="s">
        <v>23</v>
      </c>
      <c r="C34" s="374" t="s">
        <v>69</v>
      </c>
      <c r="D34" s="375"/>
      <c r="E34" s="375"/>
      <c r="F34" s="375"/>
      <c r="G34" s="375"/>
      <c r="H34" s="375"/>
      <c r="I34" s="375"/>
      <c r="J34" s="375"/>
      <c r="K34" s="375"/>
      <c r="L34" s="375"/>
      <c r="M34" s="375"/>
      <c r="N34" s="375"/>
      <c r="O34" s="375"/>
      <c r="P34" s="376"/>
      <c r="Q34" s="32"/>
    </row>
    <row r="35" spans="1:17" ht="4.5" customHeight="1" thickBot="1" x14ac:dyDescent="0.25">
      <c r="A35" s="32"/>
      <c r="B35" s="358"/>
      <c r="C35" s="385"/>
      <c r="D35" s="385"/>
      <c r="E35" s="385"/>
      <c r="F35" s="385"/>
      <c r="G35" s="385"/>
      <c r="H35" s="385"/>
      <c r="I35" s="385"/>
      <c r="J35" s="385"/>
      <c r="K35" s="385"/>
      <c r="L35" s="385"/>
      <c r="M35" s="385"/>
      <c r="N35" s="385"/>
      <c r="O35" s="385"/>
      <c r="P35" s="386"/>
      <c r="Q35" s="32"/>
    </row>
    <row r="36" spans="1:17" ht="16.5" customHeight="1" thickBot="1" x14ac:dyDescent="0.25">
      <c r="A36" s="32"/>
      <c r="B36" s="2" t="s">
        <v>64</v>
      </c>
      <c r="C36" s="374" t="s">
        <v>69</v>
      </c>
      <c r="D36" s="375"/>
      <c r="E36" s="375"/>
      <c r="F36" s="375"/>
      <c r="G36" s="375"/>
      <c r="H36" s="375"/>
      <c r="I36" s="375"/>
      <c r="J36" s="375"/>
      <c r="K36" s="375"/>
      <c r="L36" s="375"/>
      <c r="M36" s="375"/>
      <c r="N36" s="375"/>
      <c r="O36" s="375"/>
      <c r="P36" s="376"/>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387" t="s">
        <v>17</v>
      </c>
      <c r="C38" s="388"/>
      <c r="D38" s="388"/>
      <c r="E38" s="388"/>
      <c r="F38" s="388"/>
      <c r="G38" s="388"/>
      <c r="H38" s="388"/>
      <c r="I38" s="388"/>
      <c r="J38" s="388"/>
      <c r="K38" s="388"/>
      <c r="L38" s="388"/>
      <c r="M38" s="388"/>
      <c r="N38" s="388"/>
      <c r="O38" s="389"/>
      <c r="P38" s="390"/>
      <c r="Q38" s="32"/>
    </row>
    <row r="39" spans="1:17" ht="13.5" thickBot="1" x14ac:dyDescent="0.25">
      <c r="A39" s="32"/>
      <c r="B39" s="1" t="s">
        <v>22</v>
      </c>
      <c r="C39" s="391" t="s">
        <v>18</v>
      </c>
      <c r="D39" s="392"/>
      <c r="E39" s="392"/>
      <c r="F39" s="392"/>
      <c r="G39" s="393"/>
      <c r="H39" s="391" t="s">
        <v>7</v>
      </c>
      <c r="I39" s="392"/>
      <c r="J39" s="392"/>
      <c r="K39" s="392"/>
      <c r="L39" s="393"/>
      <c r="M39" s="391" t="s">
        <v>19</v>
      </c>
      <c r="N39" s="392"/>
      <c r="O39" s="394"/>
      <c r="P39" s="393"/>
      <c r="Q39" s="32"/>
    </row>
    <row r="40" spans="1:17" ht="24" customHeight="1" x14ac:dyDescent="0.2">
      <c r="A40" s="32"/>
      <c r="B40" s="35" t="s">
        <v>120</v>
      </c>
      <c r="C40" s="381" t="s">
        <v>106</v>
      </c>
      <c r="D40" s="382"/>
      <c r="E40" s="382"/>
      <c r="F40" s="382"/>
      <c r="G40" s="383"/>
      <c r="H40" s="381" t="s">
        <v>121</v>
      </c>
      <c r="I40" s="382"/>
      <c r="J40" s="382"/>
      <c r="K40" s="382"/>
      <c r="L40" s="383"/>
      <c r="M40" s="381" t="s">
        <v>122</v>
      </c>
      <c r="N40" s="382"/>
      <c r="O40" s="382"/>
      <c r="P40" s="384"/>
      <c r="Q40" s="32"/>
    </row>
    <row r="41" spans="1:17" ht="23.25" customHeight="1" x14ac:dyDescent="0.2">
      <c r="A41" s="32"/>
      <c r="B41" s="35" t="s">
        <v>123</v>
      </c>
      <c r="C41" s="381" t="s">
        <v>106</v>
      </c>
      <c r="D41" s="382"/>
      <c r="E41" s="382"/>
      <c r="F41" s="382"/>
      <c r="G41" s="383"/>
      <c r="H41" s="381" t="s">
        <v>121</v>
      </c>
      <c r="I41" s="382"/>
      <c r="J41" s="382"/>
      <c r="K41" s="382"/>
      <c r="L41" s="383"/>
      <c r="M41" s="381" t="s">
        <v>122</v>
      </c>
      <c r="N41" s="382"/>
      <c r="O41" s="382"/>
      <c r="P41" s="384"/>
      <c r="Q41" s="32"/>
    </row>
    <row r="42" spans="1:17" ht="13.5" customHeight="1" x14ac:dyDescent="0.2">
      <c r="A42" s="32"/>
      <c r="B42" s="12"/>
      <c r="C42" s="377"/>
      <c r="D42" s="378"/>
      <c r="E42" s="378"/>
      <c r="F42" s="378"/>
      <c r="G42" s="379"/>
      <c r="H42" s="377"/>
      <c r="I42" s="378"/>
      <c r="J42" s="378"/>
      <c r="K42" s="378"/>
      <c r="L42" s="379"/>
      <c r="M42" s="377"/>
      <c r="N42" s="378"/>
      <c r="O42" s="378"/>
      <c r="P42" s="380"/>
      <c r="Q42" s="32"/>
    </row>
    <row r="43" spans="1:17" ht="12.75" customHeight="1" x14ac:dyDescent="0.2">
      <c r="A43" s="32"/>
      <c r="B43" s="12"/>
      <c r="C43" s="377"/>
      <c r="D43" s="378"/>
      <c r="E43" s="378"/>
      <c r="F43" s="378"/>
      <c r="G43" s="379"/>
      <c r="H43" s="377"/>
      <c r="I43" s="378"/>
      <c r="J43" s="378"/>
      <c r="K43" s="378"/>
      <c r="L43" s="379"/>
      <c r="M43" s="377"/>
      <c r="N43" s="378"/>
      <c r="O43" s="378"/>
      <c r="P43" s="380"/>
      <c r="Q43" s="32"/>
    </row>
    <row r="44" spans="1:17" ht="11.25" customHeight="1" thickBot="1" x14ac:dyDescent="0.25">
      <c r="A44" s="32"/>
      <c r="B44" s="8"/>
      <c r="C44" s="349"/>
      <c r="D44" s="350"/>
      <c r="E44" s="350"/>
      <c r="F44" s="350"/>
      <c r="G44" s="351"/>
      <c r="H44" s="349"/>
      <c r="I44" s="350"/>
      <c r="J44" s="350"/>
      <c r="K44" s="350"/>
      <c r="L44" s="351"/>
      <c r="M44" s="349"/>
      <c r="N44" s="350"/>
      <c r="O44" s="350"/>
      <c r="P44" s="352"/>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353" t="s">
        <v>8</v>
      </c>
      <c r="C46" s="354"/>
      <c r="D46" s="354"/>
      <c r="E46" s="354"/>
      <c r="F46" s="354"/>
      <c r="G46" s="354"/>
      <c r="H46" s="354"/>
      <c r="I46" s="354"/>
      <c r="J46" s="354"/>
      <c r="K46" s="354"/>
      <c r="L46" s="354"/>
      <c r="M46" s="354"/>
      <c r="N46" s="354"/>
      <c r="O46" s="354"/>
      <c r="P46" s="355"/>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356"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357"/>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358">
        <v>0.9</v>
      </c>
      <c r="C50" s="359"/>
      <c r="D50" s="359"/>
      <c r="E50" s="359"/>
      <c r="F50" s="359"/>
      <c r="G50" s="359"/>
      <c r="H50" s="359"/>
      <c r="I50" s="359"/>
      <c r="J50" s="359"/>
      <c r="K50" s="359"/>
      <c r="L50" s="359"/>
      <c r="M50" s="359"/>
      <c r="N50" s="359"/>
      <c r="O50" s="359"/>
      <c r="P50" s="360"/>
      <c r="Q50" s="32"/>
    </row>
    <row r="51" spans="1:17" ht="13.5" thickBot="1" x14ac:dyDescent="0.25">
      <c r="A51" s="32"/>
      <c r="B51" s="353" t="s">
        <v>21</v>
      </c>
      <c r="C51" s="354"/>
      <c r="D51" s="354"/>
      <c r="E51" s="354"/>
      <c r="F51" s="354"/>
      <c r="G51" s="354"/>
      <c r="H51" s="354"/>
      <c r="I51" s="354"/>
      <c r="J51" s="354"/>
      <c r="K51" s="354"/>
      <c r="L51" s="354"/>
      <c r="M51" s="354"/>
      <c r="N51" s="354"/>
      <c r="O51" s="354"/>
      <c r="P51" s="355"/>
      <c r="Q51" s="32"/>
    </row>
    <row r="52" spans="1:17" x14ac:dyDescent="0.2">
      <c r="A52" s="32"/>
      <c r="B52" s="361" t="s">
        <v>109</v>
      </c>
      <c r="C52" s="362"/>
      <c r="D52" s="362"/>
      <c r="E52" s="362"/>
      <c r="F52" s="362"/>
      <c r="G52" s="362"/>
      <c r="H52" s="362"/>
      <c r="I52" s="362"/>
      <c r="J52" s="362"/>
      <c r="K52" s="362"/>
      <c r="L52" s="362"/>
      <c r="M52" s="362"/>
      <c r="N52" s="362"/>
      <c r="O52" s="362"/>
      <c r="P52" s="363"/>
      <c r="Q52" s="32"/>
    </row>
    <row r="53" spans="1:17" x14ac:dyDescent="0.2">
      <c r="A53" s="32"/>
      <c r="B53" s="364"/>
      <c r="C53" s="365"/>
      <c r="D53" s="365"/>
      <c r="E53" s="365"/>
      <c r="F53" s="365"/>
      <c r="G53" s="365"/>
      <c r="H53" s="365"/>
      <c r="I53" s="365"/>
      <c r="J53" s="365"/>
      <c r="K53" s="365"/>
      <c r="L53" s="365"/>
      <c r="M53" s="365"/>
      <c r="N53" s="365"/>
      <c r="O53" s="365"/>
      <c r="P53" s="366"/>
      <c r="Q53" s="32"/>
    </row>
    <row r="54" spans="1:17" x14ac:dyDescent="0.2">
      <c r="A54" s="32"/>
      <c r="B54" s="364"/>
      <c r="C54" s="365"/>
      <c r="D54" s="365"/>
      <c r="E54" s="365"/>
      <c r="F54" s="365"/>
      <c r="G54" s="365"/>
      <c r="H54" s="365"/>
      <c r="I54" s="365"/>
      <c r="J54" s="365"/>
      <c r="K54" s="365"/>
      <c r="L54" s="365"/>
      <c r="M54" s="365"/>
      <c r="N54" s="365"/>
      <c r="O54" s="365"/>
      <c r="P54" s="366"/>
      <c r="Q54" s="32"/>
    </row>
    <row r="55" spans="1:17" x14ac:dyDescent="0.2">
      <c r="A55" s="32"/>
      <c r="B55" s="364"/>
      <c r="C55" s="365"/>
      <c r="D55" s="365"/>
      <c r="E55" s="365"/>
      <c r="F55" s="365"/>
      <c r="G55" s="365"/>
      <c r="H55" s="365"/>
      <c r="I55" s="365"/>
      <c r="J55" s="365"/>
      <c r="K55" s="365"/>
      <c r="L55" s="365"/>
      <c r="M55" s="365"/>
      <c r="N55" s="365"/>
      <c r="O55" s="365"/>
      <c r="P55" s="366"/>
      <c r="Q55" s="32"/>
    </row>
    <row r="56" spans="1:17" x14ac:dyDescent="0.2">
      <c r="A56" s="32"/>
      <c r="B56" s="364"/>
      <c r="C56" s="365"/>
      <c r="D56" s="365"/>
      <c r="E56" s="365"/>
      <c r="F56" s="365"/>
      <c r="G56" s="365"/>
      <c r="H56" s="365"/>
      <c r="I56" s="365"/>
      <c r="J56" s="365"/>
      <c r="K56" s="365"/>
      <c r="L56" s="365"/>
      <c r="M56" s="365"/>
      <c r="N56" s="365"/>
      <c r="O56" s="365"/>
      <c r="P56" s="366"/>
      <c r="Q56" s="32"/>
    </row>
    <row r="57" spans="1:17" x14ac:dyDescent="0.2">
      <c r="A57" s="32"/>
      <c r="B57" s="364"/>
      <c r="C57" s="365"/>
      <c r="D57" s="365"/>
      <c r="E57" s="365"/>
      <c r="F57" s="365"/>
      <c r="G57" s="365"/>
      <c r="H57" s="365"/>
      <c r="I57" s="365"/>
      <c r="J57" s="365"/>
      <c r="K57" s="365"/>
      <c r="L57" s="365"/>
      <c r="M57" s="365"/>
      <c r="N57" s="365"/>
      <c r="O57" s="365"/>
      <c r="P57" s="366"/>
      <c r="Q57" s="32"/>
    </row>
    <row r="58" spans="1:17" x14ac:dyDescent="0.2">
      <c r="A58" s="32"/>
      <c r="B58" s="364"/>
      <c r="C58" s="365"/>
      <c r="D58" s="365"/>
      <c r="E58" s="365"/>
      <c r="F58" s="365"/>
      <c r="G58" s="365"/>
      <c r="H58" s="365"/>
      <c r="I58" s="365"/>
      <c r="J58" s="365"/>
      <c r="K58" s="365"/>
      <c r="L58" s="365"/>
      <c r="M58" s="365"/>
      <c r="N58" s="365"/>
      <c r="O58" s="365"/>
      <c r="P58" s="366"/>
      <c r="Q58" s="32"/>
    </row>
    <row r="59" spans="1:17" x14ac:dyDescent="0.2">
      <c r="A59" s="32"/>
      <c r="B59" s="364"/>
      <c r="C59" s="365"/>
      <c r="D59" s="365"/>
      <c r="E59" s="365"/>
      <c r="F59" s="365"/>
      <c r="G59" s="365"/>
      <c r="H59" s="365"/>
      <c r="I59" s="365"/>
      <c r="J59" s="365"/>
      <c r="K59" s="365"/>
      <c r="L59" s="365"/>
      <c r="M59" s="365"/>
      <c r="N59" s="365"/>
      <c r="O59" s="365"/>
      <c r="P59" s="366"/>
      <c r="Q59" s="32"/>
    </row>
    <row r="60" spans="1:17" x14ac:dyDescent="0.2">
      <c r="A60" s="32"/>
      <c r="B60" s="364"/>
      <c r="C60" s="365"/>
      <c r="D60" s="365"/>
      <c r="E60" s="365"/>
      <c r="F60" s="365"/>
      <c r="G60" s="365"/>
      <c r="H60" s="365"/>
      <c r="I60" s="365"/>
      <c r="J60" s="365"/>
      <c r="K60" s="365"/>
      <c r="L60" s="365"/>
      <c r="M60" s="365"/>
      <c r="N60" s="365"/>
      <c r="O60" s="365"/>
      <c r="P60" s="366"/>
      <c r="Q60" s="32"/>
    </row>
    <row r="61" spans="1:17" x14ac:dyDescent="0.2">
      <c r="A61" s="32"/>
      <c r="B61" s="364"/>
      <c r="C61" s="365"/>
      <c r="D61" s="365"/>
      <c r="E61" s="365"/>
      <c r="F61" s="365"/>
      <c r="G61" s="365"/>
      <c r="H61" s="365"/>
      <c r="I61" s="365"/>
      <c r="J61" s="365"/>
      <c r="K61" s="365"/>
      <c r="L61" s="365"/>
      <c r="M61" s="365"/>
      <c r="N61" s="365"/>
      <c r="O61" s="365"/>
      <c r="P61" s="366"/>
      <c r="Q61" s="32"/>
    </row>
    <row r="62" spans="1:17" x14ac:dyDescent="0.2">
      <c r="A62" s="32"/>
      <c r="B62" s="364"/>
      <c r="C62" s="365"/>
      <c r="D62" s="365"/>
      <c r="E62" s="365"/>
      <c r="F62" s="365"/>
      <c r="G62" s="365"/>
      <c r="H62" s="365"/>
      <c r="I62" s="365"/>
      <c r="J62" s="365"/>
      <c r="K62" s="365"/>
      <c r="L62" s="365"/>
      <c r="M62" s="365"/>
      <c r="N62" s="365"/>
      <c r="O62" s="365"/>
      <c r="P62" s="366"/>
      <c r="Q62" s="32"/>
    </row>
    <row r="63" spans="1:17" x14ac:dyDescent="0.2">
      <c r="A63" s="32"/>
      <c r="B63" s="364"/>
      <c r="C63" s="365"/>
      <c r="D63" s="365"/>
      <c r="E63" s="365"/>
      <c r="F63" s="365"/>
      <c r="G63" s="365"/>
      <c r="H63" s="365"/>
      <c r="I63" s="365"/>
      <c r="J63" s="365"/>
      <c r="K63" s="365"/>
      <c r="L63" s="365"/>
      <c r="M63" s="365"/>
      <c r="N63" s="365"/>
      <c r="O63" s="365"/>
      <c r="P63" s="366"/>
      <c r="Q63" s="32"/>
    </row>
    <row r="64" spans="1:17" x14ac:dyDescent="0.2">
      <c r="A64" s="32"/>
      <c r="B64" s="364"/>
      <c r="C64" s="365"/>
      <c r="D64" s="365"/>
      <c r="E64" s="365"/>
      <c r="F64" s="365"/>
      <c r="G64" s="365"/>
      <c r="H64" s="365"/>
      <c r="I64" s="365"/>
      <c r="J64" s="365"/>
      <c r="K64" s="365"/>
      <c r="L64" s="365"/>
      <c r="M64" s="365"/>
      <c r="N64" s="365"/>
      <c r="O64" s="365"/>
      <c r="P64" s="366"/>
      <c r="Q64" s="32"/>
    </row>
    <row r="65" spans="1:17" x14ac:dyDescent="0.2">
      <c r="A65" s="32"/>
      <c r="B65" s="364"/>
      <c r="C65" s="365"/>
      <c r="D65" s="365"/>
      <c r="E65" s="365"/>
      <c r="F65" s="365"/>
      <c r="G65" s="365"/>
      <c r="H65" s="365"/>
      <c r="I65" s="365"/>
      <c r="J65" s="365"/>
      <c r="K65" s="365"/>
      <c r="L65" s="365"/>
      <c r="M65" s="365"/>
      <c r="N65" s="365"/>
      <c r="O65" s="365"/>
      <c r="P65" s="366"/>
      <c r="Q65" s="32"/>
    </row>
    <row r="66" spans="1:17" x14ac:dyDescent="0.2">
      <c r="A66" s="32"/>
      <c r="B66" s="364"/>
      <c r="C66" s="365"/>
      <c r="D66" s="365"/>
      <c r="E66" s="365"/>
      <c r="F66" s="365"/>
      <c r="G66" s="365"/>
      <c r="H66" s="365"/>
      <c r="I66" s="365"/>
      <c r="J66" s="365"/>
      <c r="K66" s="365"/>
      <c r="L66" s="365"/>
      <c r="M66" s="365"/>
      <c r="N66" s="365"/>
      <c r="O66" s="365"/>
      <c r="P66" s="366"/>
      <c r="Q66" s="32"/>
    </row>
    <row r="67" spans="1:17" ht="13.5" thickBot="1" x14ac:dyDescent="0.25">
      <c r="A67" s="32"/>
      <c r="B67" s="367"/>
      <c r="C67" s="368"/>
      <c r="D67" s="368"/>
      <c r="E67" s="368"/>
      <c r="F67" s="368"/>
      <c r="G67" s="368"/>
      <c r="H67" s="368"/>
      <c r="I67" s="368"/>
      <c r="J67" s="368"/>
      <c r="K67" s="368"/>
      <c r="L67" s="368"/>
      <c r="M67" s="368"/>
      <c r="N67" s="368"/>
      <c r="O67" s="368"/>
      <c r="P67" s="369"/>
      <c r="Q67" s="32"/>
    </row>
    <row r="68" spans="1:17" s="21" customFormat="1" ht="4.5" customHeight="1" thickBot="1" x14ac:dyDescent="0.25">
      <c r="A68" s="370"/>
      <c r="B68" s="370"/>
      <c r="C68" s="370"/>
      <c r="D68" s="370"/>
      <c r="E68" s="370"/>
      <c r="F68" s="370"/>
      <c r="G68" s="370"/>
      <c r="H68" s="370"/>
      <c r="I68" s="370"/>
      <c r="J68" s="370"/>
      <c r="K68" s="370"/>
      <c r="L68" s="370"/>
      <c r="M68" s="370"/>
      <c r="N68" s="370"/>
      <c r="O68" s="370"/>
      <c r="P68" s="370"/>
      <c r="Q68" s="370"/>
    </row>
    <row r="69" spans="1:17" ht="49.5" customHeight="1" thickBot="1" x14ac:dyDescent="0.25">
      <c r="A69" s="32"/>
      <c r="B69" s="20" t="s">
        <v>5</v>
      </c>
      <c r="C69" s="371"/>
      <c r="D69" s="372"/>
      <c r="E69" s="372"/>
      <c r="F69" s="372"/>
      <c r="G69" s="372"/>
      <c r="H69" s="372"/>
      <c r="I69" s="372"/>
      <c r="J69" s="372"/>
      <c r="K69" s="372"/>
      <c r="L69" s="372"/>
      <c r="M69" s="372"/>
      <c r="N69" s="372"/>
      <c r="O69" s="372"/>
      <c r="P69" s="373"/>
      <c r="Q69" s="32"/>
    </row>
    <row r="70" spans="1:17" ht="41.25" customHeight="1" thickBot="1" x14ac:dyDescent="0.25">
      <c r="A70" s="32"/>
      <c r="B70" s="19" t="s">
        <v>63</v>
      </c>
      <c r="C70" s="374" t="s">
        <v>140</v>
      </c>
      <c r="D70" s="375"/>
      <c r="E70" s="375"/>
      <c r="F70" s="375"/>
      <c r="G70" s="375"/>
      <c r="H70" s="375"/>
      <c r="I70" s="375"/>
      <c r="J70" s="375"/>
      <c r="K70" s="375"/>
      <c r="L70" s="375"/>
      <c r="M70" s="375"/>
      <c r="N70" s="375"/>
      <c r="O70" s="375"/>
      <c r="P70" s="376"/>
      <c r="Q70" s="32"/>
    </row>
    <row r="71" spans="1:17" ht="27.75" customHeight="1" thickBot="1" x14ac:dyDescent="0.25">
      <c r="A71" s="32"/>
      <c r="B71" s="19" t="s">
        <v>84</v>
      </c>
      <c r="C71" s="347"/>
      <c r="D71" s="347"/>
      <c r="E71" s="347"/>
      <c r="F71" s="347"/>
      <c r="G71" s="347"/>
      <c r="H71" s="347"/>
      <c r="I71" s="347"/>
      <c r="J71" s="347"/>
      <c r="K71" s="347"/>
      <c r="L71" s="347"/>
      <c r="M71" s="347"/>
      <c r="N71" s="347"/>
      <c r="O71" s="347"/>
      <c r="P71" s="348"/>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O10:P10"/>
    <mergeCell ref="B2:B5"/>
    <mergeCell ref="C2:M2"/>
    <mergeCell ref="N2:P2"/>
    <mergeCell ref="C3:M3"/>
    <mergeCell ref="N3:P3"/>
    <mergeCell ref="C4:M4"/>
    <mergeCell ref="N4:P4"/>
    <mergeCell ref="C5:M5"/>
    <mergeCell ref="N5:P5"/>
    <mergeCell ref="B17:P17"/>
    <mergeCell ref="C18:P18"/>
    <mergeCell ref="B19:P19"/>
    <mergeCell ref="B20:P20"/>
    <mergeCell ref="B21:P21"/>
    <mergeCell ref="B7:P8"/>
    <mergeCell ref="B9:P9"/>
    <mergeCell ref="D10:G10"/>
    <mergeCell ref="H10:J10"/>
    <mergeCell ref="K10:N10"/>
    <mergeCell ref="B11:P11"/>
    <mergeCell ref="C12:P12"/>
    <mergeCell ref="B13:P13"/>
    <mergeCell ref="C14:P14"/>
    <mergeCell ref="B15:P15"/>
    <mergeCell ref="C16:P16"/>
    <mergeCell ref="B29:P29"/>
    <mergeCell ref="C30:P30"/>
    <mergeCell ref="B31:P31"/>
    <mergeCell ref="C32:P32"/>
    <mergeCell ref="B33:P33"/>
    <mergeCell ref="C22:P22"/>
    <mergeCell ref="C34:P34"/>
    <mergeCell ref="B23:P23"/>
    <mergeCell ref="C24:P24"/>
    <mergeCell ref="B25:P25"/>
    <mergeCell ref="C26:P26"/>
    <mergeCell ref="B27:P27"/>
    <mergeCell ref="D28:G28"/>
    <mergeCell ref="H28:J28"/>
    <mergeCell ref="K28:M28"/>
    <mergeCell ref="N28:O28"/>
    <mergeCell ref="B35:P35"/>
    <mergeCell ref="C36:P36"/>
    <mergeCell ref="B38:P38"/>
    <mergeCell ref="C39:G39"/>
    <mergeCell ref="H39:L39"/>
    <mergeCell ref="M39:P39"/>
    <mergeCell ref="C40:G40"/>
    <mergeCell ref="H40:L40"/>
    <mergeCell ref="M40:P40"/>
    <mergeCell ref="C41:G41"/>
    <mergeCell ref="H41:L41"/>
    <mergeCell ref="M41:P41"/>
    <mergeCell ref="C69:P69"/>
    <mergeCell ref="C70:P70"/>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s>
  <dataValidations count="7">
    <dataValidation type="list" allowBlank="1" showInputMessage="1" showErrorMessage="1" sqref="H10:J10" xr:uid="{3F886BA0-E7F2-4751-9C27-A6A7F01E32F9}">
      <formula1>$B$97:$B$99</formula1>
    </dataValidation>
    <dataValidation type="list" allowBlank="1" showInputMessage="1" showErrorMessage="1" sqref="O10:P10" xr:uid="{4971AD71-D537-4A91-8E80-E5CA75BD382A}">
      <formula1>$C$97:$C$103</formula1>
    </dataValidation>
    <dataValidation type="list" allowBlank="1" showInputMessage="1" showErrorMessage="1" sqref="C12:P12" xr:uid="{0FDEDFBB-87CD-4472-9A30-EBA7D87919B9}">
      <formula1>$D$97:$D$117</formula1>
    </dataValidation>
    <dataValidation type="list" allowBlank="1" showInputMessage="1" showErrorMessage="1" sqref="C71:P71" xr:uid="{9EE21BEF-9F55-459F-BD3E-492557D43ACF}">
      <formula1>$M$97:$M$99</formula1>
    </dataValidation>
    <dataValidation type="list" allowBlank="1" showInputMessage="1" showErrorMessage="1" sqref="C34:P34 C36:P36" xr:uid="{5DF64377-D435-454B-95F5-E6DD3E0E3503}">
      <formula1>$Q$96:$Q$101</formula1>
    </dataValidation>
    <dataValidation type="list" allowBlank="1" showInputMessage="1" showErrorMessage="1" sqref="C18:P18" xr:uid="{D09F4D7D-BB27-442D-AC87-2B6BC39EA707}">
      <formula1>$B$119:$B$127</formula1>
    </dataValidation>
    <dataValidation type="list" allowBlank="1" showInputMessage="1" showErrorMessage="1" sqref="C10" xr:uid="{39EEA043-5436-47A5-85B0-5022C699F136}">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4786-A783-4DBC-9FB0-190AE5DEDD59}">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472"/>
      <c r="B1" s="475" t="s">
        <v>56</v>
      </c>
      <c r="C1" s="475"/>
      <c r="D1" s="475"/>
      <c r="E1" s="476" t="s">
        <v>86</v>
      </c>
      <c r="F1" s="477"/>
      <c r="G1" s="478"/>
    </row>
    <row r="2" spans="1:7" ht="18" x14ac:dyDescent="0.25">
      <c r="A2" s="473"/>
      <c r="B2" s="479" t="s">
        <v>87</v>
      </c>
      <c r="C2" s="479"/>
      <c r="D2" s="479"/>
      <c r="E2" s="480" t="s">
        <v>88</v>
      </c>
      <c r="F2" s="481"/>
      <c r="G2" s="482"/>
    </row>
    <row r="3" spans="1:7" ht="21.75" customHeight="1" x14ac:dyDescent="0.25">
      <c r="A3" s="473"/>
      <c r="B3" s="479" t="s">
        <v>89</v>
      </c>
      <c r="C3" s="479"/>
      <c r="D3" s="479"/>
      <c r="E3" s="480" t="s">
        <v>90</v>
      </c>
      <c r="F3" s="481"/>
      <c r="G3" s="482"/>
    </row>
    <row r="4" spans="1:7" ht="29.25" customHeight="1" thickBot="1" x14ac:dyDescent="0.3">
      <c r="A4" s="474"/>
      <c r="B4" s="483" t="s">
        <v>91</v>
      </c>
      <c r="C4" s="483"/>
      <c r="D4" s="483"/>
      <c r="E4" s="484" t="s">
        <v>61</v>
      </c>
      <c r="F4" s="485"/>
      <c r="G4" s="486"/>
    </row>
    <row r="5" spans="1:7" ht="18.75" thickTop="1" x14ac:dyDescent="0.25">
      <c r="A5" s="25"/>
      <c r="B5" s="24"/>
      <c r="C5" s="26"/>
      <c r="D5" s="26"/>
      <c r="E5" s="27"/>
      <c r="F5" s="27"/>
      <c r="G5" s="27"/>
    </row>
    <row r="6" spans="1:7" ht="15.75" x14ac:dyDescent="0.25">
      <c r="A6" s="28" t="s">
        <v>0</v>
      </c>
      <c r="C6" s="487" t="s">
        <v>95</v>
      </c>
      <c r="D6" s="487"/>
      <c r="E6" s="487"/>
      <c r="F6" s="487"/>
      <c r="G6" s="487"/>
    </row>
    <row r="7" spans="1:7" ht="13.5" thickBot="1" x14ac:dyDescent="0.25">
      <c r="A7" s="28"/>
    </row>
    <row r="8" spans="1:7" ht="14.25" thickTop="1" thickBot="1" x14ac:dyDescent="0.25">
      <c r="A8" s="488" t="s">
        <v>92</v>
      </c>
      <c r="B8" s="490" t="s">
        <v>20</v>
      </c>
      <c r="C8" s="492" t="s">
        <v>115</v>
      </c>
      <c r="D8" s="492"/>
      <c r="E8" s="492"/>
      <c r="F8" s="492"/>
      <c r="G8" s="493"/>
    </row>
    <row r="9" spans="1:7" ht="13.5" thickBot="1" x14ac:dyDescent="0.25">
      <c r="A9" s="489"/>
      <c r="B9" s="491"/>
      <c r="C9" s="31" t="s">
        <v>69</v>
      </c>
      <c r="D9" s="31" t="s">
        <v>93</v>
      </c>
      <c r="E9" s="494" t="s">
        <v>94</v>
      </c>
      <c r="F9" s="494"/>
      <c r="G9" s="495"/>
    </row>
    <row r="10" spans="1:7" ht="80.45" customHeight="1" thickBot="1" x14ac:dyDescent="0.25">
      <c r="A10" s="462" t="s">
        <v>95</v>
      </c>
      <c r="B10" s="29" t="s">
        <v>124</v>
      </c>
      <c r="C10" s="30"/>
      <c r="D10" s="464" t="str">
        <f>IF(C11=0,"0%",C10/C11)</f>
        <v>0%</v>
      </c>
      <c r="E10" s="466"/>
      <c r="F10" s="467"/>
      <c r="G10" s="468"/>
    </row>
    <row r="11" spans="1:7" ht="245.45" customHeight="1" thickBot="1" x14ac:dyDescent="0.25">
      <c r="A11" s="463"/>
      <c r="B11" s="29" t="s">
        <v>125</v>
      </c>
      <c r="C11" s="30"/>
      <c r="D11" s="465"/>
      <c r="E11" s="469"/>
      <c r="F11" s="470"/>
      <c r="G11" s="471"/>
    </row>
    <row r="12" spans="1:7" x14ac:dyDescent="0.2">
      <c r="D12" s="46" t="str">
        <f>D10</f>
        <v>0%</v>
      </c>
    </row>
  </sheetData>
  <mergeCells count="17">
    <mergeCell ref="B4:D4"/>
    <mergeCell ref="E4:G4"/>
    <mergeCell ref="C6:G6"/>
    <mergeCell ref="A8:A9"/>
    <mergeCell ref="B8:B9"/>
    <mergeCell ref="C8:G8"/>
    <mergeCell ref="E9:G9"/>
    <mergeCell ref="A10:A11"/>
    <mergeCell ref="D10:D11"/>
    <mergeCell ref="E10:G11"/>
    <mergeCell ref="A1:A4"/>
    <mergeCell ref="B1:D1"/>
    <mergeCell ref="E1:G1"/>
    <mergeCell ref="B2:D2"/>
    <mergeCell ref="E2:G2"/>
    <mergeCell ref="B3:D3"/>
    <mergeCell ref="E3:G3"/>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72638-AE11-4204-84EC-EA481A3A31AD}">
  <sheetPr>
    <tabColor rgb="FFFFFF00"/>
  </sheetPr>
  <dimension ref="A1:T180"/>
  <sheetViews>
    <sheetView zoomScale="115" zoomScaleNormal="115" workbookViewId="0">
      <selection activeCell="C18" sqref="C18:P18"/>
    </sheetView>
  </sheetViews>
  <sheetFormatPr baseColWidth="10" defaultRowHeight="12.75" x14ac:dyDescent="0.2"/>
  <cols>
    <col min="1" max="1" width="1.28515625" style="49" customWidth="1"/>
    <col min="2" max="2" width="30" style="49" customWidth="1"/>
    <col min="3" max="3" width="16.85546875" style="49" customWidth="1"/>
    <col min="4" max="8" width="8.7109375" style="49" customWidth="1"/>
    <col min="9" max="9" width="11.7109375" style="49" customWidth="1"/>
    <col min="10" max="15" width="8.7109375" style="49" customWidth="1"/>
    <col min="16" max="16" width="11" style="49" customWidth="1"/>
    <col min="17" max="18" width="11.7109375" style="49" customWidth="1"/>
    <col min="19" max="19" width="11.42578125" style="99" customWidth="1"/>
    <col min="20" max="20" width="11.42578125" style="49" hidden="1" customWidth="1"/>
    <col min="21" max="16384" width="11.42578125" style="49"/>
  </cols>
  <sheetData>
    <row r="1" spans="1:20" ht="3.75" customHeight="1" thickBot="1" x14ac:dyDescent="0.25">
      <c r="A1" s="89"/>
      <c r="B1" s="89"/>
      <c r="C1" s="89"/>
      <c r="D1" s="89"/>
      <c r="E1" s="89"/>
      <c r="F1" s="89"/>
      <c r="G1" s="89"/>
      <c r="H1" s="89"/>
      <c r="I1" s="89"/>
      <c r="J1" s="89"/>
      <c r="K1" s="89"/>
      <c r="L1" s="89"/>
      <c r="M1" s="89"/>
      <c r="N1" s="89"/>
      <c r="O1" s="89"/>
      <c r="P1" s="89"/>
      <c r="Q1" s="89"/>
    </row>
    <row r="2" spans="1:20" ht="16.5" customHeight="1" x14ac:dyDescent="0.2">
      <c r="A2" s="89"/>
      <c r="B2" s="501"/>
      <c r="C2" s="504" t="s">
        <v>56</v>
      </c>
      <c r="D2" s="505"/>
      <c r="E2" s="505"/>
      <c r="F2" s="505"/>
      <c r="G2" s="505"/>
      <c r="H2" s="505"/>
      <c r="I2" s="505"/>
      <c r="J2" s="505"/>
      <c r="K2" s="505"/>
      <c r="L2" s="505"/>
      <c r="M2" s="506"/>
      <c r="N2" s="507" t="s">
        <v>185</v>
      </c>
      <c r="O2" s="508"/>
      <c r="P2" s="509"/>
      <c r="Q2" s="89"/>
      <c r="S2" s="100"/>
      <c r="T2" s="49">
        <v>0.95</v>
      </c>
    </row>
    <row r="3" spans="1:20" ht="15.75" customHeight="1" x14ac:dyDescent="0.2">
      <c r="A3" s="89"/>
      <c r="B3" s="502"/>
      <c r="C3" s="510" t="s">
        <v>58</v>
      </c>
      <c r="D3" s="511"/>
      <c r="E3" s="511"/>
      <c r="F3" s="511"/>
      <c r="G3" s="511"/>
      <c r="H3" s="511"/>
      <c r="I3" s="511"/>
      <c r="J3" s="511"/>
      <c r="K3" s="511"/>
      <c r="L3" s="511"/>
      <c r="M3" s="512"/>
      <c r="N3" s="513" t="s">
        <v>189</v>
      </c>
      <c r="O3" s="514"/>
      <c r="P3" s="515"/>
      <c r="Q3" s="89"/>
      <c r="S3" s="100"/>
      <c r="T3" s="49">
        <v>0.94999</v>
      </c>
    </row>
    <row r="4" spans="1:20" ht="15.75" customHeight="1" x14ac:dyDescent="0.2">
      <c r="A4" s="89"/>
      <c r="B4" s="502"/>
      <c r="C4" s="510" t="s">
        <v>59</v>
      </c>
      <c r="D4" s="511"/>
      <c r="E4" s="511"/>
      <c r="F4" s="511"/>
      <c r="G4" s="511"/>
      <c r="H4" s="511"/>
      <c r="I4" s="511"/>
      <c r="J4" s="511"/>
      <c r="K4" s="511"/>
      <c r="L4" s="511"/>
      <c r="M4" s="512"/>
      <c r="N4" s="513" t="s">
        <v>186</v>
      </c>
      <c r="O4" s="514"/>
      <c r="P4" s="515"/>
      <c r="Q4" s="89"/>
      <c r="S4" s="100"/>
      <c r="T4" s="49">
        <v>0.8</v>
      </c>
    </row>
    <row r="5" spans="1:20" ht="16.5" customHeight="1" thickBot="1" x14ac:dyDescent="0.25">
      <c r="A5" s="89"/>
      <c r="B5" s="503"/>
      <c r="C5" s="516" t="s">
        <v>60</v>
      </c>
      <c r="D5" s="517"/>
      <c r="E5" s="517"/>
      <c r="F5" s="517"/>
      <c r="G5" s="517"/>
      <c r="H5" s="517"/>
      <c r="I5" s="517"/>
      <c r="J5" s="517"/>
      <c r="K5" s="517"/>
      <c r="L5" s="517"/>
      <c r="M5" s="518"/>
      <c r="N5" s="519" t="s">
        <v>61</v>
      </c>
      <c r="O5" s="520"/>
      <c r="P5" s="521"/>
      <c r="Q5" s="89"/>
      <c r="S5" s="100"/>
      <c r="T5" s="49">
        <v>0.79998999999999998</v>
      </c>
    </row>
    <row r="6" spans="1:20" ht="4.5" customHeight="1" thickBot="1" x14ac:dyDescent="0.25">
      <c r="A6" s="89"/>
      <c r="B6" s="89"/>
      <c r="C6" s="89"/>
      <c r="D6" s="89"/>
      <c r="E6" s="89"/>
      <c r="F6" s="89"/>
      <c r="G6" s="89"/>
      <c r="H6" s="89"/>
      <c r="I6" s="89"/>
      <c r="J6" s="89"/>
      <c r="K6" s="89"/>
      <c r="L6" s="89"/>
      <c r="M6" s="89"/>
      <c r="N6" s="89"/>
      <c r="O6" s="89"/>
      <c r="P6" s="89"/>
      <c r="Q6" s="89"/>
      <c r="S6" s="100"/>
    </row>
    <row r="7" spans="1:20" x14ac:dyDescent="0.2">
      <c r="A7" s="102"/>
      <c r="B7" s="522" t="s">
        <v>65</v>
      </c>
      <c r="C7" s="523"/>
      <c r="D7" s="523"/>
      <c r="E7" s="523"/>
      <c r="F7" s="523"/>
      <c r="G7" s="523"/>
      <c r="H7" s="523"/>
      <c r="I7" s="523"/>
      <c r="J7" s="523"/>
      <c r="K7" s="523"/>
      <c r="L7" s="523"/>
      <c r="M7" s="523"/>
      <c r="N7" s="523"/>
      <c r="O7" s="523"/>
      <c r="P7" s="524"/>
      <c r="Q7" s="102"/>
      <c r="S7" s="100"/>
    </row>
    <row r="8" spans="1:20" ht="13.5" thickBot="1" x14ac:dyDescent="0.25">
      <c r="A8" s="102"/>
      <c r="B8" s="525"/>
      <c r="C8" s="526"/>
      <c r="D8" s="526"/>
      <c r="E8" s="526"/>
      <c r="F8" s="526"/>
      <c r="G8" s="526"/>
      <c r="H8" s="526"/>
      <c r="I8" s="526"/>
      <c r="J8" s="526"/>
      <c r="K8" s="526"/>
      <c r="L8" s="526"/>
      <c r="M8" s="526"/>
      <c r="N8" s="526"/>
      <c r="O8" s="526"/>
      <c r="P8" s="527"/>
      <c r="Q8" s="102"/>
    </row>
    <row r="9" spans="1:20" ht="3" customHeight="1" thickBot="1" x14ac:dyDescent="0.25">
      <c r="A9" s="102"/>
      <c r="B9" s="528"/>
      <c r="C9" s="528"/>
      <c r="D9" s="528"/>
      <c r="E9" s="528"/>
      <c r="F9" s="528"/>
      <c r="G9" s="528"/>
      <c r="H9" s="528"/>
      <c r="I9" s="528"/>
      <c r="J9" s="528"/>
      <c r="K9" s="528"/>
      <c r="L9" s="528"/>
      <c r="M9" s="528"/>
      <c r="N9" s="528"/>
      <c r="O9" s="528"/>
      <c r="P9" s="528"/>
      <c r="Q9" s="102"/>
    </row>
    <row r="10" spans="1:20" ht="26.25" customHeight="1" thickBot="1" x14ac:dyDescent="0.25">
      <c r="A10" s="102"/>
      <c r="B10" s="90" t="s">
        <v>83</v>
      </c>
      <c r="C10" s="534">
        <v>2023</v>
      </c>
      <c r="D10" s="535"/>
      <c r="E10" s="535"/>
      <c r="F10" s="535"/>
      <c r="G10" s="535"/>
      <c r="H10" s="535"/>
      <c r="I10" s="536"/>
      <c r="J10" s="529" t="s">
        <v>1</v>
      </c>
      <c r="K10" s="530"/>
      <c r="L10" s="530"/>
      <c r="M10" s="530"/>
      <c r="N10" s="531" t="s">
        <v>251</v>
      </c>
      <c r="O10" s="532"/>
      <c r="P10" s="533"/>
      <c r="Q10" s="102"/>
    </row>
    <row r="11" spans="1:20" ht="4.5" customHeight="1" thickBot="1" x14ac:dyDescent="0.25">
      <c r="A11" s="102"/>
      <c r="B11" s="537"/>
      <c r="C11" s="538"/>
      <c r="D11" s="538"/>
      <c r="E11" s="538"/>
      <c r="F11" s="538"/>
      <c r="G11" s="538"/>
      <c r="H11" s="538"/>
      <c r="I11" s="538"/>
      <c r="J11" s="538"/>
      <c r="K11" s="538"/>
      <c r="L11" s="538"/>
      <c r="M11" s="538"/>
      <c r="N11" s="538"/>
      <c r="O11" s="538"/>
      <c r="P11" s="539"/>
      <c r="Q11" s="102"/>
    </row>
    <row r="12" spans="1:20" ht="13.5" thickBot="1" x14ac:dyDescent="0.25">
      <c r="A12" s="102"/>
      <c r="B12" s="62" t="s">
        <v>0</v>
      </c>
      <c r="C12" s="540" t="s">
        <v>170</v>
      </c>
      <c r="D12" s="540"/>
      <c r="E12" s="540"/>
      <c r="F12" s="540"/>
      <c r="G12" s="540"/>
      <c r="H12" s="540"/>
      <c r="I12" s="540"/>
      <c r="J12" s="540"/>
      <c r="K12" s="540"/>
      <c r="L12" s="540"/>
      <c r="M12" s="540"/>
      <c r="N12" s="540"/>
      <c r="O12" s="540"/>
      <c r="P12" s="541"/>
      <c r="Q12" s="102"/>
    </row>
    <row r="13" spans="1:20" ht="4.5" customHeight="1" thickBot="1" x14ac:dyDescent="0.25">
      <c r="A13" s="102"/>
      <c r="B13" s="542"/>
      <c r="C13" s="543"/>
      <c r="D13" s="543"/>
      <c r="E13" s="543"/>
      <c r="F13" s="543"/>
      <c r="G13" s="543"/>
      <c r="H13" s="543"/>
      <c r="I13" s="543"/>
      <c r="J13" s="543"/>
      <c r="K13" s="543"/>
      <c r="L13" s="543"/>
      <c r="M13" s="543"/>
      <c r="N13" s="543"/>
      <c r="O13" s="543"/>
      <c r="P13" s="544"/>
      <c r="Q13" s="102"/>
    </row>
    <row r="14" spans="1:20" ht="18" customHeight="1" thickBot="1" x14ac:dyDescent="0.25">
      <c r="A14" s="102"/>
      <c r="B14" s="62" t="s">
        <v>6</v>
      </c>
      <c r="C14" s="545" t="s">
        <v>228</v>
      </c>
      <c r="D14" s="546"/>
      <c r="E14" s="546"/>
      <c r="F14" s="546"/>
      <c r="G14" s="546"/>
      <c r="H14" s="546"/>
      <c r="I14" s="546"/>
      <c r="J14" s="546"/>
      <c r="K14" s="546"/>
      <c r="L14" s="546"/>
      <c r="M14" s="546"/>
      <c r="N14" s="546"/>
      <c r="O14" s="546"/>
      <c r="P14" s="547"/>
      <c r="Q14" s="102"/>
    </row>
    <row r="15" spans="1:20" ht="4.5" customHeight="1" thickBot="1" x14ac:dyDescent="0.25">
      <c r="A15" s="102"/>
      <c r="B15" s="548"/>
      <c r="C15" s="549"/>
      <c r="D15" s="549"/>
      <c r="E15" s="549"/>
      <c r="F15" s="549"/>
      <c r="G15" s="549"/>
      <c r="H15" s="549"/>
      <c r="I15" s="549"/>
      <c r="J15" s="549"/>
      <c r="K15" s="549"/>
      <c r="L15" s="549"/>
      <c r="M15" s="549"/>
      <c r="N15" s="549"/>
      <c r="O15" s="549"/>
      <c r="P15" s="550"/>
      <c r="Q15" s="102"/>
    </row>
    <row r="16" spans="1:20" ht="32.25" customHeight="1" thickBot="1" x14ac:dyDescent="0.25">
      <c r="A16" s="102"/>
      <c r="B16" s="62" t="s">
        <v>25</v>
      </c>
      <c r="C16" s="531" t="s">
        <v>229</v>
      </c>
      <c r="D16" s="532"/>
      <c r="E16" s="532"/>
      <c r="F16" s="532"/>
      <c r="G16" s="532"/>
      <c r="H16" s="532"/>
      <c r="I16" s="532"/>
      <c r="J16" s="532"/>
      <c r="K16" s="532"/>
      <c r="L16" s="532"/>
      <c r="M16" s="532"/>
      <c r="N16" s="532"/>
      <c r="O16" s="532"/>
      <c r="P16" s="533"/>
      <c r="Q16" s="102"/>
    </row>
    <row r="17" spans="1:17" ht="4.5" customHeight="1" thickBot="1" x14ac:dyDescent="0.25">
      <c r="A17" s="102"/>
      <c r="B17" s="548"/>
      <c r="C17" s="549"/>
      <c r="D17" s="549"/>
      <c r="E17" s="549"/>
      <c r="F17" s="549"/>
      <c r="G17" s="549"/>
      <c r="H17" s="549"/>
      <c r="I17" s="549"/>
      <c r="J17" s="549"/>
      <c r="K17" s="549"/>
      <c r="L17" s="549"/>
      <c r="M17" s="549"/>
      <c r="N17" s="549"/>
      <c r="O17" s="549"/>
      <c r="P17" s="550"/>
      <c r="Q17" s="102"/>
    </row>
    <row r="18" spans="1:17" ht="26.25" customHeight="1" thickBot="1" x14ac:dyDescent="0.25">
      <c r="A18" s="102"/>
      <c r="B18" s="62" t="s">
        <v>11</v>
      </c>
      <c r="C18" s="551" t="s">
        <v>250</v>
      </c>
      <c r="D18" s="552"/>
      <c r="E18" s="552"/>
      <c r="F18" s="552"/>
      <c r="G18" s="552"/>
      <c r="H18" s="552"/>
      <c r="I18" s="552"/>
      <c r="J18" s="552"/>
      <c r="K18" s="552"/>
      <c r="L18" s="552"/>
      <c r="M18" s="552"/>
      <c r="N18" s="552"/>
      <c r="O18" s="552"/>
      <c r="P18" s="553"/>
      <c r="Q18" s="102"/>
    </row>
    <row r="19" spans="1:17" ht="4.5" customHeight="1" thickBot="1" x14ac:dyDescent="0.25">
      <c r="A19" s="102"/>
      <c r="B19" s="554"/>
      <c r="C19" s="554"/>
      <c r="D19" s="554"/>
      <c r="E19" s="554"/>
      <c r="F19" s="554"/>
      <c r="G19" s="554"/>
      <c r="H19" s="554"/>
      <c r="I19" s="554"/>
      <c r="J19" s="554"/>
      <c r="K19" s="554"/>
      <c r="L19" s="554"/>
      <c r="M19" s="554"/>
      <c r="N19" s="554"/>
      <c r="O19" s="554"/>
      <c r="P19" s="554"/>
      <c r="Q19" s="102"/>
    </row>
    <row r="20" spans="1:17" ht="17.25" customHeight="1" thickBot="1" x14ac:dyDescent="0.25">
      <c r="A20" s="102"/>
      <c r="B20" s="555" t="s">
        <v>26</v>
      </c>
      <c r="C20" s="556"/>
      <c r="D20" s="556"/>
      <c r="E20" s="556"/>
      <c r="F20" s="556"/>
      <c r="G20" s="556"/>
      <c r="H20" s="556"/>
      <c r="I20" s="556"/>
      <c r="J20" s="556"/>
      <c r="K20" s="556"/>
      <c r="L20" s="556"/>
      <c r="M20" s="556"/>
      <c r="N20" s="556"/>
      <c r="O20" s="556"/>
      <c r="P20" s="557"/>
      <c r="Q20" s="102"/>
    </row>
    <row r="21" spans="1:17" ht="4.5" customHeight="1" thickBot="1" x14ac:dyDescent="0.25">
      <c r="A21" s="102"/>
      <c r="B21" s="558"/>
      <c r="C21" s="559"/>
      <c r="D21" s="559"/>
      <c r="E21" s="559"/>
      <c r="F21" s="559"/>
      <c r="G21" s="559"/>
      <c r="H21" s="559"/>
      <c r="I21" s="559"/>
      <c r="J21" s="559"/>
      <c r="K21" s="559"/>
      <c r="L21" s="559"/>
      <c r="M21" s="559"/>
      <c r="N21" s="559"/>
      <c r="O21" s="559"/>
      <c r="P21" s="560"/>
      <c r="Q21" s="102"/>
    </row>
    <row r="22" spans="1:17" ht="51" customHeight="1" thickBot="1" x14ac:dyDescent="0.25">
      <c r="A22" s="102"/>
      <c r="B22" s="62" t="s">
        <v>3</v>
      </c>
      <c r="C22" s="561" t="s">
        <v>246</v>
      </c>
      <c r="D22" s="562"/>
      <c r="E22" s="562"/>
      <c r="F22" s="562"/>
      <c r="G22" s="562"/>
      <c r="H22" s="562"/>
      <c r="I22" s="562"/>
      <c r="J22" s="562"/>
      <c r="K22" s="562"/>
      <c r="L22" s="562"/>
      <c r="M22" s="562"/>
      <c r="N22" s="562"/>
      <c r="O22" s="562"/>
      <c r="P22" s="563"/>
      <c r="Q22" s="102"/>
    </row>
    <row r="23" spans="1:17" ht="4.5" customHeight="1" thickBot="1" x14ac:dyDescent="0.25">
      <c r="A23" s="102"/>
      <c r="B23" s="548"/>
      <c r="C23" s="549"/>
      <c r="D23" s="549"/>
      <c r="E23" s="549"/>
      <c r="F23" s="549"/>
      <c r="G23" s="549"/>
      <c r="H23" s="549"/>
      <c r="I23" s="549"/>
      <c r="J23" s="549"/>
      <c r="K23" s="549"/>
      <c r="L23" s="549"/>
      <c r="M23" s="549"/>
      <c r="N23" s="549"/>
      <c r="O23" s="549"/>
      <c r="P23" s="550"/>
      <c r="Q23" s="102"/>
    </row>
    <row r="24" spans="1:17" ht="82.5" customHeight="1" thickBot="1" x14ac:dyDescent="0.25">
      <c r="A24" s="102"/>
      <c r="B24" s="62" t="s">
        <v>12</v>
      </c>
      <c r="C24" s="564" t="s">
        <v>267</v>
      </c>
      <c r="D24" s="565"/>
      <c r="E24" s="565"/>
      <c r="F24" s="565"/>
      <c r="G24" s="565"/>
      <c r="H24" s="565"/>
      <c r="I24" s="565"/>
      <c r="J24" s="565"/>
      <c r="K24" s="565"/>
      <c r="L24" s="565"/>
      <c r="M24" s="565"/>
      <c r="N24" s="565"/>
      <c r="O24" s="565"/>
      <c r="P24" s="566"/>
      <c r="Q24" s="102"/>
    </row>
    <row r="25" spans="1:17" ht="4.5" customHeight="1" thickBot="1" x14ac:dyDescent="0.25">
      <c r="A25" s="102"/>
      <c r="B25" s="567"/>
      <c r="C25" s="568"/>
      <c r="D25" s="568"/>
      <c r="E25" s="568"/>
      <c r="F25" s="568"/>
      <c r="G25" s="568"/>
      <c r="H25" s="568"/>
      <c r="I25" s="568"/>
      <c r="J25" s="568"/>
      <c r="K25" s="568"/>
      <c r="L25" s="568"/>
      <c r="M25" s="568"/>
      <c r="N25" s="568"/>
      <c r="O25" s="568"/>
      <c r="P25" s="569"/>
      <c r="Q25" s="102"/>
    </row>
    <row r="26" spans="1:17" ht="13.5" customHeight="1" thickBot="1" x14ac:dyDescent="0.25">
      <c r="A26" s="102"/>
      <c r="B26" s="63" t="s">
        <v>2</v>
      </c>
      <c r="C26" s="570">
        <v>0.95</v>
      </c>
      <c r="D26" s="571"/>
      <c r="E26" s="571"/>
      <c r="F26" s="571"/>
      <c r="G26" s="571"/>
      <c r="H26" s="571"/>
      <c r="I26" s="571"/>
      <c r="J26" s="571"/>
      <c r="K26" s="571"/>
      <c r="L26" s="571"/>
      <c r="M26" s="571"/>
      <c r="N26" s="571"/>
      <c r="O26" s="571"/>
      <c r="P26" s="572"/>
      <c r="Q26" s="102"/>
    </row>
    <row r="27" spans="1:17" ht="4.5" customHeight="1" thickBot="1" x14ac:dyDescent="0.25">
      <c r="A27" s="102"/>
      <c r="B27" s="573"/>
      <c r="C27" s="574"/>
      <c r="D27" s="574"/>
      <c r="E27" s="574"/>
      <c r="F27" s="574"/>
      <c r="G27" s="574"/>
      <c r="H27" s="574"/>
      <c r="I27" s="574"/>
      <c r="J27" s="574"/>
      <c r="K27" s="574"/>
      <c r="L27" s="574"/>
      <c r="M27" s="574"/>
      <c r="N27" s="574"/>
      <c r="O27" s="574"/>
      <c r="P27" s="575"/>
      <c r="Q27" s="102"/>
    </row>
    <row r="28" spans="1:17" ht="12.75" customHeight="1" thickBot="1" x14ac:dyDescent="0.25">
      <c r="A28" s="102"/>
      <c r="B28" s="63" t="s">
        <v>13</v>
      </c>
      <c r="C28" s="64" t="s">
        <v>14</v>
      </c>
      <c r="D28" s="576" t="s">
        <v>230</v>
      </c>
      <c r="E28" s="571"/>
      <c r="F28" s="571"/>
      <c r="G28" s="572"/>
      <c r="H28" s="577" t="s">
        <v>15</v>
      </c>
      <c r="I28" s="577"/>
      <c r="J28" s="577"/>
      <c r="K28" s="576" t="s">
        <v>240</v>
      </c>
      <c r="L28" s="571"/>
      <c r="M28" s="572"/>
      <c r="N28" s="578" t="s">
        <v>16</v>
      </c>
      <c r="O28" s="579"/>
      <c r="P28" s="65" t="s">
        <v>232</v>
      </c>
      <c r="Q28" s="102"/>
    </row>
    <row r="29" spans="1:17" ht="4.5" customHeight="1" thickBot="1" x14ac:dyDescent="0.25">
      <c r="A29" s="102"/>
      <c r="B29" s="580"/>
      <c r="C29" s="581"/>
      <c r="D29" s="581"/>
      <c r="E29" s="581"/>
      <c r="F29" s="581"/>
      <c r="G29" s="581"/>
      <c r="H29" s="581"/>
      <c r="I29" s="581"/>
      <c r="J29" s="581"/>
      <c r="K29" s="581"/>
      <c r="L29" s="581"/>
      <c r="M29" s="581"/>
      <c r="N29" s="581"/>
      <c r="O29" s="581"/>
      <c r="P29" s="582"/>
      <c r="Q29" s="102"/>
    </row>
    <row r="30" spans="1:17" ht="13.5" thickBot="1" x14ac:dyDescent="0.25">
      <c r="A30" s="102"/>
      <c r="B30" s="88" t="s">
        <v>7</v>
      </c>
      <c r="C30" s="583" t="s">
        <v>184</v>
      </c>
      <c r="D30" s="584"/>
      <c r="E30" s="584"/>
      <c r="F30" s="584"/>
      <c r="G30" s="584"/>
      <c r="H30" s="584"/>
      <c r="I30" s="584"/>
      <c r="J30" s="584"/>
      <c r="K30" s="584"/>
      <c r="L30" s="584"/>
      <c r="M30" s="584"/>
      <c r="N30" s="584"/>
      <c r="O30" s="584"/>
      <c r="P30" s="585"/>
      <c r="Q30" s="102"/>
    </row>
    <row r="31" spans="1:17" ht="4.5" customHeight="1" thickBot="1" x14ac:dyDescent="0.25">
      <c r="A31" s="102"/>
      <c r="B31" s="548"/>
      <c r="C31" s="549"/>
      <c r="D31" s="549"/>
      <c r="E31" s="549"/>
      <c r="F31" s="549"/>
      <c r="G31" s="549"/>
      <c r="H31" s="549"/>
      <c r="I31" s="549"/>
      <c r="J31" s="549"/>
      <c r="K31" s="549"/>
      <c r="L31" s="549"/>
      <c r="M31" s="549"/>
      <c r="N31" s="549"/>
      <c r="O31" s="549"/>
      <c r="P31" s="550"/>
      <c r="Q31" s="102"/>
    </row>
    <row r="32" spans="1:17" ht="13.5" thickBot="1" x14ac:dyDescent="0.25">
      <c r="A32" s="102"/>
      <c r="B32" s="88" t="s">
        <v>4</v>
      </c>
      <c r="C32" s="586" t="s">
        <v>74</v>
      </c>
      <c r="D32" s="587"/>
      <c r="E32" s="587"/>
      <c r="F32" s="587"/>
      <c r="G32" s="587"/>
      <c r="H32" s="587"/>
      <c r="I32" s="587"/>
      <c r="J32" s="587"/>
      <c r="K32" s="587"/>
      <c r="L32" s="587"/>
      <c r="M32" s="587"/>
      <c r="N32" s="587"/>
      <c r="O32" s="587"/>
      <c r="P32" s="588"/>
      <c r="Q32" s="102"/>
    </row>
    <row r="33" spans="1:17" ht="4.5" customHeight="1" thickBot="1" x14ac:dyDescent="0.25">
      <c r="A33" s="102"/>
      <c r="B33" s="548"/>
      <c r="C33" s="549"/>
      <c r="D33" s="549"/>
      <c r="E33" s="549"/>
      <c r="F33" s="549"/>
      <c r="G33" s="549"/>
      <c r="H33" s="549"/>
      <c r="I33" s="549"/>
      <c r="J33" s="549"/>
      <c r="K33" s="549"/>
      <c r="L33" s="549"/>
      <c r="M33" s="549"/>
      <c r="N33" s="549"/>
      <c r="O33" s="549"/>
      <c r="P33" s="550"/>
      <c r="Q33" s="102"/>
    </row>
    <row r="34" spans="1:17" ht="13.5" thickBot="1" x14ac:dyDescent="0.25">
      <c r="A34" s="102"/>
      <c r="B34" s="88" t="s">
        <v>23</v>
      </c>
      <c r="C34" s="586" t="s">
        <v>71</v>
      </c>
      <c r="D34" s="584"/>
      <c r="E34" s="584"/>
      <c r="F34" s="584"/>
      <c r="G34" s="584"/>
      <c r="H34" s="584"/>
      <c r="I34" s="584"/>
      <c r="J34" s="584"/>
      <c r="K34" s="584"/>
      <c r="L34" s="584"/>
      <c r="M34" s="584"/>
      <c r="N34" s="584"/>
      <c r="O34" s="584"/>
      <c r="P34" s="585"/>
      <c r="Q34" s="102"/>
    </row>
    <row r="35" spans="1:17" ht="4.5" customHeight="1" thickBot="1" x14ac:dyDescent="0.25">
      <c r="A35" s="102"/>
      <c r="B35" s="542"/>
      <c r="C35" s="543"/>
      <c r="D35" s="543"/>
      <c r="E35" s="543"/>
      <c r="F35" s="543"/>
      <c r="G35" s="543"/>
      <c r="H35" s="543"/>
      <c r="I35" s="543"/>
      <c r="J35" s="543"/>
      <c r="K35" s="543"/>
      <c r="L35" s="543"/>
      <c r="M35" s="543"/>
      <c r="N35" s="543"/>
      <c r="O35" s="543"/>
      <c r="P35" s="544"/>
      <c r="Q35" s="102"/>
    </row>
    <row r="36" spans="1:17" ht="16.5" customHeight="1" thickBot="1" x14ac:dyDescent="0.25">
      <c r="A36" s="102"/>
      <c r="B36" s="88" t="s">
        <v>64</v>
      </c>
      <c r="C36" s="583" t="s">
        <v>71</v>
      </c>
      <c r="D36" s="584"/>
      <c r="E36" s="584"/>
      <c r="F36" s="584"/>
      <c r="G36" s="584"/>
      <c r="H36" s="584"/>
      <c r="I36" s="584"/>
      <c r="J36" s="584"/>
      <c r="K36" s="584"/>
      <c r="L36" s="584"/>
      <c r="M36" s="584"/>
      <c r="N36" s="584"/>
      <c r="O36" s="584"/>
      <c r="P36" s="585"/>
      <c r="Q36" s="102"/>
    </row>
    <row r="37" spans="1:17" ht="4.5" customHeight="1" thickBot="1" x14ac:dyDescent="0.25">
      <c r="A37" s="102"/>
      <c r="B37" s="91"/>
      <c r="C37" s="91"/>
      <c r="D37" s="91"/>
      <c r="E37" s="91"/>
      <c r="F37" s="91"/>
      <c r="G37" s="91"/>
      <c r="H37" s="91"/>
      <c r="I37" s="91"/>
      <c r="J37" s="91"/>
      <c r="K37" s="91"/>
      <c r="L37" s="91"/>
      <c r="M37" s="91"/>
      <c r="N37" s="91"/>
      <c r="O37" s="91"/>
      <c r="P37" s="91"/>
      <c r="Q37" s="102"/>
    </row>
    <row r="38" spans="1:17" ht="13.5" thickBot="1" x14ac:dyDescent="0.25">
      <c r="A38" s="102"/>
      <c r="B38" s="589" t="s">
        <v>17</v>
      </c>
      <c r="C38" s="590"/>
      <c r="D38" s="590"/>
      <c r="E38" s="590"/>
      <c r="F38" s="590"/>
      <c r="G38" s="590"/>
      <c r="H38" s="590"/>
      <c r="I38" s="590"/>
      <c r="J38" s="590"/>
      <c r="K38" s="590"/>
      <c r="L38" s="590"/>
      <c r="M38" s="590"/>
      <c r="N38" s="590"/>
      <c r="O38" s="591"/>
      <c r="P38" s="592"/>
      <c r="Q38" s="102"/>
    </row>
    <row r="39" spans="1:17" x14ac:dyDescent="0.2">
      <c r="A39" s="102"/>
      <c r="B39" s="92" t="s">
        <v>22</v>
      </c>
      <c r="C39" s="589" t="s">
        <v>18</v>
      </c>
      <c r="D39" s="590"/>
      <c r="E39" s="590"/>
      <c r="F39" s="590"/>
      <c r="G39" s="592"/>
      <c r="H39" s="589" t="s">
        <v>7</v>
      </c>
      <c r="I39" s="590"/>
      <c r="J39" s="590"/>
      <c r="K39" s="590"/>
      <c r="L39" s="592"/>
      <c r="M39" s="589" t="s">
        <v>19</v>
      </c>
      <c r="N39" s="590"/>
      <c r="O39" s="591"/>
      <c r="P39" s="592"/>
      <c r="Q39" s="102"/>
    </row>
    <row r="40" spans="1:17" ht="54" customHeight="1" x14ac:dyDescent="0.2">
      <c r="A40" s="102"/>
      <c r="B40" s="134" t="s">
        <v>194</v>
      </c>
      <c r="C40" s="593" t="s">
        <v>191</v>
      </c>
      <c r="D40" s="594"/>
      <c r="E40" s="594"/>
      <c r="F40" s="594"/>
      <c r="G40" s="595"/>
      <c r="H40" s="596" t="s">
        <v>192</v>
      </c>
      <c r="I40" s="596"/>
      <c r="J40" s="596"/>
      <c r="K40" s="596"/>
      <c r="L40" s="596"/>
      <c r="M40" s="597" t="s">
        <v>193</v>
      </c>
      <c r="N40" s="597"/>
      <c r="O40" s="597"/>
      <c r="P40" s="598"/>
      <c r="Q40" s="102"/>
    </row>
    <row r="41" spans="1:17" ht="55.5" customHeight="1" x14ac:dyDescent="0.2">
      <c r="A41" s="102"/>
      <c r="B41" s="135" t="s">
        <v>195</v>
      </c>
      <c r="C41" s="593" t="s">
        <v>191</v>
      </c>
      <c r="D41" s="594"/>
      <c r="E41" s="594"/>
      <c r="F41" s="594"/>
      <c r="G41" s="595"/>
      <c r="H41" s="596" t="s">
        <v>192</v>
      </c>
      <c r="I41" s="596"/>
      <c r="J41" s="596"/>
      <c r="K41" s="596"/>
      <c r="L41" s="596"/>
      <c r="M41" s="597" t="s">
        <v>193</v>
      </c>
      <c r="N41" s="597"/>
      <c r="O41" s="597"/>
      <c r="P41" s="598"/>
      <c r="Q41" s="102"/>
    </row>
    <row r="42" spans="1:17" ht="13.5" customHeight="1" x14ac:dyDescent="0.2">
      <c r="A42" s="102"/>
      <c r="B42" s="93"/>
      <c r="C42" s="599"/>
      <c r="D42" s="599"/>
      <c r="E42" s="599"/>
      <c r="F42" s="599"/>
      <c r="G42" s="599"/>
      <c r="H42" s="599"/>
      <c r="I42" s="599"/>
      <c r="J42" s="599"/>
      <c r="K42" s="599"/>
      <c r="L42" s="599"/>
      <c r="M42" s="599"/>
      <c r="N42" s="599"/>
      <c r="O42" s="599"/>
      <c r="P42" s="600"/>
      <c r="Q42" s="102"/>
    </row>
    <row r="43" spans="1:17" ht="12.75" customHeight="1" x14ac:dyDescent="0.2">
      <c r="A43" s="102"/>
      <c r="B43" s="93"/>
      <c r="C43" s="599"/>
      <c r="D43" s="599"/>
      <c r="E43" s="599"/>
      <c r="F43" s="599"/>
      <c r="G43" s="599"/>
      <c r="H43" s="599"/>
      <c r="I43" s="599"/>
      <c r="J43" s="599"/>
      <c r="K43" s="599"/>
      <c r="L43" s="599"/>
      <c r="M43" s="599"/>
      <c r="N43" s="599"/>
      <c r="O43" s="599"/>
      <c r="P43" s="600"/>
      <c r="Q43" s="102"/>
    </row>
    <row r="44" spans="1:17" ht="11.25" customHeight="1" thickBot="1" x14ac:dyDescent="0.25">
      <c r="A44" s="102"/>
      <c r="B44" s="94"/>
      <c r="C44" s="617"/>
      <c r="D44" s="617"/>
      <c r="E44" s="617"/>
      <c r="F44" s="617"/>
      <c r="G44" s="617"/>
      <c r="H44" s="617"/>
      <c r="I44" s="617"/>
      <c r="J44" s="617"/>
      <c r="K44" s="617"/>
      <c r="L44" s="617"/>
      <c r="M44" s="617"/>
      <c r="N44" s="617"/>
      <c r="O44" s="617"/>
      <c r="P44" s="618"/>
      <c r="Q44" s="102"/>
    </row>
    <row r="45" spans="1:17" ht="4.5" customHeight="1" thickBot="1" x14ac:dyDescent="0.25">
      <c r="A45" s="102"/>
      <c r="B45" s="95"/>
      <c r="C45" s="95"/>
      <c r="D45" s="95"/>
      <c r="E45" s="95"/>
      <c r="F45" s="95"/>
      <c r="G45" s="95"/>
      <c r="H45" s="95"/>
      <c r="I45" s="95"/>
      <c r="J45" s="95"/>
      <c r="K45" s="95"/>
      <c r="L45" s="95"/>
      <c r="M45" s="95"/>
      <c r="N45" s="95"/>
      <c r="O45" s="95"/>
      <c r="P45" s="95"/>
      <c r="Q45" s="102"/>
    </row>
    <row r="46" spans="1:17" ht="13.5" customHeight="1" thickBot="1" x14ac:dyDescent="0.25">
      <c r="A46" s="102"/>
      <c r="B46" s="555" t="s">
        <v>8</v>
      </c>
      <c r="C46" s="556"/>
      <c r="D46" s="556"/>
      <c r="E46" s="556"/>
      <c r="F46" s="556"/>
      <c r="G46" s="556"/>
      <c r="H46" s="556"/>
      <c r="I46" s="556"/>
      <c r="J46" s="556"/>
      <c r="K46" s="556"/>
      <c r="L46" s="556"/>
      <c r="M46" s="556"/>
      <c r="N46" s="556"/>
      <c r="O46" s="556"/>
      <c r="P46" s="557"/>
      <c r="Q46" s="102"/>
    </row>
    <row r="47" spans="1:17" ht="4.5" customHeight="1" thickBot="1" x14ac:dyDescent="0.25">
      <c r="A47" s="102"/>
      <c r="B47" s="96"/>
      <c r="C47" s="91"/>
      <c r="D47" s="91"/>
      <c r="E47" s="91"/>
      <c r="F47" s="91"/>
      <c r="G47" s="91"/>
      <c r="H47" s="91"/>
      <c r="I47" s="91"/>
      <c r="J47" s="91"/>
      <c r="K47" s="91"/>
      <c r="L47" s="91"/>
      <c r="M47" s="91"/>
      <c r="N47" s="91"/>
      <c r="O47" s="91"/>
      <c r="P47" s="97"/>
      <c r="Q47" s="102"/>
    </row>
    <row r="48" spans="1:17" x14ac:dyDescent="0.2">
      <c r="A48" s="102"/>
      <c r="B48" s="619"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02"/>
    </row>
    <row r="49" spans="1:17" ht="13.5" thickBot="1" x14ac:dyDescent="0.25">
      <c r="A49" s="102"/>
      <c r="B49" s="620"/>
      <c r="C49" s="70" t="s">
        <v>10</v>
      </c>
      <c r="D49" s="71"/>
      <c r="E49" s="71"/>
      <c r="F49" s="72">
        <f>Reg_Encuesta!J11</f>
        <v>0.99122807017543857</v>
      </c>
      <c r="G49" s="73"/>
      <c r="H49" s="73"/>
      <c r="I49" s="72">
        <f>Reg_Encuesta!R11</f>
        <v>0.96296296296296291</v>
      </c>
      <c r="J49" s="73"/>
      <c r="K49" s="73"/>
      <c r="L49" s="72">
        <f>Reg_Encuesta!Z11</f>
        <v>0.96747967479674801</v>
      </c>
      <c r="M49" s="73"/>
      <c r="N49" s="73"/>
      <c r="O49" s="72" t="str">
        <f>Reg_Encuesta!AH11</f>
        <v>0</v>
      </c>
      <c r="P49" s="141">
        <f>Reg_Encuesta!AJ11</f>
        <v>0.97391304347826091</v>
      </c>
      <c r="Q49" s="102"/>
    </row>
    <row r="50" spans="1:17" ht="4.5" customHeight="1" thickBot="1" x14ac:dyDescent="0.25">
      <c r="A50" s="102"/>
      <c r="B50" s="98">
        <v>0.9</v>
      </c>
      <c r="C50" s="74"/>
      <c r="D50" s="74"/>
      <c r="E50" s="74"/>
      <c r="F50" s="75">
        <f>+$C$26</f>
        <v>0.95</v>
      </c>
      <c r="G50" s="74"/>
      <c r="H50" s="74"/>
      <c r="I50" s="75">
        <f>+$C$26</f>
        <v>0.95</v>
      </c>
      <c r="J50" s="74"/>
      <c r="K50" s="74"/>
      <c r="L50" s="75">
        <f>+$C$26</f>
        <v>0.95</v>
      </c>
      <c r="M50" s="74"/>
      <c r="N50" s="74"/>
      <c r="O50" s="75">
        <f>+$C$26</f>
        <v>0.95</v>
      </c>
      <c r="P50" s="75">
        <f>+$C$26</f>
        <v>0.95</v>
      </c>
      <c r="Q50" s="102"/>
    </row>
    <row r="51" spans="1:17" ht="22.5" customHeight="1" thickBot="1" x14ac:dyDescent="0.25">
      <c r="A51" s="102"/>
      <c r="B51" s="555" t="s">
        <v>21</v>
      </c>
      <c r="C51" s="556"/>
      <c r="D51" s="556"/>
      <c r="E51" s="556"/>
      <c r="F51" s="556"/>
      <c r="G51" s="556"/>
      <c r="H51" s="556"/>
      <c r="I51" s="556"/>
      <c r="J51" s="556"/>
      <c r="K51" s="556"/>
      <c r="L51" s="556"/>
      <c r="M51" s="556"/>
      <c r="N51" s="556"/>
      <c r="O51" s="556"/>
      <c r="P51" s="557"/>
      <c r="Q51" s="102"/>
    </row>
    <row r="52" spans="1:17" x14ac:dyDescent="0.2">
      <c r="A52" s="102"/>
      <c r="B52" s="607"/>
      <c r="C52" s="608"/>
      <c r="D52" s="608"/>
      <c r="E52" s="608"/>
      <c r="F52" s="608"/>
      <c r="G52" s="608"/>
      <c r="H52" s="608"/>
      <c r="I52" s="608"/>
      <c r="J52" s="608"/>
      <c r="K52" s="608"/>
      <c r="L52" s="608"/>
      <c r="M52" s="608"/>
      <c r="N52" s="608"/>
      <c r="O52" s="608"/>
      <c r="P52" s="609"/>
      <c r="Q52" s="102"/>
    </row>
    <row r="53" spans="1:17" x14ac:dyDescent="0.2">
      <c r="A53" s="102"/>
      <c r="B53" s="610"/>
      <c r="C53" s="611"/>
      <c r="D53" s="611"/>
      <c r="E53" s="611"/>
      <c r="F53" s="611"/>
      <c r="G53" s="611"/>
      <c r="H53" s="611"/>
      <c r="I53" s="611"/>
      <c r="J53" s="611"/>
      <c r="K53" s="611"/>
      <c r="L53" s="611"/>
      <c r="M53" s="611"/>
      <c r="N53" s="611"/>
      <c r="O53" s="611"/>
      <c r="P53" s="612"/>
      <c r="Q53" s="102"/>
    </row>
    <row r="54" spans="1:17" x14ac:dyDescent="0.2">
      <c r="A54" s="102"/>
      <c r="B54" s="610"/>
      <c r="C54" s="611"/>
      <c r="D54" s="611"/>
      <c r="E54" s="611"/>
      <c r="F54" s="611"/>
      <c r="G54" s="611"/>
      <c r="H54" s="611"/>
      <c r="I54" s="611"/>
      <c r="J54" s="611"/>
      <c r="K54" s="611"/>
      <c r="L54" s="611"/>
      <c r="M54" s="611"/>
      <c r="N54" s="611"/>
      <c r="O54" s="611"/>
      <c r="P54" s="612"/>
      <c r="Q54" s="102"/>
    </row>
    <row r="55" spans="1:17" x14ac:dyDescent="0.2">
      <c r="A55" s="102"/>
      <c r="B55" s="610"/>
      <c r="C55" s="611"/>
      <c r="D55" s="611"/>
      <c r="E55" s="611"/>
      <c r="F55" s="611"/>
      <c r="G55" s="611"/>
      <c r="H55" s="611"/>
      <c r="I55" s="611"/>
      <c r="J55" s="611"/>
      <c r="K55" s="611"/>
      <c r="L55" s="611"/>
      <c r="M55" s="611"/>
      <c r="N55" s="611"/>
      <c r="O55" s="611"/>
      <c r="P55" s="612"/>
      <c r="Q55" s="102"/>
    </row>
    <row r="56" spans="1:17" x14ac:dyDescent="0.2">
      <c r="A56" s="102"/>
      <c r="B56" s="610"/>
      <c r="C56" s="611"/>
      <c r="D56" s="611"/>
      <c r="E56" s="611"/>
      <c r="F56" s="611"/>
      <c r="G56" s="611"/>
      <c r="H56" s="611"/>
      <c r="I56" s="611"/>
      <c r="J56" s="611"/>
      <c r="K56" s="611"/>
      <c r="L56" s="611"/>
      <c r="M56" s="611"/>
      <c r="N56" s="611"/>
      <c r="O56" s="611"/>
      <c r="P56" s="612"/>
      <c r="Q56" s="102"/>
    </row>
    <row r="57" spans="1:17" x14ac:dyDescent="0.2">
      <c r="A57" s="102"/>
      <c r="B57" s="610"/>
      <c r="C57" s="611"/>
      <c r="D57" s="611"/>
      <c r="E57" s="611"/>
      <c r="F57" s="611"/>
      <c r="G57" s="611"/>
      <c r="H57" s="611"/>
      <c r="I57" s="611"/>
      <c r="J57" s="611"/>
      <c r="K57" s="611"/>
      <c r="L57" s="611"/>
      <c r="M57" s="611"/>
      <c r="N57" s="611"/>
      <c r="O57" s="611"/>
      <c r="P57" s="612"/>
      <c r="Q57" s="102"/>
    </row>
    <row r="58" spans="1:17" x14ac:dyDescent="0.2">
      <c r="A58" s="102"/>
      <c r="B58" s="610"/>
      <c r="C58" s="611"/>
      <c r="D58" s="611"/>
      <c r="E58" s="611"/>
      <c r="F58" s="611"/>
      <c r="G58" s="611"/>
      <c r="H58" s="611"/>
      <c r="I58" s="611"/>
      <c r="J58" s="611"/>
      <c r="K58" s="611"/>
      <c r="L58" s="611"/>
      <c r="M58" s="611"/>
      <c r="N58" s="611"/>
      <c r="O58" s="611"/>
      <c r="P58" s="612"/>
      <c r="Q58" s="102"/>
    </row>
    <row r="59" spans="1:17" x14ac:dyDescent="0.2">
      <c r="A59" s="102"/>
      <c r="B59" s="610"/>
      <c r="C59" s="611"/>
      <c r="D59" s="611"/>
      <c r="E59" s="611"/>
      <c r="F59" s="611"/>
      <c r="G59" s="611"/>
      <c r="H59" s="611"/>
      <c r="I59" s="611"/>
      <c r="J59" s="611"/>
      <c r="K59" s="611"/>
      <c r="L59" s="611"/>
      <c r="M59" s="611"/>
      <c r="N59" s="611"/>
      <c r="O59" s="611"/>
      <c r="P59" s="612"/>
      <c r="Q59" s="102"/>
    </row>
    <row r="60" spans="1:17" x14ac:dyDescent="0.2">
      <c r="A60" s="102"/>
      <c r="B60" s="610"/>
      <c r="C60" s="611"/>
      <c r="D60" s="611"/>
      <c r="E60" s="611"/>
      <c r="F60" s="611"/>
      <c r="G60" s="611"/>
      <c r="H60" s="611"/>
      <c r="I60" s="611"/>
      <c r="J60" s="611"/>
      <c r="K60" s="611"/>
      <c r="L60" s="611"/>
      <c r="M60" s="611"/>
      <c r="N60" s="611"/>
      <c r="O60" s="611"/>
      <c r="P60" s="612"/>
      <c r="Q60" s="102"/>
    </row>
    <row r="61" spans="1:17" x14ac:dyDescent="0.2">
      <c r="A61" s="102"/>
      <c r="B61" s="610"/>
      <c r="C61" s="611"/>
      <c r="D61" s="611"/>
      <c r="E61" s="611"/>
      <c r="F61" s="611"/>
      <c r="G61" s="611"/>
      <c r="H61" s="611"/>
      <c r="I61" s="611"/>
      <c r="J61" s="611"/>
      <c r="K61" s="611"/>
      <c r="L61" s="611"/>
      <c r="M61" s="611"/>
      <c r="N61" s="611"/>
      <c r="O61" s="611"/>
      <c r="P61" s="612"/>
      <c r="Q61" s="102"/>
    </row>
    <row r="62" spans="1:17" x14ac:dyDescent="0.2">
      <c r="A62" s="102"/>
      <c r="B62" s="610"/>
      <c r="C62" s="611"/>
      <c r="D62" s="611"/>
      <c r="E62" s="611"/>
      <c r="F62" s="611"/>
      <c r="G62" s="611"/>
      <c r="H62" s="611"/>
      <c r="I62" s="611"/>
      <c r="J62" s="611"/>
      <c r="K62" s="611"/>
      <c r="L62" s="611"/>
      <c r="M62" s="611"/>
      <c r="N62" s="611"/>
      <c r="O62" s="611"/>
      <c r="P62" s="612"/>
      <c r="Q62" s="102"/>
    </row>
    <row r="63" spans="1:17" x14ac:dyDescent="0.2">
      <c r="A63" s="102"/>
      <c r="B63" s="610"/>
      <c r="C63" s="611"/>
      <c r="D63" s="611"/>
      <c r="E63" s="611"/>
      <c r="F63" s="611"/>
      <c r="G63" s="611"/>
      <c r="H63" s="611"/>
      <c r="I63" s="611"/>
      <c r="J63" s="611"/>
      <c r="K63" s="611"/>
      <c r="L63" s="611"/>
      <c r="M63" s="611"/>
      <c r="N63" s="611"/>
      <c r="O63" s="611"/>
      <c r="P63" s="612"/>
      <c r="Q63" s="102"/>
    </row>
    <row r="64" spans="1:17" x14ac:dyDescent="0.2">
      <c r="A64" s="102"/>
      <c r="B64" s="610"/>
      <c r="C64" s="611"/>
      <c r="D64" s="611"/>
      <c r="E64" s="611"/>
      <c r="F64" s="611"/>
      <c r="G64" s="611"/>
      <c r="H64" s="611"/>
      <c r="I64" s="611"/>
      <c r="J64" s="611"/>
      <c r="K64" s="611"/>
      <c r="L64" s="611"/>
      <c r="M64" s="611"/>
      <c r="N64" s="611"/>
      <c r="O64" s="611"/>
      <c r="P64" s="612"/>
      <c r="Q64" s="102"/>
    </row>
    <row r="65" spans="1:19" x14ac:dyDescent="0.2">
      <c r="A65" s="102"/>
      <c r="B65" s="610"/>
      <c r="C65" s="611"/>
      <c r="D65" s="611"/>
      <c r="E65" s="611"/>
      <c r="F65" s="611"/>
      <c r="G65" s="611"/>
      <c r="H65" s="611"/>
      <c r="I65" s="611"/>
      <c r="J65" s="611"/>
      <c r="K65" s="611"/>
      <c r="L65" s="611"/>
      <c r="M65" s="611"/>
      <c r="N65" s="611"/>
      <c r="O65" s="611"/>
      <c r="P65" s="612"/>
      <c r="Q65" s="102"/>
    </row>
    <row r="66" spans="1:19" x14ac:dyDescent="0.2">
      <c r="A66" s="102"/>
      <c r="B66" s="610"/>
      <c r="C66" s="611"/>
      <c r="D66" s="611"/>
      <c r="E66" s="611"/>
      <c r="F66" s="611"/>
      <c r="G66" s="611"/>
      <c r="H66" s="611"/>
      <c r="I66" s="611"/>
      <c r="J66" s="611"/>
      <c r="K66" s="611"/>
      <c r="L66" s="611"/>
      <c r="M66" s="611"/>
      <c r="N66" s="611"/>
      <c r="O66" s="611"/>
      <c r="P66" s="612"/>
      <c r="Q66" s="102"/>
    </row>
    <row r="67" spans="1:19" ht="13.5" thickBot="1" x14ac:dyDescent="0.25">
      <c r="A67" s="102"/>
      <c r="B67" s="613"/>
      <c r="C67" s="614"/>
      <c r="D67" s="614"/>
      <c r="E67" s="614"/>
      <c r="F67" s="614"/>
      <c r="G67" s="614"/>
      <c r="H67" s="614"/>
      <c r="I67" s="614"/>
      <c r="J67" s="614"/>
      <c r="K67" s="614"/>
      <c r="L67" s="614"/>
      <c r="M67" s="614"/>
      <c r="N67" s="614"/>
      <c r="O67" s="614"/>
      <c r="P67" s="615"/>
      <c r="Q67" s="102"/>
    </row>
    <row r="68" spans="1:19" s="53" customFormat="1" ht="4.5" customHeight="1" thickBot="1" x14ac:dyDescent="0.25">
      <c r="A68" s="616"/>
      <c r="B68" s="616"/>
      <c r="C68" s="616"/>
      <c r="D68" s="616"/>
      <c r="E68" s="616"/>
      <c r="F68" s="616"/>
      <c r="G68" s="616"/>
      <c r="H68" s="616"/>
      <c r="I68" s="616"/>
      <c r="J68" s="616"/>
      <c r="K68" s="616"/>
      <c r="L68" s="616"/>
      <c r="M68" s="616"/>
      <c r="N68" s="616"/>
      <c r="O68" s="616"/>
      <c r="P68" s="616"/>
      <c r="Q68" s="616"/>
      <c r="S68" s="101"/>
    </row>
    <row r="69" spans="1:19" ht="17.25" customHeight="1" x14ac:dyDescent="0.2">
      <c r="A69" s="52"/>
      <c r="B69" s="604" t="s">
        <v>5</v>
      </c>
      <c r="C69" s="601" t="s">
        <v>180</v>
      </c>
      <c r="D69" s="602"/>
      <c r="E69" s="602"/>
      <c r="F69" s="602"/>
      <c r="G69" s="602"/>
      <c r="H69" s="602"/>
      <c r="I69" s="602"/>
      <c r="J69" s="602"/>
      <c r="K69" s="602"/>
      <c r="L69" s="602"/>
      <c r="M69" s="602"/>
      <c r="N69" s="602"/>
      <c r="O69" s="602"/>
      <c r="P69" s="603"/>
      <c r="Q69" s="52"/>
    </row>
    <row r="70" spans="1:19" ht="90" customHeight="1" x14ac:dyDescent="0.2">
      <c r="A70" s="52"/>
      <c r="B70" s="605"/>
      <c r="C70" s="626" t="s">
        <v>255</v>
      </c>
      <c r="D70" s="627"/>
      <c r="E70" s="627"/>
      <c r="F70" s="627"/>
      <c r="G70" s="627"/>
      <c r="H70" s="627"/>
      <c r="I70" s="627"/>
      <c r="J70" s="627"/>
      <c r="K70" s="627"/>
      <c r="L70" s="627"/>
      <c r="M70" s="627"/>
      <c r="N70" s="627"/>
      <c r="O70" s="627"/>
      <c r="P70" s="628"/>
      <c r="Q70" s="52"/>
    </row>
    <row r="71" spans="1:19" ht="22.5" customHeight="1" x14ac:dyDescent="0.2">
      <c r="A71" s="52"/>
      <c r="B71" s="605"/>
      <c r="C71" s="629" t="s">
        <v>181</v>
      </c>
      <c r="D71" s="630"/>
      <c r="E71" s="630"/>
      <c r="F71" s="630"/>
      <c r="G71" s="630"/>
      <c r="H71" s="630"/>
      <c r="I71" s="630"/>
      <c r="J71" s="630"/>
      <c r="K71" s="630"/>
      <c r="L71" s="630"/>
      <c r="M71" s="630"/>
      <c r="N71" s="630"/>
      <c r="O71" s="630"/>
      <c r="P71" s="631"/>
      <c r="Q71" s="52"/>
    </row>
    <row r="72" spans="1:19" ht="90" customHeight="1" x14ac:dyDescent="0.2">
      <c r="A72" s="52"/>
      <c r="B72" s="605"/>
      <c r="C72" s="626" t="s">
        <v>256</v>
      </c>
      <c r="D72" s="627"/>
      <c r="E72" s="627"/>
      <c r="F72" s="627"/>
      <c r="G72" s="627"/>
      <c r="H72" s="627"/>
      <c r="I72" s="627"/>
      <c r="J72" s="627"/>
      <c r="K72" s="627"/>
      <c r="L72" s="627"/>
      <c r="M72" s="627"/>
      <c r="N72" s="627"/>
      <c r="O72" s="627"/>
      <c r="P72" s="628"/>
      <c r="Q72" s="52"/>
    </row>
    <row r="73" spans="1:19" ht="18" customHeight="1" x14ac:dyDescent="0.2">
      <c r="A73" s="52"/>
      <c r="B73" s="605"/>
      <c r="C73" s="629" t="s">
        <v>182</v>
      </c>
      <c r="D73" s="630"/>
      <c r="E73" s="630"/>
      <c r="F73" s="630"/>
      <c r="G73" s="630"/>
      <c r="H73" s="630"/>
      <c r="I73" s="630"/>
      <c r="J73" s="630"/>
      <c r="K73" s="630"/>
      <c r="L73" s="630"/>
      <c r="M73" s="630"/>
      <c r="N73" s="630"/>
      <c r="O73" s="630"/>
      <c r="P73" s="631"/>
      <c r="Q73" s="52"/>
    </row>
    <row r="74" spans="1:19" ht="90" customHeight="1" x14ac:dyDescent="0.2">
      <c r="A74" s="52"/>
      <c r="B74" s="605"/>
      <c r="C74" s="626" t="s">
        <v>257</v>
      </c>
      <c r="D74" s="627"/>
      <c r="E74" s="627"/>
      <c r="F74" s="627"/>
      <c r="G74" s="627"/>
      <c r="H74" s="627"/>
      <c r="I74" s="627"/>
      <c r="J74" s="627"/>
      <c r="K74" s="627"/>
      <c r="L74" s="627"/>
      <c r="M74" s="627"/>
      <c r="N74" s="627"/>
      <c r="O74" s="627"/>
      <c r="P74" s="628"/>
      <c r="Q74" s="52"/>
    </row>
    <row r="75" spans="1:19" ht="17.25" customHeight="1" x14ac:dyDescent="0.2">
      <c r="A75" s="52"/>
      <c r="B75" s="605"/>
      <c r="C75" s="629" t="s">
        <v>183</v>
      </c>
      <c r="D75" s="630"/>
      <c r="E75" s="630"/>
      <c r="F75" s="630"/>
      <c r="G75" s="630"/>
      <c r="H75" s="630"/>
      <c r="I75" s="630"/>
      <c r="J75" s="630"/>
      <c r="K75" s="630"/>
      <c r="L75" s="630"/>
      <c r="M75" s="630"/>
      <c r="N75" s="630"/>
      <c r="O75" s="630"/>
      <c r="P75" s="631"/>
      <c r="Q75" s="52"/>
    </row>
    <row r="76" spans="1:19" ht="90" customHeight="1" thickBot="1" x14ac:dyDescent="0.25">
      <c r="A76" s="52"/>
      <c r="B76" s="606"/>
      <c r="C76" s="632"/>
      <c r="D76" s="633"/>
      <c r="E76" s="633"/>
      <c r="F76" s="633"/>
      <c r="G76" s="633"/>
      <c r="H76" s="633"/>
      <c r="I76" s="633"/>
      <c r="J76" s="633"/>
      <c r="K76" s="633"/>
      <c r="L76" s="633"/>
      <c r="M76" s="633"/>
      <c r="N76" s="633"/>
      <c r="O76" s="633"/>
      <c r="P76" s="634"/>
      <c r="Q76" s="52"/>
    </row>
    <row r="77" spans="1:19" ht="30.75" customHeight="1" thickBot="1" x14ac:dyDescent="0.25">
      <c r="A77" s="52"/>
      <c r="B77" s="136" t="s">
        <v>63</v>
      </c>
      <c r="C77" s="621" t="s">
        <v>196</v>
      </c>
      <c r="D77" s="622"/>
      <c r="E77" s="622"/>
      <c r="F77" s="622"/>
      <c r="G77" s="622"/>
      <c r="H77" s="622"/>
      <c r="I77" s="622"/>
      <c r="J77" s="622"/>
      <c r="K77" s="622"/>
      <c r="L77" s="622"/>
      <c r="M77" s="622"/>
      <c r="N77" s="622"/>
      <c r="O77" s="622"/>
      <c r="P77" s="623"/>
      <c r="Q77" s="52"/>
    </row>
    <row r="78" spans="1:19" ht="27.75" customHeight="1" thickBot="1" x14ac:dyDescent="0.25">
      <c r="A78" s="52"/>
      <c r="B78" s="136" t="s">
        <v>84</v>
      </c>
      <c r="C78" s="624" t="s">
        <v>85</v>
      </c>
      <c r="D78" s="624"/>
      <c r="E78" s="624"/>
      <c r="F78" s="624"/>
      <c r="G78" s="624"/>
      <c r="H78" s="624"/>
      <c r="I78" s="624"/>
      <c r="J78" s="624"/>
      <c r="K78" s="624"/>
      <c r="L78" s="624"/>
      <c r="M78" s="624"/>
      <c r="N78" s="624"/>
      <c r="O78" s="624"/>
      <c r="P78" s="625"/>
      <c r="Q78" s="52"/>
    </row>
    <row r="81" spans="3:19" x14ac:dyDescent="0.2">
      <c r="C81" s="55"/>
      <c r="J81" s="146"/>
    </row>
    <row r="82" spans="3:19" hidden="1" x14ac:dyDescent="0.2">
      <c r="C82" s="49">
        <v>2018</v>
      </c>
    </row>
    <row r="83" spans="3:19" hidden="1" x14ac:dyDescent="0.2">
      <c r="C83" s="49">
        <v>2019</v>
      </c>
    </row>
    <row r="89" spans="3:19" s="50" customFormat="1" x14ac:dyDescent="0.2">
      <c r="S89" s="99"/>
    </row>
    <row r="90" spans="3:19" s="50" customFormat="1" x14ac:dyDescent="0.2">
      <c r="S90" s="99"/>
    </row>
    <row r="91" spans="3:19" s="50" customFormat="1" x14ac:dyDescent="0.2">
      <c r="S91" s="99"/>
    </row>
    <row r="92" spans="3:19" s="50" customFormat="1" x14ac:dyDescent="0.2">
      <c r="S92" s="99"/>
    </row>
    <row r="93" spans="3:19" s="50" customFormat="1" x14ac:dyDescent="0.2">
      <c r="S93" s="99"/>
    </row>
    <row r="94" spans="3:19" s="50" customFormat="1" x14ac:dyDescent="0.2">
      <c r="S94" s="99"/>
    </row>
    <row r="95" spans="3:19" s="50" customFormat="1" x14ac:dyDescent="0.2">
      <c r="D95" s="119"/>
      <c r="E95" s="119"/>
      <c r="F95" s="119"/>
      <c r="G95" s="119"/>
      <c r="H95" s="119"/>
      <c r="I95" s="119"/>
      <c r="S95" s="99"/>
    </row>
    <row r="96" spans="3:19" s="50" customFormat="1" x14ac:dyDescent="0.2">
      <c r="D96" s="119"/>
      <c r="E96" s="119"/>
      <c r="F96" s="119"/>
      <c r="G96" s="119"/>
      <c r="H96" s="119"/>
      <c r="I96" s="119"/>
      <c r="S96" s="99"/>
    </row>
    <row r="97" spans="2:19" s="50" customFormat="1" x14ac:dyDescent="0.2">
      <c r="B97" s="119"/>
      <c r="C97" s="119"/>
      <c r="D97" s="119"/>
      <c r="E97" s="119"/>
      <c r="F97" s="119"/>
      <c r="G97" s="119"/>
      <c r="H97" s="119"/>
      <c r="I97" s="119"/>
      <c r="S97" s="99"/>
    </row>
    <row r="98" spans="2:19" s="50" customFormat="1" x14ac:dyDescent="0.2">
      <c r="B98" s="119"/>
      <c r="C98" s="119"/>
      <c r="D98" s="119"/>
      <c r="E98" s="119"/>
      <c r="F98" s="119"/>
      <c r="G98" s="119"/>
      <c r="H98" s="119"/>
      <c r="I98" s="119"/>
      <c r="S98" s="99"/>
    </row>
    <row r="99" spans="2:19" s="50" customFormat="1" x14ac:dyDescent="0.2">
      <c r="B99" s="119"/>
      <c r="C99" s="119"/>
      <c r="D99" s="119"/>
      <c r="E99" s="119"/>
      <c r="F99" s="119"/>
      <c r="G99" s="119"/>
      <c r="H99" s="119"/>
      <c r="I99" s="119"/>
      <c r="S99" s="99"/>
    </row>
    <row r="100" spans="2:19" s="50" customFormat="1" x14ac:dyDescent="0.2">
      <c r="B100" s="119"/>
      <c r="C100" s="119"/>
      <c r="D100" s="119"/>
      <c r="E100" s="119"/>
      <c r="F100" s="119"/>
      <c r="G100" s="119"/>
      <c r="H100" s="119"/>
      <c r="I100" s="119"/>
      <c r="K100" s="119"/>
      <c r="L100" s="119"/>
      <c r="M100" s="119"/>
      <c r="N100" s="119"/>
      <c r="O100" s="119"/>
      <c r="P100" s="119"/>
      <c r="S100" s="99"/>
    </row>
    <row r="101" spans="2:19" s="50" customFormat="1" x14ac:dyDescent="0.2">
      <c r="B101" s="119"/>
      <c r="C101" s="119"/>
      <c r="D101" s="119"/>
      <c r="E101" s="119"/>
      <c r="F101" s="119"/>
      <c r="G101" s="119"/>
      <c r="H101" s="119"/>
      <c r="I101" s="119"/>
      <c r="K101" s="119"/>
      <c r="L101" s="119"/>
      <c r="M101" s="119"/>
      <c r="N101" s="119"/>
      <c r="O101" s="119"/>
      <c r="P101" s="119"/>
      <c r="S101" s="99"/>
    </row>
    <row r="102" spans="2:19" s="50" customFormat="1" x14ac:dyDescent="0.2">
      <c r="B102" s="119"/>
      <c r="C102" s="119"/>
      <c r="D102" s="119"/>
      <c r="E102" s="119"/>
      <c r="F102" s="119"/>
      <c r="G102" s="119"/>
      <c r="H102" s="119"/>
      <c r="I102" s="119"/>
      <c r="K102" s="119"/>
      <c r="L102" s="119"/>
      <c r="M102" s="119"/>
      <c r="N102" s="119"/>
      <c r="O102" s="119"/>
      <c r="P102" s="119"/>
      <c r="S102" s="99"/>
    </row>
    <row r="103" spans="2:19" s="50" customFormat="1" x14ac:dyDescent="0.2">
      <c r="B103" s="119"/>
      <c r="C103" s="119"/>
      <c r="D103" s="119"/>
      <c r="E103" s="119"/>
      <c r="F103" s="119"/>
      <c r="G103" s="119"/>
      <c r="H103" s="119"/>
      <c r="I103" s="119"/>
      <c r="K103" s="119"/>
      <c r="L103" s="119"/>
      <c r="M103" s="119"/>
      <c r="N103" s="119"/>
      <c r="O103" s="119"/>
      <c r="P103" s="119"/>
      <c r="Q103" s="56" t="s">
        <v>69</v>
      </c>
      <c r="S103" s="99"/>
    </row>
    <row r="104" spans="2:19" s="50" customFormat="1" x14ac:dyDescent="0.2">
      <c r="B104" s="120"/>
      <c r="C104" s="120"/>
      <c r="D104" s="119"/>
      <c r="E104" s="119"/>
      <c r="F104" s="119"/>
      <c r="G104" s="119"/>
      <c r="H104" s="119"/>
      <c r="I104" s="119"/>
      <c r="K104" s="119"/>
      <c r="L104" s="119"/>
      <c r="O104" s="119"/>
      <c r="P104" s="119"/>
      <c r="Q104" s="56" t="s">
        <v>70</v>
      </c>
      <c r="S104" s="99"/>
    </row>
    <row r="105" spans="2:19" s="50" customFormat="1" x14ac:dyDescent="0.2">
      <c r="B105" s="120"/>
      <c r="C105" s="120"/>
      <c r="D105" s="119"/>
      <c r="E105" s="119"/>
      <c r="F105" s="119"/>
      <c r="G105" s="119"/>
      <c r="H105" s="119"/>
      <c r="I105" s="119"/>
      <c r="K105" s="119"/>
      <c r="L105" s="119"/>
      <c r="O105" s="119"/>
      <c r="P105" s="119"/>
      <c r="Q105" s="56" t="s">
        <v>72</v>
      </c>
      <c r="S105" s="99"/>
    </row>
    <row r="106" spans="2:19" s="50" customFormat="1" x14ac:dyDescent="0.2">
      <c r="B106" s="120"/>
      <c r="C106" s="120"/>
      <c r="D106" s="119"/>
      <c r="E106" s="119"/>
      <c r="F106" s="119"/>
      <c r="G106" s="119"/>
      <c r="H106" s="119"/>
      <c r="I106" s="119"/>
      <c r="K106" s="119"/>
      <c r="L106" s="119"/>
      <c r="O106" s="119"/>
      <c r="P106" s="119"/>
      <c r="Q106" s="56" t="s">
        <v>71</v>
      </c>
      <c r="S106" s="99"/>
    </row>
    <row r="107" spans="2:19" s="50" customFormat="1" x14ac:dyDescent="0.2">
      <c r="B107" s="119"/>
      <c r="C107" s="120"/>
      <c r="D107" s="119"/>
      <c r="E107" s="119"/>
      <c r="F107" s="119"/>
      <c r="G107" s="119"/>
      <c r="H107" s="119"/>
      <c r="I107" s="119"/>
      <c r="K107" s="119"/>
      <c r="L107" s="119"/>
      <c r="M107" s="120"/>
      <c r="N107" s="119"/>
      <c r="O107" s="119"/>
      <c r="P107" s="119"/>
      <c r="Q107" s="56" t="s">
        <v>73</v>
      </c>
      <c r="S107" s="99"/>
    </row>
    <row r="108" spans="2:19" s="50" customFormat="1" x14ac:dyDescent="0.2">
      <c r="B108" s="119"/>
      <c r="C108" s="120"/>
      <c r="D108" s="119"/>
      <c r="E108" s="119"/>
      <c r="F108" s="119"/>
      <c r="G108" s="119"/>
      <c r="H108" s="119"/>
      <c r="I108" s="119"/>
      <c r="K108" s="119"/>
      <c r="L108" s="119"/>
      <c r="M108" s="119"/>
      <c r="N108" s="119" t="s">
        <v>67</v>
      </c>
      <c r="O108" s="119"/>
      <c r="P108" s="119"/>
      <c r="Q108" s="56" t="s">
        <v>74</v>
      </c>
      <c r="S108" s="99"/>
    </row>
    <row r="109" spans="2:19" s="50" customFormat="1" x14ac:dyDescent="0.2">
      <c r="B109" s="119"/>
      <c r="C109" s="120"/>
      <c r="D109" s="119"/>
      <c r="E109" s="119"/>
      <c r="F109" s="119"/>
      <c r="G109" s="119"/>
      <c r="H109" s="119"/>
      <c r="I109" s="119"/>
      <c r="K109" s="119"/>
      <c r="L109" s="119"/>
      <c r="M109" s="119"/>
      <c r="N109" s="119"/>
      <c r="O109" s="119"/>
      <c r="P109" s="119"/>
      <c r="S109" s="99"/>
    </row>
    <row r="110" spans="2:19" s="50" customFormat="1" x14ac:dyDescent="0.2">
      <c r="B110" s="119"/>
      <c r="C110" s="120"/>
      <c r="D110" s="119"/>
      <c r="E110" s="119"/>
      <c r="F110" s="119"/>
      <c r="G110" s="119"/>
      <c r="H110" s="119"/>
      <c r="I110" s="119"/>
      <c r="K110" s="119"/>
      <c r="L110" s="119"/>
      <c r="M110" s="119"/>
      <c r="N110" s="119"/>
      <c r="O110" s="119"/>
      <c r="P110" s="119"/>
      <c r="S110" s="99"/>
    </row>
    <row r="111" spans="2:19" s="50" customFormat="1" x14ac:dyDescent="0.2">
      <c r="B111" s="119"/>
      <c r="C111" s="119"/>
      <c r="D111" s="119"/>
      <c r="E111" s="119"/>
      <c r="F111" s="119"/>
      <c r="G111" s="119"/>
      <c r="H111" s="119"/>
      <c r="I111" s="119"/>
      <c r="K111" s="119"/>
      <c r="L111" s="119"/>
      <c r="M111" s="119"/>
      <c r="N111" s="119"/>
      <c r="O111" s="119"/>
      <c r="P111" s="119"/>
      <c r="S111" s="99"/>
    </row>
    <row r="112" spans="2:19" s="50" customFormat="1" x14ac:dyDescent="0.2">
      <c r="B112" s="119"/>
      <c r="C112" s="119"/>
      <c r="D112" s="119"/>
      <c r="E112" s="119"/>
      <c r="F112" s="119"/>
      <c r="G112" s="119"/>
      <c r="H112" s="119"/>
      <c r="I112" s="119"/>
      <c r="K112" s="119"/>
      <c r="L112" s="119"/>
      <c r="M112" s="119"/>
      <c r="N112" s="119"/>
      <c r="O112" s="119"/>
      <c r="P112" s="119"/>
      <c r="S112" s="99"/>
    </row>
    <row r="113" spans="2:19" s="50" customFormat="1" x14ac:dyDescent="0.2">
      <c r="B113" s="119"/>
      <c r="C113" s="119"/>
      <c r="D113" s="119"/>
      <c r="E113" s="119"/>
      <c r="F113" s="119"/>
      <c r="G113" s="119"/>
      <c r="H113" s="119"/>
      <c r="I113" s="119"/>
      <c r="K113" s="119"/>
      <c r="L113" s="119"/>
      <c r="M113" s="119"/>
      <c r="N113" s="119"/>
      <c r="O113" s="119"/>
      <c r="P113" s="119"/>
      <c r="Q113" s="56">
        <v>2015</v>
      </c>
      <c r="S113" s="99"/>
    </row>
    <row r="114" spans="2:19" s="50" customFormat="1" ht="12.75" customHeight="1" x14ac:dyDescent="0.2">
      <c r="B114" s="119"/>
      <c r="C114" s="119"/>
      <c r="D114" s="119"/>
      <c r="E114" s="119"/>
      <c r="F114" s="119"/>
      <c r="G114" s="119"/>
      <c r="H114" s="119"/>
      <c r="I114" s="119"/>
      <c r="Q114" s="56">
        <v>2016</v>
      </c>
      <c r="S114" s="99"/>
    </row>
    <row r="115" spans="2:19" s="50" customFormat="1" x14ac:dyDescent="0.2">
      <c r="B115" s="119"/>
      <c r="C115" s="119"/>
      <c r="D115" s="119"/>
      <c r="E115" s="119"/>
      <c r="F115" s="119"/>
      <c r="G115" s="119"/>
      <c r="H115" s="119"/>
      <c r="I115" s="119"/>
      <c r="Q115" s="56">
        <v>2017</v>
      </c>
      <c r="S115" s="99"/>
    </row>
    <row r="116" spans="2:19" s="50" customFormat="1" x14ac:dyDescent="0.2">
      <c r="C116" s="119"/>
      <c r="H116" s="119"/>
      <c r="I116" s="119"/>
      <c r="Q116" s="56">
        <v>2018</v>
      </c>
      <c r="S116" s="99"/>
    </row>
    <row r="117" spans="2:19" s="50" customFormat="1" x14ac:dyDescent="0.2">
      <c r="C117" s="119"/>
      <c r="H117" s="119"/>
      <c r="I117" s="119"/>
      <c r="S117" s="99"/>
    </row>
    <row r="118" spans="2:19" s="50" customFormat="1" x14ac:dyDescent="0.2">
      <c r="C118" s="119"/>
      <c r="H118" s="119"/>
      <c r="I118" s="119"/>
      <c r="S118" s="99"/>
    </row>
    <row r="119" spans="2:19" s="50" customFormat="1" x14ac:dyDescent="0.2">
      <c r="B119" s="58"/>
      <c r="C119" s="119"/>
      <c r="H119" s="119"/>
      <c r="I119" s="119"/>
      <c r="S119" s="99"/>
    </row>
    <row r="120" spans="2:19" s="50" customFormat="1" x14ac:dyDescent="0.2">
      <c r="B120" s="58"/>
      <c r="C120" s="119"/>
      <c r="H120" s="119"/>
      <c r="I120" s="119"/>
      <c r="S120" s="99"/>
    </row>
    <row r="121" spans="2:19" s="50" customFormat="1" x14ac:dyDescent="0.2">
      <c r="B121" s="58"/>
      <c r="C121" s="119"/>
      <c r="H121" s="119"/>
      <c r="I121" s="119"/>
      <c r="S121" s="99"/>
    </row>
    <row r="122" spans="2:19" s="50" customFormat="1" x14ac:dyDescent="0.2">
      <c r="B122" s="58"/>
      <c r="C122" s="119"/>
      <c r="H122" s="119"/>
      <c r="I122" s="119"/>
      <c r="S122" s="99"/>
    </row>
    <row r="123" spans="2:19" s="50" customFormat="1" x14ac:dyDescent="0.2">
      <c r="B123" s="58"/>
      <c r="C123" s="119"/>
      <c r="H123" s="119"/>
      <c r="I123" s="119"/>
      <c r="S123" s="99"/>
    </row>
    <row r="124" spans="2:19" s="50" customFormat="1" x14ac:dyDescent="0.2">
      <c r="B124" s="58"/>
      <c r="C124" s="119"/>
      <c r="H124" s="119"/>
      <c r="I124" s="119"/>
      <c r="S124" s="99"/>
    </row>
    <row r="125" spans="2:19" s="50" customFormat="1" x14ac:dyDescent="0.2">
      <c r="B125" s="58"/>
      <c r="C125" s="119"/>
      <c r="H125" s="119"/>
      <c r="I125" s="119"/>
      <c r="S125" s="99"/>
    </row>
    <row r="126" spans="2:19" s="50" customFormat="1" x14ac:dyDescent="0.2">
      <c r="B126" s="59"/>
      <c r="C126" s="119"/>
      <c r="H126" s="119"/>
      <c r="I126" s="119"/>
      <c r="S126" s="99"/>
    </row>
    <row r="127" spans="2:19" s="50" customFormat="1" x14ac:dyDescent="0.2">
      <c r="B127" s="59"/>
      <c r="C127" s="119"/>
      <c r="H127" s="119"/>
      <c r="I127" s="119"/>
      <c r="S127" s="99"/>
    </row>
    <row r="128" spans="2:19" s="50" customFormat="1" x14ac:dyDescent="0.2">
      <c r="C128" s="119"/>
      <c r="H128" s="119"/>
      <c r="I128" s="119"/>
      <c r="S128" s="99"/>
    </row>
    <row r="129" spans="2:19" s="50" customFormat="1" x14ac:dyDescent="0.2">
      <c r="B129" s="162" t="s">
        <v>260</v>
      </c>
      <c r="C129" s="119"/>
      <c r="F129" s="119"/>
      <c r="I129" s="119"/>
      <c r="S129" s="99"/>
    </row>
    <row r="130" spans="2:19" s="50" customFormat="1" x14ac:dyDescent="0.2">
      <c r="B130" s="162" t="s">
        <v>261</v>
      </c>
      <c r="C130" s="119"/>
      <c r="F130" s="119"/>
      <c r="I130" s="119"/>
      <c r="S130" s="99"/>
    </row>
    <row r="131" spans="2:19" s="50" customFormat="1" x14ac:dyDescent="0.2">
      <c r="B131" s="162" t="s">
        <v>262</v>
      </c>
      <c r="C131" s="119"/>
      <c r="F131" s="119"/>
      <c r="I131" s="51"/>
      <c r="J131" s="51"/>
      <c r="K131" s="51"/>
      <c r="S131" s="99"/>
    </row>
    <row r="132" spans="2:19" s="50" customFormat="1" x14ac:dyDescent="0.2">
      <c r="B132" s="162" t="s">
        <v>263</v>
      </c>
      <c r="C132" s="119"/>
      <c r="F132" s="119"/>
      <c r="G132" s="119"/>
      <c r="H132" s="51"/>
      <c r="I132" s="51"/>
      <c r="J132" s="51"/>
      <c r="K132" s="51"/>
      <c r="S132" s="99"/>
    </row>
    <row r="133" spans="2:19" s="50" customFormat="1" x14ac:dyDescent="0.2">
      <c r="B133" s="162" t="s">
        <v>264</v>
      </c>
      <c r="C133" s="119"/>
      <c r="F133" s="119"/>
      <c r="G133" s="119"/>
      <c r="H133" s="51"/>
      <c r="I133" s="51"/>
      <c r="J133" s="51"/>
      <c r="K133" s="51"/>
      <c r="S133" s="99"/>
    </row>
    <row r="134" spans="2:19" s="50" customFormat="1" x14ac:dyDescent="0.2">
      <c r="B134" s="162" t="s">
        <v>265</v>
      </c>
      <c r="C134" s="119"/>
      <c r="F134" s="119"/>
      <c r="G134" s="119"/>
      <c r="H134" s="51"/>
      <c r="I134" s="51"/>
      <c r="J134" s="51"/>
      <c r="K134" s="51"/>
      <c r="S134" s="99"/>
    </row>
    <row r="135" spans="2:19" s="50" customFormat="1" x14ac:dyDescent="0.2">
      <c r="B135" s="162" t="s">
        <v>266</v>
      </c>
      <c r="C135" s="119"/>
      <c r="F135" s="119"/>
      <c r="G135" s="119"/>
      <c r="H135" s="51"/>
      <c r="I135" s="51"/>
      <c r="J135" s="51"/>
      <c r="K135" s="51"/>
      <c r="S135" s="99"/>
    </row>
    <row r="136" spans="2:19" s="50" customFormat="1" x14ac:dyDescent="0.2">
      <c r="B136" s="60"/>
      <c r="C136" s="119"/>
      <c r="F136" s="119"/>
      <c r="G136" s="119"/>
      <c r="H136" s="51"/>
      <c r="I136" s="51"/>
      <c r="J136" s="51"/>
      <c r="K136" s="51"/>
      <c r="S136" s="99"/>
    </row>
    <row r="137" spans="2:19" s="50" customFormat="1" x14ac:dyDescent="0.2">
      <c r="B137" s="58"/>
      <c r="C137" s="119"/>
      <c r="F137" s="119"/>
      <c r="G137" s="119"/>
      <c r="H137" s="51"/>
      <c r="I137" s="51"/>
      <c r="J137" s="51"/>
      <c r="K137" s="51"/>
      <c r="S137" s="99"/>
    </row>
    <row r="138" spans="2:19" s="52" customFormat="1" x14ac:dyDescent="0.2">
      <c r="B138" s="58"/>
      <c r="C138" s="119"/>
      <c r="F138" s="119"/>
      <c r="G138" s="119"/>
      <c r="H138" s="51"/>
      <c r="I138" s="51"/>
      <c r="J138" s="51"/>
      <c r="K138" s="51"/>
      <c r="S138" s="102"/>
    </row>
    <row r="139" spans="2:19" s="52" customFormat="1" x14ac:dyDescent="0.2">
      <c r="B139" s="50" t="s">
        <v>29</v>
      </c>
      <c r="C139" s="119"/>
      <c r="F139" s="119"/>
      <c r="G139" s="119"/>
      <c r="H139" s="51"/>
      <c r="I139" s="51"/>
      <c r="J139" s="51"/>
      <c r="K139" s="51"/>
      <c r="S139" s="102"/>
    </row>
    <row r="140" spans="2:19" s="52" customFormat="1" x14ac:dyDescent="0.2">
      <c r="B140" s="57" t="s">
        <v>55</v>
      </c>
      <c r="C140" s="119"/>
      <c r="F140" s="119"/>
      <c r="G140" s="119"/>
      <c r="H140" s="51"/>
      <c r="I140" s="51"/>
      <c r="J140" s="51"/>
      <c r="K140" s="51"/>
      <c r="S140" s="102"/>
    </row>
    <row r="141" spans="2:19" s="52" customFormat="1" x14ac:dyDescent="0.2">
      <c r="B141" s="57" t="s">
        <v>166</v>
      </c>
      <c r="C141" s="119"/>
      <c r="F141" s="119"/>
      <c r="G141" s="119"/>
      <c r="H141" s="51"/>
      <c r="I141" s="51"/>
      <c r="J141" s="51"/>
      <c r="K141" s="51"/>
      <c r="S141" s="102"/>
    </row>
    <row r="142" spans="2:19" s="52" customFormat="1" x14ac:dyDescent="0.2">
      <c r="B142" s="57" t="s">
        <v>39</v>
      </c>
      <c r="C142" s="119"/>
      <c r="F142" s="119"/>
      <c r="G142" s="119"/>
      <c r="H142" s="51"/>
      <c r="I142" s="51"/>
      <c r="J142" s="51"/>
      <c r="K142" s="51"/>
      <c r="S142" s="102"/>
    </row>
    <row r="143" spans="2:19" s="52" customFormat="1" x14ac:dyDescent="0.2">
      <c r="B143" s="57" t="s">
        <v>172</v>
      </c>
      <c r="C143" s="119"/>
      <c r="F143" s="119"/>
      <c r="G143" s="119"/>
      <c r="H143" s="51"/>
      <c r="I143" s="51"/>
      <c r="J143" s="51"/>
      <c r="K143" s="51"/>
      <c r="S143" s="102"/>
    </row>
    <row r="144" spans="2:19" s="52" customFormat="1" x14ac:dyDescent="0.2">
      <c r="B144" s="57" t="s">
        <v>112</v>
      </c>
      <c r="C144" s="119"/>
      <c r="F144" s="119"/>
      <c r="G144" s="119"/>
      <c r="J144" s="51"/>
      <c r="K144" s="51"/>
      <c r="S144" s="102"/>
    </row>
    <row r="145" spans="2:19" s="52" customFormat="1" x14ac:dyDescent="0.2">
      <c r="B145" s="57" t="s">
        <v>174</v>
      </c>
      <c r="C145" s="119"/>
      <c r="F145" s="119"/>
      <c r="G145" s="119"/>
      <c r="S145" s="102"/>
    </row>
    <row r="146" spans="2:19" s="52" customFormat="1" x14ac:dyDescent="0.2">
      <c r="B146" s="57" t="s">
        <v>53</v>
      </c>
      <c r="C146" s="119"/>
      <c r="F146" s="119"/>
      <c r="G146" s="119"/>
      <c r="S146" s="102"/>
    </row>
    <row r="147" spans="2:19" s="52" customFormat="1" x14ac:dyDescent="0.2">
      <c r="B147" s="57" t="s">
        <v>163</v>
      </c>
      <c r="C147" s="119"/>
      <c r="F147" s="119"/>
      <c r="G147" s="119"/>
      <c r="S147" s="102"/>
    </row>
    <row r="148" spans="2:19" s="52" customFormat="1" x14ac:dyDescent="0.2">
      <c r="B148" s="57" t="s">
        <v>167</v>
      </c>
      <c r="C148" s="119"/>
      <c r="F148" s="119"/>
      <c r="G148" s="119"/>
      <c r="S148" s="102"/>
    </row>
    <row r="149" spans="2:19" x14ac:dyDescent="0.2">
      <c r="B149" s="121" t="s">
        <v>187</v>
      </c>
      <c r="C149" s="119"/>
      <c r="F149" s="119"/>
      <c r="G149" s="119"/>
    </row>
    <row r="150" spans="2:19" x14ac:dyDescent="0.2">
      <c r="B150" s="57" t="s">
        <v>165</v>
      </c>
      <c r="C150" s="119"/>
      <c r="F150" s="119"/>
      <c r="G150" s="119"/>
    </row>
    <row r="151" spans="2:19" x14ac:dyDescent="0.2">
      <c r="B151" s="57" t="s">
        <v>170</v>
      </c>
      <c r="C151" s="119"/>
      <c r="F151" s="119"/>
      <c r="G151" s="119"/>
    </row>
    <row r="152" spans="2:19" x14ac:dyDescent="0.2">
      <c r="B152" s="57" t="s">
        <v>173</v>
      </c>
      <c r="C152" s="119"/>
      <c r="F152" s="119"/>
      <c r="G152" s="119"/>
    </row>
    <row r="153" spans="2:19" x14ac:dyDescent="0.2">
      <c r="B153" s="57" t="s">
        <v>171</v>
      </c>
      <c r="C153" s="119"/>
      <c r="F153" s="119"/>
      <c r="G153" s="119"/>
    </row>
    <row r="154" spans="2:19" x14ac:dyDescent="0.2">
      <c r="B154" s="57" t="s">
        <v>168</v>
      </c>
      <c r="C154" s="119"/>
      <c r="F154" s="119"/>
      <c r="G154" s="119"/>
    </row>
    <row r="155" spans="2:19" x14ac:dyDescent="0.2">
      <c r="B155" s="57" t="s">
        <v>161</v>
      </c>
      <c r="C155" s="119"/>
      <c r="F155" s="119"/>
      <c r="G155" s="119"/>
    </row>
    <row r="156" spans="2:19" x14ac:dyDescent="0.2">
      <c r="B156" s="57" t="s">
        <v>169</v>
      </c>
      <c r="C156" s="119"/>
    </row>
    <row r="157" spans="2:19" x14ac:dyDescent="0.2">
      <c r="B157" s="57" t="s">
        <v>162</v>
      </c>
      <c r="C157" s="119"/>
    </row>
    <row r="158" spans="2:19" x14ac:dyDescent="0.2">
      <c r="B158" s="57" t="s">
        <v>164</v>
      </c>
      <c r="C158" s="119"/>
    </row>
    <row r="159" spans="2:19" x14ac:dyDescent="0.2">
      <c r="B159" s="57" t="s">
        <v>46</v>
      </c>
      <c r="C159" s="119"/>
    </row>
    <row r="160" spans="2:19"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188</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olumns="0" formatRows="0"/>
  <mergeCells count="78">
    <mergeCell ref="C77:P77"/>
    <mergeCell ref="C78:P78"/>
    <mergeCell ref="C70:P70"/>
    <mergeCell ref="C71:P71"/>
    <mergeCell ref="C72:P72"/>
    <mergeCell ref="C73:P73"/>
    <mergeCell ref="C74:P74"/>
    <mergeCell ref="C75:P75"/>
    <mergeCell ref="C76:P76"/>
    <mergeCell ref="C69:P69"/>
    <mergeCell ref="B69:B76"/>
    <mergeCell ref="B52:P67"/>
    <mergeCell ref="A68:Q68"/>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J10:M10"/>
    <mergeCell ref="N10:P10"/>
    <mergeCell ref="C10:I10"/>
    <mergeCell ref="B11:P11"/>
    <mergeCell ref="B2:B5"/>
    <mergeCell ref="C2:M2"/>
    <mergeCell ref="N2:P2"/>
    <mergeCell ref="C3:M3"/>
    <mergeCell ref="N3:P3"/>
    <mergeCell ref="C4:M4"/>
    <mergeCell ref="N4:P4"/>
    <mergeCell ref="C5:M5"/>
    <mergeCell ref="N5:P5"/>
  </mergeCells>
  <conditionalFormatting sqref="F49">
    <cfRule type="cellIs" dxfId="288" priority="33" stopIfTrue="1" operator="equal">
      <formula>"0"</formula>
    </cfRule>
    <cfRule type="cellIs" dxfId="287" priority="34" stopIfTrue="1" operator="lessThanOrEqual">
      <formula>$T$5</formula>
    </cfRule>
    <cfRule type="cellIs" dxfId="286" priority="35" stopIfTrue="1" operator="greaterThanOrEqual">
      <formula>$T$2</formula>
    </cfRule>
    <cfRule type="cellIs" dxfId="273" priority="36" stopIfTrue="1" operator="between">
      <formula>$T$4</formula>
      <formula>$T$3</formula>
    </cfRule>
  </conditionalFormatting>
  <conditionalFormatting sqref="I49">
    <cfRule type="cellIs" dxfId="285" priority="13" stopIfTrue="1" operator="equal">
      <formula>"0"</formula>
    </cfRule>
    <cfRule type="cellIs" dxfId="284" priority="14" stopIfTrue="1" operator="lessThanOrEqual">
      <formula>$T$5</formula>
    </cfRule>
    <cfRule type="cellIs" dxfId="283" priority="15" stopIfTrue="1" operator="greaterThanOrEqual">
      <formula>$T$2</formula>
    </cfRule>
    <cfRule type="cellIs" dxfId="272" priority="16" stopIfTrue="1" operator="between">
      <formula>$T$4</formula>
      <formula>$T$3</formula>
    </cfRule>
  </conditionalFormatting>
  <conditionalFormatting sqref="L49">
    <cfRule type="cellIs" dxfId="282" priority="9" stopIfTrue="1" operator="equal">
      <formula>"0"</formula>
    </cfRule>
    <cfRule type="cellIs" dxfId="281" priority="10" stopIfTrue="1" operator="lessThanOrEqual">
      <formula>$T$5</formula>
    </cfRule>
    <cfRule type="cellIs" dxfId="280" priority="11" stopIfTrue="1" operator="greaterThanOrEqual">
      <formula>$T$2</formula>
    </cfRule>
    <cfRule type="cellIs" dxfId="271" priority="12" stopIfTrue="1" operator="between">
      <formula>$T$4</formula>
      <formula>$T$3</formula>
    </cfRule>
  </conditionalFormatting>
  <conditionalFormatting sqref="O49">
    <cfRule type="cellIs" dxfId="279" priority="5" stopIfTrue="1" operator="equal">
      <formula>"0"</formula>
    </cfRule>
    <cfRule type="cellIs" dxfId="278" priority="6" stopIfTrue="1" operator="lessThanOrEqual">
      <formula>$T$5</formula>
    </cfRule>
    <cfRule type="cellIs" dxfId="277" priority="7" stopIfTrue="1" operator="greaterThanOrEqual">
      <formula>$T$2</formula>
    </cfRule>
    <cfRule type="cellIs" dxfId="270" priority="8" stopIfTrue="1" operator="between">
      <formula>$T$4</formula>
      <formula>$T$3</formula>
    </cfRule>
  </conditionalFormatting>
  <conditionalFormatting sqref="P49">
    <cfRule type="cellIs" dxfId="276" priority="1" stopIfTrue="1" operator="equal">
      <formula>"0"</formula>
    </cfRule>
    <cfRule type="cellIs" dxfId="275" priority="2" stopIfTrue="1" operator="lessThanOrEqual">
      <formula>$T$5</formula>
    </cfRule>
    <cfRule type="cellIs" dxfId="274" priority="3" stopIfTrue="1" operator="greaterThanOrEqual">
      <formula>$T$2</formula>
    </cfRule>
    <cfRule type="cellIs" dxfId="269" priority="4" stopIfTrue="1" operator="between">
      <formula>$T$4</formula>
      <formula>$T$3</formula>
    </cfRule>
  </conditionalFormatting>
  <dataValidations count="6">
    <dataValidation type="list" allowBlank="1" showInputMessage="1" showErrorMessage="1" sqref="C18:P18" xr:uid="{83D2B80E-C353-4873-B843-0BC627D4A8D0}">
      <formula1>$B$129:$B$135</formula1>
    </dataValidation>
    <dataValidation type="list" allowBlank="1" showInputMessage="1" showErrorMessage="1" sqref="C32:P32 C36:P36 C34:P34" xr:uid="{CCFF0910-8D43-4E10-81FA-B57C08763EF0}">
      <formula1>$Q$103:$Q$108</formula1>
    </dataValidation>
    <dataValidation type="list" allowBlank="1" showInputMessage="1" showErrorMessage="1" sqref="N10:P10" xr:uid="{6030640E-C483-4FF5-A2D5-4C43514D020C}">
      <formula1>"Economicos,Eficiencia,Eficacia, Efectividad,Calidad"</formula1>
    </dataValidation>
    <dataValidation type="list" allowBlank="1" showInputMessage="1" showErrorMessage="1" sqref="C10:I10" xr:uid="{C5F8F850-8086-484A-8307-F9AB75DC6B34}">
      <formula1>"2023,2024,2025,2026,2027"</formula1>
    </dataValidation>
    <dataValidation type="list" allowBlank="1" showInputMessage="1" showErrorMessage="1" sqref="C12:P12" xr:uid="{BAE1F69E-CB8E-4729-92F8-981D57DA9C5B}">
      <formula1>$B$140:$B$166</formula1>
    </dataValidation>
    <dataValidation type="list" allowBlank="1" showInputMessage="1" showErrorMessage="1" sqref="C78:P78" xr:uid="{C79BF11B-B86E-41C3-A708-C84D17254499}">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EA622-64D5-4FAA-B356-7A85BDCB0491}">
  <sheetPr>
    <tabColor rgb="FFFFFF00"/>
  </sheetPr>
  <dimension ref="A1:AV147"/>
  <sheetViews>
    <sheetView zoomScale="85" zoomScaleNormal="85" workbookViewId="0">
      <selection activeCell="G11" sqref="G11:G12"/>
    </sheetView>
  </sheetViews>
  <sheetFormatPr baseColWidth="10" defaultRowHeight="30" customHeight="1" x14ac:dyDescent="0.2"/>
  <cols>
    <col min="1" max="1" width="28.5703125" style="86" customWidth="1"/>
    <col min="2" max="2" width="27" style="79" bestFit="1" customWidth="1"/>
    <col min="3" max="36" width="9.7109375" style="79" customWidth="1"/>
    <col min="37" max="37" width="5.28515625" style="79" customWidth="1"/>
    <col min="38" max="38" width="10.7109375" style="79" customWidth="1"/>
    <col min="39" max="39" width="43.7109375" style="79" customWidth="1"/>
    <col min="40" max="42" width="11.42578125" style="111"/>
    <col min="43" max="43" width="11.42578125" style="99" hidden="1" customWidth="1"/>
    <col min="44" max="44" width="11.42578125" style="111"/>
    <col min="45" max="16384" width="11.42578125" style="79"/>
  </cols>
  <sheetData>
    <row r="1" spans="1:48" ht="30" customHeight="1" x14ac:dyDescent="0.25">
      <c r="A1" s="647"/>
      <c r="B1" s="640" t="s">
        <v>56</v>
      </c>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2"/>
      <c r="AL1" s="643" t="s">
        <v>57</v>
      </c>
      <c r="AM1" s="644"/>
      <c r="AN1" s="110"/>
      <c r="AO1" s="110"/>
      <c r="AR1" s="110"/>
      <c r="AS1" s="76"/>
      <c r="AT1" s="76"/>
      <c r="AU1" s="77"/>
      <c r="AV1" s="78"/>
    </row>
    <row r="2" spans="1:48" s="53" customFormat="1" ht="30" customHeight="1" x14ac:dyDescent="0.25">
      <c r="A2" s="647"/>
      <c r="B2" s="640" t="s">
        <v>87</v>
      </c>
      <c r="C2" s="641"/>
      <c r="D2" s="641"/>
      <c r="E2" s="641"/>
      <c r="F2" s="641"/>
      <c r="G2" s="641"/>
      <c r="H2" s="641"/>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1"/>
      <c r="AI2" s="641"/>
      <c r="AJ2" s="641"/>
      <c r="AK2" s="642"/>
      <c r="AL2" s="122" t="s">
        <v>189</v>
      </c>
      <c r="AM2" s="123"/>
      <c r="AN2" s="142"/>
      <c r="AO2" s="112"/>
      <c r="AP2" s="113"/>
      <c r="AQ2" s="100">
        <v>0.95</v>
      </c>
      <c r="AR2" s="112"/>
      <c r="AS2" s="80"/>
      <c r="AT2" s="80"/>
      <c r="AU2" s="81"/>
      <c r="AV2" s="82"/>
    </row>
    <row r="3" spans="1:48" s="53" customFormat="1" ht="30" customHeight="1" x14ac:dyDescent="0.25">
      <c r="A3" s="647"/>
      <c r="B3" s="640" t="s">
        <v>89</v>
      </c>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J3" s="641"/>
      <c r="AK3" s="642"/>
      <c r="AL3" s="643" t="s">
        <v>175</v>
      </c>
      <c r="AM3" s="644"/>
      <c r="AN3" s="112"/>
      <c r="AO3" s="112"/>
      <c r="AP3" s="113"/>
      <c r="AQ3" s="100">
        <v>0.94999</v>
      </c>
      <c r="AR3" s="112"/>
      <c r="AS3" s="80"/>
      <c r="AT3" s="80"/>
      <c r="AU3" s="81"/>
      <c r="AV3" s="82"/>
    </row>
    <row r="4" spans="1:48" s="53" customFormat="1" ht="30" customHeight="1" x14ac:dyDescent="0.25">
      <c r="A4" s="647"/>
      <c r="B4" s="640" t="s">
        <v>91</v>
      </c>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2"/>
      <c r="AL4" s="644" t="s">
        <v>61</v>
      </c>
      <c r="AM4" s="644"/>
      <c r="AN4" s="114"/>
      <c r="AO4" s="114"/>
      <c r="AP4" s="113"/>
      <c r="AQ4" s="100">
        <v>0.8</v>
      </c>
      <c r="AR4" s="114"/>
      <c r="AS4" s="83"/>
      <c r="AT4" s="83"/>
      <c r="AU4" s="81"/>
      <c r="AV4" s="82"/>
    </row>
    <row r="5" spans="1:48" s="53" customFormat="1" ht="18" x14ac:dyDescent="0.25">
      <c r="A5" s="103"/>
      <c r="B5" s="104"/>
      <c r="C5" s="104"/>
      <c r="D5" s="104"/>
      <c r="E5" s="104"/>
      <c r="F5" s="104"/>
      <c r="G5" s="104"/>
      <c r="H5" s="104"/>
      <c r="I5" s="105"/>
      <c r="J5" s="105"/>
      <c r="K5" s="104"/>
      <c r="L5" s="104"/>
      <c r="M5" s="104"/>
      <c r="N5" s="104"/>
      <c r="O5" s="104"/>
      <c r="P5" s="104"/>
      <c r="Q5" s="105"/>
      <c r="R5" s="105"/>
      <c r="S5" s="104"/>
      <c r="T5" s="104"/>
      <c r="U5" s="104"/>
      <c r="V5" s="104"/>
      <c r="W5" s="104"/>
      <c r="X5" s="104"/>
      <c r="Y5" s="105"/>
      <c r="Z5" s="105"/>
      <c r="AA5" s="104"/>
      <c r="AB5" s="104"/>
      <c r="AC5" s="104"/>
      <c r="AD5" s="104"/>
      <c r="AE5" s="104"/>
      <c r="AF5" s="104"/>
      <c r="AG5" s="105"/>
      <c r="AH5" s="105"/>
      <c r="AI5" s="105"/>
      <c r="AJ5" s="105"/>
      <c r="AK5" s="106"/>
      <c r="AL5" s="106"/>
      <c r="AM5" s="106"/>
      <c r="AN5" s="114"/>
      <c r="AO5" s="114"/>
      <c r="AP5" s="113"/>
      <c r="AQ5" s="100">
        <v>0.79999900000000002</v>
      </c>
      <c r="AR5" s="114"/>
      <c r="AS5" s="83"/>
      <c r="AT5" s="83"/>
      <c r="AU5" s="81"/>
      <c r="AV5" s="82"/>
    </row>
    <row r="6" spans="1:48" s="53" customFormat="1" ht="23.25" customHeight="1" x14ac:dyDescent="0.2">
      <c r="A6" s="107" t="s">
        <v>0</v>
      </c>
      <c r="B6" s="645" t="str">
        <f>Encuesta!C12</f>
        <v>GESTION DE INFRAESTRUCTURA FISICA</v>
      </c>
      <c r="C6" s="645"/>
      <c r="D6" s="645"/>
      <c r="E6" s="645"/>
      <c r="F6" s="645"/>
      <c r="G6" s="645"/>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c r="AG6" s="645"/>
      <c r="AH6" s="645"/>
      <c r="AI6" s="645"/>
      <c r="AJ6" s="645"/>
      <c r="AK6" s="645"/>
      <c r="AL6" s="645"/>
      <c r="AM6" s="645"/>
      <c r="AN6" s="113"/>
      <c r="AO6" s="113"/>
      <c r="AP6" s="113"/>
      <c r="AQ6" s="100"/>
      <c r="AR6" s="113"/>
    </row>
    <row r="7" spans="1:48" s="53" customFormat="1" ht="23.25" customHeight="1" x14ac:dyDescent="0.2">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13"/>
      <c r="AO7" s="113"/>
      <c r="AP7" s="113"/>
      <c r="AQ7" s="100"/>
      <c r="AR7" s="113"/>
    </row>
    <row r="8" spans="1:48" s="53" customFormat="1" ht="32.25" customHeight="1" x14ac:dyDescent="0.2">
      <c r="A8" s="646" t="str">
        <f>Encuesta!C14</f>
        <v>Satisfacción Usuario Interno</v>
      </c>
      <c r="B8" s="646"/>
      <c r="C8" s="646"/>
      <c r="D8" s="646"/>
      <c r="E8" s="646"/>
      <c r="F8" s="646"/>
      <c r="G8" s="646"/>
      <c r="H8" s="646"/>
      <c r="I8" s="646"/>
      <c r="J8" s="646"/>
      <c r="K8" s="646"/>
      <c r="L8" s="646"/>
      <c r="M8" s="646"/>
      <c r="N8" s="646"/>
      <c r="O8" s="646"/>
      <c r="P8" s="646"/>
      <c r="Q8" s="646"/>
      <c r="R8" s="646"/>
      <c r="S8" s="646"/>
      <c r="T8" s="646"/>
      <c r="U8" s="646"/>
      <c r="V8" s="646"/>
      <c r="W8" s="646"/>
      <c r="X8" s="646"/>
      <c r="Y8" s="646"/>
      <c r="Z8" s="646"/>
      <c r="AA8" s="646"/>
      <c r="AB8" s="646"/>
      <c r="AC8" s="646"/>
      <c r="AD8" s="646"/>
      <c r="AE8" s="646"/>
      <c r="AF8" s="646"/>
      <c r="AG8" s="646"/>
      <c r="AH8" s="646"/>
      <c r="AI8" s="646"/>
      <c r="AJ8" s="646"/>
      <c r="AK8" s="646"/>
      <c r="AL8" s="646"/>
      <c r="AM8" s="646"/>
      <c r="AN8" s="113"/>
      <c r="AO8" s="113"/>
      <c r="AP8" s="113"/>
      <c r="AQ8" s="100"/>
      <c r="AR8" s="113"/>
    </row>
    <row r="9" spans="1:48" s="84" customFormat="1" ht="30" customHeight="1" x14ac:dyDescent="0.2">
      <c r="A9" s="637" t="s">
        <v>92</v>
      </c>
      <c r="B9" s="637" t="s">
        <v>20</v>
      </c>
      <c r="C9" s="637" t="s">
        <v>198</v>
      </c>
      <c r="D9" s="637"/>
      <c r="E9" s="637" t="s">
        <v>199</v>
      </c>
      <c r="F9" s="637"/>
      <c r="G9" s="637" t="s">
        <v>200</v>
      </c>
      <c r="H9" s="637"/>
      <c r="I9" s="635" t="s">
        <v>176</v>
      </c>
      <c r="J9" s="635" t="s">
        <v>93</v>
      </c>
      <c r="K9" s="637" t="s">
        <v>201</v>
      </c>
      <c r="L9" s="637"/>
      <c r="M9" s="637" t="s">
        <v>202</v>
      </c>
      <c r="N9" s="637"/>
      <c r="O9" s="637" t="s">
        <v>203</v>
      </c>
      <c r="P9" s="637"/>
      <c r="Q9" s="635" t="s">
        <v>177</v>
      </c>
      <c r="R9" s="635" t="s">
        <v>93</v>
      </c>
      <c r="S9" s="637" t="s">
        <v>204</v>
      </c>
      <c r="T9" s="637"/>
      <c r="U9" s="637" t="s">
        <v>205</v>
      </c>
      <c r="V9" s="637"/>
      <c r="W9" s="637" t="s">
        <v>206</v>
      </c>
      <c r="X9" s="637"/>
      <c r="Y9" s="635" t="s">
        <v>178</v>
      </c>
      <c r="Z9" s="635" t="s">
        <v>93</v>
      </c>
      <c r="AA9" s="637" t="s">
        <v>208</v>
      </c>
      <c r="AB9" s="637"/>
      <c r="AC9" s="637" t="s">
        <v>209</v>
      </c>
      <c r="AD9" s="637"/>
      <c r="AE9" s="637" t="s">
        <v>210</v>
      </c>
      <c r="AF9" s="637"/>
      <c r="AG9" s="635" t="s">
        <v>179</v>
      </c>
      <c r="AH9" s="635" t="s">
        <v>93</v>
      </c>
      <c r="AI9" s="635" t="s">
        <v>10</v>
      </c>
      <c r="AJ9" s="635" t="s">
        <v>93</v>
      </c>
      <c r="AK9" s="637" t="s">
        <v>94</v>
      </c>
      <c r="AL9" s="637"/>
      <c r="AM9" s="637"/>
      <c r="AN9" s="115"/>
      <c r="AO9" s="115"/>
      <c r="AP9" s="115"/>
      <c r="AQ9" s="99"/>
      <c r="AR9" s="115"/>
    </row>
    <row r="10" spans="1:48" s="85" customFormat="1" ht="30" customHeight="1" x14ac:dyDescent="0.2">
      <c r="A10" s="637"/>
      <c r="B10" s="637"/>
      <c r="C10" s="124" t="s">
        <v>149</v>
      </c>
      <c r="D10" s="124" t="s">
        <v>93</v>
      </c>
      <c r="E10" s="124" t="s">
        <v>150</v>
      </c>
      <c r="F10" s="124" t="s">
        <v>93</v>
      </c>
      <c r="G10" s="124" t="s">
        <v>151</v>
      </c>
      <c r="H10" s="124" t="s">
        <v>93</v>
      </c>
      <c r="I10" s="635"/>
      <c r="J10" s="635"/>
      <c r="K10" s="124" t="s">
        <v>201</v>
      </c>
      <c r="L10" s="124" t="s">
        <v>93</v>
      </c>
      <c r="M10" s="124" t="s">
        <v>153</v>
      </c>
      <c r="N10" s="124" t="s">
        <v>93</v>
      </c>
      <c r="O10" s="124" t="s">
        <v>154</v>
      </c>
      <c r="P10" s="124" t="s">
        <v>93</v>
      </c>
      <c r="Q10" s="635"/>
      <c r="R10" s="635"/>
      <c r="S10" s="124" t="s">
        <v>155</v>
      </c>
      <c r="T10" s="124" t="s">
        <v>93</v>
      </c>
      <c r="U10" s="124" t="s">
        <v>207</v>
      </c>
      <c r="V10" s="124" t="s">
        <v>93</v>
      </c>
      <c r="W10" s="124" t="s">
        <v>157</v>
      </c>
      <c r="X10" s="124" t="s">
        <v>93</v>
      </c>
      <c r="Y10" s="635"/>
      <c r="Z10" s="635"/>
      <c r="AA10" s="124" t="s">
        <v>158</v>
      </c>
      <c r="AB10" s="124" t="s">
        <v>93</v>
      </c>
      <c r="AC10" s="124" t="s">
        <v>159</v>
      </c>
      <c r="AD10" s="124" t="s">
        <v>93</v>
      </c>
      <c r="AE10" s="124" t="s">
        <v>160</v>
      </c>
      <c r="AF10" s="124" t="s">
        <v>93</v>
      </c>
      <c r="AG10" s="635"/>
      <c r="AH10" s="635"/>
      <c r="AI10" s="635"/>
      <c r="AJ10" s="635"/>
      <c r="AK10" s="637"/>
      <c r="AL10" s="637"/>
      <c r="AM10" s="637"/>
      <c r="AN10" s="116"/>
      <c r="AO10" s="116"/>
      <c r="AP10" s="116"/>
      <c r="AQ10" s="99"/>
      <c r="AR10" s="116"/>
    </row>
    <row r="11" spans="1:48" s="53" customFormat="1" ht="147" customHeight="1" x14ac:dyDescent="0.2">
      <c r="A11" s="648" t="s">
        <v>197</v>
      </c>
      <c r="B11" s="117" t="str">
        <f>Encuesta!B40</f>
        <v>Requerimientos con evaluación buena, muy buena y excelente</v>
      </c>
      <c r="C11" s="137">
        <v>50</v>
      </c>
      <c r="D11" s="638">
        <f>IF(C11=0,"0",C11/C12)</f>
        <v>1</v>
      </c>
      <c r="E11" s="125">
        <v>30</v>
      </c>
      <c r="F11" s="639">
        <f>IF(E11=0,"0",E11/E12)</f>
        <v>1</v>
      </c>
      <c r="G11" s="125">
        <v>33</v>
      </c>
      <c r="H11" s="639">
        <f>IF(G11=0,"0",G11/G12)</f>
        <v>0.97058823529411764</v>
      </c>
      <c r="I11" s="118">
        <f>+C11+E11+G11</f>
        <v>113</v>
      </c>
      <c r="J11" s="649">
        <f>IF(I11=0,"0",I11/I12)</f>
        <v>0.99122807017543857</v>
      </c>
      <c r="K11" s="137">
        <v>17</v>
      </c>
      <c r="L11" s="638">
        <f>IF(K11=0,"0",K11/K12)</f>
        <v>0.94444444444444442</v>
      </c>
      <c r="M11" s="138">
        <v>60</v>
      </c>
      <c r="N11" s="638">
        <f>IF(M11=0,"0",M11/M12)</f>
        <v>0.98360655737704916</v>
      </c>
      <c r="O11" s="138">
        <v>27</v>
      </c>
      <c r="P11" s="638">
        <f>IF(O11=0,"0",O11/O12)</f>
        <v>0.93103448275862066</v>
      </c>
      <c r="Q11" s="118">
        <f>+K11+M11+O11</f>
        <v>104</v>
      </c>
      <c r="R11" s="649">
        <f>IF(Q11=0,"0",Q11/Q12)</f>
        <v>0.96296296296296291</v>
      </c>
      <c r="S11" s="137">
        <f>20+7</f>
        <v>27</v>
      </c>
      <c r="T11" s="638">
        <f>IF(S11=0,"0",S11/S12)</f>
        <v>0.93103448275862066</v>
      </c>
      <c r="U11" s="125">
        <f>32+4</f>
        <v>36</v>
      </c>
      <c r="V11" s="639">
        <f>IF(U11=0,"0",U11/U12)</f>
        <v>0.94736842105263153</v>
      </c>
      <c r="W11" s="125">
        <f>44+9+3</f>
        <v>56</v>
      </c>
      <c r="X11" s="639">
        <f>IF(W11=0,"0",W11/W12)</f>
        <v>1</v>
      </c>
      <c r="Y11" s="118">
        <f>+S11+U11+W11</f>
        <v>119</v>
      </c>
      <c r="Z11" s="649">
        <f>IF(Y11=0,"0",Y11/Y12)</f>
        <v>0.96747967479674801</v>
      </c>
      <c r="AA11" s="137"/>
      <c r="AB11" s="638" t="str">
        <f>IF(AA11=0,"0",AA11/AA12)</f>
        <v>0</v>
      </c>
      <c r="AC11" s="125"/>
      <c r="AD11" s="639" t="str">
        <f>IF(AC11=0,"0",AC11/AC12)</f>
        <v>0</v>
      </c>
      <c r="AE11" s="125"/>
      <c r="AF11" s="639" t="str">
        <f>IF(AE11=0,"0",AE11/AE12)</f>
        <v>0</v>
      </c>
      <c r="AG11" s="118">
        <f>+AA11+AC11+AE11</f>
        <v>0</v>
      </c>
      <c r="AH11" s="649" t="str">
        <f>IF(AG11=0,"0",AG11/AG12)</f>
        <v>0</v>
      </c>
      <c r="AI11" s="118">
        <f>+I11+Q11+Y11+AG11</f>
        <v>336</v>
      </c>
      <c r="AJ11" s="650">
        <f>IF(AI11=0,"0",AI11/AI12)</f>
        <v>0.97391304347826091</v>
      </c>
      <c r="AK11" s="636" t="s">
        <v>254</v>
      </c>
      <c r="AL11" s="636"/>
      <c r="AM11" s="636"/>
      <c r="AN11" s="113"/>
      <c r="AO11" s="113"/>
      <c r="AP11" s="113"/>
      <c r="AQ11" s="99"/>
      <c r="AR11" s="113"/>
    </row>
    <row r="12" spans="1:48" s="160" customFormat="1" ht="148.5" customHeight="1" x14ac:dyDescent="0.2">
      <c r="A12" s="648"/>
      <c r="B12" s="117" t="str">
        <f>Encuesta!B41</f>
        <v>Total requerimientos atendidos con evaluación</v>
      </c>
      <c r="C12" s="154">
        <v>50</v>
      </c>
      <c r="D12" s="638"/>
      <c r="E12" s="155">
        <v>30</v>
      </c>
      <c r="F12" s="639"/>
      <c r="G12" s="155">
        <v>34</v>
      </c>
      <c r="H12" s="639"/>
      <c r="I12" s="156">
        <f>+C12+E12+G12</f>
        <v>114</v>
      </c>
      <c r="J12" s="649"/>
      <c r="K12" s="154">
        <v>18</v>
      </c>
      <c r="L12" s="638"/>
      <c r="M12" s="157">
        <v>61</v>
      </c>
      <c r="N12" s="638"/>
      <c r="O12" s="157">
        <v>29</v>
      </c>
      <c r="P12" s="638"/>
      <c r="Q12" s="156">
        <f>+K12+M12+O12</f>
        <v>108</v>
      </c>
      <c r="R12" s="649"/>
      <c r="S12" s="154">
        <f>66-37</f>
        <v>29</v>
      </c>
      <c r="T12" s="638"/>
      <c r="U12" s="155">
        <f>88-50</f>
        <v>38</v>
      </c>
      <c r="V12" s="639"/>
      <c r="W12" s="155">
        <f>89-33</f>
        <v>56</v>
      </c>
      <c r="X12" s="639"/>
      <c r="Y12" s="156">
        <f>+S12+U12+W12</f>
        <v>123</v>
      </c>
      <c r="Z12" s="649"/>
      <c r="AA12" s="154"/>
      <c r="AB12" s="638"/>
      <c r="AC12" s="155"/>
      <c r="AD12" s="639"/>
      <c r="AE12" s="155"/>
      <c r="AF12" s="639"/>
      <c r="AG12" s="156">
        <f>+AA12+AC12+AE12</f>
        <v>0</v>
      </c>
      <c r="AH12" s="649"/>
      <c r="AI12" s="156">
        <f>+I12+Q12+Y12+AG12</f>
        <v>345</v>
      </c>
      <c r="AJ12" s="650"/>
      <c r="AK12" s="636"/>
      <c r="AL12" s="636"/>
      <c r="AM12" s="636"/>
      <c r="AN12" s="158"/>
      <c r="AO12" s="158"/>
      <c r="AP12" s="158"/>
      <c r="AQ12" s="159"/>
      <c r="AR12" s="158"/>
    </row>
    <row r="13" spans="1:48" ht="30" customHeight="1" x14ac:dyDescent="0.2">
      <c r="B13" s="77"/>
      <c r="C13" s="77"/>
      <c r="D13" s="77"/>
      <c r="E13" s="77"/>
      <c r="F13" s="77"/>
      <c r="G13" s="77"/>
      <c r="H13" s="77"/>
      <c r="I13" s="87"/>
      <c r="J13" s="87"/>
      <c r="K13" s="77"/>
      <c r="L13" s="77"/>
      <c r="M13" s="77"/>
      <c r="N13" s="77"/>
      <c r="O13" s="77"/>
      <c r="P13" s="77"/>
      <c r="Q13" s="87"/>
      <c r="R13" s="87"/>
      <c r="S13" s="77"/>
      <c r="T13" s="77"/>
      <c r="U13" s="77"/>
      <c r="V13" s="77"/>
      <c r="W13" s="77"/>
      <c r="X13" s="77"/>
      <c r="Y13" s="87"/>
      <c r="Z13" s="87"/>
      <c r="AA13" s="77"/>
      <c r="AB13" s="77"/>
      <c r="AC13" s="77"/>
      <c r="AD13" s="77"/>
      <c r="AE13" s="77"/>
      <c r="AF13" s="77"/>
      <c r="AG13" s="145"/>
      <c r="AH13" s="145"/>
      <c r="AI13" s="145"/>
      <c r="AJ13" s="87"/>
    </row>
    <row r="14" spans="1:48" ht="30" customHeight="1" x14ac:dyDescent="0.2">
      <c r="P14" s="143"/>
      <c r="AM14" s="139"/>
    </row>
    <row r="15" spans="1:48" ht="30" customHeight="1" x14ac:dyDescent="0.2">
      <c r="S15" s="161"/>
      <c r="AM15" s="139"/>
    </row>
    <row r="16" spans="1:48" ht="30" customHeight="1" x14ac:dyDescent="0.2">
      <c r="S16" s="161"/>
      <c r="AF16" s="77"/>
      <c r="AG16" s="145"/>
      <c r="AH16" s="145"/>
      <c r="AI16" s="145"/>
      <c r="AM16" s="139"/>
    </row>
    <row r="17" spans="17:35" ht="30" customHeight="1" x14ac:dyDescent="0.2">
      <c r="S17" s="161"/>
    </row>
    <row r="18" spans="17:35" ht="30" customHeight="1" x14ac:dyDescent="0.2">
      <c r="Q18" s="144"/>
      <c r="R18" s="144"/>
      <c r="S18" s="144"/>
    </row>
    <row r="19" spans="17:35" ht="30" customHeight="1" x14ac:dyDescent="0.2">
      <c r="AF19" s="77"/>
      <c r="AG19" s="145"/>
      <c r="AH19" s="145"/>
      <c r="AI19" s="145"/>
    </row>
    <row r="21" spans="17:35" ht="30" customHeight="1" x14ac:dyDescent="0.2">
      <c r="AG21" s="144"/>
      <c r="AH21" s="144"/>
      <c r="AI21" s="144"/>
    </row>
    <row r="67" spans="43:43" ht="30" customHeight="1" x14ac:dyDescent="0.2">
      <c r="AQ67" s="101"/>
    </row>
    <row r="137" spans="43:43" ht="30" customHeight="1" x14ac:dyDescent="0.2">
      <c r="AQ137" s="102"/>
    </row>
    <row r="138" spans="43:43" ht="30" customHeight="1" x14ac:dyDescent="0.2">
      <c r="AQ138" s="102"/>
    </row>
    <row r="139" spans="43:43" ht="30" customHeight="1" x14ac:dyDescent="0.2">
      <c r="AQ139" s="102"/>
    </row>
    <row r="140" spans="43:43" ht="30" customHeight="1" x14ac:dyDescent="0.2">
      <c r="AQ140" s="102"/>
    </row>
    <row r="141" spans="43:43" ht="30" customHeight="1" x14ac:dyDescent="0.2">
      <c r="AQ141" s="102"/>
    </row>
    <row r="142" spans="43:43" ht="30" customHeight="1" x14ac:dyDescent="0.2">
      <c r="AQ142" s="102"/>
    </row>
    <row r="143" spans="43:43" ht="30" customHeight="1" x14ac:dyDescent="0.2">
      <c r="AQ143" s="102"/>
    </row>
    <row r="144" spans="43:43" ht="30" customHeight="1" x14ac:dyDescent="0.2">
      <c r="AQ144" s="102"/>
    </row>
    <row r="145" spans="43:43" ht="30" customHeight="1" x14ac:dyDescent="0.2">
      <c r="AQ145" s="102"/>
    </row>
    <row r="146" spans="43:43" ht="30" customHeight="1" x14ac:dyDescent="0.2">
      <c r="AQ146" s="102"/>
    </row>
    <row r="147" spans="43:43" ht="30" customHeight="1" x14ac:dyDescent="0.2">
      <c r="AQ147" s="102"/>
    </row>
  </sheetData>
  <sheetProtection sheet="1" objects="1" scenarios="1" formatColumns="0" formatRows="0"/>
  <mergeCells count="54">
    <mergeCell ref="A11:A12"/>
    <mergeCell ref="J11:J12"/>
    <mergeCell ref="AH11:AH12"/>
    <mergeCell ref="AJ11:AJ12"/>
    <mergeCell ref="R11:R12"/>
    <mergeCell ref="Z11:Z12"/>
    <mergeCell ref="F11:F12"/>
    <mergeCell ref="N11:N12"/>
    <mergeCell ref="P11:P12"/>
    <mergeCell ref="D11:D12"/>
    <mergeCell ref="A8:AM8"/>
    <mergeCell ref="B4:AK4"/>
    <mergeCell ref="AL4:AM4"/>
    <mergeCell ref="C9:D9"/>
    <mergeCell ref="E9:F9"/>
    <mergeCell ref="Q9:Q10"/>
    <mergeCell ref="A1:A4"/>
    <mergeCell ref="B1:AK1"/>
    <mergeCell ref="AL1:AM1"/>
    <mergeCell ref="B2:AK2"/>
    <mergeCell ref="A9:A10"/>
    <mergeCell ref="B9:B10"/>
    <mergeCell ref="AK9:AM10"/>
    <mergeCell ref="B3:AK3"/>
    <mergeCell ref="AL3:AM3"/>
    <mergeCell ref="B6:AM6"/>
    <mergeCell ref="G9:H9"/>
    <mergeCell ref="R9:R10"/>
    <mergeCell ref="AG9:AG10"/>
    <mergeCell ref="AH9:AH10"/>
    <mergeCell ref="H11:H12"/>
    <mergeCell ref="L11:L12"/>
    <mergeCell ref="I9:I10"/>
    <mergeCell ref="J9:J10"/>
    <mergeCell ref="AC9:AD9"/>
    <mergeCell ref="Y9:Y10"/>
    <mergeCell ref="Z9:Z10"/>
    <mergeCell ref="K9:L9"/>
    <mergeCell ref="M9:N9"/>
    <mergeCell ref="O9:P9"/>
    <mergeCell ref="S9:T9"/>
    <mergeCell ref="U9:V9"/>
    <mergeCell ref="W9:X9"/>
    <mergeCell ref="T11:T12"/>
    <mergeCell ref="V11:V12"/>
    <mergeCell ref="X11:X12"/>
    <mergeCell ref="AI9:AI10"/>
    <mergeCell ref="AJ9:AJ10"/>
    <mergeCell ref="AK11:AM12"/>
    <mergeCell ref="AE9:AF9"/>
    <mergeCell ref="AB11:AB12"/>
    <mergeCell ref="AD11:AD12"/>
    <mergeCell ref="AF11:AF12"/>
    <mergeCell ref="AA9:AB9"/>
  </mergeCells>
  <conditionalFormatting sqref="AJ11">
    <cfRule type="cellIs" dxfId="268" priority="29" stopIfTrue="1" operator="equal">
      <formula>"0"</formula>
    </cfRule>
    <cfRule type="cellIs" dxfId="267" priority="30" stopIfTrue="1" operator="lessThanOrEqual">
      <formula>$AQ$5</formula>
    </cfRule>
    <cfRule type="cellIs" dxfId="266" priority="31" stopIfTrue="1" operator="greaterThanOrEqual">
      <formula>$AQ$2</formula>
    </cfRule>
    <cfRule type="cellIs" dxfId="257" priority="32" stopIfTrue="1" operator="between">
      <formula>$AQ$4</formula>
      <formula>$AQ$3</formula>
    </cfRule>
  </conditionalFormatting>
  <conditionalFormatting sqref="F11">
    <cfRule type="cellIs" dxfId="265" priority="8" operator="lessThanOrEqual">
      <formula>0</formula>
    </cfRule>
  </conditionalFormatting>
  <conditionalFormatting sqref="H11">
    <cfRule type="cellIs" dxfId="264" priority="7" operator="lessThanOrEqual">
      <formula>0</formula>
    </cfRule>
  </conditionalFormatting>
  <conditionalFormatting sqref="N11">
    <cfRule type="cellIs" dxfId="263" priority="6" operator="lessThanOrEqual">
      <formula>0</formula>
    </cfRule>
  </conditionalFormatting>
  <conditionalFormatting sqref="P11">
    <cfRule type="cellIs" dxfId="262" priority="5" operator="lessThanOrEqual">
      <formula>0</formula>
    </cfRule>
  </conditionalFormatting>
  <conditionalFormatting sqref="AD11">
    <cfRule type="cellIs" dxfId="261" priority="4" operator="lessThanOrEqual">
      <formula>0</formula>
    </cfRule>
  </conditionalFormatting>
  <conditionalFormatting sqref="AF11">
    <cfRule type="cellIs" dxfId="260" priority="3" operator="lessThanOrEqual">
      <formula>0</formula>
    </cfRule>
  </conditionalFormatting>
  <conditionalFormatting sqref="V11">
    <cfRule type="cellIs" dxfId="259" priority="2" operator="lessThanOrEqual">
      <formula>0</formula>
    </cfRule>
  </conditionalFormatting>
  <conditionalFormatting sqref="X11">
    <cfRule type="cellIs" dxfId="258" priority="1" operator="lessThanOrEqual">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F7252-AE2C-464B-8930-7F02FE4D9495}">
  <sheetPr>
    <tabColor theme="8" tint="0.39997558519241921"/>
  </sheetPr>
  <dimension ref="A1:S180"/>
  <sheetViews>
    <sheetView topLeftCell="A62" zoomScaleNormal="100" workbookViewId="0">
      <selection activeCell="C77" sqref="C77:P77"/>
    </sheetView>
  </sheetViews>
  <sheetFormatPr baseColWidth="10" defaultRowHeight="12.75" x14ac:dyDescent="0.2"/>
  <cols>
    <col min="1" max="1" width="1"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0" style="49" hidden="1" customWidth="1"/>
    <col min="20" max="16384" width="11.42578125" style="49"/>
  </cols>
  <sheetData>
    <row r="1" spans="1:19" ht="4.5" customHeight="1" thickBot="1" x14ac:dyDescent="0.25">
      <c r="B1" s="89"/>
      <c r="C1" s="89"/>
      <c r="D1" s="89"/>
      <c r="E1" s="89"/>
      <c r="F1" s="89"/>
      <c r="G1" s="89"/>
      <c r="H1" s="89"/>
      <c r="I1" s="89"/>
      <c r="J1" s="89"/>
      <c r="K1" s="89"/>
      <c r="L1" s="89"/>
      <c r="M1" s="89"/>
      <c r="N1" s="89"/>
      <c r="O1" s="89"/>
      <c r="P1" s="89"/>
    </row>
    <row r="2" spans="1:19" ht="16.5" customHeight="1" x14ac:dyDescent="0.2">
      <c r="B2" s="501"/>
      <c r="C2" s="504" t="s">
        <v>56</v>
      </c>
      <c r="D2" s="505"/>
      <c r="E2" s="505"/>
      <c r="F2" s="505"/>
      <c r="G2" s="505"/>
      <c r="H2" s="505"/>
      <c r="I2" s="505"/>
      <c r="J2" s="505"/>
      <c r="K2" s="505"/>
      <c r="L2" s="505"/>
      <c r="M2" s="506"/>
      <c r="N2" s="507" t="s">
        <v>185</v>
      </c>
      <c r="O2" s="508"/>
      <c r="P2" s="509"/>
      <c r="S2" s="49">
        <v>0.95</v>
      </c>
    </row>
    <row r="3" spans="1:19" ht="15.75" customHeight="1" x14ac:dyDescent="0.2">
      <c r="B3" s="502"/>
      <c r="C3" s="510" t="s">
        <v>58</v>
      </c>
      <c r="D3" s="511"/>
      <c r="E3" s="511"/>
      <c r="F3" s="511"/>
      <c r="G3" s="511"/>
      <c r="H3" s="511"/>
      <c r="I3" s="511"/>
      <c r="J3" s="511"/>
      <c r="K3" s="511"/>
      <c r="L3" s="511"/>
      <c r="M3" s="512"/>
      <c r="N3" s="513" t="s">
        <v>189</v>
      </c>
      <c r="O3" s="514"/>
      <c r="P3" s="515"/>
      <c r="S3" s="49">
        <v>0.94999</v>
      </c>
    </row>
    <row r="4" spans="1:19" ht="15.75" customHeight="1" x14ac:dyDescent="0.2">
      <c r="B4" s="502"/>
      <c r="C4" s="510" t="s">
        <v>59</v>
      </c>
      <c r="D4" s="511"/>
      <c r="E4" s="511"/>
      <c r="F4" s="511"/>
      <c r="G4" s="511"/>
      <c r="H4" s="511"/>
      <c r="I4" s="511"/>
      <c r="J4" s="511"/>
      <c r="K4" s="511"/>
      <c r="L4" s="511"/>
      <c r="M4" s="512"/>
      <c r="N4" s="513" t="s">
        <v>186</v>
      </c>
      <c r="O4" s="514"/>
      <c r="P4" s="515"/>
      <c r="S4" s="49">
        <v>0.8</v>
      </c>
    </row>
    <row r="5" spans="1:19" ht="16.5" customHeight="1" thickBot="1" x14ac:dyDescent="0.25">
      <c r="B5" s="503"/>
      <c r="C5" s="516" t="s">
        <v>60</v>
      </c>
      <c r="D5" s="517"/>
      <c r="E5" s="517"/>
      <c r="F5" s="517"/>
      <c r="G5" s="517"/>
      <c r="H5" s="517"/>
      <c r="I5" s="517"/>
      <c r="J5" s="517"/>
      <c r="K5" s="517"/>
      <c r="L5" s="517"/>
      <c r="M5" s="518"/>
      <c r="N5" s="519" t="s">
        <v>61</v>
      </c>
      <c r="O5" s="520"/>
      <c r="P5" s="521"/>
      <c r="S5" s="49">
        <v>0.79998999999999998</v>
      </c>
    </row>
    <row r="6" spans="1:19" ht="6" customHeight="1" thickBot="1" x14ac:dyDescent="0.25">
      <c r="B6" s="89"/>
      <c r="C6" s="89"/>
      <c r="D6" s="89"/>
      <c r="E6" s="89"/>
      <c r="F6" s="89"/>
      <c r="G6" s="89"/>
      <c r="H6" s="89"/>
      <c r="I6" s="89"/>
      <c r="J6" s="89"/>
      <c r="K6" s="89"/>
      <c r="L6" s="89"/>
      <c r="M6" s="89"/>
      <c r="N6" s="89"/>
      <c r="O6" s="89"/>
      <c r="P6" s="89"/>
    </row>
    <row r="7" spans="1:19" x14ac:dyDescent="0.2">
      <c r="A7" s="52"/>
      <c r="B7" s="522" t="s">
        <v>65</v>
      </c>
      <c r="C7" s="523"/>
      <c r="D7" s="523"/>
      <c r="E7" s="523"/>
      <c r="F7" s="523"/>
      <c r="G7" s="523"/>
      <c r="H7" s="523"/>
      <c r="I7" s="523"/>
      <c r="J7" s="523"/>
      <c r="K7" s="523"/>
      <c r="L7" s="523"/>
      <c r="M7" s="523"/>
      <c r="N7" s="523"/>
      <c r="O7" s="523"/>
      <c r="P7" s="524"/>
      <c r="Q7" s="52"/>
    </row>
    <row r="8" spans="1:19" ht="13.5" thickBot="1" x14ac:dyDescent="0.25">
      <c r="A8" s="52"/>
      <c r="B8" s="525"/>
      <c r="C8" s="526"/>
      <c r="D8" s="526"/>
      <c r="E8" s="526"/>
      <c r="F8" s="526"/>
      <c r="G8" s="526"/>
      <c r="H8" s="526"/>
      <c r="I8" s="526"/>
      <c r="J8" s="526"/>
      <c r="K8" s="526"/>
      <c r="L8" s="526"/>
      <c r="M8" s="526"/>
      <c r="N8" s="526"/>
      <c r="O8" s="526"/>
      <c r="P8" s="527"/>
      <c r="Q8" s="52"/>
    </row>
    <row r="9" spans="1:19" ht="6.75" customHeight="1" thickBot="1" x14ac:dyDescent="0.25">
      <c r="A9" s="52"/>
      <c r="B9" s="528"/>
      <c r="C9" s="528"/>
      <c r="D9" s="528"/>
      <c r="E9" s="528"/>
      <c r="F9" s="528"/>
      <c r="G9" s="528"/>
      <c r="H9" s="528"/>
      <c r="I9" s="528"/>
      <c r="J9" s="528"/>
      <c r="K9" s="528"/>
      <c r="L9" s="528"/>
      <c r="M9" s="528"/>
      <c r="N9" s="528"/>
      <c r="O9" s="528"/>
      <c r="P9" s="528"/>
      <c r="Q9" s="52"/>
    </row>
    <row r="10" spans="1:19" ht="26.25" customHeight="1" thickBot="1" x14ac:dyDescent="0.25">
      <c r="A10" s="52"/>
      <c r="B10" s="90" t="s">
        <v>83</v>
      </c>
      <c r="C10" s="534">
        <v>2024</v>
      </c>
      <c r="D10" s="535"/>
      <c r="E10" s="535"/>
      <c r="F10" s="535"/>
      <c r="G10" s="535"/>
      <c r="H10" s="535"/>
      <c r="I10" s="536"/>
      <c r="J10" s="529" t="s">
        <v>1</v>
      </c>
      <c r="K10" s="530"/>
      <c r="L10" s="530"/>
      <c r="M10" s="530"/>
      <c r="N10" s="531" t="s">
        <v>234</v>
      </c>
      <c r="O10" s="532"/>
      <c r="P10" s="533"/>
      <c r="Q10" s="52"/>
    </row>
    <row r="11" spans="1:19" ht="4.5" customHeight="1" thickBot="1" x14ac:dyDescent="0.25">
      <c r="A11" s="52"/>
      <c r="B11" s="537"/>
      <c r="C11" s="538"/>
      <c r="D11" s="538"/>
      <c r="E11" s="538"/>
      <c r="F11" s="538"/>
      <c r="G11" s="538"/>
      <c r="H11" s="538"/>
      <c r="I11" s="538"/>
      <c r="J11" s="538"/>
      <c r="K11" s="538"/>
      <c r="L11" s="538"/>
      <c r="M11" s="538"/>
      <c r="N11" s="538"/>
      <c r="O11" s="538"/>
      <c r="P11" s="539"/>
      <c r="Q11" s="52"/>
    </row>
    <row r="12" spans="1:19" ht="13.5" thickBot="1" x14ac:dyDescent="0.25">
      <c r="A12" s="52"/>
      <c r="B12" s="62" t="s">
        <v>0</v>
      </c>
      <c r="C12" s="540" t="s">
        <v>170</v>
      </c>
      <c r="D12" s="540"/>
      <c r="E12" s="540"/>
      <c r="F12" s="540"/>
      <c r="G12" s="540"/>
      <c r="H12" s="540"/>
      <c r="I12" s="540"/>
      <c r="J12" s="540"/>
      <c r="K12" s="540"/>
      <c r="L12" s="540"/>
      <c r="M12" s="540"/>
      <c r="N12" s="540"/>
      <c r="O12" s="540"/>
      <c r="P12" s="541"/>
      <c r="Q12" s="52"/>
    </row>
    <row r="13" spans="1:19" ht="4.5" customHeight="1" thickBot="1" x14ac:dyDescent="0.25">
      <c r="A13" s="52"/>
      <c r="B13" s="542"/>
      <c r="C13" s="543"/>
      <c r="D13" s="543"/>
      <c r="E13" s="543"/>
      <c r="F13" s="543"/>
      <c r="G13" s="543"/>
      <c r="H13" s="543"/>
      <c r="I13" s="543"/>
      <c r="J13" s="543"/>
      <c r="K13" s="543"/>
      <c r="L13" s="543"/>
      <c r="M13" s="543"/>
      <c r="N13" s="543"/>
      <c r="O13" s="543"/>
      <c r="P13" s="544"/>
      <c r="Q13" s="52"/>
    </row>
    <row r="14" spans="1:19" ht="18" customHeight="1" thickBot="1" x14ac:dyDescent="0.25">
      <c r="A14" s="52"/>
      <c r="B14" s="62" t="s">
        <v>6</v>
      </c>
      <c r="C14" s="545" t="s">
        <v>231</v>
      </c>
      <c r="D14" s="546"/>
      <c r="E14" s="546"/>
      <c r="F14" s="546"/>
      <c r="G14" s="546"/>
      <c r="H14" s="546"/>
      <c r="I14" s="546"/>
      <c r="J14" s="546"/>
      <c r="K14" s="546"/>
      <c r="L14" s="546"/>
      <c r="M14" s="546"/>
      <c r="N14" s="546"/>
      <c r="O14" s="546"/>
      <c r="P14" s="547"/>
      <c r="Q14" s="52"/>
    </row>
    <row r="15" spans="1:19" ht="4.5" customHeight="1" thickBot="1" x14ac:dyDescent="0.25">
      <c r="A15" s="52"/>
      <c r="B15" s="548"/>
      <c r="C15" s="549"/>
      <c r="D15" s="549"/>
      <c r="E15" s="549"/>
      <c r="F15" s="549"/>
      <c r="G15" s="549"/>
      <c r="H15" s="549"/>
      <c r="I15" s="549"/>
      <c r="J15" s="549"/>
      <c r="K15" s="549"/>
      <c r="L15" s="549"/>
      <c r="M15" s="549"/>
      <c r="N15" s="549"/>
      <c r="O15" s="549"/>
      <c r="P15" s="550"/>
      <c r="Q15" s="52"/>
    </row>
    <row r="16" spans="1:19" ht="32.25" customHeight="1" thickBot="1" x14ac:dyDescent="0.25">
      <c r="A16" s="52"/>
      <c r="B16" s="62" t="s">
        <v>25</v>
      </c>
      <c r="C16" s="531" t="s">
        <v>211</v>
      </c>
      <c r="D16" s="532"/>
      <c r="E16" s="532"/>
      <c r="F16" s="532"/>
      <c r="G16" s="532"/>
      <c r="H16" s="532"/>
      <c r="I16" s="532"/>
      <c r="J16" s="532"/>
      <c r="K16" s="532"/>
      <c r="L16" s="532"/>
      <c r="M16" s="532"/>
      <c r="N16" s="532"/>
      <c r="O16" s="532"/>
      <c r="P16" s="533"/>
      <c r="Q16" s="52"/>
    </row>
    <row r="17" spans="1:17" ht="4.5" customHeight="1" thickBot="1" x14ac:dyDescent="0.25">
      <c r="A17" s="52"/>
      <c r="B17" s="548"/>
      <c r="C17" s="549"/>
      <c r="D17" s="549"/>
      <c r="E17" s="549"/>
      <c r="F17" s="549"/>
      <c r="G17" s="549"/>
      <c r="H17" s="549"/>
      <c r="I17" s="549"/>
      <c r="J17" s="549"/>
      <c r="K17" s="549"/>
      <c r="L17" s="549"/>
      <c r="M17" s="549"/>
      <c r="N17" s="549"/>
      <c r="O17" s="549"/>
      <c r="P17" s="550"/>
      <c r="Q17" s="52"/>
    </row>
    <row r="18" spans="1:17" ht="26.25" customHeight="1" thickBot="1" x14ac:dyDescent="0.25">
      <c r="A18" s="52"/>
      <c r="B18" s="62" t="s">
        <v>11</v>
      </c>
      <c r="C18" s="551" t="s">
        <v>261</v>
      </c>
      <c r="D18" s="552"/>
      <c r="E18" s="552"/>
      <c r="F18" s="552"/>
      <c r="G18" s="552"/>
      <c r="H18" s="552"/>
      <c r="I18" s="552"/>
      <c r="J18" s="552"/>
      <c r="K18" s="552"/>
      <c r="L18" s="552"/>
      <c r="M18" s="552"/>
      <c r="N18" s="552"/>
      <c r="O18" s="552"/>
      <c r="P18" s="553"/>
      <c r="Q18" s="52"/>
    </row>
    <row r="19" spans="1:17" ht="4.5" customHeight="1" thickBot="1" x14ac:dyDescent="0.25">
      <c r="A19" s="52"/>
      <c r="B19" s="554"/>
      <c r="C19" s="554"/>
      <c r="D19" s="554"/>
      <c r="E19" s="554"/>
      <c r="F19" s="554"/>
      <c r="G19" s="554"/>
      <c r="H19" s="554"/>
      <c r="I19" s="554"/>
      <c r="J19" s="554"/>
      <c r="K19" s="554"/>
      <c r="L19" s="554"/>
      <c r="M19" s="554"/>
      <c r="N19" s="554"/>
      <c r="O19" s="554"/>
      <c r="P19" s="554"/>
      <c r="Q19" s="52"/>
    </row>
    <row r="20" spans="1:17" ht="17.25" customHeight="1" thickBot="1" x14ac:dyDescent="0.25">
      <c r="A20" s="52"/>
      <c r="B20" s="555" t="s">
        <v>26</v>
      </c>
      <c r="C20" s="556"/>
      <c r="D20" s="556"/>
      <c r="E20" s="556"/>
      <c r="F20" s="556"/>
      <c r="G20" s="556"/>
      <c r="H20" s="556"/>
      <c r="I20" s="556"/>
      <c r="J20" s="556"/>
      <c r="K20" s="556"/>
      <c r="L20" s="556"/>
      <c r="M20" s="556"/>
      <c r="N20" s="556"/>
      <c r="O20" s="556"/>
      <c r="P20" s="557"/>
      <c r="Q20" s="52"/>
    </row>
    <row r="21" spans="1:17" ht="4.5" customHeight="1" thickBot="1" x14ac:dyDescent="0.25">
      <c r="A21" s="52"/>
      <c r="B21" s="558"/>
      <c r="C21" s="559"/>
      <c r="D21" s="559"/>
      <c r="E21" s="559"/>
      <c r="F21" s="559"/>
      <c r="G21" s="559"/>
      <c r="H21" s="559"/>
      <c r="I21" s="559"/>
      <c r="J21" s="559"/>
      <c r="K21" s="559"/>
      <c r="L21" s="559"/>
      <c r="M21" s="559"/>
      <c r="N21" s="559"/>
      <c r="O21" s="559"/>
      <c r="P21" s="560"/>
      <c r="Q21" s="52"/>
    </row>
    <row r="22" spans="1:17" ht="51" customHeight="1" thickBot="1" x14ac:dyDescent="0.25">
      <c r="A22" s="52"/>
      <c r="B22" s="62" t="s">
        <v>3</v>
      </c>
      <c r="C22" s="561" t="s">
        <v>247</v>
      </c>
      <c r="D22" s="562"/>
      <c r="E22" s="562"/>
      <c r="F22" s="562"/>
      <c r="G22" s="562"/>
      <c r="H22" s="562"/>
      <c r="I22" s="562"/>
      <c r="J22" s="562"/>
      <c r="K22" s="562"/>
      <c r="L22" s="562"/>
      <c r="M22" s="562"/>
      <c r="N22" s="562"/>
      <c r="O22" s="562"/>
      <c r="P22" s="563"/>
      <c r="Q22" s="52"/>
    </row>
    <row r="23" spans="1:17" ht="4.5" customHeight="1" thickBot="1" x14ac:dyDescent="0.25">
      <c r="A23" s="52"/>
      <c r="B23" s="548"/>
      <c r="C23" s="549"/>
      <c r="D23" s="549"/>
      <c r="E23" s="549"/>
      <c r="F23" s="549"/>
      <c r="G23" s="549"/>
      <c r="H23" s="549"/>
      <c r="I23" s="549"/>
      <c r="J23" s="549"/>
      <c r="K23" s="549"/>
      <c r="L23" s="549"/>
      <c r="M23" s="549"/>
      <c r="N23" s="549"/>
      <c r="O23" s="549"/>
      <c r="P23" s="550"/>
      <c r="Q23" s="52"/>
    </row>
    <row r="24" spans="1:17" ht="82.5" customHeight="1" thickBot="1" x14ac:dyDescent="0.25">
      <c r="A24" s="52"/>
      <c r="B24" s="62" t="s">
        <v>12</v>
      </c>
      <c r="C24" s="564" t="s">
        <v>212</v>
      </c>
      <c r="D24" s="565"/>
      <c r="E24" s="565"/>
      <c r="F24" s="565"/>
      <c r="G24" s="565"/>
      <c r="H24" s="565"/>
      <c r="I24" s="565"/>
      <c r="J24" s="565"/>
      <c r="K24" s="565"/>
      <c r="L24" s="565"/>
      <c r="M24" s="565"/>
      <c r="N24" s="565"/>
      <c r="O24" s="565"/>
      <c r="P24" s="566"/>
      <c r="Q24" s="52"/>
    </row>
    <row r="25" spans="1:17" ht="4.5" customHeight="1" thickBot="1" x14ac:dyDescent="0.25">
      <c r="A25" s="52"/>
      <c r="B25" s="567"/>
      <c r="C25" s="568"/>
      <c r="D25" s="568"/>
      <c r="E25" s="568"/>
      <c r="F25" s="568"/>
      <c r="G25" s="568"/>
      <c r="H25" s="568"/>
      <c r="I25" s="568"/>
      <c r="J25" s="568"/>
      <c r="K25" s="568"/>
      <c r="L25" s="568"/>
      <c r="M25" s="568"/>
      <c r="N25" s="568"/>
      <c r="O25" s="568"/>
      <c r="P25" s="569"/>
      <c r="Q25" s="52"/>
    </row>
    <row r="26" spans="1:17" ht="13.5" customHeight="1" thickBot="1" x14ac:dyDescent="0.25">
      <c r="A26" s="52"/>
      <c r="B26" s="63" t="s">
        <v>2</v>
      </c>
      <c r="C26" s="570">
        <v>0.95</v>
      </c>
      <c r="D26" s="571"/>
      <c r="E26" s="571"/>
      <c r="F26" s="571"/>
      <c r="G26" s="571"/>
      <c r="H26" s="571"/>
      <c r="I26" s="571"/>
      <c r="J26" s="571"/>
      <c r="K26" s="571"/>
      <c r="L26" s="571"/>
      <c r="M26" s="571"/>
      <c r="N26" s="571"/>
      <c r="O26" s="571"/>
      <c r="P26" s="572"/>
      <c r="Q26" s="52"/>
    </row>
    <row r="27" spans="1:17" ht="4.5" customHeight="1" thickBot="1" x14ac:dyDescent="0.25">
      <c r="A27" s="52"/>
      <c r="B27" s="573"/>
      <c r="C27" s="574"/>
      <c r="D27" s="574"/>
      <c r="E27" s="574"/>
      <c r="F27" s="574"/>
      <c r="G27" s="574"/>
      <c r="H27" s="574"/>
      <c r="I27" s="574"/>
      <c r="J27" s="574"/>
      <c r="K27" s="574"/>
      <c r="L27" s="574"/>
      <c r="M27" s="574"/>
      <c r="N27" s="574"/>
      <c r="O27" s="574"/>
      <c r="P27" s="575"/>
      <c r="Q27" s="52"/>
    </row>
    <row r="28" spans="1:17" ht="12.75" customHeight="1" thickBot="1" x14ac:dyDescent="0.25">
      <c r="A28" s="52"/>
      <c r="B28" s="63" t="s">
        <v>13</v>
      </c>
      <c r="C28" s="64" t="s">
        <v>14</v>
      </c>
      <c r="D28" s="576" t="s">
        <v>230</v>
      </c>
      <c r="E28" s="571"/>
      <c r="F28" s="571"/>
      <c r="G28" s="572"/>
      <c r="H28" s="577" t="s">
        <v>15</v>
      </c>
      <c r="I28" s="577"/>
      <c r="J28" s="577"/>
      <c r="K28" s="576" t="s">
        <v>241</v>
      </c>
      <c r="L28" s="571"/>
      <c r="M28" s="572"/>
      <c r="N28" s="578" t="s">
        <v>16</v>
      </c>
      <c r="O28" s="579"/>
      <c r="P28" s="148" t="s">
        <v>242</v>
      </c>
      <c r="Q28" s="52"/>
    </row>
    <row r="29" spans="1:17" ht="4.5" customHeight="1" thickBot="1" x14ac:dyDescent="0.25">
      <c r="A29" s="52"/>
      <c r="B29" s="580"/>
      <c r="C29" s="581"/>
      <c r="D29" s="581"/>
      <c r="E29" s="581"/>
      <c r="F29" s="581"/>
      <c r="G29" s="581"/>
      <c r="H29" s="581"/>
      <c r="I29" s="581"/>
      <c r="J29" s="581"/>
      <c r="K29" s="581"/>
      <c r="L29" s="581"/>
      <c r="M29" s="581"/>
      <c r="N29" s="581"/>
      <c r="O29" s="581"/>
      <c r="P29" s="582"/>
      <c r="Q29" s="52"/>
    </row>
    <row r="30" spans="1:17" ht="13.5" thickBot="1" x14ac:dyDescent="0.25">
      <c r="A30" s="52"/>
      <c r="B30" s="88" t="s">
        <v>7</v>
      </c>
      <c r="C30" s="583" t="s">
        <v>184</v>
      </c>
      <c r="D30" s="584"/>
      <c r="E30" s="584"/>
      <c r="F30" s="584"/>
      <c r="G30" s="584"/>
      <c r="H30" s="584"/>
      <c r="I30" s="584"/>
      <c r="J30" s="584"/>
      <c r="K30" s="584"/>
      <c r="L30" s="584"/>
      <c r="M30" s="584"/>
      <c r="N30" s="584"/>
      <c r="O30" s="584"/>
      <c r="P30" s="585"/>
      <c r="Q30" s="52"/>
    </row>
    <row r="31" spans="1:17" ht="4.5" customHeight="1" thickBot="1" x14ac:dyDescent="0.25">
      <c r="A31" s="52"/>
      <c r="B31" s="548"/>
      <c r="C31" s="549"/>
      <c r="D31" s="549"/>
      <c r="E31" s="549"/>
      <c r="F31" s="549"/>
      <c r="G31" s="549"/>
      <c r="H31" s="549"/>
      <c r="I31" s="549"/>
      <c r="J31" s="549"/>
      <c r="K31" s="549"/>
      <c r="L31" s="549"/>
      <c r="M31" s="549"/>
      <c r="N31" s="549"/>
      <c r="O31" s="549"/>
      <c r="P31" s="550"/>
      <c r="Q31" s="52"/>
    </row>
    <row r="32" spans="1:17" ht="13.5" thickBot="1" x14ac:dyDescent="0.25">
      <c r="A32" s="52"/>
      <c r="B32" s="88" t="s">
        <v>4</v>
      </c>
      <c r="C32" s="586" t="s">
        <v>71</v>
      </c>
      <c r="D32" s="584"/>
      <c r="E32" s="584"/>
      <c r="F32" s="584"/>
      <c r="G32" s="584"/>
      <c r="H32" s="584"/>
      <c r="I32" s="584"/>
      <c r="J32" s="584"/>
      <c r="K32" s="584"/>
      <c r="L32" s="584"/>
      <c r="M32" s="584"/>
      <c r="N32" s="584"/>
      <c r="O32" s="584"/>
      <c r="P32" s="585"/>
      <c r="Q32" s="52"/>
    </row>
    <row r="33" spans="1:17" ht="4.5" customHeight="1" thickBot="1" x14ac:dyDescent="0.25">
      <c r="A33" s="52"/>
      <c r="B33" s="548"/>
      <c r="C33" s="549"/>
      <c r="D33" s="549"/>
      <c r="E33" s="549"/>
      <c r="F33" s="549"/>
      <c r="G33" s="549"/>
      <c r="H33" s="549"/>
      <c r="I33" s="549"/>
      <c r="J33" s="549"/>
      <c r="K33" s="549"/>
      <c r="L33" s="549"/>
      <c r="M33" s="549"/>
      <c r="N33" s="549"/>
      <c r="O33" s="549"/>
      <c r="P33" s="550"/>
      <c r="Q33" s="52"/>
    </row>
    <row r="34" spans="1:17" ht="13.5" thickBot="1" x14ac:dyDescent="0.25">
      <c r="A34" s="52"/>
      <c r="B34" s="88" t="s">
        <v>23</v>
      </c>
      <c r="C34" s="586" t="s">
        <v>71</v>
      </c>
      <c r="D34" s="584"/>
      <c r="E34" s="584"/>
      <c r="F34" s="584"/>
      <c r="G34" s="584"/>
      <c r="H34" s="584"/>
      <c r="I34" s="584"/>
      <c r="J34" s="584"/>
      <c r="K34" s="584"/>
      <c r="L34" s="584"/>
      <c r="M34" s="584"/>
      <c r="N34" s="584"/>
      <c r="O34" s="584"/>
      <c r="P34" s="585"/>
      <c r="Q34" s="52"/>
    </row>
    <row r="35" spans="1:17" ht="4.5" customHeight="1" thickBot="1" x14ac:dyDescent="0.25">
      <c r="A35" s="52"/>
      <c r="B35" s="542"/>
      <c r="C35" s="543"/>
      <c r="D35" s="543"/>
      <c r="E35" s="543"/>
      <c r="F35" s="543"/>
      <c r="G35" s="543"/>
      <c r="H35" s="543"/>
      <c r="I35" s="543"/>
      <c r="J35" s="543"/>
      <c r="K35" s="543"/>
      <c r="L35" s="543"/>
      <c r="M35" s="543"/>
      <c r="N35" s="543"/>
      <c r="O35" s="543"/>
      <c r="P35" s="544"/>
      <c r="Q35" s="52"/>
    </row>
    <row r="36" spans="1:17" ht="16.5" customHeight="1" thickBot="1" x14ac:dyDescent="0.25">
      <c r="A36" s="52"/>
      <c r="B36" s="88" t="s">
        <v>64</v>
      </c>
      <c r="C36" s="583" t="s">
        <v>71</v>
      </c>
      <c r="D36" s="584"/>
      <c r="E36" s="584"/>
      <c r="F36" s="584"/>
      <c r="G36" s="584"/>
      <c r="H36" s="584"/>
      <c r="I36" s="584"/>
      <c r="J36" s="584"/>
      <c r="K36" s="584"/>
      <c r="L36" s="584"/>
      <c r="M36" s="584"/>
      <c r="N36" s="584"/>
      <c r="O36" s="584"/>
      <c r="P36" s="585"/>
      <c r="Q36" s="52"/>
    </row>
    <row r="37" spans="1:17" ht="4.5" customHeight="1" thickBot="1" x14ac:dyDescent="0.25">
      <c r="A37" s="52"/>
      <c r="B37" s="91"/>
      <c r="C37" s="91"/>
      <c r="D37" s="91"/>
      <c r="E37" s="91"/>
      <c r="F37" s="91"/>
      <c r="G37" s="91"/>
      <c r="H37" s="91"/>
      <c r="I37" s="91"/>
      <c r="J37" s="91"/>
      <c r="K37" s="91"/>
      <c r="L37" s="91"/>
      <c r="M37" s="91"/>
      <c r="N37" s="91"/>
      <c r="O37" s="91"/>
      <c r="P37" s="91"/>
      <c r="Q37" s="52"/>
    </row>
    <row r="38" spans="1:17" ht="13.5" thickBot="1" x14ac:dyDescent="0.25">
      <c r="A38" s="52"/>
      <c r="B38" s="589" t="s">
        <v>17</v>
      </c>
      <c r="C38" s="590"/>
      <c r="D38" s="590"/>
      <c r="E38" s="590"/>
      <c r="F38" s="590"/>
      <c r="G38" s="590"/>
      <c r="H38" s="590"/>
      <c r="I38" s="590"/>
      <c r="J38" s="590"/>
      <c r="K38" s="590"/>
      <c r="L38" s="590"/>
      <c r="M38" s="590"/>
      <c r="N38" s="590"/>
      <c r="O38" s="591"/>
      <c r="P38" s="592"/>
      <c r="Q38" s="52"/>
    </row>
    <row r="39" spans="1:17" ht="13.5" thickBot="1" x14ac:dyDescent="0.25">
      <c r="A39" s="52"/>
      <c r="B39" s="92" t="s">
        <v>22</v>
      </c>
      <c r="C39" s="589" t="s">
        <v>18</v>
      </c>
      <c r="D39" s="590"/>
      <c r="E39" s="590"/>
      <c r="F39" s="590"/>
      <c r="G39" s="592"/>
      <c r="H39" s="589" t="s">
        <v>7</v>
      </c>
      <c r="I39" s="590"/>
      <c r="J39" s="590"/>
      <c r="K39" s="590"/>
      <c r="L39" s="592"/>
      <c r="M39" s="589" t="s">
        <v>19</v>
      </c>
      <c r="N39" s="590"/>
      <c r="O39" s="591"/>
      <c r="P39" s="592"/>
      <c r="Q39" s="52"/>
    </row>
    <row r="40" spans="1:17" ht="54" customHeight="1" x14ac:dyDescent="0.2">
      <c r="A40" s="52"/>
      <c r="B40" s="126" t="s">
        <v>213</v>
      </c>
      <c r="C40" s="666" t="s">
        <v>214</v>
      </c>
      <c r="D40" s="667"/>
      <c r="E40" s="667"/>
      <c r="F40" s="667"/>
      <c r="G40" s="668"/>
      <c r="H40" s="669" t="s">
        <v>192</v>
      </c>
      <c r="I40" s="670"/>
      <c r="J40" s="670"/>
      <c r="K40" s="670"/>
      <c r="L40" s="671"/>
      <c r="M40" s="666" t="s">
        <v>193</v>
      </c>
      <c r="N40" s="667"/>
      <c r="O40" s="667"/>
      <c r="P40" s="672"/>
      <c r="Q40" s="52"/>
    </row>
    <row r="41" spans="1:17" ht="55.5" customHeight="1" x14ac:dyDescent="0.2">
      <c r="A41" s="52"/>
      <c r="B41" s="127" t="s">
        <v>215</v>
      </c>
      <c r="C41" s="673" t="s">
        <v>235</v>
      </c>
      <c r="D41" s="674"/>
      <c r="E41" s="674"/>
      <c r="F41" s="674"/>
      <c r="G41" s="675"/>
      <c r="H41" s="676" t="s">
        <v>192</v>
      </c>
      <c r="I41" s="677"/>
      <c r="J41" s="677"/>
      <c r="K41" s="677"/>
      <c r="L41" s="678"/>
      <c r="M41" s="673" t="s">
        <v>193</v>
      </c>
      <c r="N41" s="674"/>
      <c r="O41" s="674"/>
      <c r="P41" s="679"/>
      <c r="Q41" s="52"/>
    </row>
    <row r="42" spans="1:17" ht="13.5" customHeight="1" x14ac:dyDescent="0.2">
      <c r="A42" s="52"/>
      <c r="B42" s="93"/>
      <c r="C42" s="599"/>
      <c r="D42" s="599"/>
      <c r="E42" s="599"/>
      <c r="F42" s="599"/>
      <c r="G42" s="599"/>
      <c r="H42" s="599"/>
      <c r="I42" s="599"/>
      <c r="J42" s="599"/>
      <c r="K42" s="599"/>
      <c r="L42" s="599"/>
      <c r="M42" s="599"/>
      <c r="N42" s="599"/>
      <c r="O42" s="599"/>
      <c r="P42" s="600"/>
      <c r="Q42" s="52"/>
    </row>
    <row r="43" spans="1:17" ht="12.75" customHeight="1" x14ac:dyDescent="0.2">
      <c r="A43" s="52"/>
      <c r="B43" s="93"/>
      <c r="C43" s="599"/>
      <c r="D43" s="599"/>
      <c r="E43" s="599"/>
      <c r="F43" s="599"/>
      <c r="G43" s="599"/>
      <c r="H43" s="599"/>
      <c r="I43" s="599"/>
      <c r="J43" s="599"/>
      <c r="K43" s="599"/>
      <c r="L43" s="599"/>
      <c r="M43" s="599"/>
      <c r="N43" s="599"/>
      <c r="O43" s="599"/>
      <c r="P43" s="600"/>
      <c r="Q43" s="52"/>
    </row>
    <row r="44" spans="1:17" ht="11.25" customHeight="1" thickBot="1" x14ac:dyDescent="0.25">
      <c r="A44" s="52"/>
      <c r="B44" s="94"/>
      <c r="C44" s="617"/>
      <c r="D44" s="617"/>
      <c r="E44" s="617"/>
      <c r="F44" s="617"/>
      <c r="G44" s="617"/>
      <c r="H44" s="617"/>
      <c r="I44" s="617"/>
      <c r="J44" s="617"/>
      <c r="K44" s="617"/>
      <c r="L44" s="617"/>
      <c r="M44" s="617"/>
      <c r="N44" s="617"/>
      <c r="O44" s="617"/>
      <c r="P44" s="618"/>
      <c r="Q44" s="52"/>
    </row>
    <row r="45" spans="1:17" ht="4.5" customHeight="1" thickBot="1" x14ac:dyDescent="0.25">
      <c r="A45" s="52"/>
      <c r="B45" s="95"/>
      <c r="C45" s="95"/>
      <c r="D45" s="95"/>
      <c r="E45" s="95"/>
      <c r="F45" s="95"/>
      <c r="G45" s="95"/>
      <c r="H45" s="95"/>
      <c r="I45" s="95"/>
      <c r="J45" s="95"/>
      <c r="K45" s="95"/>
      <c r="L45" s="95"/>
      <c r="M45" s="95"/>
      <c r="N45" s="95"/>
      <c r="O45" s="95"/>
      <c r="P45" s="95"/>
      <c r="Q45" s="52"/>
    </row>
    <row r="46" spans="1:17" ht="13.5" customHeight="1" thickBot="1" x14ac:dyDescent="0.25">
      <c r="A46" s="52"/>
      <c r="B46" s="555" t="s">
        <v>8</v>
      </c>
      <c r="C46" s="556"/>
      <c r="D46" s="556"/>
      <c r="E46" s="556"/>
      <c r="F46" s="556"/>
      <c r="G46" s="556"/>
      <c r="H46" s="556"/>
      <c r="I46" s="556"/>
      <c r="J46" s="556"/>
      <c r="K46" s="556"/>
      <c r="L46" s="556"/>
      <c r="M46" s="556"/>
      <c r="N46" s="556"/>
      <c r="O46" s="556"/>
      <c r="P46" s="557"/>
      <c r="Q46" s="52"/>
    </row>
    <row r="47" spans="1:17" ht="4.5" customHeight="1" thickBot="1" x14ac:dyDescent="0.25">
      <c r="A47" s="52"/>
      <c r="B47" s="96"/>
      <c r="C47" s="91"/>
      <c r="D47" s="91"/>
      <c r="E47" s="91"/>
      <c r="F47" s="91"/>
      <c r="G47" s="91"/>
      <c r="H47" s="91"/>
      <c r="I47" s="91"/>
      <c r="J47" s="91"/>
      <c r="K47" s="91"/>
      <c r="L47" s="91"/>
      <c r="M47" s="91"/>
      <c r="N47" s="91"/>
      <c r="O47" s="91"/>
      <c r="P47" s="97"/>
      <c r="Q47" s="52"/>
    </row>
    <row r="48" spans="1:17" x14ac:dyDescent="0.2">
      <c r="A48" s="52"/>
      <c r="B48" s="619"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52"/>
    </row>
    <row r="49" spans="1:17" ht="13.5" thickBot="1" x14ac:dyDescent="0.25">
      <c r="A49" s="52"/>
      <c r="B49" s="620"/>
      <c r="C49" s="70" t="s">
        <v>10</v>
      </c>
      <c r="D49" s="71"/>
      <c r="E49" s="71"/>
      <c r="F49" s="72">
        <f>'Registro Almacén'!D10</f>
        <v>1</v>
      </c>
      <c r="G49" s="73"/>
      <c r="H49" s="73"/>
      <c r="I49" s="72">
        <f>'Registro Almacén'!F10</f>
        <v>1</v>
      </c>
      <c r="J49" s="73"/>
      <c r="K49" s="73"/>
      <c r="L49" s="72">
        <f>'Registro Almacén'!H10</f>
        <v>1</v>
      </c>
      <c r="M49" s="73"/>
      <c r="N49" s="73"/>
      <c r="O49" s="72">
        <f>'Registro Almacén'!J10</f>
        <v>1</v>
      </c>
      <c r="P49" s="141">
        <f>+Reg_Encuesta!AJ11</f>
        <v>0.97391304347826091</v>
      </c>
      <c r="Q49" s="52"/>
    </row>
    <row r="50" spans="1:17" ht="4.5" customHeight="1" thickBot="1" x14ac:dyDescent="0.25">
      <c r="A50" s="52"/>
      <c r="B50" s="98">
        <v>0.9</v>
      </c>
      <c r="C50" s="74"/>
      <c r="D50" s="74"/>
      <c r="E50" s="74"/>
      <c r="F50" s="75">
        <f>+$C$26</f>
        <v>0.95</v>
      </c>
      <c r="G50" s="74"/>
      <c r="H50" s="74"/>
      <c r="I50" s="75">
        <f>+$C$26</f>
        <v>0.95</v>
      </c>
      <c r="J50" s="74"/>
      <c r="K50" s="74"/>
      <c r="L50" s="75">
        <f>+$C$26</f>
        <v>0.95</v>
      </c>
      <c r="M50" s="74"/>
      <c r="N50" s="74"/>
      <c r="O50" s="75">
        <f>+$C$26</f>
        <v>0.95</v>
      </c>
      <c r="P50" s="75">
        <f>+$C$26</f>
        <v>0.95</v>
      </c>
      <c r="Q50" s="52"/>
    </row>
    <row r="51" spans="1:17" ht="22.5" customHeight="1" thickBot="1" x14ac:dyDescent="0.25">
      <c r="A51" s="52"/>
      <c r="B51" s="555" t="s">
        <v>21</v>
      </c>
      <c r="C51" s="556"/>
      <c r="D51" s="556"/>
      <c r="E51" s="556"/>
      <c r="F51" s="556"/>
      <c r="G51" s="556"/>
      <c r="H51" s="556"/>
      <c r="I51" s="556"/>
      <c r="J51" s="556"/>
      <c r="K51" s="556"/>
      <c r="L51" s="556"/>
      <c r="M51" s="556"/>
      <c r="N51" s="556"/>
      <c r="O51" s="556"/>
      <c r="P51" s="557"/>
      <c r="Q51" s="52"/>
    </row>
    <row r="52" spans="1:17" x14ac:dyDescent="0.2">
      <c r="A52" s="52"/>
      <c r="B52" s="607"/>
      <c r="C52" s="608"/>
      <c r="D52" s="608"/>
      <c r="E52" s="608"/>
      <c r="F52" s="608"/>
      <c r="G52" s="608"/>
      <c r="H52" s="608"/>
      <c r="I52" s="608"/>
      <c r="J52" s="608"/>
      <c r="K52" s="608"/>
      <c r="L52" s="608"/>
      <c r="M52" s="608"/>
      <c r="N52" s="608"/>
      <c r="O52" s="608"/>
      <c r="P52" s="609"/>
      <c r="Q52" s="52"/>
    </row>
    <row r="53" spans="1:17" x14ac:dyDescent="0.2">
      <c r="A53" s="52"/>
      <c r="B53" s="610"/>
      <c r="C53" s="611"/>
      <c r="D53" s="611"/>
      <c r="E53" s="611"/>
      <c r="F53" s="611"/>
      <c r="G53" s="611"/>
      <c r="H53" s="611"/>
      <c r="I53" s="611"/>
      <c r="J53" s="611"/>
      <c r="K53" s="611"/>
      <c r="L53" s="611"/>
      <c r="M53" s="611"/>
      <c r="N53" s="611"/>
      <c r="O53" s="611"/>
      <c r="P53" s="612"/>
      <c r="Q53" s="52"/>
    </row>
    <row r="54" spans="1:17" x14ac:dyDescent="0.2">
      <c r="A54" s="52"/>
      <c r="B54" s="610"/>
      <c r="C54" s="611"/>
      <c r="D54" s="611"/>
      <c r="E54" s="611"/>
      <c r="F54" s="611"/>
      <c r="G54" s="611"/>
      <c r="H54" s="611"/>
      <c r="I54" s="611"/>
      <c r="J54" s="611"/>
      <c r="K54" s="611"/>
      <c r="L54" s="611"/>
      <c r="M54" s="611"/>
      <c r="N54" s="611"/>
      <c r="O54" s="611"/>
      <c r="P54" s="612"/>
      <c r="Q54" s="52"/>
    </row>
    <row r="55" spans="1:17" x14ac:dyDescent="0.2">
      <c r="A55" s="52"/>
      <c r="B55" s="610"/>
      <c r="C55" s="611"/>
      <c r="D55" s="611"/>
      <c r="E55" s="611"/>
      <c r="F55" s="611"/>
      <c r="G55" s="611"/>
      <c r="H55" s="611"/>
      <c r="I55" s="611"/>
      <c r="J55" s="611"/>
      <c r="K55" s="611"/>
      <c r="L55" s="611"/>
      <c r="M55" s="611"/>
      <c r="N55" s="611"/>
      <c r="O55" s="611"/>
      <c r="P55" s="612"/>
      <c r="Q55" s="52"/>
    </row>
    <row r="56" spans="1:17" x14ac:dyDescent="0.2">
      <c r="A56" s="52"/>
      <c r="B56" s="610"/>
      <c r="C56" s="611"/>
      <c r="D56" s="611"/>
      <c r="E56" s="611"/>
      <c r="F56" s="611"/>
      <c r="G56" s="611"/>
      <c r="H56" s="611"/>
      <c r="I56" s="611"/>
      <c r="J56" s="611"/>
      <c r="K56" s="611"/>
      <c r="L56" s="611"/>
      <c r="M56" s="611"/>
      <c r="N56" s="611"/>
      <c r="O56" s="611"/>
      <c r="P56" s="612"/>
      <c r="Q56" s="52"/>
    </row>
    <row r="57" spans="1:17" x14ac:dyDescent="0.2">
      <c r="A57" s="52"/>
      <c r="B57" s="610"/>
      <c r="C57" s="611"/>
      <c r="D57" s="611"/>
      <c r="E57" s="611"/>
      <c r="F57" s="611"/>
      <c r="G57" s="611"/>
      <c r="H57" s="611"/>
      <c r="I57" s="611"/>
      <c r="J57" s="611"/>
      <c r="K57" s="611"/>
      <c r="L57" s="611"/>
      <c r="M57" s="611"/>
      <c r="N57" s="611"/>
      <c r="O57" s="611"/>
      <c r="P57" s="612"/>
      <c r="Q57" s="52"/>
    </row>
    <row r="58" spans="1:17" x14ac:dyDescent="0.2">
      <c r="A58" s="52"/>
      <c r="B58" s="610"/>
      <c r="C58" s="611"/>
      <c r="D58" s="611"/>
      <c r="E58" s="611"/>
      <c r="F58" s="611"/>
      <c r="G58" s="611"/>
      <c r="H58" s="611"/>
      <c r="I58" s="611"/>
      <c r="J58" s="611"/>
      <c r="K58" s="611"/>
      <c r="L58" s="611"/>
      <c r="M58" s="611"/>
      <c r="N58" s="611"/>
      <c r="O58" s="611"/>
      <c r="P58" s="612"/>
      <c r="Q58" s="52"/>
    </row>
    <row r="59" spans="1:17" x14ac:dyDescent="0.2">
      <c r="A59" s="52"/>
      <c r="B59" s="610"/>
      <c r="C59" s="611"/>
      <c r="D59" s="611"/>
      <c r="E59" s="611"/>
      <c r="F59" s="611"/>
      <c r="G59" s="611"/>
      <c r="H59" s="611"/>
      <c r="I59" s="611"/>
      <c r="J59" s="611"/>
      <c r="K59" s="611"/>
      <c r="L59" s="611"/>
      <c r="M59" s="611"/>
      <c r="N59" s="611"/>
      <c r="O59" s="611"/>
      <c r="P59" s="612"/>
      <c r="Q59" s="52"/>
    </row>
    <row r="60" spans="1:17" x14ac:dyDescent="0.2">
      <c r="A60" s="52"/>
      <c r="B60" s="610"/>
      <c r="C60" s="611"/>
      <c r="D60" s="611"/>
      <c r="E60" s="611"/>
      <c r="F60" s="611"/>
      <c r="G60" s="611"/>
      <c r="H60" s="611"/>
      <c r="I60" s="611"/>
      <c r="J60" s="611"/>
      <c r="K60" s="611"/>
      <c r="L60" s="611"/>
      <c r="M60" s="611"/>
      <c r="N60" s="611"/>
      <c r="O60" s="611"/>
      <c r="P60" s="612"/>
      <c r="Q60" s="52"/>
    </row>
    <row r="61" spans="1:17" x14ac:dyDescent="0.2">
      <c r="A61" s="52"/>
      <c r="B61" s="610"/>
      <c r="C61" s="611"/>
      <c r="D61" s="611"/>
      <c r="E61" s="611"/>
      <c r="F61" s="611"/>
      <c r="G61" s="611"/>
      <c r="H61" s="611"/>
      <c r="I61" s="611"/>
      <c r="J61" s="611"/>
      <c r="K61" s="611"/>
      <c r="L61" s="611"/>
      <c r="M61" s="611"/>
      <c r="N61" s="611"/>
      <c r="O61" s="611"/>
      <c r="P61" s="612"/>
      <c r="Q61" s="52"/>
    </row>
    <row r="62" spans="1:17" x14ac:dyDescent="0.2">
      <c r="A62" s="52"/>
      <c r="B62" s="610"/>
      <c r="C62" s="611"/>
      <c r="D62" s="611"/>
      <c r="E62" s="611"/>
      <c r="F62" s="611"/>
      <c r="G62" s="611"/>
      <c r="H62" s="611"/>
      <c r="I62" s="611"/>
      <c r="J62" s="611"/>
      <c r="K62" s="611"/>
      <c r="L62" s="611"/>
      <c r="M62" s="611"/>
      <c r="N62" s="611"/>
      <c r="O62" s="611"/>
      <c r="P62" s="612"/>
      <c r="Q62" s="52"/>
    </row>
    <row r="63" spans="1:17" x14ac:dyDescent="0.2">
      <c r="A63" s="52"/>
      <c r="B63" s="610"/>
      <c r="C63" s="611"/>
      <c r="D63" s="611"/>
      <c r="E63" s="611"/>
      <c r="F63" s="611"/>
      <c r="G63" s="611"/>
      <c r="H63" s="611"/>
      <c r="I63" s="611"/>
      <c r="J63" s="611"/>
      <c r="K63" s="611"/>
      <c r="L63" s="611"/>
      <c r="M63" s="611"/>
      <c r="N63" s="611"/>
      <c r="O63" s="611"/>
      <c r="P63" s="612"/>
      <c r="Q63" s="52"/>
    </row>
    <row r="64" spans="1:17" x14ac:dyDescent="0.2">
      <c r="A64" s="52"/>
      <c r="B64" s="610"/>
      <c r="C64" s="611"/>
      <c r="D64" s="611"/>
      <c r="E64" s="611"/>
      <c r="F64" s="611"/>
      <c r="G64" s="611"/>
      <c r="H64" s="611"/>
      <c r="I64" s="611"/>
      <c r="J64" s="611"/>
      <c r="K64" s="611"/>
      <c r="L64" s="611"/>
      <c r="M64" s="611"/>
      <c r="N64" s="611"/>
      <c r="O64" s="611"/>
      <c r="P64" s="612"/>
      <c r="Q64" s="52"/>
    </row>
    <row r="65" spans="1:17" x14ac:dyDescent="0.2">
      <c r="A65" s="52"/>
      <c r="B65" s="610"/>
      <c r="C65" s="611"/>
      <c r="D65" s="611"/>
      <c r="E65" s="611"/>
      <c r="F65" s="611"/>
      <c r="G65" s="611"/>
      <c r="H65" s="611"/>
      <c r="I65" s="611"/>
      <c r="J65" s="611"/>
      <c r="K65" s="611"/>
      <c r="L65" s="611"/>
      <c r="M65" s="611"/>
      <c r="N65" s="611"/>
      <c r="O65" s="611"/>
      <c r="P65" s="612"/>
      <c r="Q65" s="52"/>
    </row>
    <row r="66" spans="1:17" x14ac:dyDescent="0.2">
      <c r="A66" s="52"/>
      <c r="B66" s="610"/>
      <c r="C66" s="611"/>
      <c r="D66" s="611"/>
      <c r="E66" s="611"/>
      <c r="F66" s="611"/>
      <c r="G66" s="611"/>
      <c r="H66" s="611"/>
      <c r="I66" s="611"/>
      <c r="J66" s="611"/>
      <c r="K66" s="611"/>
      <c r="L66" s="611"/>
      <c r="M66" s="611"/>
      <c r="N66" s="611"/>
      <c r="O66" s="611"/>
      <c r="P66" s="612"/>
      <c r="Q66" s="52"/>
    </row>
    <row r="67" spans="1:17" ht="13.5" thickBot="1" x14ac:dyDescent="0.25">
      <c r="A67" s="52"/>
      <c r="B67" s="613"/>
      <c r="C67" s="614"/>
      <c r="D67" s="614"/>
      <c r="E67" s="614"/>
      <c r="F67" s="614"/>
      <c r="G67" s="614"/>
      <c r="H67" s="614"/>
      <c r="I67" s="614"/>
      <c r="J67" s="614"/>
      <c r="K67" s="614"/>
      <c r="L67" s="614"/>
      <c r="M67" s="614"/>
      <c r="N67" s="614"/>
      <c r="O67" s="614"/>
      <c r="P67" s="615"/>
      <c r="Q67" s="52"/>
    </row>
    <row r="68" spans="1:17" s="53" customFormat="1" ht="4.5" customHeight="1" thickBot="1" x14ac:dyDescent="0.25">
      <c r="A68" s="656"/>
      <c r="B68" s="656"/>
      <c r="C68" s="656"/>
      <c r="D68" s="656"/>
      <c r="E68" s="656"/>
      <c r="F68" s="656"/>
      <c r="G68" s="656"/>
      <c r="H68" s="656"/>
      <c r="I68" s="656"/>
      <c r="J68" s="656"/>
      <c r="K68" s="656"/>
      <c r="L68" s="656"/>
      <c r="M68" s="656"/>
      <c r="N68" s="656"/>
      <c r="O68" s="656"/>
      <c r="P68" s="656"/>
      <c r="Q68" s="656"/>
    </row>
    <row r="69" spans="1:17" ht="15" customHeight="1" x14ac:dyDescent="0.2">
      <c r="A69" s="52"/>
      <c r="B69" s="657" t="s">
        <v>5</v>
      </c>
      <c r="C69" s="660" t="s">
        <v>180</v>
      </c>
      <c r="D69" s="661"/>
      <c r="E69" s="661"/>
      <c r="F69" s="661"/>
      <c r="G69" s="661"/>
      <c r="H69" s="661"/>
      <c r="I69" s="661"/>
      <c r="J69" s="661"/>
      <c r="K69" s="661"/>
      <c r="L69" s="661"/>
      <c r="M69" s="661"/>
      <c r="N69" s="661"/>
      <c r="O69" s="661"/>
      <c r="P69" s="662"/>
      <c r="Q69" s="52"/>
    </row>
    <row r="70" spans="1:17" ht="49.5" customHeight="1" x14ac:dyDescent="0.2">
      <c r="A70" s="52"/>
      <c r="B70" s="658"/>
      <c r="C70" s="626" t="s">
        <v>273</v>
      </c>
      <c r="D70" s="627"/>
      <c r="E70" s="627"/>
      <c r="F70" s="627"/>
      <c r="G70" s="627"/>
      <c r="H70" s="627"/>
      <c r="I70" s="627"/>
      <c r="J70" s="627"/>
      <c r="K70" s="627"/>
      <c r="L70" s="627"/>
      <c r="M70" s="627"/>
      <c r="N70" s="627"/>
      <c r="O70" s="627"/>
      <c r="P70" s="628"/>
      <c r="Q70" s="52"/>
    </row>
    <row r="71" spans="1:17" ht="15" customHeight="1" x14ac:dyDescent="0.2">
      <c r="A71" s="52"/>
      <c r="B71" s="658"/>
      <c r="C71" s="663" t="s">
        <v>181</v>
      </c>
      <c r="D71" s="664"/>
      <c r="E71" s="664"/>
      <c r="F71" s="664"/>
      <c r="G71" s="664"/>
      <c r="H71" s="664"/>
      <c r="I71" s="664"/>
      <c r="J71" s="664"/>
      <c r="K71" s="664"/>
      <c r="L71" s="664"/>
      <c r="M71" s="664"/>
      <c r="N71" s="664"/>
      <c r="O71" s="664"/>
      <c r="P71" s="665"/>
      <c r="Q71" s="52"/>
    </row>
    <row r="72" spans="1:17" ht="60" customHeight="1" x14ac:dyDescent="0.2">
      <c r="A72" s="52"/>
      <c r="B72" s="658"/>
      <c r="C72" s="632" t="s">
        <v>357</v>
      </c>
      <c r="D72" s="633"/>
      <c r="E72" s="633"/>
      <c r="F72" s="633"/>
      <c r="G72" s="633"/>
      <c r="H72" s="633"/>
      <c r="I72" s="633"/>
      <c r="J72" s="633"/>
      <c r="K72" s="633"/>
      <c r="L72" s="633"/>
      <c r="M72" s="633"/>
      <c r="N72" s="633"/>
      <c r="O72" s="633"/>
      <c r="P72" s="634"/>
      <c r="Q72" s="52"/>
    </row>
    <row r="73" spans="1:17" ht="119.25" customHeight="1" x14ac:dyDescent="0.2">
      <c r="A73" s="52"/>
      <c r="B73" s="658"/>
      <c r="C73" s="663" t="s">
        <v>375</v>
      </c>
      <c r="D73" s="664"/>
      <c r="E73" s="664"/>
      <c r="F73" s="664"/>
      <c r="G73" s="664"/>
      <c r="H73" s="664"/>
      <c r="I73" s="664"/>
      <c r="J73" s="664"/>
      <c r="K73" s="664"/>
      <c r="L73" s="664"/>
      <c r="M73" s="664"/>
      <c r="N73" s="664"/>
      <c r="O73" s="664"/>
      <c r="P73" s="665"/>
      <c r="Q73" s="52"/>
    </row>
    <row r="74" spans="1:17" ht="15.75" customHeight="1" x14ac:dyDescent="0.2">
      <c r="A74" s="52"/>
      <c r="B74" s="658"/>
      <c r="C74" s="663"/>
      <c r="D74" s="664"/>
      <c r="E74" s="664"/>
      <c r="F74" s="664"/>
      <c r="G74" s="664"/>
      <c r="H74" s="664"/>
      <c r="I74" s="664"/>
      <c r="J74" s="664"/>
      <c r="K74" s="664"/>
      <c r="L74" s="664"/>
      <c r="M74" s="664"/>
      <c r="N74" s="664"/>
      <c r="O74" s="664"/>
      <c r="P74" s="665"/>
      <c r="Q74" s="52"/>
    </row>
    <row r="75" spans="1:17" ht="17.25" customHeight="1" x14ac:dyDescent="0.2">
      <c r="A75" s="52"/>
      <c r="B75" s="658"/>
      <c r="C75" s="663" t="s">
        <v>183</v>
      </c>
      <c r="D75" s="664"/>
      <c r="E75" s="664"/>
      <c r="F75" s="664"/>
      <c r="G75" s="664"/>
      <c r="H75" s="664"/>
      <c r="I75" s="664"/>
      <c r="J75" s="664"/>
      <c r="K75" s="664"/>
      <c r="L75" s="664"/>
      <c r="M75" s="664"/>
      <c r="N75" s="664"/>
      <c r="O75" s="664"/>
      <c r="P75" s="665"/>
      <c r="Q75" s="52"/>
    </row>
    <row r="76" spans="1:17" ht="60" customHeight="1" thickBot="1" x14ac:dyDescent="0.25">
      <c r="A76" s="52"/>
      <c r="B76" s="659"/>
      <c r="C76" s="651" t="s">
        <v>397</v>
      </c>
      <c r="D76" s="652"/>
      <c r="E76" s="652"/>
      <c r="F76" s="652"/>
      <c r="G76" s="652"/>
      <c r="H76" s="652"/>
      <c r="I76" s="652"/>
      <c r="J76" s="652"/>
      <c r="K76" s="652"/>
      <c r="L76" s="652"/>
      <c r="M76" s="652"/>
      <c r="N76" s="652"/>
      <c r="O76" s="652"/>
      <c r="P76" s="653"/>
      <c r="Q76" s="52"/>
    </row>
    <row r="77" spans="1:17" ht="30.75" customHeight="1" thickBot="1" x14ac:dyDescent="0.25">
      <c r="A77" s="52"/>
      <c r="B77" s="54" t="s">
        <v>63</v>
      </c>
      <c r="C77" s="621" t="s">
        <v>196</v>
      </c>
      <c r="D77" s="622"/>
      <c r="E77" s="622"/>
      <c r="F77" s="622"/>
      <c r="G77" s="622"/>
      <c r="H77" s="622"/>
      <c r="I77" s="622"/>
      <c r="J77" s="622"/>
      <c r="K77" s="622"/>
      <c r="L77" s="622"/>
      <c r="M77" s="622"/>
      <c r="N77" s="622"/>
      <c r="O77" s="622"/>
      <c r="P77" s="623"/>
      <c r="Q77" s="52"/>
    </row>
    <row r="78" spans="1:17" ht="27.75" customHeight="1" thickBot="1" x14ac:dyDescent="0.25">
      <c r="A78" s="52"/>
      <c r="B78" s="54" t="s">
        <v>84</v>
      </c>
      <c r="C78" s="654" t="s">
        <v>85</v>
      </c>
      <c r="D78" s="654"/>
      <c r="E78" s="654"/>
      <c r="F78" s="654"/>
      <c r="G78" s="654"/>
      <c r="H78" s="654"/>
      <c r="I78" s="654"/>
      <c r="J78" s="654"/>
      <c r="K78" s="654"/>
      <c r="L78" s="654"/>
      <c r="M78" s="654"/>
      <c r="N78" s="654"/>
      <c r="O78" s="654"/>
      <c r="P78" s="655"/>
      <c r="Q78" s="52"/>
    </row>
    <row r="81" spans="3:9" x14ac:dyDescent="0.2">
      <c r="C81" s="55"/>
    </row>
    <row r="82" spans="3:9" hidden="1" x14ac:dyDescent="0.2">
      <c r="C82" s="49">
        <v>2018</v>
      </c>
    </row>
    <row r="83" spans="3:9" hidden="1" x14ac:dyDescent="0.2">
      <c r="C83" s="49">
        <v>2019</v>
      </c>
    </row>
    <row r="89" spans="3:9" s="50" customFormat="1" x14ac:dyDescent="0.2"/>
    <row r="90" spans="3:9" s="50" customFormat="1" x14ac:dyDescent="0.2"/>
    <row r="91" spans="3:9" s="50" customFormat="1" x14ac:dyDescent="0.2"/>
    <row r="92" spans="3:9" s="50" customFormat="1" x14ac:dyDescent="0.2"/>
    <row r="93" spans="3:9" s="50" customFormat="1" x14ac:dyDescent="0.2"/>
    <row r="94" spans="3:9" s="50" customFormat="1" x14ac:dyDescent="0.2"/>
    <row r="95" spans="3:9" s="50" customFormat="1" x14ac:dyDescent="0.2">
      <c r="D95" s="119"/>
      <c r="E95" s="119"/>
      <c r="F95" s="119"/>
      <c r="G95" s="119"/>
      <c r="H95" s="119"/>
      <c r="I95" s="119"/>
    </row>
    <row r="96" spans="3:9" s="50" customFormat="1" x14ac:dyDescent="0.2">
      <c r="D96" s="119"/>
      <c r="E96" s="119"/>
      <c r="F96" s="119"/>
      <c r="G96" s="119"/>
      <c r="H96" s="119"/>
      <c r="I96" s="119"/>
    </row>
    <row r="97" spans="2:17" s="50" customFormat="1" x14ac:dyDescent="0.2">
      <c r="B97" s="119"/>
      <c r="C97" s="119"/>
      <c r="D97" s="119"/>
      <c r="E97" s="119"/>
      <c r="F97" s="119"/>
      <c r="G97" s="119"/>
      <c r="H97" s="119"/>
      <c r="I97" s="119"/>
    </row>
    <row r="98" spans="2:17" s="50" customFormat="1" x14ac:dyDescent="0.2">
      <c r="B98" s="119"/>
      <c r="C98" s="119"/>
      <c r="D98" s="119"/>
      <c r="E98" s="119"/>
      <c r="F98" s="119"/>
      <c r="G98" s="119"/>
      <c r="H98" s="119"/>
      <c r="I98" s="119"/>
    </row>
    <row r="99" spans="2:17" s="50" customFormat="1" x14ac:dyDescent="0.2">
      <c r="B99" s="119"/>
      <c r="C99" s="119"/>
      <c r="D99" s="119"/>
      <c r="E99" s="119"/>
      <c r="F99" s="119"/>
      <c r="G99" s="119"/>
      <c r="H99" s="119"/>
      <c r="I99" s="119"/>
    </row>
    <row r="100" spans="2:17" s="50" customFormat="1" x14ac:dyDescent="0.2">
      <c r="B100" s="119"/>
      <c r="C100" s="119"/>
      <c r="D100" s="119"/>
      <c r="E100" s="119"/>
      <c r="F100" s="119"/>
      <c r="G100" s="119"/>
      <c r="H100" s="119"/>
      <c r="I100" s="119"/>
      <c r="K100" s="119"/>
      <c r="L100" s="119"/>
      <c r="M100" s="119"/>
      <c r="N100" s="119"/>
      <c r="O100" s="119"/>
      <c r="P100" s="119"/>
    </row>
    <row r="101" spans="2:17" s="50" customFormat="1" x14ac:dyDescent="0.2">
      <c r="B101" s="119"/>
      <c r="C101" s="119"/>
      <c r="D101" s="119"/>
      <c r="E101" s="119"/>
      <c r="F101" s="119"/>
      <c r="G101" s="119"/>
      <c r="H101" s="119"/>
      <c r="I101" s="119"/>
      <c r="K101" s="119"/>
      <c r="L101" s="119"/>
      <c r="M101" s="119"/>
      <c r="N101" s="119"/>
      <c r="O101" s="119"/>
      <c r="P101" s="119"/>
    </row>
    <row r="102" spans="2:17" s="50" customFormat="1" x14ac:dyDescent="0.2">
      <c r="B102" s="119"/>
      <c r="C102" s="119"/>
      <c r="D102" s="119"/>
      <c r="E102" s="119"/>
      <c r="F102" s="119"/>
      <c r="G102" s="119"/>
      <c r="H102" s="119"/>
      <c r="I102" s="119"/>
      <c r="K102" s="119"/>
      <c r="L102" s="119"/>
      <c r="M102" s="119"/>
      <c r="N102" s="119"/>
      <c r="O102" s="119"/>
      <c r="P102" s="119"/>
    </row>
    <row r="103" spans="2:17" s="50" customFormat="1" x14ac:dyDescent="0.2">
      <c r="B103" s="119"/>
      <c r="C103" s="119"/>
      <c r="D103" s="119"/>
      <c r="E103" s="119"/>
      <c r="F103" s="119"/>
      <c r="G103" s="119"/>
      <c r="H103" s="119"/>
      <c r="I103" s="119"/>
      <c r="K103" s="119"/>
      <c r="L103" s="119"/>
      <c r="M103" s="119"/>
      <c r="N103" s="119"/>
      <c r="O103" s="119"/>
      <c r="P103" s="119"/>
      <c r="Q103" s="56" t="s">
        <v>69</v>
      </c>
    </row>
    <row r="104" spans="2:17" s="50" customFormat="1" x14ac:dyDescent="0.2">
      <c r="B104" s="120"/>
      <c r="C104" s="120"/>
      <c r="D104" s="119"/>
      <c r="E104" s="119"/>
      <c r="F104" s="119"/>
      <c r="G104" s="119"/>
      <c r="H104" s="119"/>
      <c r="I104" s="119"/>
      <c r="K104" s="119"/>
      <c r="L104" s="119"/>
      <c r="O104" s="119"/>
      <c r="P104" s="119"/>
      <c r="Q104" s="56" t="s">
        <v>70</v>
      </c>
    </row>
    <row r="105" spans="2:17" s="50" customFormat="1" x14ac:dyDescent="0.2">
      <c r="B105" s="120"/>
      <c r="C105" s="120"/>
      <c r="D105" s="119"/>
      <c r="E105" s="119"/>
      <c r="F105" s="119"/>
      <c r="G105" s="119"/>
      <c r="H105" s="119"/>
      <c r="I105" s="119"/>
      <c r="K105" s="119"/>
      <c r="L105" s="119"/>
      <c r="O105" s="119"/>
      <c r="P105" s="119"/>
      <c r="Q105" s="56" t="s">
        <v>72</v>
      </c>
    </row>
    <row r="106" spans="2:17" s="50" customFormat="1" x14ac:dyDescent="0.2">
      <c r="B106" s="120"/>
      <c r="C106" s="120"/>
      <c r="D106" s="119"/>
      <c r="E106" s="119"/>
      <c r="F106" s="119"/>
      <c r="G106" s="119"/>
      <c r="H106" s="119"/>
      <c r="I106" s="119"/>
      <c r="K106" s="119"/>
      <c r="L106" s="119"/>
      <c r="O106" s="119"/>
      <c r="P106" s="119"/>
      <c r="Q106" s="56" t="s">
        <v>71</v>
      </c>
    </row>
    <row r="107" spans="2:17" s="50" customFormat="1" x14ac:dyDescent="0.2">
      <c r="B107" s="119"/>
      <c r="C107" s="120"/>
      <c r="D107" s="119"/>
      <c r="E107" s="119"/>
      <c r="F107" s="119"/>
      <c r="G107" s="119"/>
      <c r="H107" s="119"/>
      <c r="I107" s="119"/>
      <c r="K107" s="119"/>
      <c r="L107" s="119"/>
      <c r="M107" s="120"/>
      <c r="N107" s="119"/>
      <c r="O107" s="119"/>
      <c r="P107" s="119"/>
      <c r="Q107" s="56" t="s">
        <v>73</v>
      </c>
    </row>
    <row r="108" spans="2:17" s="50" customFormat="1" x14ac:dyDescent="0.2">
      <c r="B108" s="119"/>
      <c r="C108" s="120"/>
      <c r="D108" s="119"/>
      <c r="E108" s="119"/>
      <c r="F108" s="119"/>
      <c r="G108" s="119"/>
      <c r="H108" s="119"/>
      <c r="I108" s="119"/>
      <c r="K108" s="119"/>
      <c r="L108" s="119"/>
      <c r="M108" s="119"/>
      <c r="N108" s="119" t="s">
        <v>67</v>
      </c>
      <c r="O108" s="119"/>
      <c r="P108" s="119"/>
      <c r="Q108" s="56" t="s">
        <v>74</v>
      </c>
    </row>
    <row r="109" spans="2:17" s="50" customFormat="1" x14ac:dyDescent="0.2">
      <c r="B109" s="119"/>
      <c r="C109" s="120"/>
      <c r="D109" s="119"/>
      <c r="E109" s="119"/>
      <c r="F109" s="119"/>
      <c r="G109" s="119"/>
      <c r="H109" s="119"/>
      <c r="I109" s="119"/>
      <c r="K109" s="119"/>
      <c r="L109" s="119"/>
      <c r="M109" s="119"/>
      <c r="N109" s="119"/>
      <c r="O109" s="119"/>
      <c r="P109" s="119"/>
    </row>
    <row r="110" spans="2:17" s="50" customFormat="1" x14ac:dyDescent="0.2">
      <c r="B110" s="119"/>
      <c r="C110" s="120"/>
      <c r="D110" s="119"/>
      <c r="E110" s="119"/>
      <c r="F110" s="119"/>
      <c r="G110" s="119"/>
      <c r="H110" s="119"/>
      <c r="I110" s="119"/>
      <c r="K110" s="119"/>
      <c r="L110" s="119"/>
      <c r="M110" s="119"/>
      <c r="N110" s="119"/>
      <c r="O110" s="119"/>
      <c r="P110" s="119"/>
    </row>
    <row r="111" spans="2:17" s="50" customFormat="1" x14ac:dyDescent="0.2">
      <c r="B111" s="119"/>
      <c r="C111" s="119"/>
      <c r="D111" s="119"/>
      <c r="E111" s="119"/>
      <c r="F111" s="119"/>
      <c r="G111" s="119"/>
      <c r="H111" s="119"/>
      <c r="I111" s="119"/>
      <c r="K111" s="119"/>
      <c r="L111" s="119"/>
      <c r="M111" s="119"/>
      <c r="N111" s="119"/>
      <c r="O111" s="119"/>
      <c r="P111" s="119"/>
    </row>
    <row r="112" spans="2:17" s="50" customFormat="1" x14ac:dyDescent="0.2">
      <c r="B112" s="119"/>
      <c r="C112" s="119"/>
      <c r="D112" s="119"/>
      <c r="E112" s="119"/>
      <c r="F112" s="119"/>
      <c r="G112" s="119"/>
      <c r="H112" s="119"/>
      <c r="I112" s="119"/>
      <c r="K112" s="119"/>
      <c r="L112" s="119"/>
      <c r="M112" s="119"/>
      <c r="N112" s="119"/>
      <c r="O112" s="119"/>
      <c r="P112" s="119"/>
    </row>
    <row r="113" spans="2:17" s="50" customFormat="1" x14ac:dyDescent="0.2">
      <c r="B113" s="119"/>
      <c r="C113" s="119"/>
      <c r="D113" s="119"/>
      <c r="E113" s="119"/>
      <c r="F113" s="119"/>
      <c r="G113" s="119"/>
      <c r="H113" s="119"/>
      <c r="I113" s="119"/>
      <c r="K113" s="119"/>
      <c r="L113" s="119"/>
      <c r="M113" s="119"/>
      <c r="N113" s="119"/>
      <c r="O113" s="119"/>
      <c r="P113" s="119"/>
      <c r="Q113" s="56">
        <v>2015</v>
      </c>
    </row>
    <row r="114" spans="2:17" s="50" customFormat="1" ht="12.75" customHeight="1" x14ac:dyDescent="0.2">
      <c r="B114" s="119"/>
      <c r="C114" s="119"/>
      <c r="D114" s="119"/>
      <c r="E114" s="119"/>
      <c r="F114" s="119"/>
      <c r="G114" s="119"/>
      <c r="H114" s="119"/>
      <c r="I114" s="119"/>
      <c r="Q114" s="56">
        <v>2016</v>
      </c>
    </row>
    <row r="115" spans="2:17" s="50" customFormat="1" x14ac:dyDescent="0.2">
      <c r="B115" s="119"/>
      <c r="C115" s="119"/>
      <c r="D115" s="119"/>
      <c r="E115" s="119"/>
      <c r="F115" s="119"/>
      <c r="G115" s="119"/>
      <c r="H115" s="119"/>
      <c r="I115" s="119"/>
      <c r="Q115" s="56">
        <v>2017</v>
      </c>
    </row>
    <row r="116" spans="2:17" s="50" customFormat="1" x14ac:dyDescent="0.2">
      <c r="C116" s="119"/>
      <c r="H116" s="119"/>
      <c r="I116" s="119"/>
      <c r="Q116" s="56">
        <v>2018</v>
      </c>
    </row>
    <row r="117" spans="2:17" s="50" customFormat="1" x14ac:dyDescent="0.2">
      <c r="C117" s="119"/>
      <c r="H117" s="119"/>
      <c r="I117" s="119"/>
    </row>
    <row r="118" spans="2:17" s="50" customFormat="1" x14ac:dyDescent="0.2">
      <c r="C118" s="119"/>
      <c r="H118" s="119"/>
      <c r="I118" s="119"/>
    </row>
    <row r="119" spans="2:17" s="50" customFormat="1" x14ac:dyDescent="0.2">
      <c r="B119" s="58"/>
      <c r="C119" s="119"/>
      <c r="H119" s="119"/>
      <c r="I119" s="119"/>
    </row>
    <row r="120" spans="2:17" s="50" customFormat="1" x14ac:dyDescent="0.2">
      <c r="B120" s="58"/>
      <c r="C120" s="119"/>
      <c r="H120" s="119"/>
      <c r="I120" s="119"/>
    </row>
    <row r="121" spans="2:17" s="50" customFormat="1" x14ac:dyDescent="0.2">
      <c r="B121" s="58"/>
      <c r="C121" s="119"/>
      <c r="H121" s="119"/>
      <c r="I121" s="119"/>
    </row>
    <row r="122" spans="2:17" s="50" customFormat="1" x14ac:dyDescent="0.2">
      <c r="B122" s="58"/>
      <c r="C122" s="119"/>
      <c r="H122" s="119"/>
      <c r="I122" s="119"/>
    </row>
    <row r="123" spans="2:17" s="50" customFormat="1" x14ac:dyDescent="0.2">
      <c r="B123" s="58"/>
      <c r="C123" s="119"/>
      <c r="H123" s="119"/>
      <c r="I123" s="119"/>
    </row>
    <row r="124" spans="2:17" s="50" customFormat="1" x14ac:dyDescent="0.2">
      <c r="B124" s="58"/>
      <c r="C124" s="119"/>
      <c r="H124" s="119"/>
      <c r="I124" s="119"/>
    </row>
    <row r="125" spans="2:17" s="50" customFormat="1" x14ac:dyDescent="0.2">
      <c r="B125" s="58"/>
      <c r="C125" s="119"/>
      <c r="H125" s="119"/>
      <c r="I125" s="119"/>
    </row>
    <row r="126" spans="2:17" s="50" customFormat="1" x14ac:dyDescent="0.2">
      <c r="B126" s="59"/>
      <c r="C126" s="119"/>
      <c r="H126" s="119"/>
      <c r="I126" s="119"/>
    </row>
    <row r="127" spans="2:17" s="50" customFormat="1" x14ac:dyDescent="0.2">
      <c r="B127" s="59"/>
      <c r="C127" s="119"/>
      <c r="H127" s="119"/>
      <c r="I127" s="119"/>
    </row>
    <row r="128" spans="2:17" s="50" customFormat="1" x14ac:dyDescent="0.2">
      <c r="C128" s="119"/>
      <c r="H128" s="119"/>
      <c r="I128" s="119"/>
    </row>
    <row r="129" spans="2:11" s="50" customFormat="1" x14ac:dyDescent="0.2">
      <c r="B129" s="162" t="s">
        <v>260</v>
      </c>
      <c r="C129" s="119"/>
      <c r="F129" s="119"/>
      <c r="I129" s="119"/>
    </row>
    <row r="130" spans="2:11" s="50" customFormat="1" x14ac:dyDescent="0.2">
      <c r="B130" s="162" t="s">
        <v>261</v>
      </c>
      <c r="C130" s="119"/>
      <c r="F130" s="119"/>
      <c r="I130" s="119"/>
    </row>
    <row r="131" spans="2:11" s="50" customFormat="1" x14ac:dyDescent="0.2">
      <c r="B131" s="162" t="s">
        <v>262</v>
      </c>
      <c r="C131" s="119"/>
      <c r="F131" s="119"/>
      <c r="I131" s="51"/>
      <c r="J131" s="51"/>
      <c r="K131" s="51"/>
    </row>
    <row r="132" spans="2:11" s="50" customFormat="1" x14ac:dyDescent="0.2">
      <c r="B132" s="162" t="s">
        <v>263</v>
      </c>
      <c r="C132" s="119"/>
      <c r="F132" s="119"/>
      <c r="G132" s="119"/>
      <c r="H132" s="51"/>
      <c r="I132" s="51"/>
      <c r="J132" s="51"/>
      <c r="K132" s="51"/>
    </row>
    <row r="133" spans="2:11" s="50" customFormat="1" x14ac:dyDescent="0.2">
      <c r="B133" s="162" t="s">
        <v>264</v>
      </c>
      <c r="C133" s="119"/>
      <c r="F133" s="119"/>
      <c r="G133" s="119"/>
      <c r="H133" s="51"/>
      <c r="I133" s="51"/>
      <c r="J133" s="51"/>
      <c r="K133" s="51"/>
    </row>
    <row r="134" spans="2:11" s="50" customFormat="1" x14ac:dyDescent="0.2">
      <c r="B134" s="162" t="s">
        <v>265</v>
      </c>
      <c r="C134" s="119"/>
      <c r="F134" s="119"/>
      <c r="G134" s="119"/>
      <c r="H134" s="51"/>
      <c r="I134" s="51"/>
      <c r="J134" s="51"/>
      <c r="K134" s="51"/>
    </row>
    <row r="135" spans="2:11" s="50" customFormat="1" x14ac:dyDescent="0.2">
      <c r="B135" s="162" t="s">
        <v>266</v>
      </c>
      <c r="C135" s="119"/>
      <c r="F135" s="119"/>
      <c r="G135" s="119"/>
      <c r="H135" s="51"/>
      <c r="I135" s="51"/>
      <c r="J135" s="51"/>
      <c r="K135" s="51"/>
    </row>
    <row r="136" spans="2:11" s="50" customFormat="1" x14ac:dyDescent="0.2">
      <c r="B136" s="60"/>
      <c r="C136" s="119"/>
      <c r="F136" s="119"/>
      <c r="G136" s="119"/>
      <c r="H136" s="51"/>
      <c r="I136" s="51"/>
      <c r="J136" s="51"/>
      <c r="K136" s="51"/>
    </row>
    <row r="137" spans="2:11" s="50" customFormat="1" x14ac:dyDescent="0.2">
      <c r="B137" s="58"/>
      <c r="C137" s="119"/>
      <c r="F137" s="119"/>
      <c r="G137" s="119"/>
      <c r="H137" s="51"/>
      <c r="I137" s="51"/>
      <c r="J137" s="51"/>
      <c r="K137" s="51"/>
    </row>
    <row r="138" spans="2:11" s="52" customFormat="1" x14ac:dyDescent="0.2">
      <c r="B138" s="58"/>
      <c r="C138" s="119"/>
      <c r="F138" s="119"/>
      <c r="G138" s="119"/>
      <c r="H138" s="51"/>
      <c r="I138" s="51"/>
      <c r="J138" s="51"/>
      <c r="K138" s="51"/>
    </row>
    <row r="139" spans="2:11" s="52" customFormat="1" x14ac:dyDescent="0.2">
      <c r="B139" s="50" t="s">
        <v>29</v>
      </c>
      <c r="C139" s="119"/>
      <c r="F139" s="119"/>
      <c r="G139" s="119"/>
      <c r="H139" s="51"/>
      <c r="I139" s="51"/>
      <c r="J139" s="51"/>
      <c r="K139" s="51"/>
    </row>
    <row r="140" spans="2:11" s="52" customFormat="1" x14ac:dyDescent="0.2">
      <c r="B140" s="57" t="s">
        <v>55</v>
      </c>
      <c r="C140" s="119"/>
      <c r="F140" s="119"/>
      <c r="G140" s="119"/>
      <c r="H140" s="51"/>
      <c r="I140" s="51"/>
      <c r="J140" s="51"/>
      <c r="K140" s="51"/>
    </row>
    <row r="141" spans="2:11" s="52" customFormat="1" x14ac:dyDescent="0.2">
      <c r="B141" s="57" t="s">
        <v>166</v>
      </c>
      <c r="C141" s="119"/>
      <c r="F141" s="119"/>
      <c r="G141" s="119"/>
      <c r="H141" s="51"/>
      <c r="I141" s="51"/>
      <c r="J141" s="51"/>
      <c r="K141" s="51"/>
    </row>
    <row r="142" spans="2:11" s="52" customFormat="1" x14ac:dyDescent="0.2">
      <c r="B142" s="57" t="s">
        <v>39</v>
      </c>
      <c r="C142" s="119"/>
      <c r="F142" s="119"/>
      <c r="G142" s="119"/>
      <c r="H142" s="51"/>
      <c r="I142" s="51"/>
      <c r="J142" s="51"/>
      <c r="K142" s="51"/>
    </row>
    <row r="143" spans="2:11" s="52" customFormat="1" x14ac:dyDescent="0.2">
      <c r="B143" s="57" t="s">
        <v>172</v>
      </c>
      <c r="C143" s="119"/>
      <c r="F143" s="119"/>
      <c r="G143" s="119"/>
      <c r="H143" s="51"/>
      <c r="I143" s="51"/>
      <c r="J143" s="51"/>
      <c r="K143" s="51"/>
    </row>
    <row r="144" spans="2:11" s="52" customFormat="1" x14ac:dyDescent="0.2">
      <c r="B144" s="57" t="s">
        <v>112</v>
      </c>
      <c r="C144" s="119"/>
      <c r="F144" s="119"/>
      <c r="G144" s="119"/>
      <c r="J144" s="51"/>
      <c r="K144" s="51"/>
    </row>
    <row r="145" spans="2:7" s="52" customFormat="1" x14ac:dyDescent="0.2">
      <c r="B145" s="57" t="s">
        <v>174</v>
      </c>
      <c r="C145" s="119"/>
      <c r="F145" s="119"/>
      <c r="G145" s="119"/>
    </row>
    <row r="146" spans="2:7" s="52" customFormat="1" x14ac:dyDescent="0.2">
      <c r="B146" s="57" t="s">
        <v>53</v>
      </c>
      <c r="C146" s="119"/>
      <c r="F146" s="119"/>
      <c r="G146" s="119"/>
    </row>
    <row r="147" spans="2:7" s="52" customFormat="1" x14ac:dyDescent="0.2">
      <c r="B147" s="57" t="s">
        <v>163</v>
      </c>
      <c r="C147" s="119"/>
      <c r="F147" s="119"/>
      <c r="G147" s="119"/>
    </row>
    <row r="148" spans="2:7" s="52" customFormat="1" x14ac:dyDescent="0.2">
      <c r="B148" s="57" t="s">
        <v>167</v>
      </c>
      <c r="C148" s="119"/>
      <c r="F148" s="119"/>
      <c r="G148" s="119"/>
    </row>
    <row r="149" spans="2:7" x14ac:dyDescent="0.2">
      <c r="B149" s="121" t="s">
        <v>187</v>
      </c>
      <c r="C149" s="119"/>
      <c r="F149" s="119"/>
      <c r="G149" s="119"/>
    </row>
    <row r="150" spans="2:7" x14ac:dyDescent="0.2">
      <c r="B150" s="57" t="s">
        <v>165</v>
      </c>
      <c r="C150" s="119"/>
      <c r="F150" s="119"/>
      <c r="G150" s="119"/>
    </row>
    <row r="151" spans="2:7" x14ac:dyDescent="0.2">
      <c r="B151" s="57" t="s">
        <v>170</v>
      </c>
      <c r="C151" s="119"/>
      <c r="F151" s="119"/>
      <c r="G151" s="119"/>
    </row>
    <row r="152" spans="2:7" x14ac:dyDescent="0.2">
      <c r="B152" s="57" t="s">
        <v>173</v>
      </c>
      <c r="C152" s="119"/>
      <c r="F152" s="119"/>
      <c r="G152" s="119"/>
    </row>
    <row r="153" spans="2:7" x14ac:dyDescent="0.2">
      <c r="B153" s="57" t="s">
        <v>171</v>
      </c>
      <c r="C153" s="119"/>
      <c r="F153" s="119"/>
      <c r="G153" s="119"/>
    </row>
    <row r="154" spans="2:7" x14ac:dyDescent="0.2">
      <c r="B154" s="57" t="s">
        <v>168</v>
      </c>
      <c r="C154" s="119"/>
      <c r="F154" s="119"/>
      <c r="G154" s="119"/>
    </row>
    <row r="155" spans="2:7" x14ac:dyDescent="0.2">
      <c r="B155" s="57" t="s">
        <v>161</v>
      </c>
      <c r="C155" s="119"/>
      <c r="F155" s="119"/>
      <c r="G155" s="119"/>
    </row>
    <row r="156" spans="2:7" x14ac:dyDescent="0.2">
      <c r="B156" s="57" t="s">
        <v>169</v>
      </c>
      <c r="C156" s="119"/>
    </row>
    <row r="157" spans="2:7" x14ac:dyDescent="0.2">
      <c r="B157" s="57" t="s">
        <v>162</v>
      </c>
      <c r="C157" s="119"/>
    </row>
    <row r="158" spans="2:7" x14ac:dyDescent="0.2">
      <c r="B158" s="57" t="s">
        <v>164</v>
      </c>
      <c r="C158" s="119"/>
    </row>
    <row r="159" spans="2:7" x14ac:dyDescent="0.2">
      <c r="B159" s="57" t="s">
        <v>46</v>
      </c>
      <c r="C159" s="119"/>
    </row>
    <row r="160" spans="2:7"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188</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olumns="0" formatRows="0"/>
  <mergeCells count="78">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 ref="B17:P17"/>
    <mergeCell ref="C18:P18"/>
    <mergeCell ref="B19:P19"/>
    <mergeCell ref="B20:P20"/>
    <mergeCell ref="B21:P21"/>
    <mergeCell ref="C22:P22"/>
    <mergeCell ref="C30:P30"/>
    <mergeCell ref="B31:P31"/>
    <mergeCell ref="C32:P32"/>
    <mergeCell ref="B33:P33"/>
    <mergeCell ref="B23:P23"/>
    <mergeCell ref="C12:P12"/>
    <mergeCell ref="B13:P13"/>
    <mergeCell ref="C14:P14"/>
    <mergeCell ref="B15:P15"/>
    <mergeCell ref="C16:P16"/>
    <mergeCell ref="C34:P34"/>
    <mergeCell ref="C24:P24"/>
    <mergeCell ref="B25:P25"/>
    <mergeCell ref="C26:P26"/>
    <mergeCell ref="B27:P27"/>
    <mergeCell ref="D28:G28"/>
    <mergeCell ref="H28:J28"/>
    <mergeCell ref="K28:M28"/>
    <mergeCell ref="N28:O28"/>
    <mergeCell ref="B29:P29"/>
    <mergeCell ref="M41:P41"/>
    <mergeCell ref="B35:P35"/>
    <mergeCell ref="C36:P36"/>
    <mergeCell ref="B38:P38"/>
    <mergeCell ref="C39:G39"/>
    <mergeCell ref="H39:L39"/>
    <mergeCell ref="M39:P39"/>
    <mergeCell ref="C44:G44"/>
    <mergeCell ref="H44:L44"/>
    <mergeCell ref="M44:P44"/>
    <mergeCell ref="B46:P46"/>
    <mergeCell ref="B48:B49"/>
    <mergeCell ref="C40:G40"/>
    <mergeCell ref="H40:L40"/>
    <mergeCell ref="M40:P40"/>
    <mergeCell ref="C41:G41"/>
    <mergeCell ref="H41:L41"/>
    <mergeCell ref="C73:P73"/>
    <mergeCell ref="C74:P74"/>
    <mergeCell ref="C75:P75"/>
    <mergeCell ref="B51:P51"/>
    <mergeCell ref="C42:G42"/>
    <mergeCell ref="H42:L42"/>
    <mergeCell ref="M42:P42"/>
    <mergeCell ref="C43:G43"/>
    <mergeCell ref="H43:L43"/>
    <mergeCell ref="M43:P43"/>
    <mergeCell ref="C76:P76"/>
    <mergeCell ref="C77:P77"/>
    <mergeCell ref="C78:P78"/>
    <mergeCell ref="B52:P67"/>
    <mergeCell ref="A68:Q68"/>
    <mergeCell ref="B69:B76"/>
    <mergeCell ref="C69:P69"/>
    <mergeCell ref="C70:P70"/>
    <mergeCell ref="C71:P71"/>
    <mergeCell ref="C72:P72"/>
  </mergeCells>
  <conditionalFormatting sqref="F49 I49 L49 O49:P49">
    <cfRule type="cellIs" dxfId="256" priority="33" stopIfTrue="1" operator="equal">
      <formula>"0"</formula>
    </cfRule>
    <cfRule type="cellIs" dxfId="255" priority="34" stopIfTrue="1" operator="lessThanOrEqual">
      <formula>$S$5</formula>
    </cfRule>
    <cfRule type="cellIs" dxfId="254" priority="35" stopIfTrue="1" operator="greaterThanOrEqual">
      <formula>$S$2</formula>
    </cfRule>
    <cfRule type="cellIs" dxfId="253" priority="36" stopIfTrue="1" operator="between">
      <formula>$S$4</formula>
      <formula>$S$3</formula>
    </cfRule>
  </conditionalFormatting>
  <dataValidations count="6">
    <dataValidation type="list" allowBlank="1" showInputMessage="1" showErrorMessage="1" sqref="C78:P78" xr:uid="{F2EE1EE1-921F-4D3D-87BF-189D68BC0589}">
      <formula1>$B$171:$B$172</formula1>
    </dataValidation>
    <dataValidation type="list" allowBlank="1" showInputMessage="1" showErrorMessage="1" sqref="C12:P12" xr:uid="{B4DEB5CC-931B-44B1-B801-5106FF813772}">
      <formula1>$B$140:$B$166</formula1>
    </dataValidation>
    <dataValidation type="list" allowBlank="1" showInputMessage="1" showErrorMessage="1" sqref="N10:P10" xr:uid="{F0C1DF1D-D271-4F2E-90C9-0AEB35609BCC}">
      <formula1>"Economicos,Eficiencia,Eficacia, Efectividad,Calidad"</formula1>
    </dataValidation>
    <dataValidation type="list" allowBlank="1" showInputMessage="1" showErrorMessage="1" sqref="C32:P32 C36:P36 C34:P34" xr:uid="{F1A6F891-EB39-4F4C-822B-3ACE7DF5893A}">
      <formula1>$Q$103:$Q$108</formula1>
    </dataValidation>
    <dataValidation type="list" allowBlank="1" showInputMessage="1" showErrorMessage="1" sqref="C18:P18" xr:uid="{CC660966-A27D-4645-95A2-19F6988342E6}">
      <formula1>$B$129:$B$135</formula1>
    </dataValidation>
    <dataValidation type="list" allowBlank="1" showInputMessage="1" showErrorMessage="1" sqref="C10:I10" xr:uid="{EE35651A-C263-4B3F-9BF2-5387E21D5C44}">
      <formula1>"2023,2024,2025,2026,2027"</formula1>
    </dataValidation>
  </dataValidations>
  <pageMargins left="0.7" right="0.7" top="0.75" bottom="0.75" header="0.3" footer="0.3"/>
  <pageSetup scale="95"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285E-27A8-476F-AE3A-28FA6A5DE46C}">
  <sheetPr>
    <tabColor theme="8" tint="0.39997558519241921"/>
  </sheetPr>
  <dimension ref="A1:X146"/>
  <sheetViews>
    <sheetView zoomScale="90" zoomScaleNormal="90" workbookViewId="0">
      <selection activeCell="F13" sqref="F13"/>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0.7109375" style="79" customWidth="1"/>
    <col min="15" max="15" width="33.140625" style="79" customWidth="1"/>
    <col min="16" max="18" width="11.42578125" style="111"/>
    <col min="19" max="19" width="11.42578125" style="99" hidden="1" customWidth="1"/>
    <col min="20" max="20" width="11.42578125" style="111"/>
    <col min="21" max="16384" width="11.42578125" style="79"/>
  </cols>
  <sheetData>
    <row r="1" spans="1:24" ht="30" customHeight="1" x14ac:dyDescent="0.25">
      <c r="A1" s="647"/>
      <c r="B1" s="640" t="s">
        <v>56</v>
      </c>
      <c r="C1" s="641"/>
      <c r="D1" s="641"/>
      <c r="E1" s="641"/>
      <c r="F1" s="641"/>
      <c r="G1" s="641"/>
      <c r="H1" s="641"/>
      <c r="I1" s="641"/>
      <c r="J1" s="641"/>
      <c r="K1" s="641"/>
      <c r="L1" s="641"/>
      <c r="M1" s="642"/>
      <c r="N1" s="643" t="s">
        <v>57</v>
      </c>
      <c r="O1" s="644"/>
      <c r="P1" s="110"/>
      <c r="Q1" s="110"/>
      <c r="T1" s="110"/>
      <c r="U1" s="76"/>
      <c r="V1" s="76"/>
      <c r="W1" s="77"/>
      <c r="X1" s="78"/>
    </row>
    <row r="2" spans="1:24" s="53" customFormat="1" ht="30" customHeight="1" x14ac:dyDescent="0.25">
      <c r="A2" s="647"/>
      <c r="B2" s="640" t="s">
        <v>87</v>
      </c>
      <c r="C2" s="641"/>
      <c r="D2" s="641"/>
      <c r="E2" s="641"/>
      <c r="F2" s="641"/>
      <c r="G2" s="641"/>
      <c r="H2" s="641"/>
      <c r="I2" s="641"/>
      <c r="J2" s="641"/>
      <c r="K2" s="641"/>
      <c r="L2" s="641"/>
      <c r="M2" s="642"/>
      <c r="N2" s="513" t="s">
        <v>189</v>
      </c>
      <c r="O2" s="514"/>
      <c r="P2" s="515"/>
      <c r="Q2" s="112"/>
      <c r="R2" s="113"/>
      <c r="S2" s="100">
        <v>0.95</v>
      </c>
      <c r="T2" s="112"/>
      <c r="U2" s="80"/>
      <c r="V2" s="80"/>
      <c r="W2" s="81"/>
      <c r="X2" s="82"/>
    </row>
    <row r="3" spans="1:24" s="53" customFormat="1" ht="30" customHeight="1" x14ac:dyDescent="0.25">
      <c r="A3" s="647"/>
      <c r="B3" s="640" t="s">
        <v>89</v>
      </c>
      <c r="C3" s="641"/>
      <c r="D3" s="641"/>
      <c r="E3" s="641"/>
      <c r="F3" s="641"/>
      <c r="G3" s="641"/>
      <c r="H3" s="641"/>
      <c r="I3" s="641"/>
      <c r="J3" s="641"/>
      <c r="K3" s="641"/>
      <c r="L3" s="641"/>
      <c r="M3" s="642"/>
      <c r="N3" s="643" t="s">
        <v>175</v>
      </c>
      <c r="O3" s="644"/>
      <c r="P3" s="112"/>
      <c r="Q3" s="112"/>
      <c r="R3" s="113"/>
      <c r="S3" s="100">
        <v>0.94999</v>
      </c>
      <c r="T3" s="112"/>
      <c r="U3" s="80"/>
      <c r="V3" s="80"/>
      <c r="W3" s="81"/>
      <c r="X3" s="82"/>
    </row>
    <row r="4" spans="1:24" s="53" customFormat="1" ht="30" customHeight="1" x14ac:dyDescent="0.25">
      <c r="A4" s="647"/>
      <c r="B4" s="640" t="s">
        <v>91</v>
      </c>
      <c r="C4" s="641"/>
      <c r="D4" s="641"/>
      <c r="E4" s="641"/>
      <c r="F4" s="641"/>
      <c r="G4" s="641"/>
      <c r="H4" s="641"/>
      <c r="I4" s="641"/>
      <c r="J4" s="641"/>
      <c r="K4" s="641"/>
      <c r="L4" s="641"/>
      <c r="M4" s="642"/>
      <c r="N4" s="644" t="s">
        <v>61</v>
      </c>
      <c r="O4" s="644"/>
      <c r="P4" s="114"/>
      <c r="Q4" s="114"/>
      <c r="R4" s="113"/>
      <c r="S4" s="100">
        <v>0.8</v>
      </c>
      <c r="T4" s="114"/>
      <c r="U4" s="83"/>
      <c r="V4" s="83"/>
      <c r="W4" s="81"/>
      <c r="X4" s="82"/>
    </row>
    <row r="5" spans="1:24" s="53" customFormat="1" ht="18" x14ac:dyDescent="0.25">
      <c r="A5" s="103"/>
      <c r="B5" s="104"/>
      <c r="C5" s="105"/>
      <c r="D5" s="105"/>
      <c r="E5" s="105"/>
      <c r="F5" s="105"/>
      <c r="G5" s="105"/>
      <c r="H5" s="105"/>
      <c r="I5" s="105"/>
      <c r="J5" s="105"/>
      <c r="K5" s="105"/>
      <c r="L5" s="105"/>
      <c r="M5" s="106"/>
      <c r="N5" s="106"/>
      <c r="O5" s="106"/>
      <c r="P5" s="114"/>
      <c r="Q5" s="114"/>
      <c r="R5" s="113"/>
      <c r="S5" s="100">
        <v>0.79999900000000002</v>
      </c>
      <c r="T5" s="114"/>
      <c r="U5" s="83"/>
      <c r="V5" s="83"/>
      <c r="W5" s="81"/>
      <c r="X5" s="82"/>
    </row>
    <row r="6" spans="1:24" s="53" customFormat="1" ht="13.5" customHeight="1" x14ac:dyDescent="0.25">
      <c r="A6" s="107" t="s">
        <v>0</v>
      </c>
      <c r="B6" s="108"/>
      <c r="C6" s="687" t="str">
        <f>Almacen!C12</f>
        <v>GESTION DE INFRAESTRUCTURA FISICA</v>
      </c>
      <c r="D6" s="687"/>
      <c r="E6" s="687"/>
      <c r="F6" s="687"/>
      <c r="G6" s="687"/>
      <c r="H6" s="687"/>
      <c r="I6" s="687"/>
      <c r="J6" s="687"/>
      <c r="K6" s="687"/>
      <c r="L6" s="687"/>
      <c r="M6" s="687"/>
      <c r="N6" s="687"/>
      <c r="O6" s="687"/>
      <c r="P6" s="113"/>
      <c r="Q6" s="113"/>
      <c r="R6" s="113"/>
      <c r="S6" s="100"/>
      <c r="T6" s="113"/>
    </row>
    <row r="7" spans="1:24" s="53" customFormat="1" ht="11.25" customHeight="1" x14ac:dyDescent="0.2">
      <c r="A7" s="109"/>
      <c r="B7" s="108"/>
      <c r="C7" s="108"/>
      <c r="D7" s="108"/>
      <c r="E7" s="108"/>
      <c r="F7" s="108"/>
      <c r="G7" s="108"/>
      <c r="H7" s="108"/>
      <c r="I7" s="108"/>
      <c r="J7" s="108"/>
      <c r="K7" s="108"/>
      <c r="L7" s="108"/>
      <c r="M7" s="108"/>
      <c r="N7" s="108"/>
      <c r="O7" s="108"/>
      <c r="P7" s="113"/>
      <c r="Q7" s="113"/>
      <c r="R7" s="113"/>
      <c r="S7" s="100"/>
      <c r="T7" s="113"/>
    </row>
    <row r="8" spans="1:24" s="84" customFormat="1" ht="30" customHeight="1" x14ac:dyDescent="0.2">
      <c r="A8" s="637" t="s">
        <v>92</v>
      </c>
      <c r="B8" s="637" t="s">
        <v>20</v>
      </c>
      <c r="C8" s="646" t="str">
        <f>Almacen!C14</f>
        <v>Ingreso de elementos y bienes al sistema de inventarios</v>
      </c>
      <c r="D8" s="646"/>
      <c r="E8" s="646"/>
      <c r="F8" s="646"/>
      <c r="G8" s="646"/>
      <c r="H8" s="646"/>
      <c r="I8" s="646"/>
      <c r="J8" s="646"/>
      <c r="K8" s="646"/>
      <c r="L8" s="646"/>
      <c r="M8" s="637" t="s">
        <v>94</v>
      </c>
      <c r="N8" s="637"/>
      <c r="O8" s="637"/>
      <c r="P8" s="115"/>
      <c r="Q8" s="115"/>
      <c r="R8" s="115"/>
      <c r="S8" s="99"/>
      <c r="T8" s="115"/>
    </row>
    <row r="9" spans="1:24" s="85" customFormat="1" ht="30" customHeight="1" x14ac:dyDescent="0.2">
      <c r="A9" s="637"/>
      <c r="B9" s="637"/>
      <c r="C9" s="140" t="s">
        <v>176</v>
      </c>
      <c r="D9" s="140" t="s">
        <v>93</v>
      </c>
      <c r="E9" s="140" t="s">
        <v>177</v>
      </c>
      <c r="F9" s="140" t="s">
        <v>93</v>
      </c>
      <c r="G9" s="140" t="s">
        <v>178</v>
      </c>
      <c r="H9" s="140" t="s">
        <v>93</v>
      </c>
      <c r="I9" s="140" t="s">
        <v>179</v>
      </c>
      <c r="J9" s="140" t="s">
        <v>93</v>
      </c>
      <c r="K9" s="140" t="s">
        <v>10</v>
      </c>
      <c r="L9" s="140" t="s">
        <v>93</v>
      </c>
      <c r="M9" s="637"/>
      <c r="N9" s="637"/>
      <c r="O9" s="637"/>
      <c r="P9" s="116"/>
      <c r="Q9" s="116"/>
      <c r="R9" s="116"/>
      <c r="S9" s="99"/>
      <c r="T9" s="116"/>
    </row>
    <row r="10" spans="1:24" s="53" customFormat="1" ht="90" customHeight="1" x14ac:dyDescent="0.2">
      <c r="A10" s="648" t="str">
        <f>Almacen!M40</f>
        <v>Coordinador Grupo Administrativo</v>
      </c>
      <c r="B10" s="117" t="str">
        <f>Almacen!B40</f>
        <v xml:space="preserve">Número de elementos y bienes ingresados al aplicativo </v>
      </c>
      <c r="C10" s="125">
        <v>153</v>
      </c>
      <c r="D10" s="680">
        <f>IF(C10=0,"0",((C10)/C11))</f>
        <v>1</v>
      </c>
      <c r="E10" s="125">
        <v>9728</v>
      </c>
      <c r="F10" s="680">
        <f>IF(E10=0,"0",((E10)/E11))</f>
        <v>1</v>
      </c>
      <c r="G10" s="125">
        <v>39883</v>
      </c>
      <c r="H10" s="680">
        <f>IF(G10=0,"0",((G10)/G11))</f>
        <v>1</v>
      </c>
      <c r="I10" s="125">
        <v>59059</v>
      </c>
      <c r="J10" s="680">
        <f>IF(I10=0,"0",((I10)/I11))</f>
        <v>1</v>
      </c>
      <c r="K10" s="118">
        <f>+C10+E10+G10+I10</f>
        <v>108823</v>
      </c>
      <c r="L10" s="650">
        <f>IF(K10=0,"0",K10/K11)</f>
        <v>1</v>
      </c>
      <c r="M10" s="681"/>
      <c r="N10" s="682"/>
      <c r="O10" s="683"/>
      <c r="P10" s="113"/>
      <c r="Q10" s="113"/>
      <c r="R10" s="113"/>
      <c r="S10" s="99"/>
      <c r="T10" s="113"/>
    </row>
    <row r="11" spans="1:24" s="53" customFormat="1" ht="117.75" customHeight="1" x14ac:dyDescent="0.2">
      <c r="A11" s="648"/>
      <c r="B11" s="117" t="str">
        <f>Almacen!B41</f>
        <v>Total de elementos y bienes adquiridos que deben ingresar a los inventarios de la Entidad</v>
      </c>
      <c r="C11" s="125">
        <v>153</v>
      </c>
      <c r="D11" s="680"/>
      <c r="E11" s="125">
        <v>9728</v>
      </c>
      <c r="F11" s="680"/>
      <c r="G11" s="125">
        <v>39883</v>
      </c>
      <c r="H11" s="680"/>
      <c r="I11" s="125">
        <v>59059</v>
      </c>
      <c r="J11" s="680"/>
      <c r="K11" s="118">
        <f>+C11+E11+G11+I11</f>
        <v>108823</v>
      </c>
      <c r="L11" s="650"/>
      <c r="M11" s="684"/>
      <c r="N11" s="685"/>
      <c r="O11" s="686"/>
      <c r="P11" s="113"/>
      <c r="Q11" s="113"/>
      <c r="R11" s="113"/>
      <c r="S11" s="99"/>
      <c r="T11" s="113"/>
    </row>
    <row r="12" spans="1:24" ht="30" customHeight="1" x14ac:dyDescent="0.2">
      <c r="B12" s="77"/>
      <c r="C12" s="87"/>
      <c r="D12" s="87"/>
      <c r="E12" s="87"/>
      <c r="F12" s="87"/>
      <c r="G12" s="87"/>
      <c r="H12" s="87"/>
      <c r="I12" s="87"/>
      <c r="J12" s="87"/>
      <c r="K12" s="87"/>
      <c r="L12" s="87"/>
    </row>
    <row r="21" spans="13:13" ht="30" customHeight="1" x14ac:dyDescent="0.2">
      <c r="M21" s="79" t="s">
        <v>233</v>
      </c>
    </row>
    <row r="66" spans="19:19" ht="30" customHeight="1" x14ac:dyDescent="0.2">
      <c r="S66" s="101"/>
    </row>
    <row r="136" spans="19:19" ht="30" customHeight="1" x14ac:dyDescent="0.2">
      <c r="S136" s="102"/>
    </row>
    <row r="137" spans="19:19" ht="30" customHeight="1" x14ac:dyDescent="0.2">
      <c r="S137" s="102"/>
    </row>
    <row r="138" spans="19:19" ht="30" customHeight="1" x14ac:dyDescent="0.2">
      <c r="S138" s="102"/>
    </row>
    <row r="139" spans="19:19" ht="30" customHeight="1" x14ac:dyDescent="0.2">
      <c r="S139" s="102"/>
    </row>
    <row r="140" spans="19:19" ht="30" customHeight="1" x14ac:dyDescent="0.2">
      <c r="S140" s="102"/>
    </row>
    <row r="141" spans="19:19" ht="30" customHeight="1" x14ac:dyDescent="0.2">
      <c r="S141" s="102"/>
    </row>
    <row r="142" spans="19:19" ht="30" customHeight="1" x14ac:dyDescent="0.2">
      <c r="S142" s="102"/>
    </row>
    <row r="143" spans="19:19" ht="30" customHeight="1" x14ac:dyDescent="0.2">
      <c r="S143" s="102"/>
    </row>
    <row r="144" spans="19:19" ht="30" customHeight="1" x14ac:dyDescent="0.2">
      <c r="S144" s="102"/>
    </row>
    <row r="145" spans="19:19" ht="30" customHeight="1" x14ac:dyDescent="0.2">
      <c r="S145" s="102"/>
    </row>
    <row r="146" spans="19:19" ht="30" customHeight="1" x14ac:dyDescent="0.2">
      <c r="S146" s="102"/>
    </row>
  </sheetData>
  <sheetProtection formatCells="0"/>
  <mergeCells count="21">
    <mergeCell ref="M10:O11"/>
    <mergeCell ref="B4:M4"/>
    <mergeCell ref="B2:M2"/>
    <mergeCell ref="H10:H11"/>
    <mergeCell ref="D10:D11"/>
    <mergeCell ref="B3:M3"/>
    <mergeCell ref="C6:O6"/>
    <mergeCell ref="N3:O3"/>
    <mergeCell ref="A10:A11"/>
    <mergeCell ref="L10:L11"/>
    <mergeCell ref="A1:A4"/>
    <mergeCell ref="F10:F11"/>
    <mergeCell ref="A8:A9"/>
    <mergeCell ref="J10:J11"/>
    <mergeCell ref="C8:L8"/>
    <mergeCell ref="N1:O1"/>
    <mergeCell ref="B1:M1"/>
    <mergeCell ref="M8:O9"/>
    <mergeCell ref="N4:O4"/>
    <mergeCell ref="N2:P2"/>
    <mergeCell ref="B8:B9"/>
  </mergeCells>
  <conditionalFormatting sqref="D10">
    <cfRule type="cellIs" dxfId="252" priority="8" operator="lessThanOrEqual">
      <formula>0</formula>
    </cfRule>
  </conditionalFormatting>
  <conditionalFormatting sqref="F10">
    <cfRule type="cellIs" dxfId="251" priority="7" operator="lessThanOrEqual">
      <formula>0</formula>
    </cfRule>
  </conditionalFormatting>
  <conditionalFormatting sqref="H10">
    <cfRule type="cellIs" dxfId="250" priority="6" operator="lessThanOrEqual">
      <formula>0</formula>
    </cfRule>
  </conditionalFormatting>
  <conditionalFormatting sqref="J10">
    <cfRule type="cellIs" dxfId="249" priority="5" operator="lessThanOrEqual">
      <formula>0</formula>
    </cfRule>
  </conditionalFormatting>
  <conditionalFormatting sqref="L10">
    <cfRule type="cellIs" dxfId="248" priority="1" stopIfTrue="1" operator="equal">
      <formula>"0"</formula>
    </cfRule>
    <cfRule type="cellIs" dxfId="247" priority="2" stopIfTrue="1" operator="lessThanOrEqual">
      <formula>$S$5</formula>
    </cfRule>
    <cfRule type="cellIs" dxfId="246" priority="3" stopIfTrue="1" operator="greaterThanOrEqual">
      <formula>$S$2</formula>
    </cfRule>
    <cfRule type="cellIs" dxfId="245" priority="4" stopIfTrue="1" operator="between">
      <formula>$S$4</formula>
      <formula>$S$3</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6C3B5-79E2-42B3-9E4E-463181E01ED1}">
  <sheetPr>
    <tabColor theme="9" tint="0.39997558519241921"/>
  </sheetPr>
  <dimension ref="A1:S180"/>
  <sheetViews>
    <sheetView topLeftCell="A55" zoomScale="70" zoomScaleNormal="70" workbookViewId="0">
      <selection activeCell="C77" sqref="C77:P77"/>
    </sheetView>
  </sheetViews>
  <sheetFormatPr baseColWidth="10" defaultRowHeight="12.75" x14ac:dyDescent="0.2"/>
  <cols>
    <col min="1" max="1" width="1.28515625" style="49" customWidth="1"/>
    <col min="2" max="2" width="30" style="49" customWidth="1"/>
    <col min="3" max="3" width="16.85546875" style="49" customWidth="1"/>
    <col min="4" max="4" width="5" style="49" bestFit="1" customWidth="1"/>
    <col min="5" max="5" width="4.7109375" style="49" bestFit="1" customWidth="1"/>
    <col min="6" max="6" width="7.85546875" style="49"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99" hidden="1" customWidth="1"/>
    <col min="20" max="16384" width="11.42578125" style="49"/>
  </cols>
  <sheetData>
    <row r="1" spans="1:19" ht="4.5" customHeight="1" thickBot="1" x14ac:dyDescent="0.25">
      <c r="B1" s="89"/>
      <c r="C1" s="89"/>
      <c r="D1" s="89"/>
      <c r="E1" s="89"/>
      <c r="F1" s="89"/>
      <c r="G1" s="89"/>
      <c r="H1" s="89"/>
      <c r="I1" s="89"/>
      <c r="J1" s="89"/>
      <c r="K1" s="89"/>
      <c r="L1" s="89"/>
      <c r="M1" s="89"/>
      <c r="N1" s="89"/>
      <c r="O1" s="89"/>
      <c r="P1" s="89"/>
    </row>
    <row r="2" spans="1:19" ht="16.5" customHeight="1" x14ac:dyDescent="0.2">
      <c r="B2" s="501"/>
      <c r="C2" s="504" t="s">
        <v>56</v>
      </c>
      <c r="D2" s="505"/>
      <c r="E2" s="505"/>
      <c r="F2" s="505"/>
      <c r="G2" s="505"/>
      <c r="H2" s="505"/>
      <c r="I2" s="505"/>
      <c r="J2" s="505"/>
      <c r="K2" s="505"/>
      <c r="L2" s="505"/>
      <c r="M2" s="506"/>
      <c r="N2" s="507" t="s">
        <v>185</v>
      </c>
      <c r="O2" s="508"/>
      <c r="P2" s="509"/>
      <c r="S2" s="49">
        <v>0.95</v>
      </c>
    </row>
    <row r="3" spans="1:19" ht="15.75" customHeight="1" x14ac:dyDescent="0.2">
      <c r="B3" s="502"/>
      <c r="C3" s="510" t="s">
        <v>58</v>
      </c>
      <c r="D3" s="511"/>
      <c r="E3" s="511"/>
      <c r="F3" s="511"/>
      <c r="G3" s="511"/>
      <c r="H3" s="511"/>
      <c r="I3" s="511"/>
      <c r="J3" s="511"/>
      <c r="K3" s="511"/>
      <c r="L3" s="511"/>
      <c r="M3" s="512"/>
      <c r="N3" s="513" t="s">
        <v>189</v>
      </c>
      <c r="O3" s="514"/>
      <c r="P3" s="515"/>
      <c r="S3" s="49">
        <v>0.94999</v>
      </c>
    </row>
    <row r="4" spans="1:19" ht="15.75" customHeight="1" x14ac:dyDescent="0.2">
      <c r="B4" s="502"/>
      <c r="C4" s="510" t="s">
        <v>59</v>
      </c>
      <c r="D4" s="511"/>
      <c r="E4" s="511"/>
      <c r="F4" s="511"/>
      <c r="G4" s="511"/>
      <c r="H4" s="511"/>
      <c r="I4" s="511"/>
      <c r="J4" s="511"/>
      <c r="K4" s="511"/>
      <c r="L4" s="511"/>
      <c r="M4" s="512"/>
      <c r="N4" s="513" t="s">
        <v>186</v>
      </c>
      <c r="O4" s="514"/>
      <c r="P4" s="515"/>
      <c r="S4" s="49">
        <v>0.65</v>
      </c>
    </row>
    <row r="5" spans="1:19" ht="16.5" customHeight="1" thickBot="1" x14ac:dyDescent="0.25">
      <c r="B5" s="503"/>
      <c r="C5" s="516" t="s">
        <v>60</v>
      </c>
      <c r="D5" s="517"/>
      <c r="E5" s="517"/>
      <c r="F5" s="517"/>
      <c r="G5" s="517"/>
      <c r="H5" s="517"/>
      <c r="I5" s="517"/>
      <c r="J5" s="517"/>
      <c r="K5" s="517"/>
      <c r="L5" s="517"/>
      <c r="M5" s="518"/>
      <c r="N5" s="519" t="s">
        <v>61</v>
      </c>
      <c r="O5" s="520"/>
      <c r="P5" s="521"/>
      <c r="S5" s="49">
        <v>0.64998999999999996</v>
      </c>
    </row>
    <row r="6" spans="1:19" ht="6" customHeight="1" thickBot="1" x14ac:dyDescent="0.25">
      <c r="B6" s="89"/>
      <c r="C6" s="89"/>
      <c r="D6" s="89"/>
      <c r="E6" s="89"/>
      <c r="F6" s="89"/>
      <c r="G6" s="89"/>
      <c r="H6" s="89"/>
      <c r="I6" s="89"/>
      <c r="J6" s="89"/>
      <c r="K6" s="89"/>
      <c r="L6" s="89"/>
      <c r="M6" s="89"/>
      <c r="N6" s="89"/>
      <c r="O6" s="89"/>
      <c r="P6" s="89"/>
      <c r="S6" s="100"/>
    </row>
    <row r="7" spans="1:19" x14ac:dyDescent="0.2">
      <c r="A7" s="52"/>
      <c r="B7" s="522" t="s">
        <v>65</v>
      </c>
      <c r="C7" s="523"/>
      <c r="D7" s="523"/>
      <c r="E7" s="523"/>
      <c r="F7" s="523"/>
      <c r="G7" s="523"/>
      <c r="H7" s="523"/>
      <c r="I7" s="523"/>
      <c r="J7" s="523"/>
      <c r="K7" s="523"/>
      <c r="L7" s="523"/>
      <c r="M7" s="523"/>
      <c r="N7" s="523"/>
      <c r="O7" s="523"/>
      <c r="P7" s="524"/>
      <c r="Q7" s="52"/>
      <c r="S7" s="100"/>
    </row>
    <row r="8" spans="1:19" ht="13.5" thickBot="1" x14ac:dyDescent="0.25">
      <c r="A8" s="52"/>
      <c r="B8" s="525"/>
      <c r="C8" s="526"/>
      <c r="D8" s="526"/>
      <c r="E8" s="526"/>
      <c r="F8" s="526"/>
      <c r="G8" s="526"/>
      <c r="H8" s="526"/>
      <c r="I8" s="526"/>
      <c r="J8" s="526"/>
      <c r="K8" s="526"/>
      <c r="L8" s="526"/>
      <c r="M8" s="526"/>
      <c r="N8" s="526"/>
      <c r="O8" s="526"/>
      <c r="P8" s="527"/>
      <c r="Q8" s="52"/>
    </row>
    <row r="9" spans="1:19" ht="6.75" customHeight="1" thickBot="1" x14ac:dyDescent="0.25">
      <c r="A9" s="52"/>
      <c r="B9" s="528"/>
      <c r="C9" s="528"/>
      <c r="D9" s="528"/>
      <c r="E9" s="528"/>
      <c r="F9" s="528"/>
      <c r="G9" s="528"/>
      <c r="H9" s="528"/>
      <c r="I9" s="528"/>
      <c r="J9" s="528"/>
      <c r="K9" s="528"/>
      <c r="L9" s="528"/>
      <c r="M9" s="528"/>
      <c r="N9" s="528"/>
      <c r="O9" s="528"/>
      <c r="P9" s="528"/>
      <c r="Q9" s="52"/>
    </row>
    <row r="10" spans="1:19" ht="26.25" customHeight="1" thickBot="1" x14ac:dyDescent="0.25">
      <c r="A10" s="52"/>
      <c r="B10" s="90" t="s">
        <v>83</v>
      </c>
      <c r="C10" s="534">
        <v>2024</v>
      </c>
      <c r="D10" s="535"/>
      <c r="E10" s="535"/>
      <c r="F10" s="535"/>
      <c r="G10" s="535"/>
      <c r="H10" s="535"/>
      <c r="I10" s="536"/>
      <c r="J10" s="529" t="s">
        <v>1</v>
      </c>
      <c r="K10" s="530"/>
      <c r="L10" s="530"/>
      <c r="M10" s="530"/>
      <c r="N10" s="531" t="s">
        <v>234</v>
      </c>
      <c r="O10" s="532"/>
      <c r="P10" s="533"/>
      <c r="Q10" s="52"/>
    </row>
    <row r="11" spans="1:19" ht="4.5" customHeight="1" thickBot="1" x14ac:dyDescent="0.25">
      <c r="A11" s="52"/>
      <c r="B11" s="537"/>
      <c r="C11" s="538"/>
      <c r="D11" s="538"/>
      <c r="E11" s="538"/>
      <c r="F11" s="538"/>
      <c r="G11" s="538"/>
      <c r="H11" s="538"/>
      <c r="I11" s="538"/>
      <c r="J11" s="538"/>
      <c r="K11" s="538"/>
      <c r="L11" s="538"/>
      <c r="M11" s="538"/>
      <c r="N11" s="538"/>
      <c r="O11" s="538"/>
      <c r="P11" s="539"/>
      <c r="Q11" s="52"/>
    </row>
    <row r="12" spans="1:19" ht="13.5" thickBot="1" x14ac:dyDescent="0.25">
      <c r="A12" s="52"/>
      <c r="B12" s="62" t="s">
        <v>0</v>
      </c>
      <c r="C12" s="540" t="s">
        <v>170</v>
      </c>
      <c r="D12" s="540"/>
      <c r="E12" s="540"/>
      <c r="F12" s="540"/>
      <c r="G12" s="540"/>
      <c r="H12" s="540"/>
      <c r="I12" s="540"/>
      <c r="J12" s="540"/>
      <c r="K12" s="540"/>
      <c r="L12" s="540"/>
      <c r="M12" s="540"/>
      <c r="N12" s="540"/>
      <c r="O12" s="540"/>
      <c r="P12" s="541"/>
      <c r="Q12" s="52"/>
    </row>
    <row r="13" spans="1:19" ht="4.5" customHeight="1" thickBot="1" x14ac:dyDescent="0.25">
      <c r="A13" s="52"/>
      <c r="B13" s="542"/>
      <c r="C13" s="543"/>
      <c r="D13" s="543"/>
      <c r="E13" s="543"/>
      <c r="F13" s="543"/>
      <c r="G13" s="543"/>
      <c r="H13" s="543"/>
      <c r="I13" s="543"/>
      <c r="J13" s="543"/>
      <c r="K13" s="543"/>
      <c r="L13" s="543"/>
      <c r="M13" s="543"/>
      <c r="N13" s="543"/>
      <c r="O13" s="543"/>
      <c r="P13" s="544"/>
      <c r="Q13" s="52"/>
    </row>
    <row r="14" spans="1:19" ht="18" customHeight="1" thickBot="1" x14ac:dyDescent="0.25">
      <c r="A14" s="52"/>
      <c r="B14" s="62" t="s">
        <v>6</v>
      </c>
      <c r="C14" s="545" t="s">
        <v>239</v>
      </c>
      <c r="D14" s="546"/>
      <c r="E14" s="546"/>
      <c r="F14" s="546"/>
      <c r="G14" s="546"/>
      <c r="H14" s="546"/>
      <c r="I14" s="546"/>
      <c r="J14" s="546"/>
      <c r="K14" s="546"/>
      <c r="L14" s="546"/>
      <c r="M14" s="546"/>
      <c r="N14" s="546"/>
      <c r="O14" s="546"/>
      <c r="P14" s="547"/>
      <c r="Q14" s="52"/>
    </row>
    <row r="15" spans="1:19" ht="4.5" customHeight="1" thickBot="1" x14ac:dyDescent="0.25">
      <c r="A15" s="52"/>
      <c r="B15" s="548"/>
      <c r="C15" s="549"/>
      <c r="D15" s="549"/>
      <c r="E15" s="549"/>
      <c r="F15" s="549"/>
      <c r="G15" s="549"/>
      <c r="H15" s="549"/>
      <c r="I15" s="549"/>
      <c r="J15" s="549"/>
      <c r="K15" s="549"/>
      <c r="L15" s="549"/>
      <c r="M15" s="549"/>
      <c r="N15" s="549"/>
      <c r="O15" s="549"/>
      <c r="P15" s="550"/>
      <c r="Q15" s="52"/>
    </row>
    <row r="16" spans="1:19" ht="30" customHeight="1" thickBot="1" x14ac:dyDescent="0.25">
      <c r="A16" s="52"/>
      <c r="B16" s="62" t="s">
        <v>25</v>
      </c>
      <c r="C16" s="531" t="s">
        <v>216</v>
      </c>
      <c r="D16" s="532"/>
      <c r="E16" s="532"/>
      <c r="F16" s="532"/>
      <c r="G16" s="532"/>
      <c r="H16" s="532"/>
      <c r="I16" s="532"/>
      <c r="J16" s="532"/>
      <c r="K16" s="532"/>
      <c r="L16" s="532"/>
      <c r="M16" s="532"/>
      <c r="N16" s="532"/>
      <c r="O16" s="532"/>
      <c r="P16" s="533"/>
      <c r="Q16" s="52"/>
    </row>
    <row r="17" spans="1:17" ht="4.5" customHeight="1" thickBot="1" x14ac:dyDescent="0.25">
      <c r="A17" s="52"/>
      <c r="B17" s="548"/>
      <c r="C17" s="549"/>
      <c r="D17" s="549"/>
      <c r="E17" s="549"/>
      <c r="F17" s="549"/>
      <c r="G17" s="549"/>
      <c r="H17" s="549"/>
      <c r="I17" s="549"/>
      <c r="J17" s="549"/>
      <c r="K17" s="549"/>
      <c r="L17" s="549"/>
      <c r="M17" s="549"/>
      <c r="N17" s="549"/>
      <c r="O17" s="549"/>
      <c r="P17" s="550"/>
      <c r="Q17" s="52"/>
    </row>
    <row r="18" spans="1:17" ht="26.25" customHeight="1" thickBot="1" x14ac:dyDescent="0.25">
      <c r="A18" s="52"/>
      <c r="B18" s="62" t="s">
        <v>11</v>
      </c>
      <c r="C18" s="551" t="s">
        <v>266</v>
      </c>
      <c r="D18" s="552"/>
      <c r="E18" s="552"/>
      <c r="F18" s="552"/>
      <c r="G18" s="552"/>
      <c r="H18" s="552"/>
      <c r="I18" s="552"/>
      <c r="J18" s="552"/>
      <c r="K18" s="552"/>
      <c r="L18" s="552"/>
      <c r="M18" s="552"/>
      <c r="N18" s="552"/>
      <c r="O18" s="552"/>
      <c r="P18" s="553"/>
      <c r="Q18" s="52"/>
    </row>
    <row r="19" spans="1:17" ht="4.5" customHeight="1" thickBot="1" x14ac:dyDescent="0.25">
      <c r="A19" s="52"/>
      <c r="B19" s="554"/>
      <c r="C19" s="554"/>
      <c r="D19" s="554"/>
      <c r="E19" s="554"/>
      <c r="F19" s="554"/>
      <c r="G19" s="554"/>
      <c r="H19" s="554"/>
      <c r="I19" s="554"/>
      <c r="J19" s="554"/>
      <c r="K19" s="554"/>
      <c r="L19" s="554"/>
      <c r="M19" s="554"/>
      <c r="N19" s="554"/>
      <c r="O19" s="554"/>
      <c r="P19" s="554"/>
      <c r="Q19" s="52"/>
    </row>
    <row r="20" spans="1:17" ht="17.25" customHeight="1" thickBot="1" x14ac:dyDescent="0.25">
      <c r="A20" s="52"/>
      <c r="B20" s="555" t="s">
        <v>26</v>
      </c>
      <c r="C20" s="556"/>
      <c r="D20" s="556"/>
      <c r="E20" s="556"/>
      <c r="F20" s="556"/>
      <c r="G20" s="556"/>
      <c r="H20" s="556"/>
      <c r="I20" s="556"/>
      <c r="J20" s="556"/>
      <c r="K20" s="556"/>
      <c r="L20" s="556"/>
      <c r="M20" s="556"/>
      <c r="N20" s="556"/>
      <c r="O20" s="556"/>
      <c r="P20" s="557"/>
      <c r="Q20" s="52"/>
    </row>
    <row r="21" spans="1:17" ht="4.5" customHeight="1" thickBot="1" x14ac:dyDescent="0.25">
      <c r="A21" s="52"/>
      <c r="B21" s="558"/>
      <c r="C21" s="559"/>
      <c r="D21" s="559"/>
      <c r="E21" s="559"/>
      <c r="F21" s="559"/>
      <c r="G21" s="559"/>
      <c r="H21" s="559"/>
      <c r="I21" s="559"/>
      <c r="J21" s="559"/>
      <c r="K21" s="559"/>
      <c r="L21" s="559"/>
      <c r="M21" s="559"/>
      <c r="N21" s="559"/>
      <c r="O21" s="559"/>
      <c r="P21" s="560"/>
      <c r="Q21" s="52"/>
    </row>
    <row r="22" spans="1:17" ht="51" customHeight="1" thickBot="1" x14ac:dyDescent="0.25">
      <c r="A22" s="52"/>
      <c r="B22" s="62" t="s">
        <v>3</v>
      </c>
      <c r="C22" s="561" t="s">
        <v>217</v>
      </c>
      <c r="D22" s="562"/>
      <c r="E22" s="562"/>
      <c r="F22" s="562"/>
      <c r="G22" s="562"/>
      <c r="H22" s="562"/>
      <c r="I22" s="562"/>
      <c r="J22" s="562"/>
      <c r="K22" s="562"/>
      <c r="L22" s="562"/>
      <c r="M22" s="562"/>
      <c r="N22" s="562"/>
      <c r="O22" s="562"/>
      <c r="P22" s="563"/>
      <c r="Q22" s="52"/>
    </row>
    <row r="23" spans="1:17" ht="4.5" customHeight="1" thickBot="1" x14ac:dyDescent="0.25">
      <c r="A23" s="52"/>
      <c r="B23" s="548"/>
      <c r="C23" s="549"/>
      <c r="D23" s="549"/>
      <c r="E23" s="549"/>
      <c r="F23" s="549"/>
      <c r="G23" s="549"/>
      <c r="H23" s="549"/>
      <c r="I23" s="549"/>
      <c r="J23" s="549"/>
      <c r="K23" s="549"/>
      <c r="L23" s="549"/>
      <c r="M23" s="549"/>
      <c r="N23" s="549"/>
      <c r="O23" s="549"/>
      <c r="P23" s="550"/>
      <c r="Q23" s="52"/>
    </row>
    <row r="24" spans="1:17" ht="82.5" customHeight="1" thickBot="1" x14ac:dyDescent="0.25">
      <c r="A24" s="52"/>
      <c r="B24" s="62" t="s">
        <v>12</v>
      </c>
      <c r="C24" s="564" t="s">
        <v>218</v>
      </c>
      <c r="D24" s="565"/>
      <c r="E24" s="565"/>
      <c r="F24" s="565"/>
      <c r="G24" s="565"/>
      <c r="H24" s="565"/>
      <c r="I24" s="565"/>
      <c r="J24" s="565"/>
      <c r="K24" s="565"/>
      <c r="L24" s="565"/>
      <c r="M24" s="565"/>
      <c r="N24" s="565"/>
      <c r="O24" s="565"/>
      <c r="P24" s="566"/>
      <c r="Q24" s="52"/>
    </row>
    <row r="25" spans="1:17" ht="4.5" customHeight="1" thickBot="1" x14ac:dyDescent="0.25">
      <c r="A25" s="52"/>
      <c r="B25" s="567"/>
      <c r="C25" s="568"/>
      <c r="D25" s="568"/>
      <c r="E25" s="568"/>
      <c r="F25" s="568"/>
      <c r="G25" s="568"/>
      <c r="H25" s="568"/>
      <c r="I25" s="568"/>
      <c r="J25" s="568"/>
      <c r="K25" s="568"/>
      <c r="L25" s="568"/>
      <c r="M25" s="568"/>
      <c r="N25" s="568"/>
      <c r="O25" s="568"/>
      <c r="P25" s="569"/>
      <c r="Q25" s="52"/>
    </row>
    <row r="26" spans="1:17" ht="13.5" customHeight="1" thickBot="1" x14ac:dyDescent="0.25">
      <c r="A26" s="52"/>
      <c r="B26" s="63" t="s">
        <v>2</v>
      </c>
      <c r="C26" s="570">
        <v>0.95</v>
      </c>
      <c r="D26" s="571"/>
      <c r="E26" s="571"/>
      <c r="F26" s="571"/>
      <c r="G26" s="571"/>
      <c r="H26" s="571"/>
      <c r="I26" s="571"/>
      <c r="J26" s="571"/>
      <c r="K26" s="571"/>
      <c r="L26" s="571"/>
      <c r="M26" s="571"/>
      <c r="N26" s="571"/>
      <c r="O26" s="571"/>
      <c r="P26" s="572"/>
      <c r="Q26" s="52"/>
    </row>
    <row r="27" spans="1:17" ht="4.5" customHeight="1" thickBot="1" x14ac:dyDescent="0.25">
      <c r="A27" s="52"/>
      <c r="B27" s="573"/>
      <c r="C27" s="574"/>
      <c r="D27" s="574"/>
      <c r="E27" s="574"/>
      <c r="F27" s="574"/>
      <c r="G27" s="574"/>
      <c r="H27" s="574"/>
      <c r="I27" s="574"/>
      <c r="J27" s="574"/>
      <c r="K27" s="574"/>
      <c r="L27" s="574"/>
      <c r="M27" s="574"/>
      <c r="N27" s="574"/>
      <c r="O27" s="574"/>
      <c r="P27" s="575"/>
      <c r="Q27" s="52"/>
    </row>
    <row r="28" spans="1:17" ht="12.75" customHeight="1" thickBot="1" x14ac:dyDescent="0.25">
      <c r="A28" s="52"/>
      <c r="B28" s="63" t="s">
        <v>13</v>
      </c>
      <c r="C28" s="64" t="s">
        <v>14</v>
      </c>
      <c r="D28" s="576" t="s">
        <v>243</v>
      </c>
      <c r="E28" s="571"/>
      <c r="F28" s="571"/>
      <c r="G28" s="572"/>
      <c r="H28" s="577" t="s">
        <v>15</v>
      </c>
      <c r="I28" s="577"/>
      <c r="J28" s="577"/>
      <c r="K28" s="576" t="s">
        <v>244</v>
      </c>
      <c r="L28" s="571"/>
      <c r="M28" s="572"/>
      <c r="N28" s="578" t="s">
        <v>16</v>
      </c>
      <c r="O28" s="579"/>
      <c r="P28" s="65" t="s">
        <v>245</v>
      </c>
      <c r="Q28" s="52"/>
    </row>
    <row r="29" spans="1:17" ht="4.5" customHeight="1" thickBot="1" x14ac:dyDescent="0.25">
      <c r="A29" s="52"/>
      <c r="B29" s="580"/>
      <c r="C29" s="581"/>
      <c r="D29" s="581"/>
      <c r="E29" s="581"/>
      <c r="F29" s="581"/>
      <c r="G29" s="581"/>
      <c r="H29" s="581"/>
      <c r="I29" s="581"/>
      <c r="J29" s="581"/>
      <c r="K29" s="581"/>
      <c r="L29" s="581"/>
      <c r="M29" s="581"/>
      <c r="N29" s="581"/>
      <c r="O29" s="581"/>
      <c r="P29" s="582"/>
      <c r="Q29" s="52"/>
    </row>
    <row r="30" spans="1:17" ht="13.5" thickBot="1" x14ac:dyDescent="0.25">
      <c r="A30" s="52"/>
      <c r="B30" s="88" t="s">
        <v>7</v>
      </c>
      <c r="C30" s="583" t="s">
        <v>184</v>
      </c>
      <c r="D30" s="584"/>
      <c r="E30" s="584"/>
      <c r="F30" s="584"/>
      <c r="G30" s="584"/>
      <c r="H30" s="584"/>
      <c r="I30" s="584"/>
      <c r="J30" s="584"/>
      <c r="K30" s="584"/>
      <c r="L30" s="584"/>
      <c r="M30" s="584"/>
      <c r="N30" s="584"/>
      <c r="O30" s="584"/>
      <c r="P30" s="585"/>
      <c r="Q30" s="52"/>
    </row>
    <row r="31" spans="1:17" ht="4.5" customHeight="1" thickBot="1" x14ac:dyDescent="0.25">
      <c r="A31" s="52"/>
      <c r="B31" s="548"/>
      <c r="C31" s="549"/>
      <c r="D31" s="549"/>
      <c r="E31" s="549"/>
      <c r="F31" s="549"/>
      <c r="G31" s="549"/>
      <c r="H31" s="549"/>
      <c r="I31" s="549"/>
      <c r="J31" s="549"/>
      <c r="K31" s="549"/>
      <c r="L31" s="549"/>
      <c r="M31" s="549"/>
      <c r="N31" s="549"/>
      <c r="O31" s="549"/>
      <c r="P31" s="550"/>
      <c r="Q31" s="52"/>
    </row>
    <row r="32" spans="1:17" ht="13.5" thickBot="1" x14ac:dyDescent="0.25">
      <c r="A32" s="52"/>
      <c r="B32" s="88" t="s">
        <v>4</v>
      </c>
      <c r="C32" s="586" t="s">
        <v>71</v>
      </c>
      <c r="D32" s="584"/>
      <c r="E32" s="584"/>
      <c r="F32" s="584"/>
      <c r="G32" s="584"/>
      <c r="H32" s="584"/>
      <c r="I32" s="584"/>
      <c r="J32" s="584"/>
      <c r="K32" s="584"/>
      <c r="L32" s="584"/>
      <c r="M32" s="584"/>
      <c r="N32" s="584"/>
      <c r="O32" s="584"/>
      <c r="P32" s="585"/>
      <c r="Q32" s="52"/>
    </row>
    <row r="33" spans="1:17" ht="4.5" customHeight="1" thickBot="1" x14ac:dyDescent="0.25">
      <c r="A33" s="52"/>
      <c r="B33" s="548"/>
      <c r="C33" s="549"/>
      <c r="D33" s="549"/>
      <c r="E33" s="549"/>
      <c r="F33" s="549"/>
      <c r="G33" s="549"/>
      <c r="H33" s="549"/>
      <c r="I33" s="549"/>
      <c r="J33" s="549"/>
      <c r="K33" s="549"/>
      <c r="L33" s="549"/>
      <c r="M33" s="549"/>
      <c r="N33" s="549"/>
      <c r="O33" s="549"/>
      <c r="P33" s="550"/>
      <c r="Q33" s="52"/>
    </row>
    <row r="34" spans="1:17" ht="13.5" thickBot="1" x14ac:dyDescent="0.25">
      <c r="A34" s="52"/>
      <c r="B34" s="88" t="s">
        <v>23</v>
      </c>
      <c r="C34" s="586" t="s">
        <v>71</v>
      </c>
      <c r="D34" s="584"/>
      <c r="E34" s="584"/>
      <c r="F34" s="584"/>
      <c r="G34" s="584"/>
      <c r="H34" s="584"/>
      <c r="I34" s="584"/>
      <c r="J34" s="584"/>
      <c r="K34" s="584"/>
      <c r="L34" s="584"/>
      <c r="M34" s="584"/>
      <c r="N34" s="584"/>
      <c r="O34" s="584"/>
      <c r="P34" s="585"/>
      <c r="Q34" s="52"/>
    </row>
    <row r="35" spans="1:17" ht="4.5" customHeight="1" thickBot="1" x14ac:dyDescent="0.25">
      <c r="A35" s="52"/>
      <c r="B35" s="542"/>
      <c r="C35" s="543"/>
      <c r="D35" s="543"/>
      <c r="E35" s="543"/>
      <c r="F35" s="543"/>
      <c r="G35" s="543"/>
      <c r="H35" s="543"/>
      <c r="I35" s="543"/>
      <c r="J35" s="543"/>
      <c r="K35" s="543"/>
      <c r="L35" s="543"/>
      <c r="M35" s="543"/>
      <c r="N35" s="543"/>
      <c r="O35" s="543"/>
      <c r="P35" s="544"/>
      <c r="Q35" s="52"/>
    </row>
    <row r="36" spans="1:17" ht="16.5" customHeight="1" thickBot="1" x14ac:dyDescent="0.25">
      <c r="A36" s="52"/>
      <c r="B36" s="88" t="s">
        <v>64</v>
      </c>
      <c r="C36" s="583" t="s">
        <v>71</v>
      </c>
      <c r="D36" s="584"/>
      <c r="E36" s="584"/>
      <c r="F36" s="584"/>
      <c r="G36" s="584"/>
      <c r="H36" s="584"/>
      <c r="I36" s="584"/>
      <c r="J36" s="584"/>
      <c r="K36" s="584"/>
      <c r="L36" s="584"/>
      <c r="M36" s="584"/>
      <c r="N36" s="584"/>
      <c r="O36" s="584"/>
      <c r="P36" s="585"/>
      <c r="Q36" s="52"/>
    </row>
    <row r="37" spans="1:17" ht="4.5" customHeight="1" thickBot="1" x14ac:dyDescent="0.25">
      <c r="A37" s="52"/>
      <c r="B37" s="91"/>
      <c r="C37" s="91"/>
      <c r="D37" s="91"/>
      <c r="E37" s="91"/>
      <c r="F37" s="91"/>
      <c r="G37" s="91"/>
      <c r="H37" s="91"/>
      <c r="I37" s="91"/>
      <c r="J37" s="91"/>
      <c r="K37" s="91"/>
      <c r="L37" s="91"/>
      <c r="M37" s="91"/>
      <c r="N37" s="91"/>
      <c r="O37" s="91"/>
      <c r="P37" s="91"/>
      <c r="Q37" s="52"/>
    </row>
    <row r="38" spans="1:17" ht="13.5" thickBot="1" x14ac:dyDescent="0.25">
      <c r="A38" s="52"/>
      <c r="B38" s="589" t="s">
        <v>17</v>
      </c>
      <c r="C38" s="590"/>
      <c r="D38" s="590"/>
      <c r="E38" s="590"/>
      <c r="F38" s="590"/>
      <c r="G38" s="590"/>
      <c r="H38" s="590"/>
      <c r="I38" s="590"/>
      <c r="J38" s="590"/>
      <c r="K38" s="590"/>
      <c r="L38" s="590"/>
      <c r="M38" s="590"/>
      <c r="N38" s="590"/>
      <c r="O38" s="591"/>
      <c r="P38" s="592"/>
      <c r="Q38" s="52"/>
    </row>
    <row r="39" spans="1:17" ht="13.5" thickBot="1" x14ac:dyDescent="0.25">
      <c r="A39" s="52"/>
      <c r="B39" s="92" t="s">
        <v>22</v>
      </c>
      <c r="C39" s="589" t="s">
        <v>18</v>
      </c>
      <c r="D39" s="590"/>
      <c r="E39" s="590"/>
      <c r="F39" s="590"/>
      <c r="G39" s="592"/>
      <c r="H39" s="589" t="s">
        <v>7</v>
      </c>
      <c r="I39" s="590"/>
      <c r="J39" s="590"/>
      <c r="K39" s="590"/>
      <c r="L39" s="592"/>
      <c r="M39" s="589" t="s">
        <v>19</v>
      </c>
      <c r="N39" s="590"/>
      <c r="O39" s="591"/>
      <c r="P39" s="592"/>
      <c r="Q39" s="52"/>
    </row>
    <row r="40" spans="1:17" ht="54" customHeight="1" x14ac:dyDescent="0.2">
      <c r="A40" s="52"/>
      <c r="B40" s="130" t="s">
        <v>219</v>
      </c>
      <c r="C40" s="666" t="s">
        <v>237</v>
      </c>
      <c r="D40" s="670"/>
      <c r="E40" s="670"/>
      <c r="F40" s="670"/>
      <c r="G40" s="671"/>
      <c r="H40" s="669" t="s">
        <v>238</v>
      </c>
      <c r="I40" s="670"/>
      <c r="J40" s="670"/>
      <c r="K40" s="670"/>
      <c r="L40" s="671"/>
      <c r="M40" s="691" t="s">
        <v>268</v>
      </c>
      <c r="N40" s="692"/>
      <c r="O40" s="692"/>
      <c r="P40" s="693"/>
      <c r="Q40" s="52"/>
    </row>
    <row r="41" spans="1:17" ht="55.5" customHeight="1" x14ac:dyDescent="0.2">
      <c r="A41" s="52"/>
      <c r="B41" s="131" t="s">
        <v>220</v>
      </c>
      <c r="C41" s="673" t="s">
        <v>236</v>
      </c>
      <c r="D41" s="674"/>
      <c r="E41" s="674"/>
      <c r="F41" s="674"/>
      <c r="G41" s="675"/>
      <c r="H41" s="694" t="s">
        <v>221</v>
      </c>
      <c r="I41" s="695"/>
      <c r="J41" s="695"/>
      <c r="K41" s="695"/>
      <c r="L41" s="696"/>
      <c r="M41" s="691" t="s">
        <v>268</v>
      </c>
      <c r="N41" s="692"/>
      <c r="O41" s="692"/>
      <c r="P41" s="693"/>
      <c r="Q41" s="52"/>
    </row>
    <row r="42" spans="1:17" ht="13.5" customHeight="1" x14ac:dyDescent="0.2">
      <c r="A42" s="52"/>
      <c r="B42" s="93"/>
      <c r="C42" s="599"/>
      <c r="D42" s="599"/>
      <c r="E42" s="599"/>
      <c r="F42" s="599"/>
      <c r="G42" s="599"/>
      <c r="H42" s="599"/>
      <c r="I42" s="599"/>
      <c r="J42" s="599"/>
      <c r="K42" s="599"/>
      <c r="L42" s="599"/>
      <c r="M42" s="599"/>
      <c r="N42" s="599"/>
      <c r="O42" s="599"/>
      <c r="P42" s="600"/>
      <c r="Q42" s="52"/>
    </row>
    <row r="43" spans="1:17" ht="12.75" customHeight="1" x14ac:dyDescent="0.2">
      <c r="A43" s="52"/>
      <c r="B43" s="93"/>
      <c r="C43" s="599"/>
      <c r="D43" s="599"/>
      <c r="E43" s="599"/>
      <c r="F43" s="599"/>
      <c r="G43" s="599"/>
      <c r="H43" s="599"/>
      <c r="I43" s="599"/>
      <c r="J43" s="599"/>
      <c r="K43" s="599"/>
      <c r="L43" s="599"/>
      <c r="M43" s="599"/>
      <c r="N43" s="599"/>
      <c r="O43" s="599"/>
      <c r="P43" s="600"/>
      <c r="Q43" s="52"/>
    </row>
    <row r="44" spans="1:17" ht="11.25" customHeight="1" thickBot="1" x14ac:dyDescent="0.25">
      <c r="A44" s="52"/>
      <c r="B44" s="94"/>
      <c r="C44" s="617"/>
      <c r="D44" s="617"/>
      <c r="E44" s="617"/>
      <c r="F44" s="617"/>
      <c r="G44" s="617"/>
      <c r="H44" s="617"/>
      <c r="I44" s="617"/>
      <c r="J44" s="617"/>
      <c r="K44" s="617"/>
      <c r="L44" s="617"/>
      <c r="M44" s="617"/>
      <c r="N44" s="617"/>
      <c r="O44" s="617"/>
      <c r="P44" s="618"/>
      <c r="Q44" s="52"/>
    </row>
    <row r="45" spans="1:17" ht="4.5" customHeight="1" thickBot="1" x14ac:dyDescent="0.25">
      <c r="A45" s="52"/>
      <c r="B45" s="95"/>
      <c r="C45" s="95"/>
      <c r="D45" s="95"/>
      <c r="E45" s="95"/>
      <c r="F45" s="95"/>
      <c r="G45" s="95"/>
      <c r="H45" s="95"/>
      <c r="I45" s="95"/>
      <c r="J45" s="95"/>
      <c r="K45" s="95"/>
      <c r="L45" s="95"/>
      <c r="M45" s="95"/>
      <c r="N45" s="95"/>
      <c r="O45" s="95"/>
      <c r="P45" s="95"/>
      <c r="Q45" s="52"/>
    </row>
    <row r="46" spans="1:17" ht="13.5" customHeight="1" thickBot="1" x14ac:dyDescent="0.25">
      <c r="A46" s="52"/>
      <c r="B46" s="555" t="s">
        <v>8</v>
      </c>
      <c r="C46" s="556"/>
      <c r="D46" s="556"/>
      <c r="E46" s="556"/>
      <c r="F46" s="556"/>
      <c r="G46" s="556"/>
      <c r="H46" s="556"/>
      <c r="I46" s="556"/>
      <c r="J46" s="556"/>
      <c r="K46" s="556"/>
      <c r="L46" s="556"/>
      <c r="M46" s="556"/>
      <c r="N46" s="556"/>
      <c r="O46" s="556"/>
      <c r="P46" s="557"/>
      <c r="Q46" s="52"/>
    </row>
    <row r="47" spans="1:17" ht="4.5" customHeight="1" thickBot="1" x14ac:dyDescent="0.25">
      <c r="A47" s="52"/>
      <c r="B47" s="96"/>
      <c r="C47" s="91"/>
      <c r="D47" s="91"/>
      <c r="E47" s="91"/>
      <c r="F47" s="91"/>
      <c r="G47" s="91"/>
      <c r="H47" s="91"/>
      <c r="I47" s="91"/>
      <c r="J47" s="91"/>
      <c r="K47" s="91"/>
      <c r="L47" s="91"/>
      <c r="M47" s="91"/>
      <c r="N47" s="91"/>
      <c r="O47" s="91"/>
      <c r="P47" s="97"/>
      <c r="Q47" s="52"/>
    </row>
    <row r="48" spans="1:17" x14ac:dyDescent="0.2">
      <c r="A48" s="52"/>
      <c r="B48" s="619"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52"/>
    </row>
    <row r="49" spans="1:17" ht="13.5" thickBot="1" x14ac:dyDescent="0.25">
      <c r="A49" s="52"/>
      <c r="B49" s="620"/>
      <c r="C49" s="70" t="s">
        <v>10</v>
      </c>
      <c r="D49" s="71"/>
      <c r="E49" s="71"/>
      <c r="F49" s="72">
        <f>'Registro Mto'!D10</f>
        <v>1</v>
      </c>
      <c r="G49" s="73"/>
      <c r="H49" s="73"/>
      <c r="I49" s="72">
        <f>'Registro Mto'!F10</f>
        <v>1</v>
      </c>
      <c r="J49" s="73"/>
      <c r="K49" s="73"/>
      <c r="L49" s="72">
        <f>'Registro Mto'!H10</f>
        <v>1</v>
      </c>
      <c r="M49" s="73"/>
      <c r="N49" s="73"/>
      <c r="O49" s="72">
        <f>'Registro Mto'!J10</f>
        <v>1</v>
      </c>
      <c r="P49" s="141">
        <f>'Registro Mto'!L10</f>
        <v>1</v>
      </c>
      <c r="Q49" s="52"/>
    </row>
    <row r="50" spans="1:17" ht="4.5" customHeight="1" thickBot="1" x14ac:dyDescent="0.25">
      <c r="A50" s="52"/>
      <c r="B50" s="98">
        <v>0.9</v>
      </c>
      <c r="C50" s="74"/>
      <c r="D50" s="74"/>
      <c r="E50" s="74"/>
      <c r="F50" s="75">
        <f>+$C$26</f>
        <v>0.95</v>
      </c>
      <c r="G50" s="74"/>
      <c r="H50" s="74"/>
      <c r="I50" s="75">
        <f>+$C$26</f>
        <v>0.95</v>
      </c>
      <c r="J50" s="74"/>
      <c r="K50" s="74"/>
      <c r="L50" s="75">
        <f>+$C$26</f>
        <v>0.95</v>
      </c>
      <c r="M50" s="74"/>
      <c r="N50" s="74"/>
      <c r="O50" s="75">
        <f>+$C$26</f>
        <v>0.95</v>
      </c>
      <c r="P50" s="75">
        <f>+$C$26</f>
        <v>0.95</v>
      </c>
      <c r="Q50" s="52"/>
    </row>
    <row r="51" spans="1:17" ht="22.5" customHeight="1" thickBot="1" x14ac:dyDescent="0.25">
      <c r="A51" s="52"/>
      <c r="B51" s="555" t="s">
        <v>21</v>
      </c>
      <c r="C51" s="556"/>
      <c r="D51" s="556"/>
      <c r="E51" s="556"/>
      <c r="F51" s="556"/>
      <c r="G51" s="556"/>
      <c r="H51" s="556"/>
      <c r="I51" s="556"/>
      <c r="J51" s="556"/>
      <c r="K51" s="556"/>
      <c r="L51" s="556"/>
      <c r="M51" s="556"/>
      <c r="N51" s="556"/>
      <c r="O51" s="556"/>
      <c r="P51" s="557"/>
      <c r="Q51" s="52"/>
    </row>
    <row r="52" spans="1:17" x14ac:dyDescent="0.2">
      <c r="A52" s="52"/>
      <c r="B52" s="607"/>
      <c r="C52" s="608"/>
      <c r="D52" s="608"/>
      <c r="E52" s="608"/>
      <c r="F52" s="608"/>
      <c r="G52" s="608"/>
      <c r="H52" s="608"/>
      <c r="I52" s="608"/>
      <c r="J52" s="608"/>
      <c r="K52" s="608"/>
      <c r="L52" s="608"/>
      <c r="M52" s="608"/>
      <c r="N52" s="608"/>
      <c r="O52" s="608"/>
      <c r="P52" s="609"/>
      <c r="Q52" s="52"/>
    </row>
    <row r="53" spans="1:17" x14ac:dyDescent="0.2">
      <c r="A53" s="52"/>
      <c r="B53" s="610"/>
      <c r="C53" s="611"/>
      <c r="D53" s="611"/>
      <c r="E53" s="611"/>
      <c r="F53" s="611"/>
      <c r="G53" s="611"/>
      <c r="H53" s="611"/>
      <c r="I53" s="611"/>
      <c r="J53" s="611"/>
      <c r="K53" s="611"/>
      <c r="L53" s="611"/>
      <c r="M53" s="611"/>
      <c r="N53" s="611"/>
      <c r="O53" s="611"/>
      <c r="P53" s="612"/>
      <c r="Q53" s="52"/>
    </row>
    <row r="54" spans="1:17" x14ac:dyDescent="0.2">
      <c r="A54" s="52"/>
      <c r="B54" s="610"/>
      <c r="C54" s="611"/>
      <c r="D54" s="611"/>
      <c r="E54" s="611"/>
      <c r="F54" s="611"/>
      <c r="G54" s="611"/>
      <c r="H54" s="611"/>
      <c r="I54" s="611"/>
      <c r="J54" s="611"/>
      <c r="K54" s="611"/>
      <c r="L54" s="611"/>
      <c r="M54" s="611"/>
      <c r="N54" s="611"/>
      <c r="O54" s="611"/>
      <c r="P54" s="612"/>
      <c r="Q54" s="52"/>
    </row>
    <row r="55" spans="1:17" x14ac:dyDescent="0.2">
      <c r="A55" s="52"/>
      <c r="B55" s="610"/>
      <c r="C55" s="611"/>
      <c r="D55" s="611"/>
      <c r="E55" s="611"/>
      <c r="F55" s="611"/>
      <c r="G55" s="611"/>
      <c r="H55" s="611"/>
      <c r="I55" s="611"/>
      <c r="J55" s="611"/>
      <c r="K55" s="611"/>
      <c r="L55" s="611"/>
      <c r="M55" s="611"/>
      <c r="N55" s="611"/>
      <c r="O55" s="611"/>
      <c r="P55" s="612"/>
      <c r="Q55" s="52"/>
    </row>
    <row r="56" spans="1:17" x14ac:dyDescent="0.2">
      <c r="A56" s="52"/>
      <c r="B56" s="610"/>
      <c r="C56" s="611"/>
      <c r="D56" s="611"/>
      <c r="E56" s="611"/>
      <c r="F56" s="611"/>
      <c r="G56" s="611"/>
      <c r="H56" s="611"/>
      <c r="I56" s="611"/>
      <c r="J56" s="611"/>
      <c r="K56" s="611"/>
      <c r="L56" s="611"/>
      <c r="M56" s="611"/>
      <c r="N56" s="611"/>
      <c r="O56" s="611"/>
      <c r="P56" s="612"/>
      <c r="Q56" s="52"/>
    </row>
    <row r="57" spans="1:17" x14ac:dyDescent="0.2">
      <c r="A57" s="52"/>
      <c r="B57" s="610"/>
      <c r="C57" s="611"/>
      <c r="D57" s="611"/>
      <c r="E57" s="611"/>
      <c r="F57" s="611"/>
      <c r="G57" s="611"/>
      <c r="H57" s="611"/>
      <c r="I57" s="611"/>
      <c r="J57" s="611"/>
      <c r="K57" s="611"/>
      <c r="L57" s="611"/>
      <c r="M57" s="611"/>
      <c r="N57" s="611"/>
      <c r="O57" s="611"/>
      <c r="P57" s="612"/>
      <c r="Q57" s="52"/>
    </row>
    <row r="58" spans="1:17" x14ac:dyDescent="0.2">
      <c r="A58" s="52"/>
      <c r="B58" s="610"/>
      <c r="C58" s="611"/>
      <c r="D58" s="611"/>
      <c r="E58" s="611"/>
      <c r="F58" s="611"/>
      <c r="G58" s="611"/>
      <c r="H58" s="611"/>
      <c r="I58" s="611"/>
      <c r="J58" s="611"/>
      <c r="K58" s="611"/>
      <c r="L58" s="611"/>
      <c r="M58" s="611"/>
      <c r="N58" s="611"/>
      <c r="O58" s="611"/>
      <c r="P58" s="612"/>
      <c r="Q58" s="52"/>
    </row>
    <row r="59" spans="1:17" x14ac:dyDescent="0.2">
      <c r="A59" s="52"/>
      <c r="B59" s="610"/>
      <c r="C59" s="611"/>
      <c r="D59" s="611"/>
      <c r="E59" s="611"/>
      <c r="F59" s="611"/>
      <c r="G59" s="611"/>
      <c r="H59" s="611"/>
      <c r="I59" s="611"/>
      <c r="J59" s="611"/>
      <c r="K59" s="611"/>
      <c r="L59" s="611"/>
      <c r="M59" s="611"/>
      <c r="N59" s="611"/>
      <c r="O59" s="611"/>
      <c r="P59" s="612"/>
      <c r="Q59" s="52"/>
    </row>
    <row r="60" spans="1:17" x14ac:dyDescent="0.2">
      <c r="A60" s="52"/>
      <c r="B60" s="610"/>
      <c r="C60" s="611"/>
      <c r="D60" s="611"/>
      <c r="E60" s="611"/>
      <c r="F60" s="611"/>
      <c r="G60" s="611"/>
      <c r="H60" s="611"/>
      <c r="I60" s="611"/>
      <c r="J60" s="611"/>
      <c r="K60" s="611"/>
      <c r="L60" s="611"/>
      <c r="M60" s="611"/>
      <c r="N60" s="611"/>
      <c r="O60" s="611"/>
      <c r="P60" s="612"/>
      <c r="Q60" s="52"/>
    </row>
    <row r="61" spans="1:17" x14ac:dyDescent="0.2">
      <c r="A61" s="52"/>
      <c r="B61" s="610"/>
      <c r="C61" s="611"/>
      <c r="D61" s="611"/>
      <c r="E61" s="611"/>
      <c r="F61" s="611"/>
      <c r="G61" s="611"/>
      <c r="H61" s="611"/>
      <c r="I61" s="611"/>
      <c r="J61" s="611"/>
      <c r="K61" s="611"/>
      <c r="L61" s="611"/>
      <c r="M61" s="611"/>
      <c r="N61" s="611"/>
      <c r="O61" s="611"/>
      <c r="P61" s="612"/>
      <c r="Q61" s="52"/>
    </row>
    <row r="62" spans="1:17" x14ac:dyDescent="0.2">
      <c r="A62" s="52"/>
      <c r="B62" s="610"/>
      <c r="C62" s="611"/>
      <c r="D62" s="611"/>
      <c r="E62" s="611"/>
      <c r="F62" s="611"/>
      <c r="G62" s="611"/>
      <c r="H62" s="611"/>
      <c r="I62" s="611"/>
      <c r="J62" s="611"/>
      <c r="K62" s="611"/>
      <c r="L62" s="611"/>
      <c r="M62" s="611"/>
      <c r="N62" s="611"/>
      <c r="O62" s="611"/>
      <c r="P62" s="612"/>
      <c r="Q62" s="52"/>
    </row>
    <row r="63" spans="1:17" x14ac:dyDescent="0.2">
      <c r="A63" s="52"/>
      <c r="B63" s="610"/>
      <c r="C63" s="611"/>
      <c r="D63" s="611"/>
      <c r="E63" s="611"/>
      <c r="F63" s="611"/>
      <c r="G63" s="611"/>
      <c r="H63" s="611"/>
      <c r="I63" s="611"/>
      <c r="J63" s="611"/>
      <c r="K63" s="611"/>
      <c r="L63" s="611"/>
      <c r="M63" s="611"/>
      <c r="N63" s="611"/>
      <c r="O63" s="611"/>
      <c r="P63" s="612"/>
      <c r="Q63" s="52"/>
    </row>
    <row r="64" spans="1:17" x14ac:dyDescent="0.2">
      <c r="A64" s="52"/>
      <c r="B64" s="610"/>
      <c r="C64" s="611"/>
      <c r="D64" s="611"/>
      <c r="E64" s="611"/>
      <c r="F64" s="611"/>
      <c r="G64" s="611"/>
      <c r="H64" s="611"/>
      <c r="I64" s="611"/>
      <c r="J64" s="611"/>
      <c r="K64" s="611"/>
      <c r="L64" s="611"/>
      <c r="M64" s="611"/>
      <c r="N64" s="611"/>
      <c r="O64" s="611"/>
      <c r="P64" s="612"/>
      <c r="Q64" s="52"/>
    </row>
    <row r="65" spans="1:19" x14ac:dyDescent="0.2">
      <c r="A65" s="52"/>
      <c r="B65" s="610"/>
      <c r="C65" s="611"/>
      <c r="D65" s="611"/>
      <c r="E65" s="611"/>
      <c r="F65" s="611"/>
      <c r="G65" s="611"/>
      <c r="H65" s="611"/>
      <c r="I65" s="611"/>
      <c r="J65" s="611"/>
      <c r="K65" s="611"/>
      <c r="L65" s="611"/>
      <c r="M65" s="611"/>
      <c r="N65" s="611"/>
      <c r="O65" s="611"/>
      <c r="P65" s="612"/>
      <c r="Q65" s="52"/>
    </row>
    <row r="66" spans="1:19" x14ac:dyDescent="0.2">
      <c r="A66" s="52"/>
      <c r="B66" s="610"/>
      <c r="C66" s="611"/>
      <c r="D66" s="611"/>
      <c r="E66" s="611"/>
      <c r="F66" s="611"/>
      <c r="G66" s="611"/>
      <c r="H66" s="611"/>
      <c r="I66" s="611"/>
      <c r="J66" s="611"/>
      <c r="K66" s="611"/>
      <c r="L66" s="611"/>
      <c r="M66" s="611"/>
      <c r="N66" s="611"/>
      <c r="O66" s="611"/>
      <c r="P66" s="612"/>
      <c r="Q66" s="52"/>
    </row>
    <row r="67" spans="1:19" ht="13.5" thickBot="1" x14ac:dyDescent="0.25">
      <c r="A67" s="52"/>
      <c r="B67" s="613"/>
      <c r="C67" s="614"/>
      <c r="D67" s="614"/>
      <c r="E67" s="614"/>
      <c r="F67" s="614"/>
      <c r="G67" s="614"/>
      <c r="H67" s="614"/>
      <c r="I67" s="614"/>
      <c r="J67" s="614"/>
      <c r="K67" s="614"/>
      <c r="L67" s="614"/>
      <c r="M67" s="614"/>
      <c r="N67" s="614"/>
      <c r="O67" s="614"/>
      <c r="P67" s="615"/>
      <c r="Q67" s="52"/>
    </row>
    <row r="68" spans="1:19" s="53" customFormat="1" ht="4.5" customHeight="1" thickBot="1" x14ac:dyDescent="0.25">
      <c r="A68" s="656"/>
      <c r="B68" s="656"/>
      <c r="C68" s="656"/>
      <c r="D68" s="656"/>
      <c r="E68" s="656"/>
      <c r="F68" s="656"/>
      <c r="G68" s="656"/>
      <c r="H68" s="656"/>
      <c r="I68" s="656"/>
      <c r="J68" s="656"/>
      <c r="K68" s="656"/>
      <c r="L68" s="656"/>
      <c r="M68" s="656"/>
      <c r="N68" s="656"/>
      <c r="O68" s="656"/>
      <c r="P68" s="656"/>
      <c r="Q68" s="656"/>
      <c r="S68" s="101"/>
    </row>
    <row r="69" spans="1:19" ht="15" customHeight="1" x14ac:dyDescent="0.2">
      <c r="A69" s="52"/>
      <c r="B69" s="657" t="s">
        <v>248</v>
      </c>
      <c r="C69" s="660" t="s">
        <v>180</v>
      </c>
      <c r="D69" s="661"/>
      <c r="E69" s="661"/>
      <c r="F69" s="661"/>
      <c r="G69" s="661"/>
      <c r="H69" s="661"/>
      <c r="I69" s="661"/>
      <c r="J69" s="661"/>
      <c r="K69" s="661"/>
      <c r="L69" s="661"/>
      <c r="M69" s="661"/>
      <c r="N69" s="661"/>
      <c r="O69" s="661"/>
      <c r="P69" s="662"/>
      <c r="Q69" s="52"/>
    </row>
    <row r="70" spans="1:19" ht="99.75" customHeight="1" x14ac:dyDescent="0.2">
      <c r="A70" s="52"/>
      <c r="B70" s="658"/>
      <c r="C70" s="626" t="s">
        <v>353</v>
      </c>
      <c r="D70" s="627"/>
      <c r="E70" s="627"/>
      <c r="F70" s="627"/>
      <c r="G70" s="627"/>
      <c r="H70" s="627"/>
      <c r="I70" s="627"/>
      <c r="J70" s="627"/>
      <c r="K70" s="627"/>
      <c r="L70" s="627"/>
      <c r="M70" s="627"/>
      <c r="N70" s="627"/>
      <c r="O70" s="627"/>
      <c r="P70" s="628"/>
      <c r="Q70" s="52"/>
    </row>
    <row r="71" spans="1:19" ht="15" customHeight="1" x14ac:dyDescent="0.2">
      <c r="A71" s="52"/>
      <c r="B71" s="658"/>
      <c r="C71" s="663" t="s">
        <v>181</v>
      </c>
      <c r="D71" s="664"/>
      <c r="E71" s="664"/>
      <c r="F71" s="664"/>
      <c r="G71" s="664"/>
      <c r="H71" s="664"/>
      <c r="I71" s="664"/>
      <c r="J71" s="664"/>
      <c r="K71" s="664"/>
      <c r="L71" s="664"/>
      <c r="M71" s="664"/>
      <c r="N71" s="664"/>
      <c r="O71" s="664"/>
      <c r="P71" s="665"/>
      <c r="Q71" s="52"/>
    </row>
    <row r="72" spans="1:19" ht="63" customHeight="1" x14ac:dyDescent="0.2">
      <c r="A72" s="52"/>
      <c r="B72" s="658"/>
      <c r="C72" s="688" t="s">
        <v>354</v>
      </c>
      <c r="D72" s="689"/>
      <c r="E72" s="689"/>
      <c r="F72" s="689"/>
      <c r="G72" s="689"/>
      <c r="H72" s="689"/>
      <c r="I72" s="689"/>
      <c r="J72" s="689"/>
      <c r="K72" s="689"/>
      <c r="L72" s="689"/>
      <c r="M72" s="689"/>
      <c r="N72" s="689"/>
      <c r="O72" s="689"/>
      <c r="P72" s="690"/>
      <c r="Q72" s="52"/>
    </row>
    <row r="73" spans="1:19" ht="18" customHeight="1" x14ac:dyDescent="0.2">
      <c r="A73" s="52"/>
      <c r="B73" s="658"/>
      <c r="C73" s="663" t="s">
        <v>182</v>
      </c>
      <c r="D73" s="664"/>
      <c r="E73" s="664"/>
      <c r="F73" s="664"/>
      <c r="G73" s="664"/>
      <c r="H73" s="664"/>
      <c r="I73" s="664"/>
      <c r="J73" s="664"/>
      <c r="K73" s="664"/>
      <c r="L73" s="664"/>
      <c r="M73" s="664"/>
      <c r="N73" s="664"/>
      <c r="O73" s="664"/>
      <c r="P73" s="665"/>
      <c r="Q73" s="52"/>
    </row>
    <row r="74" spans="1:19" ht="68.25" customHeight="1" x14ac:dyDescent="0.2">
      <c r="A74" s="52"/>
      <c r="B74" s="658"/>
      <c r="C74" s="632" t="s">
        <v>383</v>
      </c>
      <c r="D74" s="633"/>
      <c r="E74" s="633"/>
      <c r="F74" s="633"/>
      <c r="G74" s="633"/>
      <c r="H74" s="633"/>
      <c r="I74" s="633"/>
      <c r="J74" s="633"/>
      <c r="K74" s="633"/>
      <c r="L74" s="633"/>
      <c r="M74" s="633"/>
      <c r="N74" s="633"/>
      <c r="O74" s="633"/>
      <c r="P74" s="634"/>
      <c r="Q74" s="52"/>
    </row>
    <row r="75" spans="1:19" ht="17.25" customHeight="1" x14ac:dyDescent="0.2">
      <c r="A75" s="52"/>
      <c r="B75" s="658"/>
      <c r="C75" s="663" t="s">
        <v>183</v>
      </c>
      <c r="D75" s="664"/>
      <c r="E75" s="664"/>
      <c r="F75" s="664"/>
      <c r="G75" s="664"/>
      <c r="H75" s="664"/>
      <c r="I75" s="664"/>
      <c r="J75" s="664"/>
      <c r="K75" s="664"/>
      <c r="L75" s="664"/>
      <c r="M75" s="664"/>
      <c r="N75" s="664"/>
      <c r="O75" s="664"/>
      <c r="P75" s="665"/>
      <c r="Q75" s="52"/>
    </row>
    <row r="76" spans="1:19" ht="90" customHeight="1" thickBot="1" x14ac:dyDescent="0.25">
      <c r="A76" s="52"/>
      <c r="B76" s="659"/>
      <c r="C76" s="651" t="s">
        <v>386</v>
      </c>
      <c r="D76" s="652"/>
      <c r="E76" s="652"/>
      <c r="F76" s="652"/>
      <c r="G76" s="652"/>
      <c r="H76" s="652"/>
      <c r="I76" s="652"/>
      <c r="J76" s="652"/>
      <c r="K76" s="652"/>
      <c r="L76" s="652"/>
      <c r="M76" s="652"/>
      <c r="N76" s="652"/>
      <c r="O76" s="652"/>
      <c r="P76" s="653"/>
      <c r="Q76" s="52"/>
    </row>
    <row r="77" spans="1:19" ht="30.75" customHeight="1" thickBot="1" x14ac:dyDescent="0.25">
      <c r="A77" s="52"/>
      <c r="B77" s="54" t="s">
        <v>63</v>
      </c>
      <c r="C77" s="621" t="s">
        <v>196</v>
      </c>
      <c r="D77" s="622"/>
      <c r="E77" s="622"/>
      <c r="F77" s="622"/>
      <c r="G77" s="622"/>
      <c r="H77" s="622"/>
      <c r="I77" s="622"/>
      <c r="J77" s="622"/>
      <c r="K77" s="622"/>
      <c r="L77" s="622"/>
      <c r="M77" s="622"/>
      <c r="N77" s="622"/>
      <c r="O77" s="622"/>
      <c r="P77" s="623"/>
      <c r="Q77" s="52"/>
    </row>
    <row r="78" spans="1:19" ht="27.75" customHeight="1" thickBot="1" x14ac:dyDescent="0.25">
      <c r="A78" s="52"/>
      <c r="B78" s="54" t="s">
        <v>84</v>
      </c>
      <c r="C78" s="654" t="s">
        <v>85</v>
      </c>
      <c r="D78" s="654"/>
      <c r="E78" s="654"/>
      <c r="F78" s="654"/>
      <c r="G78" s="654"/>
      <c r="H78" s="654"/>
      <c r="I78" s="654"/>
      <c r="J78" s="654"/>
      <c r="K78" s="654"/>
      <c r="L78" s="654"/>
      <c r="M78" s="654"/>
      <c r="N78" s="654"/>
      <c r="O78" s="654"/>
      <c r="P78" s="655"/>
      <c r="Q78" s="52"/>
    </row>
    <row r="81" spans="3:19" x14ac:dyDescent="0.2">
      <c r="C81" s="55"/>
    </row>
    <row r="82" spans="3:19" hidden="1" x14ac:dyDescent="0.2">
      <c r="C82" s="49">
        <v>2018</v>
      </c>
    </row>
    <row r="83" spans="3:19" hidden="1" x14ac:dyDescent="0.2">
      <c r="C83" s="49">
        <v>2019</v>
      </c>
    </row>
    <row r="89" spans="3:19" s="50" customFormat="1" x14ac:dyDescent="0.2">
      <c r="S89" s="99"/>
    </row>
    <row r="90" spans="3:19" s="50" customFormat="1" x14ac:dyDescent="0.2">
      <c r="S90" s="99"/>
    </row>
    <row r="91" spans="3:19" s="50" customFormat="1" x14ac:dyDescent="0.2">
      <c r="S91" s="99"/>
    </row>
    <row r="92" spans="3:19" s="50" customFormat="1" x14ac:dyDescent="0.2">
      <c r="S92" s="99"/>
    </row>
    <row r="93" spans="3:19" s="50" customFormat="1" x14ac:dyDescent="0.2">
      <c r="S93" s="99"/>
    </row>
    <row r="94" spans="3:19" s="50" customFormat="1" x14ac:dyDescent="0.2">
      <c r="S94" s="99"/>
    </row>
    <row r="95" spans="3:19" s="50" customFormat="1" x14ac:dyDescent="0.2">
      <c r="D95" s="119"/>
      <c r="E95" s="119"/>
      <c r="F95" s="119"/>
      <c r="G95" s="119"/>
      <c r="H95" s="119"/>
      <c r="I95" s="119"/>
      <c r="S95" s="99"/>
    </row>
    <row r="96" spans="3:19" s="50" customFormat="1" x14ac:dyDescent="0.2">
      <c r="D96" s="119"/>
      <c r="E96" s="119"/>
      <c r="F96" s="119"/>
      <c r="G96" s="119"/>
      <c r="H96" s="119"/>
      <c r="I96" s="119"/>
      <c r="S96" s="99"/>
    </row>
    <row r="97" spans="2:19" s="50" customFormat="1" x14ac:dyDescent="0.2">
      <c r="B97" s="119"/>
      <c r="C97" s="119"/>
      <c r="D97" s="119"/>
      <c r="E97" s="119"/>
      <c r="F97" s="119"/>
      <c r="G97" s="119"/>
      <c r="H97" s="119"/>
      <c r="I97" s="119"/>
      <c r="S97" s="99"/>
    </row>
    <row r="98" spans="2:19" s="50" customFormat="1" x14ac:dyDescent="0.2">
      <c r="B98" s="119"/>
      <c r="C98" s="119"/>
      <c r="D98" s="119"/>
      <c r="E98" s="119"/>
      <c r="F98" s="119"/>
      <c r="G98" s="119"/>
      <c r="H98" s="119"/>
      <c r="I98" s="119"/>
      <c r="S98" s="99"/>
    </row>
    <row r="99" spans="2:19" s="50" customFormat="1" x14ac:dyDescent="0.2">
      <c r="B99" s="119"/>
      <c r="C99" s="119"/>
      <c r="D99" s="119"/>
      <c r="E99" s="119"/>
      <c r="F99" s="119"/>
      <c r="G99" s="119"/>
      <c r="H99" s="119"/>
      <c r="I99" s="119"/>
      <c r="S99" s="99"/>
    </row>
    <row r="100" spans="2:19" s="50" customFormat="1" x14ac:dyDescent="0.2">
      <c r="B100" s="119"/>
      <c r="C100" s="119"/>
      <c r="D100" s="119"/>
      <c r="E100" s="119"/>
      <c r="F100" s="119"/>
      <c r="G100" s="119"/>
      <c r="H100" s="119"/>
      <c r="I100" s="119"/>
      <c r="K100" s="119"/>
      <c r="L100" s="119"/>
      <c r="M100" s="119"/>
      <c r="N100" s="119"/>
      <c r="O100" s="119"/>
      <c r="P100" s="119"/>
      <c r="S100" s="99"/>
    </row>
    <row r="101" spans="2:19" s="50" customFormat="1" x14ac:dyDescent="0.2">
      <c r="B101" s="119"/>
      <c r="C101" s="119"/>
      <c r="D101" s="119"/>
      <c r="E101" s="119"/>
      <c r="F101" s="119"/>
      <c r="G101" s="119"/>
      <c r="H101" s="119"/>
      <c r="I101" s="119"/>
      <c r="K101" s="119"/>
      <c r="L101" s="119"/>
      <c r="M101" s="119"/>
      <c r="N101" s="119"/>
      <c r="O101" s="119"/>
      <c r="P101" s="119"/>
      <c r="S101" s="99"/>
    </row>
    <row r="102" spans="2:19" s="50" customFormat="1" x14ac:dyDescent="0.2">
      <c r="B102" s="119"/>
      <c r="C102" s="119"/>
      <c r="D102" s="119"/>
      <c r="E102" s="119"/>
      <c r="F102" s="119"/>
      <c r="G102" s="119"/>
      <c r="H102" s="119"/>
      <c r="I102" s="119"/>
      <c r="K102" s="119"/>
      <c r="L102" s="119"/>
      <c r="M102" s="119"/>
      <c r="N102" s="119"/>
      <c r="O102" s="119"/>
      <c r="P102" s="119"/>
      <c r="S102" s="99"/>
    </row>
    <row r="103" spans="2:19" s="50" customFormat="1" x14ac:dyDescent="0.2">
      <c r="B103" s="119"/>
      <c r="C103" s="119"/>
      <c r="D103" s="119"/>
      <c r="E103" s="119"/>
      <c r="F103" s="119"/>
      <c r="G103" s="119"/>
      <c r="H103" s="119"/>
      <c r="I103" s="119"/>
      <c r="K103" s="119"/>
      <c r="L103" s="119"/>
      <c r="M103" s="119"/>
      <c r="N103" s="119"/>
      <c r="O103" s="119"/>
      <c r="P103" s="119"/>
      <c r="Q103" s="56" t="s">
        <v>69</v>
      </c>
      <c r="S103" s="99"/>
    </row>
    <row r="104" spans="2:19" s="50" customFormat="1" x14ac:dyDescent="0.2">
      <c r="B104" s="120"/>
      <c r="C104" s="120"/>
      <c r="D104" s="119"/>
      <c r="E104" s="119"/>
      <c r="F104" s="119"/>
      <c r="G104" s="119"/>
      <c r="H104" s="119"/>
      <c r="I104" s="119"/>
      <c r="K104" s="119"/>
      <c r="L104" s="119"/>
      <c r="O104" s="119"/>
      <c r="P104" s="119"/>
      <c r="Q104" s="56" t="s">
        <v>70</v>
      </c>
      <c r="S104" s="99"/>
    </row>
    <row r="105" spans="2:19" s="50" customFormat="1" x14ac:dyDescent="0.2">
      <c r="B105" s="120"/>
      <c r="C105" s="120"/>
      <c r="D105" s="119"/>
      <c r="E105" s="119"/>
      <c r="F105" s="119"/>
      <c r="G105" s="119"/>
      <c r="H105" s="119"/>
      <c r="I105" s="119"/>
      <c r="K105" s="119"/>
      <c r="L105" s="119"/>
      <c r="O105" s="119"/>
      <c r="P105" s="119"/>
      <c r="Q105" s="56" t="s">
        <v>72</v>
      </c>
      <c r="S105" s="99"/>
    </row>
    <row r="106" spans="2:19" s="50" customFormat="1" x14ac:dyDescent="0.2">
      <c r="B106" s="120"/>
      <c r="C106" s="120"/>
      <c r="D106" s="119"/>
      <c r="E106" s="119"/>
      <c r="F106" s="119"/>
      <c r="G106" s="119"/>
      <c r="H106" s="119"/>
      <c r="I106" s="119"/>
      <c r="K106" s="119"/>
      <c r="L106" s="119"/>
      <c r="O106" s="119"/>
      <c r="P106" s="119"/>
      <c r="Q106" s="56" t="s">
        <v>71</v>
      </c>
      <c r="S106" s="99"/>
    </row>
    <row r="107" spans="2:19" s="50" customFormat="1" x14ac:dyDescent="0.2">
      <c r="B107" s="119"/>
      <c r="C107" s="120"/>
      <c r="D107" s="119"/>
      <c r="E107" s="119"/>
      <c r="F107" s="119"/>
      <c r="G107" s="119"/>
      <c r="H107" s="119"/>
      <c r="I107" s="119"/>
      <c r="K107" s="119"/>
      <c r="L107" s="119"/>
      <c r="M107" s="120"/>
      <c r="N107" s="119"/>
      <c r="O107" s="119"/>
      <c r="P107" s="119"/>
      <c r="Q107" s="56" t="s">
        <v>73</v>
      </c>
      <c r="S107" s="99"/>
    </row>
    <row r="108" spans="2:19" s="50" customFormat="1" x14ac:dyDescent="0.2">
      <c r="B108" s="119"/>
      <c r="C108" s="120"/>
      <c r="D108" s="119"/>
      <c r="E108" s="119"/>
      <c r="F108" s="119"/>
      <c r="G108" s="119"/>
      <c r="H108" s="119"/>
      <c r="I108" s="119"/>
      <c r="K108" s="119"/>
      <c r="L108" s="119"/>
      <c r="M108" s="119"/>
      <c r="N108" s="119" t="s">
        <v>67</v>
      </c>
      <c r="O108" s="119"/>
      <c r="P108" s="119"/>
      <c r="Q108" s="56" t="s">
        <v>74</v>
      </c>
      <c r="S108" s="99"/>
    </row>
    <row r="109" spans="2:19" s="50" customFormat="1" x14ac:dyDescent="0.2">
      <c r="B109" s="119"/>
      <c r="C109" s="120"/>
      <c r="D109" s="119"/>
      <c r="E109" s="119"/>
      <c r="F109" s="119"/>
      <c r="G109" s="119"/>
      <c r="H109" s="119"/>
      <c r="I109" s="119"/>
      <c r="K109" s="119"/>
      <c r="L109" s="119"/>
      <c r="M109" s="119"/>
      <c r="N109" s="119"/>
      <c r="O109" s="119"/>
      <c r="P109" s="119"/>
      <c r="S109" s="99"/>
    </row>
    <row r="110" spans="2:19" s="50" customFormat="1" x14ac:dyDescent="0.2">
      <c r="B110" s="119"/>
      <c r="C110" s="120"/>
      <c r="D110" s="119"/>
      <c r="E110" s="119"/>
      <c r="F110" s="119"/>
      <c r="G110" s="119"/>
      <c r="H110" s="119"/>
      <c r="I110" s="119"/>
      <c r="K110" s="119"/>
      <c r="L110" s="119"/>
      <c r="M110" s="119"/>
      <c r="N110" s="119"/>
      <c r="O110" s="119"/>
      <c r="P110" s="119"/>
      <c r="S110" s="99"/>
    </row>
    <row r="111" spans="2:19" s="50" customFormat="1" x14ac:dyDescent="0.2">
      <c r="B111" s="119"/>
      <c r="C111" s="119"/>
      <c r="D111" s="119"/>
      <c r="E111" s="119"/>
      <c r="F111" s="119"/>
      <c r="G111" s="119"/>
      <c r="H111" s="119"/>
      <c r="I111" s="119"/>
      <c r="K111" s="119"/>
      <c r="L111" s="119"/>
      <c r="M111" s="119"/>
      <c r="N111" s="119"/>
      <c r="O111" s="119"/>
      <c r="P111" s="119"/>
      <c r="S111" s="99"/>
    </row>
    <row r="112" spans="2:19" s="50" customFormat="1" x14ac:dyDescent="0.2">
      <c r="B112" s="119"/>
      <c r="C112" s="119"/>
      <c r="D112" s="119"/>
      <c r="E112" s="119"/>
      <c r="F112" s="119"/>
      <c r="G112" s="119"/>
      <c r="H112" s="119"/>
      <c r="I112" s="119"/>
      <c r="K112" s="119"/>
      <c r="L112" s="119"/>
      <c r="M112" s="119"/>
      <c r="N112" s="119"/>
      <c r="O112" s="119"/>
      <c r="P112" s="119"/>
      <c r="S112" s="99"/>
    </row>
    <row r="113" spans="2:19" s="50" customFormat="1" x14ac:dyDescent="0.2">
      <c r="B113" s="119"/>
      <c r="C113" s="119"/>
      <c r="D113" s="119"/>
      <c r="E113" s="119"/>
      <c r="F113" s="119"/>
      <c r="G113" s="119"/>
      <c r="H113" s="119"/>
      <c r="I113" s="119"/>
      <c r="K113" s="119"/>
      <c r="L113" s="119"/>
      <c r="M113" s="119"/>
      <c r="N113" s="119"/>
      <c r="O113" s="119"/>
      <c r="P113" s="119"/>
      <c r="Q113" s="56">
        <v>2015</v>
      </c>
      <c r="S113" s="99"/>
    </row>
    <row r="114" spans="2:19" s="50" customFormat="1" ht="12.75" customHeight="1" x14ac:dyDescent="0.2">
      <c r="B114" s="119"/>
      <c r="C114" s="119"/>
      <c r="D114" s="119"/>
      <c r="E114" s="119"/>
      <c r="F114" s="119"/>
      <c r="G114" s="119"/>
      <c r="H114" s="119"/>
      <c r="I114" s="119"/>
      <c r="Q114" s="56">
        <v>2016</v>
      </c>
      <c r="S114" s="99"/>
    </row>
    <row r="115" spans="2:19" s="50" customFormat="1" x14ac:dyDescent="0.2">
      <c r="B115" s="119"/>
      <c r="C115" s="119"/>
      <c r="D115" s="119"/>
      <c r="E115" s="119"/>
      <c r="F115" s="119"/>
      <c r="G115" s="119"/>
      <c r="H115" s="119"/>
      <c r="I115" s="119"/>
      <c r="Q115" s="56">
        <v>2017</v>
      </c>
      <c r="S115" s="99"/>
    </row>
    <row r="116" spans="2:19" s="50" customFormat="1" x14ac:dyDescent="0.2">
      <c r="C116" s="119"/>
      <c r="H116" s="119"/>
      <c r="I116" s="119"/>
      <c r="Q116" s="56">
        <v>2018</v>
      </c>
      <c r="S116" s="99"/>
    </row>
    <row r="117" spans="2:19" s="50" customFormat="1" x14ac:dyDescent="0.2">
      <c r="C117" s="119"/>
      <c r="H117" s="119"/>
      <c r="I117" s="119"/>
      <c r="S117" s="99"/>
    </row>
    <row r="118" spans="2:19" s="50" customFormat="1" x14ac:dyDescent="0.2">
      <c r="C118" s="119"/>
      <c r="H118" s="119"/>
      <c r="I118" s="119"/>
      <c r="S118" s="99"/>
    </row>
    <row r="119" spans="2:19" s="50" customFormat="1" x14ac:dyDescent="0.2">
      <c r="B119" s="58"/>
      <c r="C119" s="119"/>
      <c r="H119" s="119"/>
      <c r="I119" s="119"/>
      <c r="S119" s="99"/>
    </row>
    <row r="120" spans="2:19" s="50" customFormat="1" x14ac:dyDescent="0.2">
      <c r="B120" s="58"/>
      <c r="C120" s="119"/>
      <c r="H120" s="119"/>
      <c r="I120" s="119"/>
      <c r="S120" s="99"/>
    </row>
    <row r="121" spans="2:19" s="50" customFormat="1" x14ac:dyDescent="0.2">
      <c r="B121" s="58"/>
      <c r="C121" s="119"/>
      <c r="H121" s="119"/>
      <c r="I121" s="119"/>
      <c r="S121" s="99"/>
    </row>
    <row r="122" spans="2:19" s="50" customFormat="1" x14ac:dyDescent="0.2">
      <c r="B122" s="58"/>
      <c r="C122" s="119"/>
      <c r="H122" s="119"/>
      <c r="I122" s="119"/>
      <c r="S122" s="99"/>
    </row>
    <row r="123" spans="2:19" s="50" customFormat="1" x14ac:dyDescent="0.2">
      <c r="B123" s="58"/>
      <c r="C123" s="119"/>
      <c r="H123" s="119"/>
      <c r="I123" s="119"/>
      <c r="S123" s="99"/>
    </row>
    <row r="124" spans="2:19" s="50" customFormat="1" x14ac:dyDescent="0.2">
      <c r="B124" s="58"/>
      <c r="C124" s="119"/>
      <c r="H124" s="119"/>
      <c r="I124" s="119"/>
      <c r="S124" s="99"/>
    </row>
    <row r="125" spans="2:19" s="50" customFormat="1" x14ac:dyDescent="0.2">
      <c r="B125" s="58"/>
      <c r="C125" s="119"/>
      <c r="H125" s="119"/>
      <c r="I125" s="119"/>
      <c r="S125" s="99"/>
    </row>
    <row r="126" spans="2:19" s="50" customFormat="1" x14ac:dyDescent="0.2">
      <c r="B126" s="59"/>
      <c r="C126" s="119"/>
      <c r="H126" s="119"/>
      <c r="I126" s="119"/>
      <c r="S126" s="99"/>
    </row>
    <row r="127" spans="2:19" s="50" customFormat="1" x14ac:dyDescent="0.2">
      <c r="B127" s="59"/>
      <c r="C127" s="119"/>
      <c r="H127" s="119"/>
      <c r="I127" s="119"/>
      <c r="S127" s="99"/>
    </row>
    <row r="128" spans="2:19" s="50" customFormat="1" x14ac:dyDescent="0.2">
      <c r="C128" s="119"/>
      <c r="H128" s="119"/>
      <c r="I128" s="119"/>
      <c r="S128" s="99"/>
    </row>
    <row r="129" spans="2:19" s="50" customFormat="1" x14ac:dyDescent="0.2">
      <c r="B129" s="162" t="s">
        <v>260</v>
      </c>
      <c r="C129" s="119"/>
      <c r="F129" s="119"/>
      <c r="I129" s="119"/>
      <c r="S129" s="99"/>
    </row>
    <row r="130" spans="2:19" s="50" customFormat="1" x14ac:dyDescent="0.2">
      <c r="B130" s="162" t="s">
        <v>261</v>
      </c>
      <c r="C130" s="119"/>
      <c r="F130" s="119"/>
      <c r="I130" s="119"/>
      <c r="S130" s="99"/>
    </row>
    <row r="131" spans="2:19" s="50" customFormat="1" x14ac:dyDescent="0.2">
      <c r="B131" s="162" t="s">
        <v>262</v>
      </c>
      <c r="C131" s="119"/>
      <c r="F131" s="119"/>
      <c r="I131" s="51"/>
      <c r="J131" s="51"/>
      <c r="K131" s="51"/>
      <c r="S131" s="99"/>
    </row>
    <row r="132" spans="2:19" s="50" customFormat="1" x14ac:dyDescent="0.2">
      <c r="B132" s="162" t="s">
        <v>263</v>
      </c>
      <c r="C132" s="119"/>
      <c r="F132" s="119"/>
      <c r="G132" s="119"/>
      <c r="H132" s="51"/>
      <c r="I132" s="51"/>
      <c r="J132" s="51"/>
      <c r="K132" s="51"/>
      <c r="S132" s="99"/>
    </row>
    <row r="133" spans="2:19" s="50" customFormat="1" x14ac:dyDescent="0.2">
      <c r="B133" s="162" t="s">
        <v>264</v>
      </c>
      <c r="C133" s="119"/>
      <c r="F133" s="119"/>
      <c r="G133" s="119"/>
      <c r="H133" s="51"/>
      <c r="I133" s="51"/>
      <c r="J133" s="51"/>
      <c r="K133" s="51"/>
      <c r="S133" s="99"/>
    </row>
    <row r="134" spans="2:19" s="50" customFormat="1" x14ac:dyDescent="0.2">
      <c r="B134" s="162" t="s">
        <v>265</v>
      </c>
      <c r="C134" s="119"/>
      <c r="F134" s="119"/>
      <c r="G134" s="119"/>
      <c r="H134" s="51"/>
      <c r="I134" s="51"/>
      <c r="J134" s="51"/>
      <c r="K134" s="51"/>
      <c r="S134" s="99"/>
    </row>
    <row r="135" spans="2:19" s="50" customFormat="1" x14ac:dyDescent="0.2">
      <c r="B135" s="162" t="s">
        <v>266</v>
      </c>
      <c r="C135" s="119"/>
      <c r="F135" s="119"/>
      <c r="G135" s="119"/>
      <c r="H135" s="51"/>
      <c r="I135" s="51"/>
      <c r="J135" s="51"/>
      <c r="K135" s="51"/>
      <c r="S135" s="99"/>
    </row>
    <row r="136" spans="2:19" s="50" customFormat="1" x14ac:dyDescent="0.2">
      <c r="B136" s="60"/>
      <c r="C136" s="119"/>
      <c r="F136" s="119"/>
      <c r="G136" s="119"/>
      <c r="H136" s="51"/>
      <c r="I136" s="51"/>
      <c r="J136" s="51"/>
      <c r="K136" s="51"/>
      <c r="S136" s="99"/>
    </row>
    <row r="137" spans="2:19" s="50" customFormat="1" x14ac:dyDescent="0.2">
      <c r="B137" s="58"/>
      <c r="C137" s="119"/>
      <c r="F137" s="119"/>
      <c r="G137" s="119"/>
      <c r="H137" s="51"/>
      <c r="I137" s="51"/>
      <c r="J137" s="51"/>
      <c r="K137" s="51"/>
      <c r="S137" s="99"/>
    </row>
    <row r="138" spans="2:19" s="52" customFormat="1" x14ac:dyDescent="0.2">
      <c r="B138" s="58"/>
      <c r="C138" s="119"/>
      <c r="F138" s="119"/>
      <c r="G138" s="119"/>
      <c r="H138" s="51"/>
      <c r="I138" s="51"/>
      <c r="J138" s="51"/>
      <c r="K138" s="51"/>
      <c r="S138" s="102"/>
    </row>
    <row r="139" spans="2:19" s="52" customFormat="1" x14ac:dyDescent="0.2">
      <c r="B139" s="50" t="s">
        <v>29</v>
      </c>
      <c r="C139" s="119"/>
      <c r="F139" s="119"/>
      <c r="G139" s="119"/>
      <c r="H139" s="51"/>
      <c r="I139" s="51"/>
      <c r="J139" s="51"/>
      <c r="K139" s="51"/>
      <c r="S139" s="102"/>
    </row>
    <row r="140" spans="2:19" s="52" customFormat="1" x14ac:dyDescent="0.2">
      <c r="B140" s="57" t="s">
        <v>55</v>
      </c>
      <c r="C140" s="119"/>
      <c r="F140" s="119"/>
      <c r="G140" s="119"/>
      <c r="H140" s="51"/>
      <c r="I140" s="51"/>
      <c r="J140" s="51"/>
      <c r="K140" s="51"/>
      <c r="S140" s="102"/>
    </row>
    <row r="141" spans="2:19" s="52" customFormat="1" x14ac:dyDescent="0.2">
      <c r="B141" s="57" t="s">
        <v>166</v>
      </c>
      <c r="C141" s="119"/>
      <c r="F141" s="119"/>
      <c r="G141" s="119"/>
      <c r="H141" s="51"/>
      <c r="I141" s="51"/>
      <c r="J141" s="51"/>
      <c r="K141" s="51"/>
      <c r="S141" s="102"/>
    </row>
    <row r="142" spans="2:19" s="52" customFormat="1" x14ac:dyDescent="0.2">
      <c r="B142" s="57" t="s">
        <v>39</v>
      </c>
      <c r="C142" s="119"/>
      <c r="F142" s="119"/>
      <c r="G142" s="119"/>
      <c r="H142" s="51"/>
      <c r="I142" s="51"/>
      <c r="J142" s="51"/>
      <c r="K142" s="51"/>
      <c r="S142" s="102"/>
    </row>
    <row r="143" spans="2:19" s="52" customFormat="1" x14ac:dyDescent="0.2">
      <c r="B143" s="57" t="s">
        <v>172</v>
      </c>
      <c r="C143" s="119"/>
      <c r="F143" s="119"/>
      <c r="G143" s="119"/>
      <c r="H143" s="51"/>
      <c r="I143" s="51"/>
      <c r="J143" s="51"/>
      <c r="K143" s="51"/>
      <c r="S143" s="102"/>
    </row>
    <row r="144" spans="2:19" s="52" customFormat="1" x14ac:dyDescent="0.2">
      <c r="B144" s="57" t="s">
        <v>112</v>
      </c>
      <c r="C144" s="119"/>
      <c r="F144" s="119"/>
      <c r="G144" s="119"/>
      <c r="J144" s="51"/>
      <c r="K144" s="51"/>
      <c r="S144" s="102"/>
    </row>
    <row r="145" spans="2:19" s="52" customFormat="1" x14ac:dyDescent="0.2">
      <c r="B145" s="57" t="s">
        <v>174</v>
      </c>
      <c r="C145" s="119"/>
      <c r="F145" s="119"/>
      <c r="G145" s="119"/>
      <c r="S145" s="102"/>
    </row>
    <row r="146" spans="2:19" s="52" customFormat="1" x14ac:dyDescent="0.2">
      <c r="B146" s="57" t="s">
        <v>53</v>
      </c>
      <c r="C146" s="119"/>
      <c r="F146" s="119"/>
      <c r="G146" s="119"/>
      <c r="S146" s="102"/>
    </row>
    <row r="147" spans="2:19" s="52" customFormat="1" x14ac:dyDescent="0.2">
      <c r="B147" s="57" t="s">
        <v>163</v>
      </c>
      <c r="C147" s="119"/>
      <c r="F147" s="119"/>
      <c r="G147" s="119"/>
      <c r="S147" s="102"/>
    </row>
    <row r="148" spans="2:19" s="52" customFormat="1" x14ac:dyDescent="0.2">
      <c r="B148" s="57" t="s">
        <v>167</v>
      </c>
      <c r="C148" s="119"/>
      <c r="F148" s="119"/>
      <c r="G148" s="119"/>
      <c r="S148" s="102"/>
    </row>
    <row r="149" spans="2:19" x14ac:dyDescent="0.2">
      <c r="B149" s="121" t="s">
        <v>187</v>
      </c>
      <c r="C149" s="119"/>
      <c r="F149" s="119"/>
      <c r="G149" s="119"/>
    </row>
    <row r="150" spans="2:19" x14ac:dyDescent="0.2">
      <c r="B150" s="57" t="s">
        <v>165</v>
      </c>
      <c r="C150" s="119"/>
      <c r="F150" s="119"/>
      <c r="G150" s="119"/>
    </row>
    <row r="151" spans="2:19" x14ac:dyDescent="0.2">
      <c r="B151" s="57" t="s">
        <v>170</v>
      </c>
      <c r="C151" s="119"/>
      <c r="F151" s="119"/>
      <c r="G151" s="119"/>
    </row>
    <row r="152" spans="2:19" x14ac:dyDescent="0.2">
      <c r="B152" s="57" t="s">
        <v>173</v>
      </c>
      <c r="C152" s="119"/>
      <c r="F152" s="119"/>
      <c r="G152" s="119"/>
    </row>
    <row r="153" spans="2:19" x14ac:dyDescent="0.2">
      <c r="B153" s="57" t="s">
        <v>171</v>
      </c>
      <c r="C153" s="119"/>
      <c r="F153" s="119"/>
      <c r="G153" s="119"/>
    </row>
    <row r="154" spans="2:19" x14ac:dyDescent="0.2">
      <c r="B154" s="57" t="s">
        <v>168</v>
      </c>
      <c r="C154" s="119"/>
      <c r="F154" s="119"/>
      <c r="G154" s="119"/>
    </row>
    <row r="155" spans="2:19" x14ac:dyDescent="0.2">
      <c r="B155" s="57" t="s">
        <v>161</v>
      </c>
      <c r="C155" s="119"/>
      <c r="F155" s="119"/>
      <c r="G155" s="119"/>
    </row>
    <row r="156" spans="2:19" x14ac:dyDescent="0.2">
      <c r="B156" s="57" t="s">
        <v>169</v>
      </c>
      <c r="C156" s="119"/>
    </row>
    <row r="157" spans="2:19" x14ac:dyDescent="0.2">
      <c r="B157" s="57" t="s">
        <v>162</v>
      </c>
      <c r="C157" s="119"/>
    </row>
    <row r="158" spans="2:19" x14ac:dyDescent="0.2">
      <c r="B158" s="57" t="s">
        <v>164</v>
      </c>
      <c r="C158" s="119"/>
    </row>
    <row r="159" spans="2:19" x14ac:dyDescent="0.2">
      <c r="B159" s="57" t="s">
        <v>46</v>
      </c>
      <c r="C159" s="119"/>
    </row>
    <row r="160" spans="2:19"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188</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olumns="0" formatRows="0"/>
  <mergeCells count="78">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 ref="B17:P17"/>
    <mergeCell ref="C18:P18"/>
    <mergeCell ref="B19:P19"/>
    <mergeCell ref="B20:P20"/>
    <mergeCell ref="B21:P21"/>
    <mergeCell ref="C22:P22"/>
    <mergeCell ref="C30:P30"/>
    <mergeCell ref="B31:P31"/>
    <mergeCell ref="C32:P32"/>
    <mergeCell ref="B33:P33"/>
    <mergeCell ref="B23:P23"/>
    <mergeCell ref="C12:P12"/>
    <mergeCell ref="B13:P13"/>
    <mergeCell ref="C14:P14"/>
    <mergeCell ref="B15:P15"/>
    <mergeCell ref="C16:P16"/>
    <mergeCell ref="C34:P34"/>
    <mergeCell ref="C24:P24"/>
    <mergeCell ref="B25:P25"/>
    <mergeCell ref="C26:P26"/>
    <mergeCell ref="B27:P27"/>
    <mergeCell ref="D28:G28"/>
    <mergeCell ref="H28:J28"/>
    <mergeCell ref="K28:M28"/>
    <mergeCell ref="N28:O28"/>
    <mergeCell ref="B29:P29"/>
    <mergeCell ref="M41:P41"/>
    <mergeCell ref="B35:P35"/>
    <mergeCell ref="C36:P36"/>
    <mergeCell ref="B38:P38"/>
    <mergeCell ref="C39:G39"/>
    <mergeCell ref="H39:L39"/>
    <mergeCell ref="M39:P39"/>
    <mergeCell ref="C44:G44"/>
    <mergeCell ref="H44:L44"/>
    <mergeCell ref="M44:P44"/>
    <mergeCell ref="B46:P46"/>
    <mergeCell ref="B48:B49"/>
    <mergeCell ref="C40:G40"/>
    <mergeCell ref="H40:L40"/>
    <mergeCell ref="M40:P40"/>
    <mergeCell ref="C41:G41"/>
    <mergeCell ref="H41:L41"/>
    <mergeCell ref="C73:P73"/>
    <mergeCell ref="C74:P74"/>
    <mergeCell ref="C75:P75"/>
    <mergeCell ref="B51:P51"/>
    <mergeCell ref="C42:G42"/>
    <mergeCell ref="H42:L42"/>
    <mergeCell ref="M42:P42"/>
    <mergeCell ref="C43:G43"/>
    <mergeCell ref="H43:L43"/>
    <mergeCell ref="M43:P43"/>
    <mergeCell ref="C76:P76"/>
    <mergeCell ref="C77:P77"/>
    <mergeCell ref="C78:P78"/>
    <mergeCell ref="B52:P67"/>
    <mergeCell ref="A68:Q68"/>
    <mergeCell ref="B69:B76"/>
    <mergeCell ref="C69:P69"/>
    <mergeCell ref="C70:P70"/>
    <mergeCell ref="C71:P71"/>
    <mergeCell ref="C72:P72"/>
  </mergeCells>
  <conditionalFormatting sqref="F49">
    <cfRule type="cellIs" dxfId="244" priority="17" stopIfTrue="1" operator="equal">
      <formula>"0"</formula>
    </cfRule>
    <cfRule type="cellIs" dxfId="243" priority="18" stopIfTrue="1" operator="lessThanOrEqual">
      <formula>$S$5</formula>
    </cfRule>
    <cfRule type="cellIs" dxfId="242" priority="19" stopIfTrue="1" operator="greaterThanOrEqual">
      <formula>$S$2</formula>
    </cfRule>
    <cfRule type="cellIs" dxfId="229" priority="20" stopIfTrue="1" operator="between">
      <formula>$S$4</formula>
      <formula>$S$3</formula>
    </cfRule>
  </conditionalFormatting>
  <conditionalFormatting sqref="I49">
    <cfRule type="cellIs" dxfId="241" priority="13" stopIfTrue="1" operator="equal">
      <formula>"0"</formula>
    </cfRule>
    <cfRule type="cellIs" dxfId="240" priority="14" stopIfTrue="1" operator="lessThanOrEqual">
      <formula>$S$5</formula>
    </cfRule>
    <cfRule type="cellIs" dxfId="239" priority="15" stopIfTrue="1" operator="greaterThanOrEqual">
      <formula>$S$2</formula>
    </cfRule>
    <cfRule type="cellIs" dxfId="228" priority="16" stopIfTrue="1" operator="between">
      <formula>$S$4</formula>
      <formula>$S$3</formula>
    </cfRule>
  </conditionalFormatting>
  <conditionalFormatting sqref="L49">
    <cfRule type="cellIs" dxfId="238" priority="9" stopIfTrue="1" operator="equal">
      <formula>"0"</formula>
    </cfRule>
    <cfRule type="cellIs" dxfId="237" priority="10" stopIfTrue="1" operator="lessThanOrEqual">
      <formula>$S$5</formula>
    </cfRule>
    <cfRule type="cellIs" dxfId="236" priority="11" stopIfTrue="1" operator="greaterThanOrEqual">
      <formula>$S$2</formula>
    </cfRule>
    <cfRule type="cellIs" dxfId="227" priority="12" stopIfTrue="1" operator="between">
      <formula>$S$4</formula>
      <formula>$S$3</formula>
    </cfRule>
  </conditionalFormatting>
  <conditionalFormatting sqref="O49">
    <cfRule type="cellIs" dxfId="235" priority="5" stopIfTrue="1" operator="equal">
      <formula>"0"</formula>
    </cfRule>
    <cfRule type="cellIs" dxfId="234" priority="6" stopIfTrue="1" operator="lessThanOrEqual">
      <formula>$S$5</formula>
    </cfRule>
    <cfRule type="cellIs" dxfId="233" priority="7" stopIfTrue="1" operator="greaterThanOrEqual">
      <formula>$S$2</formula>
    </cfRule>
    <cfRule type="cellIs" dxfId="226" priority="8" stopIfTrue="1" operator="between">
      <formula>$S$4</formula>
      <formula>$S$3</formula>
    </cfRule>
  </conditionalFormatting>
  <conditionalFormatting sqref="P49">
    <cfRule type="cellIs" dxfId="232" priority="1" stopIfTrue="1" operator="equal">
      <formula>"0"</formula>
    </cfRule>
    <cfRule type="cellIs" dxfId="231" priority="2" stopIfTrue="1" operator="lessThanOrEqual">
      <formula>$S$5</formula>
    </cfRule>
    <cfRule type="cellIs" dxfId="230" priority="3" stopIfTrue="1" operator="greaterThanOrEqual">
      <formula>$S$2</formula>
    </cfRule>
    <cfRule type="cellIs" dxfId="225" priority="4" stopIfTrue="1" operator="between">
      <formula>$S$4</formula>
      <formula>$S$3</formula>
    </cfRule>
  </conditionalFormatting>
  <dataValidations count="6">
    <dataValidation type="list" allowBlank="1" showInputMessage="1" showErrorMessage="1" sqref="C18:P18" xr:uid="{06CCE485-F6F5-43A6-8D52-D94CEB8730BA}">
      <formula1>$B$129:$B$135</formula1>
    </dataValidation>
    <dataValidation type="list" allowBlank="1" showInputMessage="1" showErrorMessage="1" sqref="C32:P32 C36:P36 C34:P34" xr:uid="{1B17C690-6BA3-43D7-AACC-BFDB928DCE44}">
      <formula1>$Q$103:$Q$108</formula1>
    </dataValidation>
    <dataValidation type="list" allowBlank="1" showInputMessage="1" showErrorMessage="1" sqref="N10:P10" xr:uid="{B64F56ED-C103-49E4-9882-E3A53BBC5F53}">
      <formula1>"Economicos,Eficiencia,Eficacia, Efectividad,Calidad"</formula1>
    </dataValidation>
    <dataValidation type="list" allowBlank="1" showInputMessage="1" showErrorMessage="1" sqref="C12:P12" xr:uid="{F816326F-6198-4EE7-A424-FDFBA086BA62}">
      <formula1>$B$140:$B$166</formula1>
    </dataValidation>
    <dataValidation type="list" allowBlank="1" showInputMessage="1" showErrorMessage="1" sqref="C78:P78" xr:uid="{137DE5C1-7D9A-4DBA-B286-CDAE43EA7207}">
      <formula1>$B$171:$B$172</formula1>
    </dataValidation>
    <dataValidation type="list" allowBlank="1" showInputMessage="1" showErrorMessage="1" sqref="C10:I10" xr:uid="{4259224C-A498-417E-820F-C63DDCC897D3}">
      <formula1>"2023,2024,2025,2026,2027"</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979F2276-6894-48CB-AF1D-550B2A1DAC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32B622-9560-48A5-9FE5-97581F9DBB68}">
  <ds:schemaRefs>
    <ds:schemaRef ds:uri="http://schemas.microsoft.com/office/2006/metadata/longProperties"/>
  </ds:schemaRefs>
</ds:datastoreItem>
</file>

<file path=customXml/itemProps3.xml><?xml version="1.0" encoding="utf-8"?>
<ds:datastoreItem xmlns:ds="http://schemas.openxmlformats.org/officeDocument/2006/customXml" ds:itemID="{BDC60C89-3347-4207-94BC-61992EFC329F}">
  <ds:schemaRefs>
    <ds:schemaRef ds:uri="http://schemas.microsoft.com/office/2006/metadata/customXsn"/>
  </ds:schemaRefs>
</ds:datastoreItem>
</file>

<file path=customXml/itemProps4.xml><?xml version="1.0" encoding="utf-8"?>
<ds:datastoreItem xmlns:ds="http://schemas.openxmlformats.org/officeDocument/2006/customXml" ds:itemID="{B723A593-AD55-42B2-996D-B24B07456116}">
  <ds:schemaRefs>
    <ds:schemaRef ds:uri="office.server.policy"/>
  </ds:schemaRefs>
</ds:datastoreItem>
</file>

<file path=customXml/itemProps5.xml><?xml version="1.0" encoding="utf-8"?>
<ds:datastoreItem xmlns:ds="http://schemas.openxmlformats.org/officeDocument/2006/customXml" ds:itemID="{876FDCA5-B8AC-4C59-AF1F-B4A84AF7E6BC}">
  <ds:schemaRefs>
    <ds:schemaRef ds:uri="http://schemas.microsoft.com/sharepoint/v3/contenttype/forms"/>
  </ds:schemaRefs>
</ds:datastoreItem>
</file>

<file path=customXml/itemProps6.xml><?xml version="1.0" encoding="utf-8"?>
<ds:datastoreItem xmlns:ds="http://schemas.openxmlformats.org/officeDocument/2006/customXml" ds:itemID="{EA8EA79C-94F5-4E2B-A016-B3A5EFF6B5F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Toma Posesion </vt:lpstr>
      <vt:lpstr>Registro Toma Poses </vt:lpstr>
      <vt:lpstr>Oport Termin Proc</vt:lpstr>
      <vt:lpstr>Regis Opor Term Pro</vt:lpstr>
      <vt:lpstr>Encuesta</vt:lpstr>
      <vt:lpstr>Reg_Encuesta</vt:lpstr>
      <vt:lpstr>Almacen</vt:lpstr>
      <vt:lpstr>Registro Almacén</vt:lpstr>
      <vt:lpstr>Mantenimiento</vt:lpstr>
      <vt:lpstr>Registro Mto</vt:lpstr>
      <vt:lpstr>Requerimiento</vt:lpstr>
      <vt:lpstr>Registro Requerimiento</vt:lpstr>
      <vt:lpstr>ICA</vt:lpstr>
      <vt:lpstr>ICA_Registro</vt:lpstr>
      <vt:lpstr>ICA (2)</vt:lpstr>
      <vt:lpstr>ICA_percapita</vt:lpstr>
      <vt:lpstr>ICE</vt:lpstr>
      <vt:lpstr>ICE_Registro</vt:lpstr>
      <vt:lpstr>ICE_Percapita</vt:lpstr>
      <vt:lpstr>RESPEL</vt:lpstr>
      <vt:lpstr>Registro de Datos_RESPEL</vt:lpstr>
      <vt:lpstr>IRA</vt:lpstr>
      <vt:lpstr>Registro de Datos_IRA</vt:lpstr>
      <vt:lpstr>NN</vt:lpstr>
      <vt:lpstr>Registro NN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Gestión de Infraestructura Física</dc:title>
  <dc:creator>hoslanders</dc:creator>
  <cp:lastModifiedBy>Ruben Dario Moreno Posada</cp:lastModifiedBy>
  <cp:lastPrinted>2014-10-10T12:56:08Z</cp:lastPrinted>
  <dcterms:created xsi:type="dcterms:W3CDTF">2012-02-20T19:54:14Z</dcterms:created>
  <dcterms:modified xsi:type="dcterms:W3CDTF">2025-01-31T14:13:52Z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Apoyo</vt:lpwstr>
  </property>
  <property fmtid="{D5CDD505-2E9C-101B-9397-08002B2CF9AE}" pid="7" name="Dependencia_Nivel_Superior">
    <vt:lpwstr>Secretaría General</vt:lpwstr>
  </property>
  <property fmtid="{D5CDD505-2E9C-101B-9397-08002B2CF9AE}" pid="8" name="Procesos_SGI">
    <vt:lpwstr>Procesos de Apoyo - Gestión de Infraestructura Física</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
  </property>
  <property fmtid="{D5CDD505-2E9C-101B-9397-08002B2CF9AE}" pid="12" name="_dlc_DocId">
    <vt:lpwstr>NV5X2DCNMZXR-1675502055-111</vt:lpwstr>
  </property>
  <property fmtid="{D5CDD505-2E9C-101B-9397-08002B2CF9AE}" pid="13" name="_dlc_DocIdItemGuid">
    <vt:lpwstr>85c29a0f-6c3d-4cb2-ba27-a724270fab21</vt:lpwstr>
  </property>
  <property fmtid="{D5CDD505-2E9C-101B-9397-08002B2CF9AE}" pid="14" name="_dlc_DocIdUrl">
    <vt:lpwstr>https://www.supersociedades.gov.co/nuestra_entidad/Planeacion/_layouts/15/DocIdRedir.aspx?ID=NV5X2DCNMZXR-1675502055-111, NV5X2DCNMZXR-1675502055-111</vt:lpwstr>
  </property>
  <property fmtid="{D5CDD505-2E9C-101B-9397-08002B2CF9AE}" pid="15" name="Version_Documento">
    <vt:lpwstr>4.00000000000000</vt:lpwstr>
  </property>
  <property fmtid="{D5CDD505-2E9C-101B-9397-08002B2CF9AE}" pid="16" name="Tipo Documental SGI">
    <vt:lpwstr>Formato</vt:lpwstr>
  </property>
  <property fmtid="{D5CDD505-2E9C-101B-9397-08002B2CF9AE}" pid="17" name="_Version">
    <vt:lpwstr>1</vt:lpwstr>
  </property>
  <property fmtid="{D5CDD505-2E9C-101B-9397-08002B2CF9AE}" pid="18" name="SeoMetaDescription">
    <vt:lpwstr/>
  </property>
  <property fmtid="{D5CDD505-2E9C-101B-9397-08002B2CF9AE}" pid="19" name="_activity">
    <vt:lpwstr/>
  </property>
</Properties>
</file>