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 - original\para publicar\Mayo\"/>
    </mc:Choice>
  </mc:AlternateContent>
  <workbookProtection workbookAlgorithmName="SHA-512" workbookHashValue="7724FTULFnuqzbDv9KCDKfevG9qWJxlWOWUzf8v6XCnnDab/KrYwCI9RBeqI6aRRyAzWpUOz2aVMAz3Y3uaAmQ==" workbookSaltValue="5/7nIQIpZa+48ao9DT1Trw==" workbookSpinCount="100000" lockStructure="1"/>
  <bookViews>
    <workbookView xWindow="0" yWindow="0" windowWidth="15840" windowHeight="759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</definedNames>
  <calcPr calcId="162913"/>
  <pivotCaches>
    <pivotCache cacheId="60" r:id="rId8"/>
    <pivotCache cacheId="64" r:id="rId9"/>
    <pivotCache cacheId="68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H4" i="10" l="1"/>
  <c r="K4" i="10" s="1"/>
  <c r="H7" i="10" s="1"/>
  <c r="Z3" i="3" l="1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" i="3"/>
  <c r="D20" i="2"/>
  <c r="B9" i="2"/>
  <c r="B18" i="2"/>
  <c r="C12" i="2"/>
  <c r="C11" i="2"/>
  <c r="C9" i="2"/>
  <c r="C20" i="2"/>
  <c r="B19" i="2"/>
  <c r="D12" i="2"/>
  <c r="B11" i="2"/>
  <c r="D7" i="2"/>
  <c r="D9" i="2"/>
  <c r="B20" i="2"/>
  <c r="C19" i="2"/>
  <c r="C18" i="2"/>
  <c r="B12" i="2"/>
  <c r="B7" i="2"/>
  <c r="D19" i="2"/>
  <c r="D18" i="2"/>
  <c r="D11" i="2"/>
  <c r="C7" i="2"/>
  <c r="D17" i="2" l="1"/>
  <c r="D6" i="2"/>
  <c r="D8" i="2"/>
  <c r="D10" i="2"/>
  <c r="C10" i="2"/>
  <c r="C6" i="2"/>
  <c r="C8" i="2"/>
  <c r="B8" i="2"/>
  <c r="B10" i="2"/>
  <c r="G12" i="2"/>
  <c r="F12" i="2"/>
  <c r="E12" i="2"/>
  <c r="D13" i="2" l="1"/>
  <c r="C13" i="2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48" i="32"/>
  <c r="H47" i="32"/>
  <c r="G44" i="32"/>
  <c r="H52" i="32"/>
  <c r="H44" i="32"/>
  <c r="G42" i="32"/>
  <c r="G47" i="32"/>
  <c r="H50" i="32"/>
  <c r="G52" i="32"/>
  <c r="H49" i="32"/>
  <c r="G49" i="32"/>
  <c r="G50" i="32"/>
  <c r="H48" i="32"/>
  <c r="H43" i="32"/>
  <c r="G46" i="32"/>
  <c r="H46" i="32"/>
  <c r="H51" i="32"/>
  <c r="H42" i="32"/>
  <c r="G45" i="32"/>
  <c r="H53" i="32"/>
  <c r="H45" i="32"/>
  <c r="G53" i="32"/>
  <c r="G43" i="32"/>
  <c r="G51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E92" i="11" l="1"/>
  <c r="E103" i="11"/>
  <c r="E94" i="11"/>
  <c r="E101" i="11"/>
  <c r="E100" i="11"/>
  <c r="E102" i="11"/>
  <c r="E93" i="11"/>
  <c r="E97" i="11"/>
  <c r="E95" i="11"/>
  <c r="E99" i="11"/>
  <c r="E96" i="11"/>
  <c r="F20" i="2" l="1"/>
  <c r="G20" i="2"/>
  <c r="AC25" i="1"/>
  <c r="AG5" i="1" s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E20" i="2"/>
  <c r="G19" i="2"/>
  <c r="F19" i="2"/>
  <c r="E19" i="2"/>
  <c r="G18" i="2"/>
  <c r="F18" i="2"/>
  <c r="E18" i="2"/>
  <c r="C17" i="2"/>
  <c r="B17" i="2"/>
  <c r="G11" i="2"/>
  <c r="G10" i="2" s="1"/>
  <c r="F11" i="2"/>
  <c r="F10" i="2" s="1"/>
  <c r="E11" i="2"/>
  <c r="E10" i="2" s="1"/>
  <c r="G9" i="2"/>
  <c r="F9" i="2"/>
  <c r="E9" i="2"/>
  <c r="G7" i="2" l="1"/>
  <c r="G6" i="2" s="1"/>
  <c r="F7" i="2"/>
  <c r="F6" i="2" s="1"/>
  <c r="E7" i="2"/>
  <c r="E6" i="2" s="1"/>
  <c r="B6" i="2"/>
  <c r="B13" i="2" s="1"/>
  <c r="F17" i="2"/>
  <c r="G17" i="2"/>
  <c r="E21" i="2"/>
  <c r="F8" i="2"/>
  <c r="G8" i="2"/>
  <c r="G21" i="2"/>
  <c r="F21" i="2"/>
  <c r="E17" i="2"/>
  <c r="C23" i="2" l="1"/>
  <c r="D23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F13" i="2" l="1"/>
  <c r="E88" i="11"/>
  <c r="F88" i="11"/>
  <c r="G13" i="2"/>
  <c r="B23" i="2"/>
  <c r="F23" i="2" l="1"/>
  <c r="G23" i="2"/>
  <c r="E8" i="2"/>
  <c r="E13" i="2" s="1"/>
  <c r="E23" i="2" s="1"/>
</calcChain>
</file>

<file path=xl/sharedStrings.xml><?xml version="1.0" encoding="utf-8"?>
<sst xmlns="http://schemas.openxmlformats.org/spreadsheetml/2006/main" count="2401" uniqueCount="243">
  <si>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</si>
  <si>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</si>
  <si>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</si>
  <si>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</si>
  <si>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</si>
  <si>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</si>
  <si>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</si>
  <si>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</si>
  <si>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</si>
  <si>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</si>
  <si>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</si>
  <si>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</si>
  <si>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</si>
  <si>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</si>
  <si>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</si>
  <si>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</si>
  <si>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</si>
  <si>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</si>
  <si>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</si>
  <si>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</si>
  <si>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</si>
  <si>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</si>
  <si>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</si>
  <si>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</si>
  <si>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</si>
  <si>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</si>
  <si>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</si>
  <si>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</si>
  <si>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</si>
  <si>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</si>
  <si>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</si>
  <si>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</si>
  <si>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</si>
  <si>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</si>
  <si>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</si>
  <si>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</si>
  <si>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</si>
  <si>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</si>
  <si>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</si>
  <si>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</si>
  <si>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</si>
  <si>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</si>
  <si>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</si>
  <si>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</si>
  <si>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</si>
  <si>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</si>
  <si>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</si>
  <si>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</si>
  <si>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</si>
  <si>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</si>
  <si>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</si>
  <si>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</si>
  <si>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</si>
  <si>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</si>
  <si>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</si>
  <si>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</si>
  <si>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</si>
  <si>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</si>
  <si>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</si>
  <si>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</si>
  <si>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</si>
  <si>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</si>
  <si>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</si>
  <si>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</si>
  <si>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</si>
  <si>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</si>
  <si>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</si>
  <si>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</si>
  <si>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</si>
  <si>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</si>
  <si>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</si>
  <si>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</si>
  <si>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</si>
  <si>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</si>
  <si>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</si>
  <si>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</si>
  <si>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</si>
  <si>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</si>
  <si>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</si>
  <si>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</si>
  <si>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</si>
  <si>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</si>
  <si>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</si>
  <si>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</si>
  <si>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</si>
  <si>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</si>
  <si>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</si>
  <si>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</si>
  <si>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</si>
  <si>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</si>
  <si>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</si>
  <si>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</si>
  <si>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</si>
  <si>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</si>
  <si>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</si>
  <si>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</si>
  <si>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</si>
  <si>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</si>
  <si>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</si>
  <si>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</si>
  <si>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</si>
  <si>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</si>
  <si>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</si>
  <si>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</si>
  <si>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</si>
  <si>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</si>
  <si>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</si>
  <si>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</si>
  <si>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</si>
  <si>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</si>
  <si>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</si>
  <si>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</si>
  <si>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</si>
  <si>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</si>
  <si>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</si>
  <si>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</si>
  <si>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</si>
  <si>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</si>
  <si>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</si>
  <si>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</si>
  <si>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</si>
  <si>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</si>
  <si>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</si>
  <si>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</si>
  <si>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</si>
  <si>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</si>
  <si>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</si>
  <si>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</si>
  <si>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</si>
  <si>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</si>
  <si>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</si>
  <si>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</si>
  <si>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</si>
  <si>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</si>
  <si>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</si>
  <si>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</si>
  <si>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</si>
  <si>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</si>
  <si>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</si>
  <si>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</si>
  <si>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</si>
  <si>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</si>
  <si>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</si>
  <si>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</si>
  <si>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</si>
  <si>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</si>
  <si>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</si>
  <si>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</si>
  <si>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</si>
  <si>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</si>
  <si>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</si>
  <si>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</si>
  <si>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</si>
  <si>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</si>
  <si>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</si>
  <si>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</si>
  <si>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</si>
  <si>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</si>
  <si>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</si>
  <si>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</si>
  <si>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</si>
  <si>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</si>
  <si>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</si>
  <si>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</si>
  <si>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</si>
  <si>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</si>
  <si>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</si>
  <si>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</si>
  <si>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</si>
  <si>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</si>
  <si>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</si>
  <si>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</si>
  <si>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</si>
  <si>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</si>
  <si>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</si>
  <si>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</si>
  <si>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</si>
  <si>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</si>
  <si>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</si>
  <si>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</si>
  <si>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</si>
  <si>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</si>
  <si>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</si>
  <si>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</si>
  <si>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</si>
  <si>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</si>
  <si>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</si>
  <si>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</si>
  <si>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</si>
  <si>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</si>
  <si>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FORTALECIMIENTO DE LA COMPETITIVIDAD DE LAS SOCIEDADES DEL SECTOR REAL A NIVEL  NACIONAL</t>
  </si>
  <si>
    <t>Ambiente regulatorio y economico para la competencia y la actividad empresarial</t>
  </si>
  <si>
    <t>FORTALECIMIENTO DEL MODELO OPERACIONAL PARA LA ATENCIÓN DE TRAMITES Y SERVICIOS ASOCIADOS A LA INSOLVENCIA EMPRESARIAL A NIVEL NACIONAL</t>
  </si>
  <si>
    <t>FORTALECIMIENTO DE LA INFRAESTRUCTURA FÍSICA DE LA SUPERINTENDENCIA DE SOCIEDADES A NIVEL  NACIONAL</t>
  </si>
  <si>
    <t>FORTALECIMIENTO INTERNO DE LOS PROCESOS Y DE LA INFRAESTRUCTURA TECNOLÓGICA DE LA SUPERINTENDENCIA DE SOCIEDADES A NIVEL  NACIONAL</t>
  </si>
  <si>
    <t>C-3502-0200-2</t>
  </si>
  <si>
    <t>C-3503-0200-2</t>
  </si>
  <si>
    <t>C-3599-0200-8</t>
  </si>
  <si>
    <t>C-3599-0200-9</t>
  </si>
  <si>
    <t>SUB</t>
  </si>
  <si>
    <t>SOR</t>
  </si>
  <si>
    <t>VALOR MAXIMO A CONSTITUIR</t>
  </si>
  <si>
    <t>VALOR CONSTITUIDO</t>
  </si>
  <si>
    <t>SUB2</t>
  </si>
  <si>
    <t>SUB3</t>
  </si>
  <si>
    <t>C35022</t>
  </si>
  <si>
    <t>C35032</t>
  </si>
  <si>
    <t>C35998</t>
  </si>
  <si>
    <t>C35999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</si>
  <si>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</si>
  <si>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</si>
  <si>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</si>
  <si>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</si>
  <si>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</si>
  <si>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</si>
  <si>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</si>
  <si>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t>2</t>
  </si>
  <si>
    <t>3503</t>
  </si>
  <si>
    <t>8</t>
  </si>
  <si>
    <t>9</t>
  </si>
  <si>
    <t>A0302</t>
  </si>
  <si>
    <t>A0303</t>
  </si>
  <si>
    <t>A-03-03-01-026</t>
  </si>
  <si>
    <t>026</t>
  </si>
  <si>
    <t>Nación</t>
  </si>
  <si>
    <t>GASTOS INHERENTES A LA INTERVENCIÓN ADMINISTRATIVA PARÁGRAFO  3,  ART. 10, DECRETO 4334 DE 2008, ART. 1   DECRETO 1761 DE 2009</t>
  </si>
  <si>
    <t>B-10-04-01</t>
  </si>
  <si>
    <t>B</t>
  </si>
  <si>
    <t>APORTES AL FONDO DE CONTINGENCIAS</t>
  </si>
  <si>
    <t>C-3599-0200-10</t>
  </si>
  <si>
    <t>MEJORAMIENTO DE LOS PROCESOS ARCHIVÍSTICOS DEL SISTEMA DE GESTIÓN DOCUMENTAL DE LA SUPERINTENDENCIA DE SOCIEDADES A NIVEL NACIONAL</t>
  </si>
  <si>
    <t>A0101</t>
  </si>
  <si>
    <t>A0102</t>
  </si>
  <si>
    <t>A0103</t>
  </si>
  <si>
    <t>A0104</t>
  </si>
  <si>
    <t>A0301</t>
  </si>
  <si>
    <t>A0604</t>
  </si>
  <si>
    <t>A0801</t>
  </si>
  <si>
    <t>B1001</t>
  </si>
  <si>
    <t>C359910</t>
  </si>
  <si>
    <t xml:space="preserve">EJECUCIÓN PRESUPUESTAL </t>
  </si>
  <si>
    <t xml:space="preserve">2024 ( Millones) </t>
  </si>
  <si>
    <t xml:space="preserve">EJECUCIÓN PRESUPUESTAL  mayo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</si>
</sst>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24"/>
      <color rgb="FFFF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3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0" fontId="5" fillId="0" borderId="6" xfId="0" applyFont="1" applyFill="1" applyBorder="1" applyAlignment="1">
      <alignment horizontal="left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left" vertical="center" wrapText="1" readingOrder="1"/>
    </xf>
    <xf numFmtId="0" fontId="26" fillId="0" borderId="6" xfId="0" applyNumberFormat="1" applyFont="1" applyFill="1" applyBorder="1" applyAlignment="1">
      <alignment vertical="center" wrapText="1" readingOrder="1"/>
    </xf>
    <xf numFmtId="164" fontId="26" fillId="0" borderId="6" xfId="0" applyNumberFormat="1" applyFont="1" applyFill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22" fillId="3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16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167" fontId="3" fillId="0" borderId="0" xfId="0" pivotButton="1" applyNumberFormat="1" applyFont="1"/>
    <xf numFmtId="167" fontId="3" fillId="0" borderId="0" xfId="0" applyNumberFormat="1" applyFont="1" applyAlignment="1">
      <alignment horizontal="left"/>
    </xf>
    <xf numFmtId="0" fontId="36" fillId="3" borderId="0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14" fontId="3" fillId="0" borderId="0" xfId="0" applyNumberFormat="1" applyFont="1" applyAlignment="1">
      <alignment horizontal="center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45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43.494306018518" createdVersion="6" refreshedVersion="6" minRefreshableVersion="3" recordCount="282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0" maxValue="2807997642.73"/>
    </cacheField>
    <cacheField name="ORDEN PAGO" numFmtId="0">
      <sharedItems containsString="0" containsBlank="1" containsNumber="1" minValue="0" maxValue="2807997642.73"/>
    </cacheField>
    <cacheField name="PAGOS" numFmtId="0">
      <sharedItems containsString="0" containsBlank="1" containsNumber="1" minValue="0" maxValue="2807997642.73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19">
        <s v="A0101"/>
        <s v="A0102"/>
        <s v="A0103"/>
        <s v="A0104"/>
        <s v="A02"/>
        <s v="A0301"/>
        <s v="A0302"/>
        <s v="A03"/>
        <s v="A0303"/>
        <s v="A0604"/>
        <s v="A08"/>
        <s v="A0801"/>
        <s v="B1001"/>
        <s v="C35022"/>
        <s v="C35032"/>
        <s v="C35998"/>
        <s v="C35999"/>
        <s v="C359910"/>
        <s v="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43.494306134256" createdVersion="6" refreshedVersion="6" minRefreshableVersion="3" recordCount="282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0" maxValue="2807997642.73"/>
    </cacheField>
    <cacheField name="ORDEN PAGO" numFmtId="0">
      <sharedItems containsString="0" containsBlank="1" containsNumber="1" minValue="0" maxValue="2807997642.73"/>
    </cacheField>
    <cacheField name="PAGOS" numFmtId="0">
      <sharedItems containsString="0" containsBlank="1" containsNumber="1" minValue="0" maxValue="2807997642.73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1">
        <s v="A0101"/>
        <s v="A0102"/>
        <s v="A0103"/>
        <s v="A0104"/>
        <s v="A02"/>
        <s v="A0301"/>
        <s v="A0302"/>
        <s v="A03"/>
        <s v="A0303"/>
        <s v="A0604"/>
        <s v="A08"/>
        <s v="A0801"/>
        <s v="B1001"/>
        <s v="C35022"/>
        <s v="C35032"/>
        <s v="C35998"/>
        <s v="C35999"/>
        <s v="C359910"/>
        <s v=""/>
        <s v="C9" u="1"/>
        <s v="A06" u="1"/>
        <s v="A3" u="1"/>
        <s v="C11" u="1"/>
        <s v="C12" u="1"/>
        <s v="C2" u="1"/>
        <s v="A32" u="1"/>
        <s v="C8" u="1"/>
        <s v="A33" u="1"/>
        <s v="A2" u="1"/>
        <s v="A01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43.494307523149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2">
  <r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0"/>
    <n v="0"/>
    <n v="0"/>
    <m/>
    <m/>
    <m/>
    <x v="0"/>
  </r>
  <r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s v=""/>
    <s v=""/>
    <n v="0"/>
    <n v="0"/>
    <n v="0"/>
    <m/>
    <m/>
    <m/>
    <x v="1"/>
  </r>
  <r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s v=""/>
    <s v=""/>
    <n v="0"/>
    <n v="0"/>
    <n v="0"/>
    <m/>
    <m/>
    <m/>
    <x v="2"/>
  </r>
  <r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s v=""/>
    <s v=""/>
    <n v="0"/>
    <n v="0"/>
    <n v="0"/>
    <m/>
    <m/>
    <m/>
    <x v="3"/>
  </r>
  <r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s v=""/>
    <s v=""/>
    <n v="0"/>
    <n v="0"/>
    <n v="0"/>
    <m/>
    <m/>
    <m/>
    <x v="0"/>
  </r>
  <r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s v=""/>
    <s v=""/>
    <n v="0"/>
    <n v="0"/>
    <n v="0"/>
    <m/>
    <m/>
    <m/>
    <x v="1"/>
  </r>
  <r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s v=""/>
    <s v=""/>
    <n v="0"/>
    <n v="0"/>
    <n v="0"/>
    <m/>
    <m/>
    <m/>
    <x v="2"/>
  </r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343674204.8199999"/>
    <n v="1343674204.8199999"/>
    <n v="1343674204.8199999"/>
    <m/>
    <m/>
    <m/>
    <x v="4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0"/>
    <n v="0"/>
    <n v="0"/>
    <m/>
    <m/>
    <m/>
    <x v="5"/>
  </r>
  <r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s v=""/>
    <s v=""/>
    <n v="0"/>
    <n v="0"/>
    <n v="0"/>
    <m/>
    <m/>
    <m/>
    <x v="5"/>
  </r>
  <r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31432929.859999999"/>
    <n v="31432929.859999999"/>
    <n v="31432929.859999999"/>
    <m/>
    <m/>
    <m/>
    <x v="6"/>
  </r>
  <r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s v=""/>
    <s v=""/>
    <n v="0"/>
    <n v="0"/>
    <n v="0"/>
    <m/>
    <m/>
    <m/>
    <x v="6"/>
  </r>
  <r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s v=""/>
    <s v=""/>
    <n v="0"/>
    <n v="0"/>
    <n v="0"/>
    <m/>
    <m/>
    <m/>
    <x v="6"/>
  </r>
  <r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s v=""/>
    <s v=""/>
    <n v="0"/>
    <n v="0"/>
    <n v="0"/>
    <m/>
    <m/>
    <m/>
    <x v="6"/>
  </r>
  <r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s v=""/>
    <s v=""/>
    <n v="0"/>
    <n v="0"/>
    <n v="0"/>
    <m/>
    <m/>
    <m/>
    <x v="6"/>
  </r>
  <r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s v=""/>
    <s v=""/>
    <n v="0"/>
    <n v="0"/>
    <n v="0"/>
    <m/>
    <m/>
    <m/>
    <x v="6"/>
  </r>
  <r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0"/>
    <n v="0"/>
    <n v="0"/>
    <m/>
    <m/>
    <m/>
    <x v="7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522076705"/>
    <n v="522076705"/>
    <n v="522076705"/>
    <m/>
    <m/>
    <m/>
    <x v="8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0"/>
    <n v="0"/>
    <n v="0"/>
    <m/>
    <m/>
    <m/>
    <x v="9"/>
  </r>
  <r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0"/>
    <n v="0"/>
    <n v="0"/>
    <m/>
    <m/>
    <m/>
    <x v="10"/>
  </r>
  <r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s v=""/>
    <s v=""/>
    <n v="0"/>
    <n v="0"/>
    <n v="0"/>
    <m/>
    <m/>
    <m/>
    <x v="11"/>
  </r>
  <r>
    <s v="35-02-00"/>
    <s v="SUPERINTENDENCIA DE SOCIEDADES"/>
    <s v="B-10-04-01"/>
    <s v="B"/>
    <s v="10"/>
    <s v="04"/>
    <s v="01"/>
    <m/>
    <m/>
    <m/>
    <m/>
    <m/>
    <s v="Propios"/>
    <s v="20"/>
    <s v="CSF"/>
    <s v="APORTES AL FONDO DE CONTINGENCIAS"/>
    <s v=""/>
    <s v=""/>
    <n v="0"/>
    <n v="0"/>
    <n v="0"/>
    <m/>
    <m/>
    <m/>
    <x v="12"/>
  </r>
  <r>
    <s v="35-02-00"/>
    <s v="SUPERINTENDENCIA DE SOCIEDADES"/>
    <s v="C-3502-0200-2"/>
    <s v="C"/>
    <s v="3502"/>
    <s v="0200"/>
    <s v="2"/>
    <m/>
    <m/>
    <m/>
    <m/>
    <m/>
    <s v="Propios"/>
    <s v="20"/>
    <s v="CSF"/>
    <s v="FORTALECIMIENTO DE LA COMPETITIVIDAD DE LAS SOCIEDADES DEL SECTOR REAL A NIVEL  NACIONAL"/>
    <s v=""/>
    <s v=""/>
    <n v="6526870.3300000001"/>
    <n v="6526870.3300000001"/>
    <n v="6526870.3300000001"/>
    <m/>
    <m/>
    <m/>
    <x v="13"/>
  </r>
  <r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6372666"/>
    <n v="6372666"/>
    <n v="6372666"/>
    <m/>
    <m/>
    <m/>
    <x v="14"/>
  </r>
  <r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46735056.5"/>
    <n v="446735056.5"/>
    <n v="446735056.5"/>
    <m/>
    <m/>
    <m/>
    <x v="15"/>
  </r>
  <r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2807997642.73"/>
    <n v="2807997642.73"/>
    <n v="2807997642.73"/>
    <m/>
    <m/>
    <m/>
    <x v="16"/>
  </r>
  <r>
    <s v="35-02-00"/>
    <s v="SUPERINTENDENCIA DE SOCIEDADES"/>
    <s v="C-3599-0200-10"/>
    <s v="C"/>
    <s v="3599"/>
    <s v="0200"/>
    <s v="10"/>
    <s v=""/>
    <s v=""/>
    <s v=""/>
    <s v=""/>
    <s v=""/>
    <s v="Propios"/>
    <s v="20"/>
    <s v="CSF"/>
    <s v="MEJORAMIENTO DE LOS PROCESOS ARCHIVÍSTICOS DEL SISTEMA DE GESTIÓN DOCUMENTAL DE LA SUPERINTENDENCIA DE SOCIEDADES A NIVEL NACIONAL"/>
    <s v=""/>
    <s v=""/>
    <n v="0"/>
    <n v="0"/>
    <n v="0"/>
    <m/>
    <m/>
    <m/>
    <x v="17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  <r>
    <m/>
    <m/>
    <m/>
    <m/>
    <m/>
    <m/>
    <m/>
    <m/>
    <m/>
    <m/>
    <m/>
    <m/>
    <m/>
    <m/>
    <m/>
    <m/>
    <m/>
    <m/>
    <m/>
    <m/>
    <m/>
    <m/>
    <m/>
    <m/>
    <x v="1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0"/>
    <n v="0"/>
    <n v="0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s v=""/>
    <s v=""/>
    <n v="0"/>
    <n v="0"/>
    <n v="0"/>
    <m/>
    <m/>
    <m/>
    <x v="1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s v=""/>
    <s v=""/>
    <n v="0"/>
    <n v="0"/>
    <n v="0"/>
    <m/>
    <m/>
    <m/>
    <x v="2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s v=""/>
    <s v=""/>
    <n v="0"/>
    <n v="0"/>
    <n v="0"/>
    <m/>
    <m/>
    <m/>
    <x v="3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s v=""/>
    <s v=""/>
    <n v="0"/>
    <n v="0"/>
    <n v="0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s v=""/>
    <s v=""/>
    <n v="0"/>
    <n v="0"/>
    <n v="0"/>
    <m/>
    <m/>
    <m/>
    <x v="1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s v=""/>
    <s v=""/>
    <n v="0"/>
    <n v="0"/>
    <n v="0"/>
    <m/>
    <m/>
    <m/>
    <x v="2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343674204.8199999"/>
    <n v="1343674204.8199999"/>
    <n v="1343674204.8199999"/>
    <m/>
    <m/>
    <m/>
    <x v="4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0"/>
    <n v="0"/>
    <n v="0"/>
    <m/>
    <m/>
    <m/>
    <x v="5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s v=""/>
    <s v=""/>
    <n v="0"/>
    <n v="0"/>
    <n v="0"/>
    <m/>
    <m/>
    <m/>
    <x v="5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31432929.859999999"/>
    <n v="31432929.859999999"/>
    <n v="31432929.859999999"/>
    <m/>
    <m/>
    <m/>
    <x v="6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s v=""/>
    <s v=""/>
    <n v="0"/>
    <n v="0"/>
    <n v="0"/>
    <m/>
    <m/>
    <m/>
    <x v="6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s v=""/>
    <s v=""/>
    <n v="0"/>
    <n v="0"/>
    <n v="0"/>
    <m/>
    <m/>
    <m/>
    <x v="6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s v=""/>
    <s v=""/>
    <n v="0"/>
    <n v="0"/>
    <n v="0"/>
    <m/>
    <m/>
    <m/>
    <x v="6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s v=""/>
    <s v=""/>
    <n v="0"/>
    <n v="0"/>
    <n v="0"/>
    <m/>
    <m/>
    <m/>
    <x v="6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s v=""/>
    <s v=""/>
    <n v="0"/>
    <n v="0"/>
    <n v="0"/>
    <m/>
    <m/>
    <m/>
    <x v="6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0"/>
    <n v="0"/>
    <n v="0"/>
    <m/>
    <m/>
    <m/>
    <x v="7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522076705"/>
    <n v="522076705"/>
    <n v="522076705"/>
    <m/>
    <m/>
    <m/>
    <x v="8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0"/>
    <n v="0"/>
    <n v="0"/>
    <m/>
    <m/>
    <m/>
    <x v="9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0"/>
    <n v="0"/>
    <n v="0"/>
    <m/>
    <m/>
    <m/>
    <x v="10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s v=""/>
    <s v=""/>
    <n v="0"/>
    <n v="0"/>
    <n v="0"/>
    <m/>
    <m/>
    <m/>
    <x v="11"/>
  </r>
  <r>
    <x v="0"/>
    <s v="35-02-00"/>
    <s v="SUPERINTENDENCIA DE SOCIEDADES"/>
    <s v="B-10-04-01"/>
    <s v="B"/>
    <s v="10"/>
    <s v="04"/>
    <s v="01"/>
    <m/>
    <m/>
    <m/>
    <m/>
    <m/>
    <s v="Propios"/>
    <s v="20"/>
    <s v="CSF"/>
    <s v="APORTES AL FONDO DE CONTINGENCIAS"/>
    <s v=""/>
    <s v=""/>
    <n v="0"/>
    <n v="0"/>
    <n v="0"/>
    <m/>
    <m/>
    <m/>
    <x v="12"/>
  </r>
  <r>
    <x v="0"/>
    <s v="35-02-00"/>
    <s v="SUPERINTENDENCIA DE SOCIEDADES"/>
    <s v="C-3502-0200-2"/>
    <s v="C"/>
    <s v="3502"/>
    <s v="0200"/>
    <s v="2"/>
    <m/>
    <m/>
    <m/>
    <m/>
    <m/>
    <s v="Propios"/>
    <s v="20"/>
    <s v="CSF"/>
    <s v="FORTALECIMIENTO DE LA COMPETITIVIDAD DE LAS SOCIEDADES DEL SECTOR REAL A NIVEL  NACIONAL"/>
    <s v=""/>
    <s v=""/>
    <n v="6526870.3300000001"/>
    <n v="6526870.3300000001"/>
    <n v="6526870.3300000001"/>
    <m/>
    <m/>
    <m/>
    <x v="13"/>
  </r>
  <r>
    <x v="1"/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6372666"/>
    <n v="6372666"/>
    <n v="6372666"/>
    <m/>
    <m/>
    <m/>
    <x v="14"/>
  </r>
  <r>
    <x v="1"/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46735056.5"/>
    <n v="446735056.5"/>
    <n v="446735056.5"/>
    <m/>
    <m/>
    <m/>
    <x v="15"/>
  </r>
  <r>
    <x v="1"/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2807997642.73"/>
    <n v="2807997642.73"/>
    <n v="2807997642.73"/>
    <m/>
    <m/>
    <m/>
    <x v="16"/>
  </r>
  <r>
    <x v="1"/>
    <s v="35-02-00"/>
    <s v="SUPERINTENDENCIA DE SOCIEDADES"/>
    <s v="C-3599-0200-10"/>
    <s v="C"/>
    <s v="3599"/>
    <s v="0200"/>
    <s v="10"/>
    <s v=""/>
    <s v=""/>
    <s v=""/>
    <s v=""/>
    <s v=""/>
    <s v="Propios"/>
    <s v="20"/>
    <s v="CSF"/>
    <s v="MEJORAMIENTO DE LOS PROCESOS ARCHIVÍSTICOS DEL SISTEMA DE GESTIÓN DOCUMENTAL DE LA SUPERINTENDENCIA DE SOCIEDADES A NIVEL NACIONAL"/>
    <s v=""/>
    <s v=""/>
    <n v="0"/>
    <n v="0"/>
    <n v="0"/>
    <m/>
    <m/>
    <m/>
    <x v="17"/>
  </r>
  <r>
    <x v="1"/>
    <m/>
    <m/>
    <m/>
    <m/>
    <m/>
    <m/>
    <m/>
    <m/>
    <m/>
    <m/>
    <m/>
    <m/>
    <m/>
    <m/>
    <m/>
    <m/>
    <m/>
    <m/>
    <m/>
    <m/>
    <m/>
    <m/>
    <m/>
    <m/>
    <x v="18"/>
  </r>
  <r>
    <x v="1"/>
    <m/>
    <m/>
    <m/>
    <m/>
    <m/>
    <m/>
    <m/>
    <m/>
    <m/>
    <m/>
    <m/>
    <m/>
    <m/>
    <m/>
    <m/>
    <m/>
    <m/>
    <m/>
    <m/>
    <m/>
    <m/>
    <m/>
    <m/>
    <m/>
    <x v="18"/>
  </r>
  <r>
    <x v="1"/>
    <m/>
    <m/>
    <m/>
    <m/>
    <m/>
    <m/>
    <m/>
    <m/>
    <m/>
    <m/>
    <m/>
    <m/>
    <m/>
    <m/>
    <m/>
    <m/>
    <m/>
    <m/>
    <m/>
    <m/>
    <m/>
    <m/>
    <m/>
    <m/>
    <x v="18"/>
  </r>
  <r>
    <x v="1"/>
    <m/>
    <m/>
    <m/>
    <m/>
    <m/>
    <m/>
    <m/>
    <m/>
    <m/>
    <m/>
    <m/>
    <m/>
    <m/>
    <m/>
    <m/>
    <m/>
    <m/>
    <m/>
    <m/>
    <m/>
    <m/>
    <m/>
    <m/>
    <m/>
    <x v="18"/>
  </r>
  <r>
    <x v="1"/>
    <m/>
    <m/>
    <m/>
    <m/>
    <m/>
    <m/>
    <m/>
    <m/>
    <m/>
    <m/>
    <m/>
    <m/>
    <m/>
    <m/>
    <m/>
    <m/>
    <m/>
    <m/>
    <m/>
    <m/>
    <m/>
    <m/>
    <m/>
    <m/>
    <x v="18"/>
  </r>
  <r>
    <x v="1"/>
    <m/>
    <m/>
    <m/>
    <m/>
    <m/>
    <m/>
    <m/>
    <m/>
    <m/>
    <m/>
    <m/>
    <m/>
    <m/>
    <m/>
    <m/>
    <m/>
    <m/>
    <m/>
    <m/>
    <m/>
    <m/>
    <m/>
    <m/>
    <m/>
    <x v="18"/>
  </r>
  <r>
    <x v="1"/>
    <m/>
    <m/>
    <m/>
    <m/>
    <m/>
    <m/>
    <m/>
    <m/>
    <m/>
    <m/>
    <m/>
    <m/>
    <m/>
    <m/>
    <m/>
    <m/>
    <m/>
    <m/>
    <m/>
    <m/>
    <m/>
    <m/>
    <m/>
    <m/>
    <x v="18"/>
  </r>
  <r>
    <x v="1"/>
    <m/>
    <m/>
    <m/>
    <m/>
    <m/>
    <m/>
    <m/>
    <m/>
    <m/>
    <m/>
    <m/>
    <m/>
    <m/>
    <m/>
    <m/>
    <m/>
    <m/>
    <m/>
    <m/>
    <m/>
    <m/>
    <m/>
    <m/>
    <m/>
    <x v="18"/>
  </r>
  <r>
    <x v="1"/>
    <m/>
    <m/>
    <m/>
    <m/>
    <m/>
    <m/>
    <m/>
    <m/>
    <m/>
    <m/>
    <m/>
    <m/>
    <m/>
    <m/>
    <m/>
    <m/>
    <m/>
    <m/>
    <m/>
    <m/>
    <m/>
    <m/>
    <m/>
    <m/>
    <x v="18"/>
  </r>
  <r>
    <x v="1"/>
    <m/>
    <m/>
    <m/>
    <m/>
    <m/>
    <m/>
    <m/>
    <m/>
    <m/>
    <m/>
    <m/>
    <m/>
    <m/>
    <m/>
    <m/>
    <m/>
    <m/>
    <m/>
    <m/>
    <m/>
    <m/>
    <m/>
    <m/>
    <m/>
    <x v="18"/>
  </r>
  <r>
    <x v="1"/>
    <m/>
    <m/>
    <m/>
    <m/>
    <m/>
    <m/>
    <m/>
    <m/>
    <m/>
    <m/>
    <m/>
    <m/>
    <m/>
    <m/>
    <m/>
    <m/>
    <m/>
    <m/>
    <m/>
    <m/>
    <m/>
    <m/>
    <m/>
    <m/>
    <x v="18"/>
  </r>
  <r>
    <x v="1"/>
    <m/>
    <m/>
    <m/>
    <m/>
    <m/>
    <m/>
    <m/>
    <m/>
    <m/>
    <m/>
    <m/>
    <m/>
    <m/>
    <m/>
    <m/>
    <m/>
    <m/>
    <m/>
    <m/>
    <m/>
    <m/>
    <m/>
    <m/>
    <m/>
    <x v="18"/>
  </r>
  <r>
    <x v="1"/>
    <m/>
    <m/>
    <m/>
    <m/>
    <m/>
    <m/>
    <m/>
    <m/>
    <m/>
    <m/>
    <m/>
    <m/>
    <m/>
    <m/>
    <m/>
    <m/>
    <m/>
    <m/>
    <m/>
    <m/>
    <m/>
    <m/>
    <m/>
    <m/>
    <x v="18"/>
  </r>
  <r>
    <x v="1"/>
    <m/>
    <m/>
    <m/>
    <m/>
    <m/>
    <m/>
    <m/>
    <m/>
    <m/>
    <m/>
    <m/>
    <m/>
    <m/>
    <m/>
    <m/>
    <m/>
    <m/>
    <m/>
    <m/>
    <m/>
    <m/>
    <m/>
    <m/>
    <m/>
    <x v="18"/>
  </r>
  <r>
    <x v="1"/>
    <m/>
    <m/>
    <m/>
    <m/>
    <m/>
    <m/>
    <m/>
    <m/>
    <m/>
    <m/>
    <m/>
    <m/>
    <m/>
    <m/>
    <m/>
    <m/>
    <m/>
    <m/>
    <m/>
    <m/>
    <m/>
    <m/>
    <m/>
    <m/>
    <x v="18"/>
  </r>
  <r>
    <x v="1"/>
    <m/>
    <m/>
    <m/>
    <m/>
    <m/>
    <m/>
    <m/>
    <m/>
    <m/>
    <m/>
    <m/>
    <m/>
    <m/>
    <m/>
    <m/>
    <m/>
    <m/>
    <m/>
    <m/>
    <m/>
    <m/>
    <m/>
    <m/>
    <m/>
    <x v="18"/>
  </r>
  <r>
    <x v="1"/>
    <m/>
    <m/>
    <m/>
    <m/>
    <m/>
    <m/>
    <m/>
    <m/>
    <m/>
    <m/>
    <m/>
    <m/>
    <m/>
    <m/>
    <m/>
    <m/>
    <m/>
    <m/>
    <m/>
    <m/>
    <m/>
    <m/>
    <m/>
    <m/>
    <x v="18"/>
  </r>
  <r>
    <x v="1"/>
    <m/>
    <m/>
    <m/>
    <m/>
    <m/>
    <m/>
    <m/>
    <m/>
    <m/>
    <m/>
    <m/>
    <m/>
    <m/>
    <m/>
    <m/>
    <m/>
    <m/>
    <m/>
    <m/>
    <m/>
    <m/>
    <m/>
    <m/>
    <m/>
    <x v="18"/>
  </r>
  <r>
    <x v="1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2"/>
    <m/>
    <m/>
    <m/>
    <m/>
    <m/>
    <m/>
    <m/>
    <m/>
    <m/>
    <m/>
    <m/>
    <m/>
    <m/>
    <m/>
    <m/>
    <m/>
    <m/>
    <m/>
    <m/>
    <m/>
    <m/>
    <m/>
    <m/>
    <m/>
    <x v="18"/>
  </r>
  <r>
    <x v="3"/>
    <m/>
    <m/>
    <m/>
    <m/>
    <m/>
    <m/>
    <m/>
    <m/>
    <m/>
    <m/>
    <m/>
    <m/>
    <m/>
    <m/>
    <m/>
    <m/>
    <m/>
    <m/>
    <m/>
    <m/>
    <m/>
    <m/>
    <m/>
    <m/>
    <x v="18"/>
  </r>
  <r>
    <x v="3"/>
    <m/>
    <m/>
    <m/>
    <m/>
    <m/>
    <m/>
    <m/>
    <m/>
    <m/>
    <m/>
    <m/>
    <m/>
    <m/>
    <m/>
    <m/>
    <m/>
    <m/>
    <m/>
    <m/>
    <m/>
    <m/>
    <m/>
    <m/>
    <m/>
    <x v="18"/>
  </r>
  <r>
    <x v="3"/>
    <m/>
    <m/>
    <m/>
    <m/>
    <m/>
    <m/>
    <m/>
    <m/>
    <m/>
    <m/>
    <m/>
    <m/>
    <m/>
    <m/>
    <m/>
    <m/>
    <m/>
    <m/>
    <m/>
    <m/>
    <m/>
    <m/>
    <m/>
    <m/>
    <x v="18"/>
  </r>
  <r>
    <x v="3"/>
    <m/>
    <m/>
    <m/>
    <m/>
    <m/>
    <m/>
    <m/>
    <m/>
    <m/>
    <m/>
    <m/>
    <m/>
    <m/>
    <m/>
    <m/>
    <m/>
    <m/>
    <m/>
    <m/>
    <m/>
    <m/>
    <m/>
    <m/>
    <m/>
    <x v="18"/>
  </r>
  <r>
    <x v="3"/>
    <m/>
    <m/>
    <m/>
    <m/>
    <m/>
    <m/>
    <m/>
    <m/>
    <m/>
    <m/>
    <m/>
    <m/>
    <m/>
    <m/>
    <m/>
    <m/>
    <m/>
    <m/>
    <m/>
    <m/>
    <m/>
    <m/>
    <m/>
    <m/>
    <x v="18"/>
  </r>
  <r>
    <x v="3"/>
    <m/>
    <m/>
    <m/>
    <m/>
    <m/>
    <m/>
    <m/>
    <m/>
    <m/>
    <m/>
    <m/>
    <m/>
    <m/>
    <m/>
    <m/>
    <m/>
    <m/>
    <m/>
    <m/>
    <m/>
    <m/>
    <m/>
    <m/>
    <m/>
    <x v="18"/>
  </r>
  <r>
    <x v="3"/>
    <m/>
    <m/>
    <m/>
    <m/>
    <m/>
    <m/>
    <m/>
    <m/>
    <m/>
    <m/>
    <m/>
    <m/>
    <m/>
    <m/>
    <m/>
    <m/>
    <m/>
    <m/>
    <m/>
    <m/>
    <m/>
    <m/>
    <m/>
    <m/>
    <x v="18"/>
  </r>
  <r>
    <x v="3"/>
    <m/>
    <m/>
    <m/>
    <m/>
    <m/>
    <m/>
    <m/>
    <m/>
    <m/>
    <m/>
    <m/>
    <m/>
    <m/>
    <m/>
    <m/>
    <m/>
    <m/>
    <m/>
    <m/>
    <m/>
    <m/>
    <m/>
    <m/>
    <m/>
    <x v="18"/>
  </r>
  <r>
    <x v="3"/>
    <m/>
    <m/>
    <m/>
    <m/>
    <m/>
    <m/>
    <m/>
    <m/>
    <m/>
    <m/>
    <m/>
    <m/>
    <m/>
    <m/>
    <m/>
    <m/>
    <m/>
    <m/>
    <m/>
    <m/>
    <m/>
    <m/>
    <m/>
    <m/>
    <x v="18"/>
  </r>
  <r>
    <x v="3"/>
    <m/>
    <m/>
    <m/>
    <m/>
    <m/>
    <m/>
    <m/>
    <m/>
    <m/>
    <m/>
    <m/>
    <m/>
    <m/>
    <m/>
    <m/>
    <m/>
    <m/>
    <m/>
    <m/>
    <m/>
    <m/>
    <m/>
    <m/>
    <m/>
    <x v="18"/>
  </r>
  <r>
    <x v="3"/>
    <m/>
    <m/>
    <m/>
    <m/>
    <m/>
    <m/>
    <m/>
    <m/>
    <m/>
    <m/>
    <m/>
    <m/>
    <m/>
    <m/>
    <m/>
    <m/>
    <m/>
    <m/>
    <m/>
    <m/>
    <m/>
    <m/>
    <m/>
    <m/>
    <x v="18"/>
  </r>
  <r>
    <x v="3"/>
    <m/>
    <m/>
    <m/>
    <m/>
    <m/>
    <m/>
    <m/>
    <m/>
    <m/>
    <m/>
    <m/>
    <m/>
    <m/>
    <m/>
    <m/>
    <m/>
    <m/>
    <m/>
    <m/>
    <m/>
    <m/>
    <m/>
    <m/>
    <m/>
    <x v="18"/>
  </r>
  <r>
    <x v="3"/>
    <m/>
    <m/>
    <m/>
    <m/>
    <m/>
    <m/>
    <m/>
    <m/>
    <m/>
    <m/>
    <m/>
    <m/>
    <m/>
    <m/>
    <m/>
    <m/>
    <m/>
    <m/>
    <m/>
    <m/>
    <m/>
    <m/>
    <m/>
    <m/>
    <x v="18"/>
  </r>
  <r>
    <x v="3"/>
    <m/>
    <m/>
    <m/>
    <m/>
    <m/>
    <m/>
    <m/>
    <m/>
    <m/>
    <m/>
    <m/>
    <m/>
    <m/>
    <m/>
    <m/>
    <m/>
    <m/>
    <m/>
    <m/>
    <m/>
    <m/>
    <m/>
    <m/>
    <m/>
    <x v="18"/>
  </r>
  <r>
    <x v="3"/>
    <m/>
    <m/>
    <m/>
    <m/>
    <m/>
    <m/>
    <m/>
    <m/>
    <m/>
    <m/>
    <m/>
    <m/>
    <m/>
    <m/>
    <m/>
    <m/>
    <m/>
    <m/>
    <m/>
    <m/>
    <m/>
    <m/>
    <m/>
    <m/>
    <x v="18"/>
  </r>
  <r>
    <x v="3"/>
    <m/>
    <m/>
    <m/>
    <m/>
    <m/>
    <m/>
    <m/>
    <m/>
    <m/>
    <m/>
    <m/>
    <m/>
    <m/>
    <m/>
    <m/>
    <m/>
    <m/>
    <m/>
    <m/>
    <m/>
    <m/>
    <m/>
    <m/>
    <m/>
    <x v="18"/>
  </r>
  <r>
    <x v="3"/>
    <m/>
    <m/>
    <m/>
    <m/>
    <m/>
    <m/>
    <m/>
    <m/>
    <m/>
    <m/>
    <m/>
    <m/>
    <m/>
    <m/>
    <m/>
    <m/>
    <m/>
    <m/>
    <m/>
    <m/>
    <m/>
    <m/>
    <m/>
    <m/>
    <x v="18"/>
  </r>
  <r>
    <x v="3"/>
    <m/>
    <m/>
    <m/>
    <m/>
    <m/>
    <m/>
    <m/>
    <m/>
    <m/>
    <m/>
    <m/>
    <m/>
    <m/>
    <m/>
    <m/>
    <m/>
    <m/>
    <m/>
    <m/>
    <m/>
    <m/>
    <m/>
    <m/>
    <m/>
    <x v="18"/>
  </r>
  <r>
    <x v="3"/>
    <m/>
    <m/>
    <m/>
    <m/>
    <m/>
    <m/>
    <m/>
    <m/>
    <m/>
    <m/>
    <m/>
    <m/>
    <m/>
    <m/>
    <m/>
    <m/>
    <m/>
    <m/>
    <m/>
    <m/>
    <m/>
    <m/>
    <m/>
    <m/>
    <x v="18"/>
  </r>
  <r>
    <x v="3"/>
    <m/>
    <m/>
    <m/>
    <m/>
    <m/>
    <m/>
    <m/>
    <m/>
    <m/>
    <m/>
    <m/>
    <m/>
    <m/>
    <m/>
    <m/>
    <m/>
    <m/>
    <m/>
    <m/>
    <m/>
    <m/>
    <m/>
    <m/>
    <m/>
    <x v="18"/>
  </r>
  <r>
    <x v="3"/>
    <m/>
    <m/>
    <m/>
    <m/>
    <m/>
    <m/>
    <m/>
    <m/>
    <m/>
    <m/>
    <m/>
    <m/>
    <m/>
    <m/>
    <m/>
    <m/>
    <m/>
    <m/>
    <m/>
    <m/>
    <m/>
    <m/>
    <m/>
    <m/>
    <x v="18"/>
  </r>
  <r>
    <x v="3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4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5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6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7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8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9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0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1"/>
    <m/>
    <m/>
    <m/>
    <m/>
    <m/>
    <m/>
    <m/>
    <m/>
    <m/>
    <m/>
    <m/>
    <m/>
    <m/>
    <m/>
    <m/>
    <m/>
    <m/>
    <m/>
    <m/>
    <m/>
    <m/>
    <m/>
    <m/>
    <m/>
    <x v="18"/>
  </r>
  <r>
    <x v="12"/>
    <m/>
    <m/>
    <m/>
    <m/>
    <m/>
    <m/>
    <m/>
    <m/>
    <m/>
    <m/>
    <m/>
    <m/>
    <m/>
    <m/>
    <m/>
    <m/>
    <m/>
    <m/>
    <m/>
    <m/>
    <m/>
    <m/>
    <m/>
    <m/>
    <x v="18"/>
  </r>
  <r>
    <x v="12"/>
    <m/>
    <m/>
    <m/>
    <m/>
    <m/>
    <m/>
    <m/>
    <m/>
    <m/>
    <m/>
    <m/>
    <m/>
    <m/>
    <m/>
    <m/>
    <m/>
    <m/>
    <m/>
    <m/>
    <m/>
    <m/>
    <m/>
    <m/>
    <m/>
    <x v="18"/>
  </r>
  <r>
    <x v="12"/>
    <m/>
    <m/>
    <m/>
    <m/>
    <m/>
    <m/>
    <m/>
    <m/>
    <m/>
    <m/>
    <m/>
    <m/>
    <m/>
    <m/>
    <m/>
    <m/>
    <m/>
    <m/>
    <m/>
    <m/>
    <m/>
    <m/>
    <m/>
    <m/>
    <x v="18"/>
  </r>
  <r>
    <x v="12"/>
    <m/>
    <m/>
    <m/>
    <m/>
    <m/>
    <m/>
    <m/>
    <m/>
    <m/>
    <m/>
    <m/>
    <m/>
    <m/>
    <m/>
    <m/>
    <m/>
    <m/>
    <m/>
    <m/>
    <m/>
    <m/>
    <m/>
    <m/>
    <m/>
    <x v="18"/>
  </r>
  <r>
    <x v="12"/>
    <m/>
    <m/>
    <m/>
    <m/>
    <m/>
    <m/>
    <m/>
    <m/>
    <m/>
    <m/>
    <m/>
    <m/>
    <m/>
    <m/>
    <m/>
    <m/>
    <m/>
    <m/>
    <m/>
    <m/>
    <m/>
    <m/>
    <m/>
    <m/>
    <x v="18"/>
  </r>
  <r>
    <x v="12"/>
    <m/>
    <m/>
    <m/>
    <m/>
    <m/>
    <m/>
    <m/>
    <m/>
    <m/>
    <m/>
    <m/>
    <m/>
    <m/>
    <m/>
    <m/>
    <m/>
    <m/>
    <m/>
    <m/>
    <m/>
    <m/>
    <m/>
    <m/>
    <m/>
    <x v="1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2" cacheId="6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D24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0">
        <item x="18"/>
        <item x="0"/>
        <item x="1"/>
        <item x="2"/>
        <item x="3"/>
        <item x="4"/>
        <item x="7"/>
        <item x="5"/>
        <item x="6"/>
        <item x="8"/>
        <item x="9"/>
        <item x="10"/>
        <item x="11"/>
        <item x="12"/>
        <item x="13"/>
        <item x="14"/>
        <item x="17"/>
        <item x="15"/>
        <item x="16"/>
        <item t="default"/>
      </items>
    </pivotField>
  </pivotFields>
  <rowFields count="1">
    <field x="24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8" baseField="25" baseItem="0"/>
    <dataField name="Suma de ORDEN PAGO" fld="19" baseField="25" baseItem="0"/>
    <dataField name="Suma de PAGOS" fld="20" baseField="25" baseItem="0"/>
  </dataFields>
  <formats count="6">
    <format dxfId="44">
      <pivotArea type="all" dataOnly="0" outline="0" fieldPosition="0"/>
    </format>
    <format dxfId="43">
      <pivotArea outline="0" collapsedLevelsAreSubtotals="1" fieldPosition="0"/>
    </format>
    <format dxfId="42">
      <pivotArea field="24" type="button" dataOnly="0" labelOnly="1" outline="0" axis="axisRow" fieldPosition="0"/>
    </format>
    <format dxfId="41">
      <pivotArea dataOnly="0" labelOnly="1" fieldPosition="0">
        <references count="1">
          <reference field="24" count="0"/>
        </references>
      </pivotArea>
    </format>
    <format dxfId="40">
      <pivotArea dataOnly="0" labelOnly="1" grandRow="1" outline="0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5" cacheId="64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2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0" cacheId="6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K1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18"/>
        <item h="1" m="1" x="29"/>
        <item h="1" x="0"/>
        <item h="1" x="1"/>
        <item h="1" x="2"/>
        <item h="1" x="3"/>
        <item h="1" x="4"/>
        <item h="1" x="7"/>
        <item h="1" x="5"/>
        <item h="1" x="6"/>
        <item h="1" x="8"/>
        <item h="1" m="1" x="20"/>
        <item h="1" x="9"/>
        <item h="1" x="10"/>
        <item h="1" x="11"/>
        <item h="1" m="1" x="28"/>
        <item h="1" m="1" x="21"/>
        <item h="1" m="1" x="25"/>
        <item h="1" m="1" x="27"/>
        <item h="1" x="12"/>
        <item h="1" m="1" x="22"/>
        <item h="1" m="1" x="23"/>
        <item h="1" m="1" x="24"/>
        <item h="1" m="1" x="30"/>
        <item h="1" x="13"/>
        <item h="1" x="14"/>
        <item h="1" x="17"/>
        <item h="1" x="15"/>
        <item h="1" x="16"/>
        <item h="1" m="1" x="26"/>
        <item h="1" m="1" x="19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8" cacheId="6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5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2">
        <item x="18"/>
        <item h="1" m="1" x="29"/>
        <item h="1" x="0"/>
        <item h="1" x="1"/>
        <item h="1" x="2"/>
        <item h="1" x="3"/>
        <item h="1" x="4"/>
        <item h="1" x="7"/>
        <item h="1" x="5"/>
        <item h="1" x="6"/>
        <item h="1" x="8"/>
        <item h="1" m="1" x="20"/>
        <item h="1" x="9"/>
        <item h="1" x="10"/>
        <item h="1" x="11"/>
        <item h="1" m="1" x="28"/>
        <item h="1" m="1" x="21"/>
        <item h="1" m="1" x="25"/>
        <item h="1" m="1" x="27"/>
        <item h="1" x="12"/>
        <item h="1" m="1" x="22"/>
        <item h="1" m="1" x="23"/>
        <item h="1" m="1" x="24"/>
        <item h="1" m="1" x="30"/>
        <item h="1" x="13"/>
        <item h="1" x="14"/>
        <item h="1" x="17"/>
        <item h="1" x="15"/>
        <item h="1" x="16"/>
        <item h="1" m="1" x="26"/>
        <item h="1" m="1" x="19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2" cacheId="6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1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18"/>
        <item h="1" m="1" x="29"/>
        <item h="1" x="0"/>
        <item h="1" x="1"/>
        <item h="1" x="2"/>
        <item h="1" x="3"/>
        <item h="1" x="4"/>
        <item h="1" x="7"/>
        <item h="1" x="5"/>
        <item h="1" x="6"/>
        <item h="1" x="8"/>
        <item h="1" m="1" x="20"/>
        <item h="1" x="9"/>
        <item h="1" x="10"/>
        <item h="1" x="11"/>
        <item h="1" m="1" x="28"/>
        <item h="1" m="1" x="21"/>
        <item h="1" m="1" x="25"/>
        <item h="1" m="1" x="27"/>
        <item h="1" x="12"/>
        <item h="1" m="1" x="22"/>
        <item h="1" m="1" x="23"/>
        <item h="1" m="1" x="24"/>
        <item h="1" m="1" x="30"/>
        <item h="1" x="13"/>
        <item h="1" x="14"/>
        <item h="1" x="17"/>
        <item h="1" x="15"/>
        <item h="1" x="16"/>
        <item h="1" m="1" x="26"/>
        <item h="1" m="1" x="19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4" cacheId="6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2">
        <item x="18"/>
        <item h="1" m="1" x="29"/>
        <item h="1" x="0"/>
        <item h="1" x="1"/>
        <item h="1" x="2"/>
        <item h="1" x="3"/>
        <item h="1" x="4"/>
        <item h="1" x="7"/>
        <item h="1" x="5"/>
        <item h="1" x="6"/>
        <item h="1" x="8"/>
        <item h="1" m="1" x="20"/>
        <item h="1" x="9"/>
        <item h="1" x="10"/>
        <item h="1" x="11"/>
        <item h="1" m="1" x="28"/>
        <item h="1" m="1" x="21"/>
        <item h="1" m="1" x="25"/>
        <item h="1" m="1" x="27"/>
        <item h="1" x="12"/>
        <item h="1" m="1" x="22"/>
        <item h="1" m="1" x="23"/>
        <item h="1" m="1" x="24"/>
        <item h="1" m="1" x="30"/>
        <item h="1" x="13"/>
        <item h="1" x="14"/>
        <item h="1" x="17"/>
        <item h="1" x="15"/>
        <item h="1" x="16"/>
        <item h="1" m="1" x="26"/>
        <item h="1" m="1" x="19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6" cacheId="6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A35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18"/>
        <item h="1" m="1" x="29"/>
        <item h="1" x="0"/>
        <item h="1" x="1"/>
        <item h="1" x="2"/>
        <item h="1" x="3"/>
        <item h="1" x="4"/>
        <item h="1" x="7"/>
        <item h="1" x="5"/>
        <item h="1" x="6"/>
        <item h="1" x="8"/>
        <item h="1" m="1" x="20"/>
        <item h="1" x="9"/>
        <item h="1" x="10"/>
        <item h="1" x="11"/>
        <item h="1" m="1" x="28"/>
        <item h="1" m="1" x="21"/>
        <item h="1" m="1" x="25"/>
        <item h="1" m="1" x="27"/>
        <item h="1" x="12"/>
        <item h="1" m="1" x="22"/>
        <item h="1" m="1" x="23"/>
        <item h="1" m="1" x="24"/>
        <item h="1" m="1" x="30"/>
        <item h="1" x="13"/>
        <item h="1" x="14"/>
        <item h="1" x="17"/>
        <item h="1" x="15"/>
        <item h="1" x="16"/>
        <item h="1" m="1" x="26"/>
        <item h="1" m="1" x="19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8">
      <pivotArea collapsedLevelsAreSubtotals="1" fieldPosition="0">
        <references count="1">
          <reference field="0" count="0"/>
        </references>
      </pivotArea>
    </format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12" cacheId="6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K35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18"/>
        <item h="1" m="1" x="29"/>
        <item h="1" x="0"/>
        <item h="1" x="1"/>
        <item h="1" x="2"/>
        <item h="1" x="3"/>
        <item h="1" x="4"/>
        <item h="1" x="7"/>
        <item h="1" x="5"/>
        <item h="1" x="6"/>
        <item h="1" x="8"/>
        <item h="1" m="1" x="20"/>
        <item h="1" x="9"/>
        <item h="1" x="10"/>
        <item h="1" x="11"/>
        <item h="1" m="1" x="28"/>
        <item h="1" m="1" x="21"/>
        <item h="1" m="1" x="25"/>
        <item h="1" m="1" x="27"/>
        <item h="1" x="12"/>
        <item h="1" m="1" x="22"/>
        <item h="1" m="1" x="23"/>
        <item h="1" m="1" x="24"/>
        <item h="1" m="1" x="30"/>
        <item h="1" x="13"/>
        <item h="1" x="14"/>
        <item h="1" x="17"/>
        <item h="1" x="15"/>
        <item h="1" x="16"/>
        <item h="1" m="1" x="26"/>
        <item h="1" m="1" x="19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6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31">
        <i x="18" s="1"/>
        <i x="0"/>
        <i x="1"/>
        <i x="2"/>
        <i x="3"/>
        <i x="4"/>
        <i x="7"/>
        <i x="5"/>
        <i x="6"/>
        <i x="8"/>
        <i x="9"/>
        <i x="10"/>
        <i x="11"/>
        <i x="12"/>
        <i x="13"/>
        <i x="14"/>
        <i x="17"/>
        <i x="15"/>
        <i x="16"/>
        <i x="29" nd="1"/>
        <i x="20" nd="1"/>
        <i x="28" nd="1"/>
        <i x="21" nd="1"/>
        <i x="25" nd="1"/>
        <i x="27" nd="1"/>
        <i x="22" nd="1"/>
        <i x="23" nd="1"/>
        <i x="24" nd="1"/>
        <i x="30" nd="1"/>
        <i x="26" nd="1"/>
        <i x="19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31">
        <i x="0"/>
        <i x="1"/>
        <i x="2"/>
        <i x="3"/>
        <i x="4"/>
        <i x="7"/>
        <i x="5"/>
        <i x="6"/>
        <i x="8"/>
        <i x="9"/>
        <i x="10"/>
        <i x="11"/>
        <i x="12"/>
        <i x="13"/>
        <i x="14"/>
        <i x="17"/>
        <i x="15"/>
        <i x="16"/>
        <i x="18" s="1" nd="1"/>
        <i x="29" nd="1"/>
        <i x="20" nd="1"/>
        <i x="28" nd="1"/>
        <i x="21" nd="1"/>
        <i x="25" nd="1"/>
        <i x="27" nd="1"/>
        <i x="22" nd="1"/>
        <i x="23" nd="1"/>
        <i x="24" nd="1"/>
        <i x="30" nd="1"/>
        <i x="26" nd="1"/>
        <i x="19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31">
        <i x="18" s="1"/>
        <i x="0"/>
        <i x="1"/>
        <i x="2"/>
        <i x="3"/>
        <i x="4"/>
        <i x="7"/>
        <i x="5"/>
        <i x="6"/>
        <i x="8"/>
        <i x="9"/>
        <i x="10"/>
        <i x="11"/>
        <i x="12"/>
        <i x="13"/>
        <i x="14"/>
        <i x="17"/>
        <i x="15"/>
        <i x="16"/>
        <i x="29" nd="1"/>
        <i x="20" nd="1"/>
        <i x="28" nd="1"/>
        <i x="21" nd="1"/>
        <i x="25" nd="1"/>
        <i x="27" nd="1"/>
        <i x="22" nd="1"/>
        <i x="23" nd="1"/>
        <i x="24" nd="1"/>
        <i x="30" nd="1"/>
        <i x="26" nd="1"/>
        <i x="19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31">
        <i x="0"/>
        <i x="1"/>
        <i x="2"/>
        <i x="3"/>
        <i x="4"/>
        <i x="7"/>
        <i x="5"/>
        <i x="6"/>
        <i x="8"/>
        <i x="9"/>
        <i x="10"/>
        <i x="11"/>
        <i x="12"/>
        <i x="13"/>
        <i x="14"/>
        <i x="17"/>
        <i x="15"/>
        <i x="16"/>
        <i x="18" s="1" nd="1"/>
        <i x="29" nd="1"/>
        <i x="20" nd="1"/>
        <i x="28" nd="1"/>
        <i x="21" nd="1"/>
        <i x="25" nd="1"/>
        <i x="27" nd="1"/>
        <i x="22" nd="1"/>
        <i x="23" nd="1"/>
        <i x="24" nd="1"/>
        <i x="30" nd="1"/>
        <i x="26" nd="1"/>
        <i x="19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31">
        <i x="18" s="1"/>
        <i x="0"/>
        <i x="1"/>
        <i x="2"/>
        <i x="3"/>
        <i x="4"/>
        <i x="7"/>
        <i x="5"/>
        <i x="6"/>
        <i x="8"/>
        <i x="9"/>
        <i x="10"/>
        <i x="11"/>
        <i x="12"/>
        <i x="13"/>
        <i x="14"/>
        <i x="17"/>
        <i x="15"/>
        <i x="16"/>
        <i x="29" nd="1"/>
        <i x="20" nd="1"/>
        <i x="28" nd="1"/>
        <i x="21" nd="1"/>
        <i x="25" nd="1"/>
        <i x="27" nd="1"/>
        <i x="22" nd="1"/>
        <i x="23" nd="1"/>
        <i x="24" nd="1"/>
        <i x="30" nd="1"/>
        <i x="26" nd="1"/>
        <i x="19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31">
        <i x="18" s="1"/>
        <i x="0"/>
        <i x="1"/>
        <i x="2"/>
        <i x="3"/>
        <i x="4"/>
        <i x="7"/>
        <i x="5"/>
        <i x="6"/>
        <i x="8"/>
        <i x="9"/>
        <i x="10"/>
        <i x="11"/>
        <i x="12"/>
        <i x="13"/>
        <i x="14"/>
        <i x="17"/>
        <i x="15"/>
        <i x="16"/>
        <i x="29" nd="1"/>
        <i x="20" nd="1"/>
        <i x="28" nd="1"/>
        <i x="21" nd="1"/>
        <i x="25" nd="1"/>
        <i x="27" nd="1"/>
        <i x="22" nd="1"/>
        <i x="23" nd="1"/>
        <i x="24" nd="1"/>
        <i x="30" nd="1"/>
        <i x="26" nd="1"/>
        <i x="19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Z283" totalsRowShown="0" headerRowDxfId="38" headerRowBorderDxfId="37" tableBorderDxfId="36">
  <autoFilter ref="A1:Z283"/>
  <tableColumns count="26">
    <tableColumn id="1" name="Mes" dataDxfId="35"/>
    <tableColumn id="2" name="UEJ" dataDxfId="34"/>
    <tableColumn id="3" name="NOMBRE UEJ" dataDxfId="33"/>
    <tableColumn id="4" name="RUBRO" dataDxfId="32"/>
    <tableColumn id="5" name="TIPO" dataDxfId="31"/>
    <tableColumn id="6" name="CTA" dataDxfId="30"/>
    <tableColumn id="7" name="SUB" dataDxfId="29"/>
    <tableColumn id="8" name="OBJ" dataDxfId="28"/>
    <tableColumn id="9" name="ORD" dataDxfId="27"/>
    <tableColumn id="10" name="SOR" dataDxfId="26"/>
    <tableColumn id="11" name="ITEM" dataDxfId="25"/>
    <tableColumn id="12" name="SUB2" dataDxfId="24"/>
    <tableColumn id="13" name="SUB3" dataDxfId="23"/>
    <tableColumn id="14" name="FUENTE" dataDxfId="22"/>
    <tableColumn id="15" name="REC" dataDxfId="21"/>
    <tableColumn id="16" name="SIT" dataDxfId="20"/>
    <tableColumn id="17" name="DESCRIPCION" dataDxfId="19"/>
    <tableColumn id="18" name="VALOR MAXIMO A CONSTITUIR" dataDxfId="18"/>
    <tableColumn id="19" name="VALOR CONSTITUIDO" dataDxfId="17"/>
    <tableColumn id="20" name="OBLIGACION" dataDxfId="16"/>
    <tableColumn id="21" name="ORDEN PAGO" dataDxfId="15"/>
    <tableColumn id="22" name="PAGOS" dataDxfId="14"/>
    <tableColumn id="32" name="Columna3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132</v>
      </c>
      <c r="AD4" t="s">
        <v>133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134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135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136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137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140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129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130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131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138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139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1"/>
  <sheetViews>
    <sheetView tabSelected="1" view="pageBreakPreview" zoomScale="55" zoomScaleNormal="98" zoomScaleSheetLayoutView="55" workbookViewId="0">
      <selection activeCell="D40" sqref="D40"/>
    </sheetView>
  </sheetViews>
  <sheetFormatPr baseColWidth="10" defaultRowHeight="15"/>
  <cols>
    <col min="1" max="1" width="66.44140625" style="92" customWidth="1"/>
    <col min="2" max="4" width="19.5546875" style="108" customWidth="1"/>
    <col min="5" max="5" width="23.5546875" style="108" customWidth="1"/>
    <col min="6" max="6" width="19.6640625" style="92" customWidth="1"/>
    <col min="7" max="7" width="17.77734375" style="92" customWidth="1"/>
    <col min="8" max="16384" width="11.5546875" style="92"/>
  </cols>
  <sheetData>
    <row r="2" spans="1:13" ht="64.5" customHeight="1">
      <c r="A2" s="133" t="s">
        <v>242</v>
      </c>
      <c r="B2" s="133"/>
      <c r="C2" s="133"/>
      <c r="D2" s="133"/>
      <c r="E2" s="133"/>
      <c r="F2" s="133"/>
      <c r="G2" s="133"/>
      <c r="H2" s="91"/>
      <c r="I2" s="91"/>
      <c r="J2" s="91"/>
      <c r="K2" s="91"/>
      <c r="L2" s="91"/>
      <c r="M2" s="91"/>
    </row>
    <row r="3" spans="1:13" ht="24">
      <c r="A3" s="134" t="s">
        <v>128</v>
      </c>
      <c r="B3" s="134"/>
      <c r="C3" s="134"/>
      <c r="D3" s="134"/>
      <c r="E3" s="134"/>
      <c r="F3" s="134"/>
      <c r="G3" s="134"/>
    </row>
    <row r="4" spans="1:13" ht="43.5" customHeight="1">
      <c r="A4" s="93" t="s">
        <v>107</v>
      </c>
      <c r="B4" s="94" t="s">
        <v>110</v>
      </c>
      <c r="C4" s="94" t="s">
        <v>211</v>
      </c>
      <c r="D4" s="94" t="s">
        <v>212</v>
      </c>
      <c r="E4" s="94" t="s">
        <v>213</v>
      </c>
      <c r="F4" s="94" t="s">
        <v>214</v>
      </c>
      <c r="G4" s="95" t="s">
        <v>215</v>
      </c>
    </row>
    <row r="5" spans="1:13" ht="15.75">
      <c r="A5" s="96"/>
      <c r="B5" s="97">
        <v>-1</v>
      </c>
      <c r="C5" s="97">
        <v>-2</v>
      </c>
      <c r="D5" s="97">
        <v>-3</v>
      </c>
      <c r="E5" s="97" t="s">
        <v>114</v>
      </c>
      <c r="F5" s="94" t="s">
        <v>115</v>
      </c>
      <c r="G5" s="95" t="s">
        <v>116</v>
      </c>
    </row>
    <row r="6" spans="1:13" ht="36">
      <c r="A6" s="98" t="s">
        <v>117</v>
      </c>
      <c r="B6" s="111">
        <f t="shared" ref="B6:G6" si="0">+B7</f>
        <v>6526870.3300000001</v>
      </c>
      <c r="C6" s="111">
        <f t="shared" si="0"/>
        <v>6526870.3300000001</v>
      </c>
      <c r="D6" s="111">
        <f t="shared" si="0"/>
        <v>6526870.3300000001</v>
      </c>
      <c r="E6" s="111">
        <f t="shared" si="0"/>
        <v>0</v>
      </c>
      <c r="F6" s="112">
        <f t="shared" si="0"/>
        <v>1</v>
      </c>
      <c r="G6" s="112">
        <f t="shared" si="0"/>
        <v>1</v>
      </c>
    </row>
    <row r="7" spans="1:13" ht="28.5">
      <c r="A7" s="99" t="s">
        <v>190</v>
      </c>
      <c r="B7" s="113">
        <f>GETPIVOTDATA("OBLIGACION",CRIS!A4,"CM - A","C35022")</f>
        <v>6526870.3300000001</v>
      </c>
      <c r="C7" s="113">
        <f>GETPIVOTDATA("Suma de ORDEN PAGO",CRIS!A4,"CM - A","C35022")</f>
        <v>6526870.3300000001</v>
      </c>
      <c r="D7" s="113">
        <f>GETPIVOTDATA("Suma de PAGOS",CRIS!A4,"CM - A","C35022")</f>
        <v>6526870.3300000001</v>
      </c>
      <c r="E7" s="114">
        <f>+B7-C7</f>
        <v>0</v>
      </c>
      <c r="F7" s="115">
        <f>+C7/B7</f>
        <v>1</v>
      </c>
      <c r="G7" s="116">
        <f>+D7/B7</f>
        <v>1</v>
      </c>
    </row>
    <row r="8" spans="1:13" ht="36">
      <c r="A8" s="100" t="s">
        <v>191</v>
      </c>
      <c r="B8" s="111">
        <f>+B9</f>
        <v>6372666</v>
      </c>
      <c r="C8" s="111">
        <f>+C9</f>
        <v>6372666</v>
      </c>
      <c r="D8" s="111">
        <f>+D9</f>
        <v>6372666</v>
      </c>
      <c r="E8" s="111">
        <f>SUM(E9:E11)</f>
        <v>0</v>
      </c>
      <c r="F8" s="117">
        <f>+C8/B8</f>
        <v>1</v>
      </c>
      <c r="G8" s="118">
        <f>+D8/B8</f>
        <v>1</v>
      </c>
    </row>
    <row r="9" spans="1:13" ht="42.75">
      <c r="A9" s="101" t="s">
        <v>192</v>
      </c>
      <c r="B9" s="113">
        <f>GETPIVOTDATA("OBLIGACION",CRIS!A4,"CM - A","C35032")</f>
        <v>6372666</v>
      </c>
      <c r="C9" s="113">
        <f>GETPIVOTDATA("Suma de ORDEN PAGO",CRIS!A4,"CM - A","C35032")</f>
        <v>6372666</v>
      </c>
      <c r="D9" s="113">
        <f>GETPIVOTDATA("Suma de PAGOS",CRIS!A4,"CM - A","C35032")</f>
        <v>6372666</v>
      </c>
      <c r="E9" s="113">
        <f>+B9-C9</f>
        <v>0</v>
      </c>
      <c r="F9" s="115">
        <f>+C9/B9</f>
        <v>1</v>
      </c>
      <c r="G9" s="119">
        <f>+D9/B9</f>
        <v>1</v>
      </c>
    </row>
    <row r="10" spans="1:13" ht="36">
      <c r="A10" s="100" t="s">
        <v>118</v>
      </c>
      <c r="B10" s="111">
        <f t="shared" ref="B10:G10" si="1">+B11+B12</f>
        <v>3254732699.23</v>
      </c>
      <c r="C10" s="111">
        <f t="shared" si="1"/>
        <v>3254732699.23</v>
      </c>
      <c r="D10" s="111">
        <f t="shared" si="1"/>
        <v>3254732699.23</v>
      </c>
      <c r="E10" s="111">
        <f t="shared" si="1"/>
        <v>0</v>
      </c>
      <c r="F10" s="117">
        <f t="shared" si="1"/>
        <v>2</v>
      </c>
      <c r="G10" s="118">
        <f t="shared" si="1"/>
        <v>2</v>
      </c>
    </row>
    <row r="11" spans="1:13" ht="28.5">
      <c r="A11" s="99" t="s">
        <v>193</v>
      </c>
      <c r="B11" s="113">
        <f>GETPIVOTDATA("OBLIGACION",CRIS!A4,"CM - A","C35998")</f>
        <v>446735056.5</v>
      </c>
      <c r="C11" s="113">
        <f>GETPIVOTDATA("Suma de ORDEN PAGO",CRIS!A4,"CM - A","C35998")</f>
        <v>446735056.5</v>
      </c>
      <c r="D11" s="113">
        <f>GETPIVOTDATA("Suma de PAGOS",CRIS!A4,"CM - A","C35998")</f>
        <v>446735056.5</v>
      </c>
      <c r="E11" s="113">
        <f>+B11-C11</f>
        <v>0</v>
      </c>
      <c r="F11" s="115">
        <f>+C11/B11</f>
        <v>1</v>
      </c>
      <c r="G11" s="119">
        <f>+D11/B11</f>
        <v>1</v>
      </c>
    </row>
    <row r="12" spans="1:13" ht="29.25" thickBot="1">
      <c r="A12" s="102" t="s">
        <v>194</v>
      </c>
      <c r="B12" s="113">
        <f>GETPIVOTDATA("OBLIGACION",CRIS!A4,"CM - A","C35999")</f>
        <v>2807997642.73</v>
      </c>
      <c r="C12" s="113">
        <f>GETPIVOTDATA("Suma de ORDEN PAGO",CRIS!A4,"CM - A","C35999")</f>
        <v>2807997642.73</v>
      </c>
      <c r="D12" s="113">
        <f>GETPIVOTDATA("Suma de ORDEN PAGO",CRIS!A4,"CM - A","C35999")</f>
        <v>2807997642.73</v>
      </c>
      <c r="E12" s="113">
        <f>+B12-C12</f>
        <v>0</v>
      </c>
      <c r="F12" s="115">
        <f>+C12/B12</f>
        <v>1</v>
      </c>
      <c r="G12" s="119">
        <f>+D12/B12</f>
        <v>1</v>
      </c>
    </row>
    <row r="13" spans="1:13" ht="37.5" customHeight="1" thickBot="1">
      <c r="A13" s="103" t="s">
        <v>119</v>
      </c>
      <c r="B13" s="111">
        <f>+B10+B8+B6</f>
        <v>3267632235.5599999</v>
      </c>
      <c r="C13" s="111">
        <f>+C10+C8+C6</f>
        <v>3267632235.5599999</v>
      </c>
      <c r="D13" s="111">
        <f>+D10+D8+D6</f>
        <v>3267632235.5599999</v>
      </c>
      <c r="E13" s="111">
        <f>+E6+E8</f>
        <v>0</v>
      </c>
      <c r="F13" s="117">
        <f>+C13/B13</f>
        <v>1</v>
      </c>
      <c r="G13" s="118">
        <f>+D13/B13</f>
        <v>1</v>
      </c>
    </row>
    <row r="14" spans="1:13" ht="24">
      <c r="A14" s="135" t="s">
        <v>120</v>
      </c>
      <c r="B14" s="136"/>
      <c r="C14" s="136"/>
      <c r="D14" s="136"/>
      <c r="E14" s="136"/>
      <c r="F14" s="136"/>
      <c r="G14" s="136"/>
    </row>
    <row r="15" spans="1:13" ht="31.5">
      <c r="A15" s="93" t="s">
        <v>121</v>
      </c>
      <c r="B15" s="97" t="s">
        <v>108</v>
      </c>
      <c r="C15" s="97" t="s">
        <v>109</v>
      </c>
      <c r="D15" s="97" t="s">
        <v>110</v>
      </c>
      <c r="E15" s="97" t="s">
        <v>111</v>
      </c>
      <c r="F15" s="94" t="s">
        <v>112</v>
      </c>
      <c r="G15" s="95" t="s">
        <v>113</v>
      </c>
    </row>
    <row r="16" spans="1:13" ht="15.75">
      <c r="A16" s="93"/>
      <c r="B16" s="97">
        <v>-1</v>
      </c>
      <c r="C16" s="97">
        <v>-2</v>
      </c>
      <c r="D16" s="97">
        <v>-3</v>
      </c>
      <c r="E16" s="97" t="s">
        <v>114</v>
      </c>
      <c r="F16" s="94" t="s">
        <v>115</v>
      </c>
      <c r="G16" s="95" t="s">
        <v>116</v>
      </c>
    </row>
    <row r="17" spans="1:7" ht="24">
      <c r="A17" s="104" t="s">
        <v>122</v>
      </c>
      <c r="B17" s="120">
        <f>SUM(B18:B20)</f>
        <v>1897183839.6799998</v>
      </c>
      <c r="C17" s="120">
        <f>SUM(C18:C20)</f>
        <v>1897183839.6799998</v>
      </c>
      <c r="D17" s="120">
        <f>SUM(D18:D20)</f>
        <v>1897183839.6799998</v>
      </c>
      <c r="E17" s="120">
        <f>SUM(E18:E20)</f>
        <v>0</v>
      </c>
      <c r="F17" s="121">
        <f t="shared" ref="F17:F21" si="2">+C17/B17</f>
        <v>1</v>
      </c>
      <c r="G17" s="122">
        <f t="shared" ref="G17:G21" si="3">+D17/B17</f>
        <v>1</v>
      </c>
    </row>
    <row r="18" spans="1:7" ht="23.25">
      <c r="A18" s="105" t="s">
        <v>123</v>
      </c>
      <c r="B18" s="123">
        <f>GETPIVOTDATA("Suma de OBLIGACION",CRIS!A4,"CM - A","A02")</f>
        <v>1343674204.8199999</v>
      </c>
      <c r="C18" s="123">
        <f>GETPIVOTDATA("Suma de ORDEN PAGO",CRIS!A4,"CM - A","A02")</f>
        <v>1343674204.8199999</v>
      </c>
      <c r="D18" s="123">
        <f>GETPIVOTDATA("Suma de PAGOS",CRIS!A4,"CM - A","A02")</f>
        <v>1343674204.8199999</v>
      </c>
      <c r="E18" s="113">
        <f>+B18-C18</f>
        <v>0</v>
      </c>
      <c r="F18" s="115">
        <f t="shared" si="2"/>
        <v>1</v>
      </c>
      <c r="G18" s="119">
        <f t="shared" si="3"/>
        <v>1</v>
      </c>
    </row>
    <row r="19" spans="1:7" ht="23.25">
      <c r="A19" s="105" t="s">
        <v>124</v>
      </c>
      <c r="B19" s="123">
        <f>GETPIVOTDATA("Suma de OBLIGACION",CRIS!A4,"CM - A","A0302")</f>
        <v>31432929.859999999</v>
      </c>
      <c r="C19" s="123">
        <f>GETPIVOTDATA("Suma de ORDEN PAGO",CRIS!A4,"CM - A","A0302")</f>
        <v>31432929.859999999</v>
      </c>
      <c r="D19" s="123">
        <f>GETPIVOTDATA("Suma de PAGOS",CRIS!A4,"CM - A","A0302")</f>
        <v>31432929.859999999</v>
      </c>
      <c r="E19" s="113">
        <f>+B19-C19</f>
        <v>0</v>
      </c>
      <c r="F19" s="115">
        <f t="shared" si="2"/>
        <v>1</v>
      </c>
      <c r="G19" s="119">
        <f t="shared" si="3"/>
        <v>1</v>
      </c>
    </row>
    <row r="20" spans="1:7" ht="24" thickBot="1">
      <c r="A20" s="105" t="s">
        <v>125</v>
      </c>
      <c r="B20" s="123">
        <f>GETPIVOTDATA("Suma de OBLIGACION",CRIS!A4,"CM - A","A0303")</f>
        <v>522076705</v>
      </c>
      <c r="C20" s="123">
        <f>GETPIVOTDATA("Suma de ORDEN PAGO",CRIS!A4,"CM - A","A0303")</f>
        <v>522076705</v>
      </c>
      <c r="D20" s="123">
        <f>GETPIVOTDATA("Suma de PAGOS",CRIS!A4,"CM - A","A0303")</f>
        <v>522076705</v>
      </c>
      <c r="E20" s="113">
        <f>+B20-C20</f>
        <v>0</v>
      </c>
      <c r="F20" s="115">
        <f t="shared" si="2"/>
        <v>1</v>
      </c>
      <c r="G20" s="119">
        <f t="shared" si="3"/>
        <v>1</v>
      </c>
    </row>
    <row r="21" spans="1:7" ht="21" thickBot="1">
      <c r="A21" s="106" t="s">
        <v>126</v>
      </c>
      <c r="B21" s="124">
        <f>SUM(B18:B20)</f>
        <v>1897183839.6799998</v>
      </c>
      <c r="C21" s="124">
        <f>SUM(C18:C20)</f>
        <v>1897183839.6799998</v>
      </c>
      <c r="D21" s="124">
        <f>SUM(D18:D20)</f>
        <v>1897183839.6799998</v>
      </c>
      <c r="E21" s="124">
        <f>SUM(E18:E20)</f>
        <v>0</v>
      </c>
      <c r="F21" s="125">
        <f t="shared" si="2"/>
        <v>1</v>
      </c>
      <c r="G21" s="125">
        <f t="shared" si="3"/>
        <v>1</v>
      </c>
    </row>
    <row r="22" spans="1:7" ht="21" thickBot="1">
      <c r="A22" s="107"/>
      <c r="B22" s="126"/>
      <c r="C22" s="126"/>
      <c r="D22" s="126"/>
      <c r="E22" s="126"/>
      <c r="F22" s="127"/>
      <c r="G22" s="128"/>
    </row>
    <row r="23" spans="1:7" ht="21" thickBot="1">
      <c r="A23" s="106" t="s">
        <v>127</v>
      </c>
      <c r="B23" s="124">
        <f>+B21+B13</f>
        <v>5164816075.2399998</v>
      </c>
      <c r="C23" s="124">
        <f>+C21+C13</f>
        <v>5164816075.2399998</v>
      </c>
      <c r="D23" s="124">
        <f>+D21+D13</f>
        <v>5164816075.2399998</v>
      </c>
      <c r="E23" s="124">
        <f>+E21+E13</f>
        <v>0</v>
      </c>
      <c r="F23" s="125">
        <f>+C23/B23</f>
        <v>1</v>
      </c>
      <c r="G23" s="125">
        <f>+D23/B23</f>
        <v>1</v>
      </c>
    </row>
    <row r="24" spans="1:7">
      <c r="B24" s="129"/>
      <c r="C24" s="129"/>
      <c r="D24" s="129"/>
      <c r="E24" s="129"/>
      <c r="F24" s="130"/>
      <c r="G24" s="130"/>
    </row>
    <row r="30" spans="1:7">
      <c r="F30" s="109"/>
    </row>
    <row r="31" spans="1:7">
      <c r="F31" s="110"/>
    </row>
  </sheetData>
  <sheetProtection algorithmName="SHA-512" hashValue="wRdpgSOk+JUS9OlNLn8svN03TWMmr8H9loOhFVORPXvBNv6GSa7EV9lzOu+aOsLEZrt5kFqSwjsSwgI69rSe8A==" saltValue="jbL3YNvvYfzrEKWK0fXfvw==" spinCount="100000" sheet="1" objects="1" scenarios="1"/>
  <mergeCells count="3">
    <mergeCell ref="A2:G2"/>
    <mergeCell ref="A3:G3"/>
    <mergeCell ref="A14:G1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24"/>
  <sheetViews>
    <sheetView workbookViewId="0">
      <selection activeCell="H7" sqref="H7"/>
    </sheetView>
  </sheetViews>
  <sheetFormatPr baseColWidth="10" defaultRowHeight="15"/>
  <cols>
    <col min="1" max="1" width="13.6640625" customWidth="1"/>
    <col min="2" max="2" width="15.88671875" bestFit="1" customWidth="1"/>
    <col min="3" max="3" width="16.44140625" bestFit="1" customWidth="1"/>
    <col min="4" max="4" width="11.88671875" bestFit="1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4" spans="1:12">
      <c r="A4" s="131" t="s">
        <v>150</v>
      </c>
      <c r="B4" s="86" t="s">
        <v>146</v>
      </c>
      <c r="C4" s="86" t="s">
        <v>209</v>
      </c>
      <c r="D4" s="86" t="s">
        <v>210</v>
      </c>
      <c r="H4" s="137">
        <f ca="1">TODAY()</f>
        <v>45443</v>
      </c>
      <c r="I4" s="137"/>
      <c r="J4" s="137"/>
      <c r="K4" s="84" t="str">
        <f ca="1">TEXT(H4,"mmmm")</f>
        <v>mayo</v>
      </c>
      <c r="L4" s="84"/>
    </row>
    <row r="5" spans="1:12">
      <c r="A5" s="132"/>
      <c r="B5" s="86"/>
      <c r="C5" s="86"/>
      <c r="D5" s="86"/>
      <c r="H5" s="84" t="s">
        <v>240</v>
      </c>
      <c r="I5" s="84"/>
      <c r="J5" s="84"/>
      <c r="K5" s="84"/>
      <c r="L5" s="84"/>
    </row>
    <row r="6" spans="1:12">
      <c r="A6" s="132" t="s">
        <v>231</v>
      </c>
      <c r="B6" s="86">
        <v>0</v>
      </c>
      <c r="C6" s="86">
        <v>0</v>
      </c>
      <c r="D6" s="86">
        <v>0</v>
      </c>
      <c r="H6" s="84" t="s">
        <v>241</v>
      </c>
      <c r="I6" s="84"/>
      <c r="J6" s="84"/>
      <c r="K6" s="84"/>
      <c r="L6" s="84"/>
    </row>
    <row r="7" spans="1:12">
      <c r="A7" s="132" t="s">
        <v>232</v>
      </c>
      <c r="B7" s="86">
        <v>0</v>
      </c>
      <c r="C7" s="86">
        <v>0</v>
      </c>
      <c r="D7" s="86">
        <v>0</v>
      </c>
      <c r="H7" s="84" t="str">
        <f ca="1">CONCATENATE(H5," ",K4," ",H6)</f>
        <v xml:space="preserve">EJECUCIÓN PRESUPUESTAL  mayo 2024 ( Millones) </v>
      </c>
      <c r="I7" s="84"/>
      <c r="J7" s="84"/>
      <c r="K7" s="84"/>
      <c r="L7" s="84"/>
    </row>
    <row r="8" spans="1:12">
      <c r="A8" s="132" t="s">
        <v>233</v>
      </c>
      <c r="B8" s="86">
        <v>0</v>
      </c>
      <c r="C8" s="86">
        <v>0</v>
      </c>
      <c r="D8" s="86">
        <v>0</v>
      </c>
    </row>
    <row r="9" spans="1:12">
      <c r="A9" s="132" t="s">
        <v>234</v>
      </c>
      <c r="B9" s="86">
        <v>0</v>
      </c>
      <c r="C9" s="86">
        <v>0</v>
      </c>
      <c r="D9" s="86">
        <v>0</v>
      </c>
    </row>
    <row r="10" spans="1:12">
      <c r="A10" s="132" t="s">
        <v>135</v>
      </c>
      <c r="B10" s="86">
        <v>1343674204.8199999</v>
      </c>
      <c r="C10" s="86">
        <v>1343674204.8199999</v>
      </c>
      <c r="D10" s="86">
        <v>1343674204.8199999</v>
      </c>
    </row>
    <row r="11" spans="1:12">
      <c r="A11" s="132" t="s">
        <v>136</v>
      </c>
      <c r="B11" s="86">
        <v>0</v>
      </c>
      <c r="C11" s="86">
        <v>0</v>
      </c>
      <c r="D11" s="86">
        <v>0</v>
      </c>
    </row>
    <row r="12" spans="1:12">
      <c r="A12" s="132" t="s">
        <v>235</v>
      </c>
      <c r="B12" s="86">
        <v>0</v>
      </c>
      <c r="C12" s="86">
        <v>0</v>
      </c>
      <c r="D12" s="86">
        <v>0</v>
      </c>
    </row>
    <row r="13" spans="1:12">
      <c r="A13" s="132" t="s">
        <v>220</v>
      </c>
      <c r="B13" s="86">
        <v>31432929.859999999</v>
      </c>
      <c r="C13" s="86">
        <v>31432929.859999999</v>
      </c>
      <c r="D13" s="86">
        <v>31432929.859999999</v>
      </c>
    </row>
    <row r="14" spans="1:12">
      <c r="A14" s="132" t="s">
        <v>221</v>
      </c>
      <c r="B14" s="86">
        <v>522076705</v>
      </c>
      <c r="C14" s="86">
        <v>522076705</v>
      </c>
      <c r="D14" s="86">
        <v>522076705</v>
      </c>
    </row>
    <row r="15" spans="1:12">
      <c r="A15" s="132" t="s">
        <v>236</v>
      </c>
      <c r="B15" s="86">
        <v>0</v>
      </c>
      <c r="C15" s="86">
        <v>0</v>
      </c>
      <c r="D15" s="86">
        <v>0</v>
      </c>
    </row>
    <row r="16" spans="1:12">
      <c r="A16" s="132" t="s">
        <v>140</v>
      </c>
      <c r="B16" s="86">
        <v>0</v>
      </c>
      <c r="C16" s="86">
        <v>0</v>
      </c>
      <c r="D16" s="86">
        <v>0</v>
      </c>
    </row>
    <row r="17" spans="1:4">
      <c r="A17" s="132" t="s">
        <v>237</v>
      </c>
      <c r="B17" s="86">
        <v>0</v>
      </c>
      <c r="C17" s="86">
        <v>0</v>
      </c>
      <c r="D17" s="86">
        <v>0</v>
      </c>
    </row>
    <row r="18" spans="1:4">
      <c r="A18" s="132" t="s">
        <v>238</v>
      </c>
      <c r="B18" s="86">
        <v>0</v>
      </c>
      <c r="C18" s="86">
        <v>0</v>
      </c>
      <c r="D18" s="86">
        <v>0</v>
      </c>
    </row>
    <row r="19" spans="1:4">
      <c r="A19" s="132" t="s">
        <v>205</v>
      </c>
      <c r="B19" s="86">
        <v>6526870.3300000001</v>
      </c>
      <c r="C19" s="86">
        <v>6526870.3300000001</v>
      </c>
      <c r="D19" s="86">
        <v>6526870.3300000001</v>
      </c>
    </row>
    <row r="20" spans="1:4">
      <c r="A20" s="132" t="s">
        <v>206</v>
      </c>
      <c r="B20" s="86">
        <v>6372666</v>
      </c>
      <c r="C20" s="86">
        <v>6372666</v>
      </c>
      <c r="D20" s="86">
        <v>6372666</v>
      </c>
    </row>
    <row r="21" spans="1:4">
      <c r="A21" s="132" t="s">
        <v>239</v>
      </c>
      <c r="B21" s="86">
        <v>0</v>
      </c>
      <c r="C21" s="86">
        <v>0</v>
      </c>
      <c r="D21" s="86">
        <v>0</v>
      </c>
    </row>
    <row r="22" spans="1:4">
      <c r="A22" s="132" t="s">
        <v>207</v>
      </c>
      <c r="B22" s="86">
        <v>446735056.5</v>
      </c>
      <c r="C22" s="86">
        <v>446735056.5</v>
      </c>
      <c r="D22" s="86">
        <v>446735056.5</v>
      </c>
    </row>
    <row r="23" spans="1:4">
      <c r="A23" s="132" t="s">
        <v>208</v>
      </c>
      <c r="B23" s="86">
        <v>2807997642.73</v>
      </c>
      <c r="C23" s="86">
        <v>2807997642.73</v>
      </c>
      <c r="D23" s="86">
        <v>2807997642.73</v>
      </c>
    </row>
    <row r="24" spans="1:4">
      <c r="A24" s="132" t="s">
        <v>145</v>
      </c>
      <c r="B24" s="86">
        <v>5164816075.2399998</v>
      </c>
      <c r="C24" s="86">
        <v>5164816075.2399998</v>
      </c>
      <c r="D24" s="86">
        <v>5164816075.2399998</v>
      </c>
    </row>
  </sheetData>
  <mergeCells count="1">
    <mergeCell ref="H4:J4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8576"/>
  <sheetViews>
    <sheetView topLeftCell="B1" zoomScale="80" zoomScaleNormal="80" workbookViewId="0">
      <pane ySplit="1" topLeftCell="A17" activePane="bottomLeft" state="frozen"/>
      <selection activeCell="B1" sqref="B1"/>
      <selection pane="bottomLeft" activeCell="H25" sqref="H25"/>
    </sheetView>
  </sheetViews>
  <sheetFormatPr baseColWidth="10" defaultRowHeight="15" zeroHeight="1"/>
  <cols>
    <col min="1" max="1" width="5.77734375" style="24" hidden="1" customWidth="1"/>
    <col min="2" max="2" width="6.88671875" style="24" customWidth="1"/>
    <col min="3" max="3" width="13.6640625" style="24" customWidth="1"/>
    <col min="4" max="4" width="11.5546875" style="24"/>
    <col min="5" max="5" width="6.77734375" style="25" customWidth="1"/>
    <col min="6" max="6" width="6.109375" style="25" customWidth="1"/>
    <col min="7" max="7" width="4.44140625" style="24" customWidth="1"/>
    <col min="8" max="8" width="6.109375" style="24" customWidth="1"/>
    <col min="9" max="9" width="6.44140625" style="25" customWidth="1"/>
    <col min="10" max="10" width="4.6640625" style="25" customWidth="1"/>
    <col min="11" max="12" width="5.109375" style="25" customWidth="1"/>
    <col min="13" max="13" width="6.44140625" style="25" customWidth="1"/>
    <col min="14" max="14" width="7.109375" style="25" customWidth="1"/>
    <col min="15" max="15" width="4.109375" style="25" customWidth="1"/>
    <col min="16" max="16" width="3.6640625" style="25" customWidth="1"/>
    <col min="17" max="17" width="11.6640625" style="25" customWidth="1"/>
    <col min="18" max="18" width="14.44140625" style="25" customWidth="1"/>
    <col min="19" max="19" width="10.44140625" style="25" customWidth="1"/>
    <col min="20" max="20" width="16.21875" style="25" customWidth="1"/>
    <col min="21" max="21" width="15.109375" style="25" customWidth="1"/>
    <col min="22" max="22" width="17.109375" style="25" customWidth="1"/>
    <col min="23" max="25" width="13.6640625" style="24" hidden="1" customWidth="1"/>
    <col min="26" max="26" width="22.88671875" hidden="1" customWidth="1"/>
  </cols>
  <sheetData>
    <row r="1" spans="1:26" ht="47.25">
      <c r="A1" s="26" t="s">
        <v>141</v>
      </c>
      <c r="B1" s="26" t="s">
        <v>6</v>
      </c>
      <c r="C1" s="26" t="s">
        <v>7</v>
      </c>
      <c r="D1" s="26" t="s">
        <v>8</v>
      </c>
      <c r="E1" s="26" t="s">
        <v>9</v>
      </c>
      <c r="F1" s="26" t="s">
        <v>10</v>
      </c>
      <c r="G1" s="26" t="s">
        <v>199</v>
      </c>
      <c r="H1" s="26" t="s">
        <v>12</v>
      </c>
      <c r="I1" s="26" t="s">
        <v>13</v>
      </c>
      <c r="J1" s="26" t="s">
        <v>200</v>
      </c>
      <c r="K1" s="26" t="s">
        <v>15</v>
      </c>
      <c r="L1" s="26" t="s">
        <v>203</v>
      </c>
      <c r="M1" s="26" t="s">
        <v>204</v>
      </c>
      <c r="N1" s="26" t="s">
        <v>18</v>
      </c>
      <c r="O1" s="26" t="s">
        <v>19</v>
      </c>
      <c r="P1" s="26" t="s">
        <v>20</v>
      </c>
      <c r="Q1" s="26" t="s">
        <v>21</v>
      </c>
      <c r="R1" s="26" t="s">
        <v>201</v>
      </c>
      <c r="S1" s="26" t="s">
        <v>202</v>
      </c>
      <c r="T1" s="26" t="s">
        <v>30</v>
      </c>
      <c r="U1" s="26" t="s">
        <v>31</v>
      </c>
      <c r="V1" s="26" t="s">
        <v>32</v>
      </c>
      <c r="W1" s="26" t="s">
        <v>153</v>
      </c>
      <c r="X1" s="26" t="s">
        <v>152</v>
      </c>
      <c r="Y1" s="26" t="s">
        <v>151</v>
      </c>
      <c r="Z1" s="15" t="s">
        <v>149</v>
      </c>
    </row>
    <row r="2" spans="1:26" ht="22.5">
      <c r="A2" s="16" t="s">
        <v>142</v>
      </c>
      <c r="B2" s="17" t="s">
        <v>33</v>
      </c>
      <c r="C2" s="16" t="s">
        <v>34</v>
      </c>
      <c r="D2" s="18" t="s">
        <v>35</v>
      </c>
      <c r="E2" s="19" t="s">
        <v>36</v>
      </c>
      <c r="F2" s="19" t="s">
        <v>37</v>
      </c>
      <c r="G2" s="17" t="s">
        <v>37</v>
      </c>
      <c r="H2" s="17" t="s">
        <v>37</v>
      </c>
      <c r="I2" s="19"/>
      <c r="J2" s="19"/>
      <c r="K2" s="19"/>
      <c r="L2" s="19"/>
      <c r="M2" s="19"/>
      <c r="N2" s="19" t="s">
        <v>38</v>
      </c>
      <c r="O2" s="19" t="s">
        <v>39</v>
      </c>
      <c r="P2" s="19" t="s">
        <v>40</v>
      </c>
      <c r="Q2" s="20" t="s">
        <v>41</v>
      </c>
      <c r="R2" s="21" t="s">
        <v>1</v>
      </c>
      <c r="S2" s="21" t="s">
        <v>1</v>
      </c>
      <c r="T2" s="21">
        <v>0</v>
      </c>
      <c r="U2" s="22">
        <v>0</v>
      </c>
      <c r="V2" s="21">
        <v>0</v>
      </c>
      <c r="W2" s="23"/>
      <c r="X2" s="23"/>
      <c r="Y2" s="23"/>
      <c r="Z2" s="84" t="str">
        <f>IF(Super[[#This Row],[TIPO]]="A",CONCATENATE(Super[[#This Row],[TIPO]],Super[[#This Row],[CTA]],Super[[#This Row],[OBJ]]),CONCATENATE(Super[[#This Row],[TIPO]],Super[[#This Row],[CTA]],Super[[#This Row],[OBJ]]))</f>
        <v>A0101</v>
      </c>
    </row>
    <row r="3" spans="1:26" ht="33.75">
      <c r="A3" s="16" t="s">
        <v>142</v>
      </c>
      <c r="B3" s="17" t="s">
        <v>33</v>
      </c>
      <c r="C3" s="16" t="s">
        <v>34</v>
      </c>
      <c r="D3" s="18" t="s">
        <v>42</v>
      </c>
      <c r="E3" s="19" t="s">
        <v>36</v>
      </c>
      <c r="F3" s="19" t="s">
        <v>37</v>
      </c>
      <c r="G3" s="17" t="s">
        <v>37</v>
      </c>
      <c r="H3" s="17" t="s">
        <v>43</v>
      </c>
      <c r="I3" s="19"/>
      <c r="J3" s="19"/>
      <c r="K3" s="19"/>
      <c r="L3" s="19"/>
      <c r="M3" s="19"/>
      <c r="N3" s="19" t="s">
        <v>38</v>
      </c>
      <c r="O3" s="19" t="s">
        <v>39</v>
      </c>
      <c r="P3" s="19" t="s">
        <v>40</v>
      </c>
      <c r="Q3" s="20" t="s">
        <v>44</v>
      </c>
      <c r="R3" s="21" t="s">
        <v>1</v>
      </c>
      <c r="S3" s="21" t="s">
        <v>1</v>
      </c>
      <c r="T3" s="21">
        <v>0</v>
      </c>
      <c r="U3" s="22">
        <v>0</v>
      </c>
      <c r="V3" s="21">
        <v>0</v>
      </c>
      <c r="W3" s="23"/>
      <c r="X3" s="23"/>
      <c r="Y3" s="23"/>
      <c r="Z3" s="84" t="str">
        <f>IF(Super[[#This Row],[TIPO]]="A",CONCATENATE(Super[[#This Row],[TIPO]],Super[[#This Row],[CTA]],Super[[#This Row],[OBJ]]),CONCATENATE(Super[[#This Row],[TIPO]],Super[[#This Row],[CTA]],Super[[#This Row],[OBJ]]))</f>
        <v>A0102</v>
      </c>
    </row>
    <row r="4" spans="1:26" ht="56.25">
      <c r="A4" s="16" t="s">
        <v>142</v>
      </c>
      <c r="B4" s="17" t="s">
        <v>33</v>
      </c>
      <c r="C4" s="16" t="s">
        <v>34</v>
      </c>
      <c r="D4" s="18" t="s">
        <v>45</v>
      </c>
      <c r="E4" s="19" t="s">
        <v>36</v>
      </c>
      <c r="F4" s="19" t="s">
        <v>37</v>
      </c>
      <c r="G4" s="17" t="s">
        <v>37</v>
      </c>
      <c r="H4" s="17" t="s">
        <v>46</v>
      </c>
      <c r="I4" s="19"/>
      <c r="J4" s="19"/>
      <c r="K4" s="19"/>
      <c r="L4" s="19"/>
      <c r="M4" s="19"/>
      <c r="N4" s="19" t="s">
        <v>38</v>
      </c>
      <c r="O4" s="19" t="s">
        <v>39</v>
      </c>
      <c r="P4" s="19" t="s">
        <v>40</v>
      </c>
      <c r="Q4" s="20" t="s">
        <v>47</v>
      </c>
      <c r="R4" s="21" t="s">
        <v>1</v>
      </c>
      <c r="S4" s="21" t="s">
        <v>1</v>
      </c>
      <c r="T4" s="21">
        <v>0</v>
      </c>
      <c r="U4" s="22">
        <v>0</v>
      </c>
      <c r="V4" s="21">
        <v>0</v>
      </c>
      <c r="W4" s="23"/>
      <c r="X4" s="23"/>
      <c r="Y4" s="23"/>
      <c r="Z4" s="84" t="str">
        <f>IF(Super[[#This Row],[TIPO]]="A",CONCATENATE(Super[[#This Row],[TIPO]],Super[[#This Row],[CTA]],Super[[#This Row],[OBJ]]),CONCATENATE(Super[[#This Row],[TIPO]],Super[[#This Row],[CTA]],Super[[#This Row],[OBJ]]))</f>
        <v>A0103</v>
      </c>
    </row>
    <row r="5" spans="1:26" ht="67.5">
      <c r="A5" s="16" t="s">
        <v>142</v>
      </c>
      <c r="B5" s="17" t="s">
        <v>33</v>
      </c>
      <c r="C5" s="16" t="s">
        <v>34</v>
      </c>
      <c r="D5" s="18" t="s">
        <v>48</v>
      </c>
      <c r="E5" s="19" t="s">
        <v>36</v>
      </c>
      <c r="F5" s="19" t="s">
        <v>37</v>
      </c>
      <c r="G5" s="17" t="s">
        <v>37</v>
      </c>
      <c r="H5" s="17" t="s">
        <v>49</v>
      </c>
      <c r="I5" s="19"/>
      <c r="J5" s="19"/>
      <c r="K5" s="19"/>
      <c r="L5" s="19"/>
      <c r="M5" s="19"/>
      <c r="N5" s="19" t="s">
        <v>38</v>
      </c>
      <c r="O5" s="19" t="s">
        <v>39</v>
      </c>
      <c r="P5" s="19" t="s">
        <v>40</v>
      </c>
      <c r="Q5" s="20" t="s">
        <v>50</v>
      </c>
      <c r="R5" s="21" t="s">
        <v>1</v>
      </c>
      <c r="S5" s="21" t="s">
        <v>1</v>
      </c>
      <c r="T5" s="21">
        <v>0</v>
      </c>
      <c r="U5" s="22">
        <v>0</v>
      </c>
      <c r="V5" s="21">
        <v>0</v>
      </c>
      <c r="W5" s="23"/>
      <c r="X5" s="23"/>
      <c r="Y5" s="23"/>
      <c r="Z5" s="84" t="str">
        <f>IF(Super[[#This Row],[TIPO]]="A",CONCATENATE(Super[[#This Row],[TIPO]],Super[[#This Row],[CTA]],Super[[#This Row],[OBJ]]),CONCATENATE(Super[[#This Row],[TIPO]],Super[[#This Row],[CTA]],Super[[#This Row],[OBJ]]))</f>
        <v>A0104</v>
      </c>
    </row>
    <row r="6" spans="1:26" ht="22.5">
      <c r="A6" s="16" t="s">
        <v>142</v>
      </c>
      <c r="B6" s="17" t="s">
        <v>33</v>
      </c>
      <c r="C6" s="16" t="s">
        <v>34</v>
      </c>
      <c r="D6" s="18" t="s">
        <v>51</v>
      </c>
      <c r="E6" s="19" t="s">
        <v>36</v>
      </c>
      <c r="F6" s="19" t="s">
        <v>37</v>
      </c>
      <c r="G6" s="17" t="s">
        <v>43</v>
      </c>
      <c r="H6" s="17" t="s">
        <v>37</v>
      </c>
      <c r="I6" s="19"/>
      <c r="J6" s="19"/>
      <c r="K6" s="19"/>
      <c r="L6" s="19"/>
      <c r="M6" s="19"/>
      <c r="N6" s="19" t="s">
        <v>38</v>
      </c>
      <c r="O6" s="19" t="s">
        <v>39</v>
      </c>
      <c r="P6" s="19" t="s">
        <v>40</v>
      </c>
      <c r="Q6" s="20" t="s">
        <v>41</v>
      </c>
      <c r="R6" s="21" t="s">
        <v>1</v>
      </c>
      <c r="S6" s="21" t="s">
        <v>1</v>
      </c>
      <c r="T6" s="21">
        <v>0</v>
      </c>
      <c r="U6" s="22">
        <v>0</v>
      </c>
      <c r="V6" s="21">
        <v>0</v>
      </c>
      <c r="W6" s="23"/>
      <c r="X6" s="23"/>
      <c r="Y6" s="23"/>
      <c r="Z6" s="84" t="str">
        <f>IF(Super[[#This Row],[TIPO]]="A",CONCATENATE(Super[[#This Row],[TIPO]],Super[[#This Row],[CTA]],Super[[#This Row],[OBJ]]),CONCATENATE(Super[[#This Row],[TIPO]],Super[[#This Row],[CTA]],Super[[#This Row],[OBJ]]))</f>
        <v>A0101</v>
      </c>
    </row>
    <row r="7" spans="1:26" ht="33.75">
      <c r="A7" s="16" t="s">
        <v>142</v>
      </c>
      <c r="B7" s="17" t="s">
        <v>33</v>
      </c>
      <c r="C7" s="16" t="s">
        <v>34</v>
      </c>
      <c r="D7" s="18" t="s">
        <v>52</v>
      </c>
      <c r="E7" s="19" t="s">
        <v>36</v>
      </c>
      <c r="F7" s="19" t="s">
        <v>37</v>
      </c>
      <c r="G7" s="17" t="s">
        <v>43</v>
      </c>
      <c r="H7" s="17" t="s">
        <v>43</v>
      </c>
      <c r="I7" s="19"/>
      <c r="J7" s="19"/>
      <c r="K7" s="19"/>
      <c r="L7" s="19"/>
      <c r="M7" s="19"/>
      <c r="N7" s="19" t="s">
        <v>38</v>
      </c>
      <c r="O7" s="19" t="s">
        <v>39</v>
      </c>
      <c r="P7" s="19" t="s">
        <v>40</v>
      </c>
      <c r="Q7" s="20" t="s">
        <v>44</v>
      </c>
      <c r="R7" s="21" t="s">
        <v>1</v>
      </c>
      <c r="S7" s="21" t="s">
        <v>1</v>
      </c>
      <c r="T7" s="21">
        <v>0</v>
      </c>
      <c r="U7" s="22">
        <v>0</v>
      </c>
      <c r="V7" s="21">
        <v>0</v>
      </c>
      <c r="W7" s="23"/>
      <c r="X7" s="23"/>
      <c r="Y7" s="23"/>
      <c r="Z7" s="84" t="str">
        <f>IF(Super[[#This Row],[TIPO]]="A",CONCATENATE(Super[[#This Row],[TIPO]],Super[[#This Row],[CTA]],Super[[#This Row],[OBJ]]),CONCATENATE(Super[[#This Row],[TIPO]],Super[[#This Row],[CTA]],Super[[#This Row],[OBJ]]))</f>
        <v>A0102</v>
      </c>
    </row>
    <row r="8" spans="1:26" ht="56.25">
      <c r="A8" s="16" t="s">
        <v>142</v>
      </c>
      <c r="B8" s="17" t="s">
        <v>33</v>
      </c>
      <c r="C8" s="16" t="s">
        <v>34</v>
      </c>
      <c r="D8" s="18" t="s">
        <v>53</v>
      </c>
      <c r="E8" s="19" t="s">
        <v>36</v>
      </c>
      <c r="F8" s="19" t="s">
        <v>37</v>
      </c>
      <c r="G8" s="17" t="s">
        <v>43</v>
      </c>
      <c r="H8" s="17" t="s">
        <v>46</v>
      </c>
      <c r="I8" s="19"/>
      <c r="J8" s="19"/>
      <c r="K8" s="19"/>
      <c r="L8" s="19"/>
      <c r="M8" s="19"/>
      <c r="N8" s="19" t="s">
        <v>38</v>
      </c>
      <c r="O8" s="19" t="s">
        <v>39</v>
      </c>
      <c r="P8" s="19" t="s">
        <v>40</v>
      </c>
      <c r="Q8" s="20" t="s">
        <v>47</v>
      </c>
      <c r="R8" s="21" t="s">
        <v>1</v>
      </c>
      <c r="S8" s="21" t="s">
        <v>1</v>
      </c>
      <c r="T8" s="21">
        <v>0</v>
      </c>
      <c r="U8" s="22">
        <v>0</v>
      </c>
      <c r="V8" s="21">
        <v>0</v>
      </c>
      <c r="W8" s="23"/>
      <c r="X8" s="23"/>
      <c r="Y8" s="23"/>
      <c r="Z8" s="84" t="str">
        <f>IF(Super[[#This Row],[TIPO]]="A",CONCATENATE(Super[[#This Row],[TIPO]],Super[[#This Row],[CTA]],Super[[#This Row],[OBJ]]),CONCATENATE(Super[[#This Row],[TIPO]],Super[[#This Row],[CTA]],Super[[#This Row],[OBJ]]))</f>
        <v>A0103</v>
      </c>
    </row>
    <row r="9" spans="1:26" ht="33.75">
      <c r="A9" s="16" t="s">
        <v>142</v>
      </c>
      <c r="B9" s="17" t="s">
        <v>33</v>
      </c>
      <c r="C9" s="16" t="s">
        <v>34</v>
      </c>
      <c r="D9" s="18" t="s">
        <v>54</v>
      </c>
      <c r="E9" s="19" t="s">
        <v>36</v>
      </c>
      <c r="F9" s="19" t="s">
        <v>43</v>
      </c>
      <c r="G9" s="17"/>
      <c r="H9" s="17"/>
      <c r="I9" s="19"/>
      <c r="J9" s="19"/>
      <c r="K9" s="19"/>
      <c r="L9" s="19"/>
      <c r="M9" s="19"/>
      <c r="N9" s="19" t="s">
        <v>38</v>
      </c>
      <c r="O9" s="19" t="s">
        <v>39</v>
      </c>
      <c r="P9" s="19" t="s">
        <v>40</v>
      </c>
      <c r="Q9" s="20" t="s">
        <v>55</v>
      </c>
      <c r="R9" s="21" t="s">
        <v>1</v>
      </c>
      <c r="S9" s="21" t="s">
        <v>1</v>
      </c>
      <c r="T9" s="21">
        <v>1343674204.8199999</v>
      </c>
      <c r="U9" s="21">
        <v>1343674204.8199999</v>
      </c>
      <c r="V9" s="21">
        <v>1343674204.8199999</v>
      </c>
      <c r="W9" s="23"/>
      <c r="X9" s="23"/>
      <c r="Y9" s="23"/>
      <c r="Z9" s="84" t="str">
        <f>IF(Super[[#This Row],[TIPO]]="A",CONCATENATE(Super[[#This Row],[TIPO]],Super[[#This Row],[CTA]],Super[[#This Row],[OBJ]]),CONCATENATE(Super[[#This Row],[TIPO]],Super[[#This Row],[CTA]],Super[[#This Row],[OBJ]]))</f>
        <v>A02</v>
      </c>
    </row>
    <row r="10" spans="1:26" ht="112.5">
      <c r="A10" s="16" t="s">
        <v>142</v>
      </c>
      <c r="B10" s="17" t="s">
        <v>33</v>
      </c>
      <c r="C10" s="16" t="s">
        <v>34</v>
      </c>
      <c r="D10" s="18" t="s">
        <v>222</v>
      </c>
      <c r="E10" s="19" t="s">
        <v>36</v>
      </c>
      <c r="F10" s="19" t="s">
        <v>46</v>
      </c>
      <c r="G10" s="17" t="s">
        <v>46</v>
      </c>
      <c r="H10" s="17" t="s">
        <v>37</v>
      </c>
      <c r="I10" s="19" t="s">
        <v>223</v>
      </c>
      <c r="J10" s="19"/>
      <c r="K10" s="19"/>
      <c r="L10" s="19"/>
      <c r="M10" s="19"/>
      <c r="N10" s="19" t="s">
        <v>224</v>
      </c>
      <c r="O10" s="19" t="s">
        <v>78</v>
      </c>
      <c r="P10" s="19" t="s">
        <v>40</v>
      </c>
      <c r="Q10" s="20" t="s">
        <v>225</v>
      </c>
      <c r="R10" s="21" t="s">
        <v>1</v>
      </c>
      <c r="S10" s="21" t="s">
        <v>1</v>
      </c>
      <c r="T10" s="21">
        <v>0</v>
      </c>
      <c r="U10" s="21">
        <v>0</v>
      </c>
      <c r="V10" s="21">
        <v>0</v>
      </c>
      <c r="W10" s="23"/>
      <c r="X10" s="23"/>
      <c r="Y10" s="23"/>
      <c r="Z10" s="84" t="str">
        <f>IF(Super[[#This Row],[TIPO]]="A",CONCATENATE(Super[[#This Row],[TIPO]],Super[[#This Row],[CTA]],Super[[#This Row],[OBJ]]),CONCATENATE(Super[[#This Row],[TIPO]],Super[[#This Row],[CTA]],Super[[#This Row],[OBJ]]))</f>
        <v>A0301</v>
      </c>
    </row>
    <row r="11" spans="1:26" ht="67.5">
      <c r="A11" s="16" t="s">
        <v>142</v>
      </c>
      <c r="B11" s="17" t="s">
        <v>33</v>
      </c>
      <c r="C11" s="16" t="s">
        <v>34</v>
      </c>
      <c r="D11" s="18" t="s">
        <v>56</v>
      </c>
      <c r="E11" s="19" t="s">
        <v>36</v>
      </c>
      <c r="F11" s="19" t="s">
        <v>46</v>
      </c>
      <c r="G11" s="17" t="s">
        <v>46</v>
      </c>
      <c r="H11" s="17" t="s">
        <v>37</v>
      </c>
      <c r="I11" s="19" t="s">
        <v>57</v>
      </c>
      <c r="J11" s="19"/>
      <c r="K11" s="19"/>
      <c r="L11" s="19"/>
      <c r="M11" s="19"/>
      <c r="N11" s="19" t="s">
        <v>38</v>
      </c>
      <c r="O11" s="19" t="s">
        <v>39</v>
      </c>
      <c r="P11" s="19" t="s">
        <v>40</v>
      </c>
      <c r="Q11" s="20" t="s">
        <v>58</v>
      </c>
      <c r="R11" s="21" t="s">
        <v>1</v>
      </c>
      <c r="S11" s="21" t="s">
        <v>1</v>
      </c>
      <c r="T11" s="21">
        <v>0</v>
      </c>
      <c r="U11" s="21">
        <v>0</v>
      </c>
      <c r="V11" s="21">
        <v>0</v>
      </c>
      <c r="W11" s="23"/>
      <c r="X11" s="23"/>
      <c r="Y11" s="23"/>
      <c r="Z11" s="84" t="str">
        <f>IF(Super[[#This Row],[TIPO]]="A",CONCATENATE(Super[[#This Row],[TIPO]],Super[[#This Row],[CTA]],Super[[#This Row],[OBJ]]),CONCATENATE(Super[[#This Row],[TIPO]],Super[[#This Row],[CTA]],Super[[#This Row],[OBJ]]))</f>
        <v>A0301</v>
      </c>
    </row>
    <row r="12" spans="1:26" ht="33.75">
      <c r="A12" s="16" t="s">
        <v>142</v>
      </c>
      <c r="B12" s="17" t="s">
        <v>33</v>
      </c>
      <c r="C12" s="16" t="s">
        <v>34</v>
      </c>
      <c r="D12" s="18" t="s">
        <v>59</v>
      </c>
      <c r="E12" s="19" t="s">
        <v>36</v>
      </c>
      <c r="F12" s="19" t="s">
        <v>46</v>
      </c>
      <c r="G12" s="17" t="s">
        <v>49</v>
      </c>
      <c r="H12" s="17" t="s">
        <v>43</v>
      </c>
      <c r="I12" s="19" t="s">
        <v>60</v>
      </c>
      <c r="J12" s="19"/>
      <c r="K12" s="19"/>
      <c r="L12" s="19"/>
      <c r="M12" s="19"/>
      <c r="N12" s="19" t="s">
        <v>38</v>
      </c>
      <c r="O12" s="19" t="s">
        <v>39</v>
      </c>
      <c r="P12" s="19" t="s">
        <v>40</v>
      </c>
      <c r="Q12" s="20" t="s">
        <v>61</v>
      </c>
      <c r="R12" s="21" t="s">
        <v>1</v>
      </c>
      <c r="S12" s="21" t="s">
        <v>1</v>
      </c>
      <c r="T12" s="21">
        <v>31432929.859999999</v>
      </c>
      <c r="U12" s="21">
        <v>31432929.859999999</v>
      </c>
      <c r="V12" s="21">
        <v>31432929.859999999</v>
      </c>
      <c r="W12" s="23"/>
      <c r="X12" s="23"/>
      <c r="Y12" s="23"/>
      <c r="Z12" s="84" t="str">
        <f>IF(Super[[#This Row],[TIPO]]="A",CONCATENATE(Super[[#This Row],[TIPO]],Super[[#This Row],[CTA]],Super[[#This Row],[OBJ]]),CONCATENATE(Super[[#This Row],[TIPO]],Super[[#This Row],[CTA]],Super[[#This Row],[OBJ]]))</f>
        <v>A0302</v>
      </c>
    </row>
    <row r="13" spans="1:26" ht="33.75">
      <c r="A13" s="16" t="s">
        <v>142</v>
      </c>
      <c r="B13" s="17" t="s">
        <v>33</v>
      </c>
      <c r="C13" s="16" t="s">
        <v>34</v>
      </c>
      <c r="D13" s="18" t="s">
        <v>62</v>
      </c>
      <c r="E13" s="19" t="s">
        <v>36</v>
      </c>
      <c r="F13" s="19" t="s">
        <v>46</v>
      </c>
      <c r="G13" s="17" t="s">
        <v>49</v>
      </c>
      <c r="H13" s="17" t="s">
        <v>43</v>
      </c>
      <c r="I13" s="19" t="s">
        <v>63</v>
      </c>
      <c r="J13" s="19"/>
      <c r="K13" s="19"/>
      <c r="L13" s="19"/>
      <c r="M13" s="19"/>
      <c r="N13" s="19" t="s">
        <v>38</v>
      </c>
      <c r="O13" s="19" t="s">
        <v>39</v>
      </c>
      <c r="P13" s="19" t="s">
        <v>40</v>
      </c>
      <c r="Q13" s="20" t="s">
        <v>64</v>
      </c>
      <c r="R13" s="21" t="s">
        <v>1</v>
      </c>
      <c r="S13" s="21" t="s">
        <v>1</v>
      </c>
      <c r="T13" s="21">
        <v>0</v>
      </c>
      <c r="U13" s="21">
        <v>0</v>
      </c>
      <c r="V13" s="21">
        <v>0</v>
      </c>
      <c r="W13" s="23"/>
      <c r="X13" s="23"/>
      <c r="Y13" s="23"/>
      <c r="Z13" s="84" t="str">
        <f>IF(Super[[#This Row],[TIPO]]="A",CONCATENATE(Super[[#This Row],[TIPO]],Super[[#This Row],[CTA]],Super[[#This Row],[OBJ]]),CONCATENATE(Super[[#This Row],[TIPO]],Super[[#This Row],[CTA]],Super[[#This Row],[OBJ]]))</f>
        <v>A0302</v>
      </c>
    </row>
    <row r="14" spans="1:26" ht="56.25">
      <c r="A14" s="16" t="s">
        <v>142</v>
      </c>
      <c r="B14" s="17" t="s">
        <v>33</v>
      </c>
      <c r="C14" s="16" t="s">
        <v>34</v>
      </c>
      <c r="D14" s="18" t="s">
        <v>65</v>
      </c>
      <c r="E14" s="19" t="s">
        <v>36</v>
      </c>
      <c r="F14" s="19" t="s">
        <v>46</v>
      </c>
      <c r="G14" s="17" t="s">
        <v>49</v>
      </c>
      <c r="H14" s="17" t="s">
        <v>43</v>
      </c>
      <c r="I14" s="19" t="s">
        <v>66</v>
      </c>
      <c r="J14" s="19"/>
      <c r="K14" s="19"/>
      <c r="L14" s="19"/>
      <c r="M14" s="19"/>
      <c r="N14" s="19" t="s">
        <v>38</v>
      </c>
      <c r="O14" s="19" t="s">
        <v>39</v>
      </c>
      <c r="P14" s="19" t="s">
        <v>40</v>
      </c>
      <c r="Q14" s="20" t="s">
        <v>67</v>
      </c>
      <c r="R14" s="21" t="s">
        <v>1</v>
      </c>
      <c r="S14" s="21" t="s">
        <v>1</v>
      </c>
      <c r="T14" s="21">
        <v>0</v>
      </c>
      <c r="U14" s="21">
        <v>0</v>
      </c>
      <c r="V14" s="21">
        <v>0</v>
      </c>
      <c r="W14" s="23"/>
      <c r="X14" s="23"/>
      <c r="Y14" s="23"/>
      <c r="Z14" s="84" t="str">
        <f>IF(Super[[#This Row],[TIPO]]="A",CONCATENATE(Super[[#This Row],[TIPO]],Super[[#This Row],[CTA]],Super[[#This Row],[OBJ]]),CONCATENATE(Super[[#This Row],[TIPO]],Super[[#This Row],[CTA]],Super[[#This Row],[OBJ]]))</f>
        <v>A0302</v>
      </c>
    </row>
    <row r="15" spans="1:26" ht="33.75">
      <c r="A15" s="16" t="s">
        <v>142</v>
      </c>
      <c r="B15" s="17" t="s">
        <v>33</v>
      </c>
      <c r="C15" s="16" t="s">
        <v>34</v>
      </c>
      <c r="D15" s="18" t="s">
        <v>68</v>
      </c>
      <c r="E15" s="19" t="s">
        <v>36</v>
      </c>
      <c r="F15" s="19" t="s">
        <v>46</v>
      </c>
      <c r="G15" s="17" t="s">
        <v>49</v>
      </c>
      <c r="H15" s="17" t="s">
        <v>43</v>
      </c>
      <c r="I15" s="19" t="s">
        <v>69</v>
      </c>
      <c r="J15" s="19"/>
      <c r="K15" s="19"/>
      <c r="L15" s="19"/>
      <c r="M15" s="19"/>
      <c r="N15" s="19" t="s">
        <v>38</v>
      </c>
      <c r="O15" s="19" t="s">
        <v>39</v>
      </c>
      <c r="P15" s="19" t="s">
        <v>40</v>
      </c>
      <c r="Q15" s="20" t="s">
        <v>70</v>
      </c>
      <c r="R15" s="21" t="s">
        <v>1</v>
      </c>
      <c r="S15" s="21" t="s">
        <v>1</v>
      </c>
      <c r="T15" s="21">
        <v>0</v>
      </c>
      <c r="U15" s="21">
        <v>0</v>
      </c>
      <c r="V15" s="21">
        <v>0</v>
      </c>
      <c r="W15" s="23"/>
      <c r="X15" s="23"/>
      <c r="Y15" s="23"/>
      <c r="Z15" s="84" t="str">
        <f>IF(Super[[#This Row],[TIPO]]="A",CONCATENATE(Super[[#This Row],[TIPO]],Super[[#This Row],[CTA]],Super[[#This Row],[OBJ]]),CONCATENATE(Super[[#This Row],[TIPO]],Super[[#This Row],[CTA]],Super[[#This Row],[OBJ]]))</f>
        <v>A0302</v>
      </c>
    </row>
    <row r="16" spans="1:26" ht="45">
      <c r="A16" s="16" t="s">
        <v>142</v>
      </c>
      <c r="B16" s="17" t="s">
        <v>33</v>
      </c>
      <c r="C16" s="16" t="s">
        <v>34</v>
      </c>
      <c r="D16" s="18" t="s">
        <v>71</v>
      </c>
      <c r="E16" s="19" t="s">
        <v>36</v>
      </c>
      <c r="F16" s="19" t="s">
        <v>46</v>
      </c>
      <c r="G16" s="17" t="s">
        <v>49</v>
      </c>
      <c r="H16" s="17" t="s">
        <v>43</v>
      </c>
      <c r="I16" s="19" t="s">
        <v>72</v>
      </c>
      <c r="J16" s="19"/>
      <c r="K16" s="19"/>
      <c r="L16" s="19"/>
      <c r="M16" s="19"/>
      <c r="N16" s="19" t="s">
        <v>38</v>
      </c>
      <c r="O16" s="19" t="s">
        <v>39</v>
      </c>
      <c r="P16" s="19" t="s">
        <v>40</v>
      </c>
      <c r="Q16" s="20" t="s">
        <v>73</v>
      </c>
      <c r="R16" s="21" t="s">
        <v>1</v>
      </c>
      <c r="S16" s="21" t="s">
        <v>1</v>
      </c>
      <c r="T16" s="21">
        <v>0</v>
      </c>
      <c r="U16" s="21">
        <v>0</v>
      </c>
      <c r="V16" s="21">
        <v>0</v>
      </c>
      <c r="W16" s="23"/>
      <c r="X16" s="23"/>
      <c r="Y16" s="23"/>
      <c r="Z16" s="84" t="str">
        <f>IF(Super[[#This Row],[TIPO]]="A",CONCATENATE(Super[[#This Row],[TIPO]],Super[[#This Row],[CTA]],Super[[#This Row],[OBJ]]),CONCATENATE(Super[[#This Row],[TIPO]],Super[[#This Row],[CTA]],Super[[#This Row],[OBJ]]))</f>
        <v>A0302</v>
      </c>
    </row>
    <row r="17" spans="1:26" ht="101.25">
      <c r="A17" s="16" t="s">
        <v>142</v>
      </c>
      <c r="B17" s="17" t="s">
        <v>33</v>
      </c>
      <c r="C17" s="16" t="s">
        <v>34</v>
      </c>
      <c r="D17" s="18" t="s">
        <v>74</v>
      </c>
      <c r="E17" s="19" t="s">
        <v>36</v>
      </c>
      <c r="F17" s="19" t="s">
        <v>46</v>
      </c>
      <c r="G17" s="17" t="s">
        <v>49</v>
      </c>
      <c r="H17" s="17" t="s">
        <v>43</v>
      </c>
      <c r="I17" s="19" t="s">
        <v>75</v>
      </c>
      <c r="J17" s="19"/>
      <c r="K17" s="19"/>
      <c r="L17" s="19"/>
      <c r="M17" s="19"/>
      <c r="N17" s="19" t="s">
        <v>38</v>
      </c>
      <c r="O17" s="19" t="s">
        <v>39</v>
      </c>
      <c r="P17" s="19" t="s">
        <v>40</v>
      </c>
      <c r="Q17" s="20" t="s">
        <v>76</v>
      </c>
      <c r="R17" s="21" t="s">
        <v>1</v>
      </c>
      <c r="S17" s="21" t="s">
        <v>1</v>
      </c>
      <c r="T17" s="21">
        <v>0</v>
      </c>
      <c r="U17" s="21">
        <v>0</v>
      </c>
      <c r="V17" s="21">
        <v>0</v>
      </c>
      <c r="W17" s="23"/>
      <c r="X17" s="23"/>
      <c r="Y17" s="23"/>
      <c r="Z17" s="84" t="str">
        <f>IF(Super[[#This Row],[TIPO]]="A",CONCATENATE(Super[[#This Row],[TIPO]],Super[[#This Row],[CTA]],Super[[#This Row],[OBJ]]),CONCATENATE(Super[[#This Row],[TIPO]],Super[[#This Row],[CTA]],Super[[#This Row],[OBJ]]))</f>
        <v>A0302</v>
      </c>
    </row>
    <row r="18" spans="1:26" ht="22.5">
      <c r="A18" s="16" t="s">
        <v>142</v>
      </c>
      <c r="B18" s="17" t="s">
        <v>33</v>
      </c>
      <c r="C18" s="16" t="s">
        <v>34</v>
      </c>
      <c r="D18" s="18" t="s">
        <v>77</v>
      </c>
      <c r="E18" s="19" t="s">
        <v>36</v>
      </c>
      <c r="F18" s="19" t="s">
        <v>46</v>
      </c>
      <c r="G18" s="17" t="s">
        <v>78</v>
      </c>
      <c r="H18" s="17"/>
      <c r="I18" s="19"/>
      <c r="J18" s="19"/>
      <c r="K18" s="19"/>
      <c r="L18" s="19"/>
      <c r="M18" s="19"/>
      <c r="N18" s="19" t="s">
        <v>38</v>
      </c>
      <c r="O18" s="19" t="s">
        <v>39</v>
      </c>
      <c r="P18" s="19" t="s">
        <v>40</v>
      </c>
      <c r="Q18" s="20" t="s">
        <v>79</v>
      </c>
      <c r="R18" s="21" t="s">
        <v>1</v>
      </c>
      <c r="S18" s="21" t="s">
        <v>1</v>
      </c>
      <c r="T18" s="21">
        <v>0</v>
      </c>
      <c r="U18" s="21">
        <v>0</v>
      </c>
      <c r="V18" s="21">
        <v>0</v>
      </c>
      <c r="W18" s="23"/>
      <c r="X18" s="23"/>
      <c r="Y18" s="23"/>
      <c r="Z18" s="84" t="str">
        <f>IF(Super[[#This Row],[TIPO]]="A",CONCATENATE(Super[[#This Row],[TIPO]],Super[[#This Row],[CTA]],Super[[#This Row],[OBJ]]),CONCATENATE(Super[[#This Row],[TIPO]],Super[[#This Row],[CTA]],Super[[#This Row],[OBJ]]))</f>
        <v>A03</v>
      </c>
    </row>
    <row r="19" spans="1:26" ht="56.25">
      <c r="A19" s="16" t="s">
        <v>142</v>
      </c>
      <c r="B19" s="17" t="s">
        <v>33</v>
      </c>
      <c r="C19" s="16" t="s">
        <v>34</v>
      </c>
      <c r="D19" s="18" t="s">
        <v>80</v>
      </c>
      <c r="E19" s="19" t="s">
        <v>36</v>
      </c>
      <c r="F19" s="19" t="s">
        <v>46</v>
      </c>
      <c r="G19" s="17" t="s">
        <v>81</v>
      </c>
      <c r="H19" s="17" t="s">
        <v>46</v>
      </c>
      <c r="I19" s="19" t="s">
        <v>82</v>
      </c>
      <c r="J19" s="19"/>
      <c r="K19" s="19"/>
      <c r="L19" s="19"/>
      <c r="M19" s="19"/>
      <c r="N19" s="19" t="s">
        <v>38</v>
      </c>
      <c r="O19" s="19" t="s">
        <v>39</v>
      </c>
      <c r="P19" s="19" t="s">
        <v>40</v>
      </c>
      <c r="Q19" s="20" t="s">
        <v>83</v>
      </c>
      <c r="R19" s="21" t="s">
        <v>1</v>
      </c>
      <c r="S19" s="21" t="s">
        <v>1</v>
      </c>
      <c r="T19" s="21">
        <v>522076705</v>
      </c>
      <c r="U19" s="21">
        <v>522076705</v>
      </c>
      <c r="V19" s="21">
        <v>522076705</v>
      </c>
      <c r="W19" s="23"/>
      <c r="X19" s="23"/>
      <c r="Y19" s="23"/>
      <c r="Z19" s="84" t="str">
        <f>IF(Super[[#This Row],[TIPO]]="A",CONCATENATE(Super[[#This Row],[TIPO]],Super[[#This Row],[CTA]],Super[[#This Row],[OBJ]]),CONCATENATE(Super[[#This Row],[TIPO]],Super[[#This Row],[CTA]],Super[[#This Row],[OBJ]]))</f>
        <v>A0303</v>
      </c>
    </row>
    <row r="20" spans="1:26" ht="22.5">
      <c r="A20" s="16" t="s">
        <v>142</v>
      </c>
      <c r="B20" s="17" t="s">
        <v>33</v>
      </c>
      <c r="C20" s="16" t="s">
        <v>34</v>
      </c>
      <c r="D20" s="18" t="s">
        <v>84</v>
      </c>
      <c r="E20" s="19" t="s">
        <v>36</v>
      </c>
      <c r="F20" s="19" t="s">
        <v>85</v>
      </c>
      <c r="G20" s="17" t="s">
        <v>37</v>
      </c>
      <c r="H20" s="17" t="s">
        <v>49</v>
      </c>
      <c r="I20" s="19" t="s">
        <v>86</v>
      </c>
      <c r="J20" s="19"/>
      <c r="K20" s="19"/>
      <c r="L20" s="19"/>
      <c r="M20" s="19"/>
      <c r="N20" s="19" t="s">
        <v>38</v>
      </c>
      <c r="O20" s="19" t="s">
        <v>87</v>
      </c>
      <c r="P20" s="19" t="s">
        <v>40</v>
      </c>
      <c r="Q20" s="20" t="s">
        <v>88</v>
      </c>
      <c r="R20" s="21" t="s">
        <v>1</v>
      </c>
      <c r="S20" s="21" t="s">
        <v>1</v>
      </c>
      <c r="T20" s="21">
        <v>0</v>
      </c>
      <c r="U20" s="21">
        <v>0</v>
      </c>
      <c r="V20" s="21">
        <v>0</v>
      </c>
      <c r="W20" s="23"/>
      <c r="X20" s="23"/>
      <c r="Y20" s="23"/>
      <c r="Z20" s="84" t="str">
        <f>IF(Super[[#This Row],[TIPO]]="A",CONCATENATE(Super[[#This Row],[TIPO]],Super[[#This Row],[CTA]],Super[[#This Row],[OBJ]]),CONCATENATE(Super[[#This Row],[TIPO]],Super[[#This Row],[CTA]],Super[[#This Row],[OBJ]]))</f>
        <v>A0604</v>
      </c>
    </row>
    <row r="21" spans="1:26" ht="22.5">
      <c r="A21" s="16" t="s">
        <v>142</v>
      </c>
      <c r="B21" s="17" t="s">
        <v>33</v>
      </c>
      <c r="C21" s="16" t="s">
        <v>34</v>
      </c>
      <c r="D21" s="18" t="s">
        <v>89</v>
      </c>
      <c r="E21" s="19" t="s">
        <v>36</v>
      </c>
      <c r="F21" s="19" t="s">
        <v>90</v>
      </c>
      <c r="G21" s="17" t="s">
        <v>37</v>
      </c>
      <c r="H21" s="17"/>
      <c r="I21" s="19"/>
      <c r="J21" s="19"/>
      <c r="K21" s="19"/>
      <c r="L21" s="19"/>
      <c r="M21" s="19"/>
      <c r="N21" s="19" t="s">
        <v>38</v>
      </c>
      <c r="O21" s="19" t="s">
        <v>39</v>
      </c>
      <c r="P21" s="19" t="s">
        <v>40</v>
      </c>
      <c r="Q21" s="20" t="s">
        <v>91</v>
      </c>
      <c r="R21" s="21" t="s">
        <v>1</v>
      </c>
      <c r="S21" s="21" t="s">
        <v>1</v>
      </c>
      <c r="T21" s="21">
        <v>0</v>
      </c>
      <c r="U21" s="21">
        <v>0</v>
      </c>
      <c r="V21" s="21">
        <v>0</v>
      </c>
      <c r="W21" s="23"/>
      <c r="X21" s="23"/>
      <c r="Y21" s="23"/>
      <c r="Z21" s="84" t="str">
        <f>IF(Super[[#This Row],[TIPO]]="A",CONCATENATE(Super[[#This Row],[TIPO]],Super[[#This Row],[CTA]],Super[[#This Row],[OBJ]]),CONCATENATE(Super[[#This Row],[TIPO]],Super[[#This Row],[CTA]],Super[[#This Row],[OBJ]]))</f>
        <v>A08</v>
      </c>
    </row>
    <row r="22" spans="1:26" ht="33.75">
      <c r="A22" s="16" t="s">
        <v>142</v>
      </c>
      <c r="B22" s="17" t="s">
        <v>33</v>
      </c>
      <c r="C22" s="16" t="s">
        <v>34</v>
      </c>
      <c r="D22" s="18" t="s">
        <v>92</v>
      </c>
      <c r="E22" s="19" t="s">
        <v>36</v>
      </c>
      <c r="F22" s="19" t="s">
        <v>90</v>
      </c>
      <c r="G22" s="17" t="s">
        <v>49</v>
      </c>
      <c r="H22" s="17" t="s">
        <v>37</v>
      </c>
      <c r="I22" s="19"/>
      <c r="J22" s="19"/>
      <c r="K22" s="19"/>
      <c r="L22" s="19"/>
      <c r="M22" s="19"/>
      <c r="N22" s="19" t="s">
        <v>38</v>
      </c>
      <c r="O22" s="19" t="s">
        <v>39</v>
      </c>
      <c r="P22" s="19" t="s">
        <v>40</v>
      </c>
      <c r="Q22" s="20" t="s">
        <v>93</v>
      </c>
      <c r="R22" s="21" t="s">
        <v>1</v>
      </c>
      <c r="S22" s="21" t="s">
        <v>1</v>
      </c>
      <c r="T22" s="21">
        <v>0</v>
      </c>
      <c r="U22" s="21">
        <v>0</v>
      </c>
      <c r="V22" s="21">
        <v>0</v>
      </c>
      <c r="W22" s="23"/>
      <c r="X22" s="23"/>
      <c r="Y22" s="23"/>
      <c r="Z22" s="84" t="str">
        <f>IF(Super[[#This Row],[TIPO]]="A",CONCATENATE(Super[[#This Row],[TIPO]],Super[[#This Row],[CTA]],Super[[#This Row],[OBJ]]),CONCATENATE(Super[[#This Row],[TIPO]],Super[[#This Row],[CTA]],Super[[#This Row],[OBJ]]))</f>
        <v>A0801</v>
      </c>
    </row>
    <row r="23" spans="1:26" ht="33.75">
      <c r="A23" s="16" t="s">
        <v>142</v>
      </c>
      <c r="B23" s="17" t="s">
        <v>33</v>
      </c>
      <c r="C23" s="16" t="s">
        <v>34</v>
      </c>
      <c r="D23" s="18" t="s">
        <v>226</v>
      </c>
      <c r="E23" s="19" t="s">
        <v>227</v>
      </c>
      <c r="F23" s="19" t="s">
        <v>78</v>
      </c>
      <c r="G23" s="17" t="s">
        <v>49</v>
      </c>
      <c r="H23" s="17" t="s">
        <v>37</v>
      </c>
      <c r="I23" s="19"/>
      <c r="J23" s="19"/>
      <c r="K23" s="19"/>
      <c r="L23" s="19"/>
      <c r="M23" s="19"/>
      <c r="N23" s="19" t="s">
        <v>38</v>
      </c>
      <c r="O23" s="19" t="s">
        <v>39</v>
      </c>
      <c r="P23" s="19" t="s">
        <v>40</v>
      </c>
      <c r="Q23" s="20" t="s">
        <v>228</v>
      </c>
      <c r="R23" s="21" t="s">
        <v>1</v>
      </c>
      <c r="S23" s="21" t="s">
        <v>1</v>
      </c>
      <c r="T23" s="21">
        <v>0</v>
      </c>
      <c r="U23" s="21">
        <v>0</v>
      </c>
      <c r="V23" s="21">
        <v>0</v>
      </c>
      <c r="W23" s="23"/>
      <c r="X23" s="23"/>
      <c r="Y23" s="23"/>
      <c r="Z23" s="84" t="str">
        <f>IF(Super[[#This Row],[TIPO]]="A",CONCATENATE(Super[[#This Row],[TIPO]],Super[[#This Row],[CTA]],Super[[#This Row],[OBJ]]),CONCATENATE(Super[[#This Row],[TIPO]],Super[[#This Row],[CTA]],Super[[#This Row],[OBJ]]))</f>
        <v>B1001</v>
      </c>
    </row>
    <row r="24" spans="1:26" ht="78.75">
      <c r="A24" s="16" t="s">
        <v>142</v>
      </c>
      <c r="B24" s="17" t="s">
        <v>33</v>
      </c>
      <c r="C24" s="16" t="s">
        <v>34</v>
      </c>
      <c r="D24" s="18" t="s">
        <v>195</v>
      </c>
      <c r="E24" s="19" t="s">
        <v>95</v>
      </c>
      <c r="F24" s="19" t="s">
        <v>96</v>
      </c>
      <c r="G24" s="17" t="s">
        <v>97</v>
      </c>
      <c r="H24" s="17" t="s">
        <v>216</v>
      </c>
      <c r="I24" s="19"/>
      <c r="J24" s="19"/>
      <c r="K24" s="19"/>
      <c r="L24" s="19"/>
      <c r="M24" s="19"/>
      <c r="N24" s="19" t="s">
        <v>38</v>
      </c>
      <c r="O24" s="19" t="s">
        <v>39</v>
      </c>
      <c r="P24" s="19" t="s">
        <v>40</v>
      </c>
      <c r="Q24" s="20" t="s">
        <v>190</v>
      </c>
      <c r="R24" s="21" t="s">
        <v>1</v>
      </c>
      <c r="S24" s="21" t="s">
        <v>1</v>
      </c>
      <c r="T24" s="21">
        <v>6526870.3300000001</v>
      </c>
      <c r="U24" s="21">
        <v>6526870.3300000001</v>
      </c>
      <c r="V24" s="21">
        <v>6526870.3300000001</v>
      </c>
      <c r="W24" s="23"/>
      <c r="X24" s="23"/>
      <c r="Y24" s="23"/>
      <c r="Z24" s="84" t="str">
        <f>IF(Super[[#This Row],[TIPO]]="A",CONCATENATE(Super[[#This Row],[TIPO]],Super[[#This Row],[CTA]],Super[[#This Row],[OBJ]]),CONCATENATE(Super[[#This Row],[TIPO]],Super[[#This Row],[CTA]],Super[[#This Row],[OBJ]]))</f>
        <v>C35022</v>
      </c>
    </row>
    <row r="25" spans="1:26" ht="123.75">
      <c r="A25" s="16" t="s">
        <v>143</v>
      </c>
      <c r="B25" s="90" t="s">
        <v>33</v>
      </c>
      <c r="C25" s="28" t="s">
        <v>34</v>
      </c>
      <c r="D25" s="29" t="s">
        <v>196</v>
      </c>
      <c r="E25" s="27" t="s">
        <v>95</v>
      </c>
      <c r="F25" s="27" t="s">
        <v>217</v>
      </c>
      <c r="G25" s="27" t="s">
        <v>97</v>
      </c>
      <c r="H25" s="27" t="s">
        <v>216</v>
      </c>
      <c r="I25" s="27" t="s">
        <v>1</v>
      </c>
      <c r="J25" s="27" t="s">
        <v>1</v>
      </c>
      <c r="K25" s="27" t="s">
        <v>1</v>
      </c>
      <c r="L25" s="27" t="s">
        <v>1</v>
      </c>
      <c r="M25" s="27" t="s">
        <v>1</v>
      </c>
      <c r="N25" s="27" t="s">
        <v>38</v>
      </c>
      <c r="O25" s="27" t="s">
        <v>39</v>
      </c>
      <c r="P25" s="27" t="s">
        <v>40</v>
      </c>
      <c r="Q25" s="28" t="s">
        <v>192</v>
      </c>
      <c r="R25" s="30" t="s">
        <v>1</v>
      </c>
      <c r="S25" s="30" t="s">
        <v>1</v>
      </c>
      <c r="T25" s="30">
        <v>6372666</v>
      </c>
      <c r="U25" s="30">
        <v>6372666</v>
      </c>
      <c r="V25" s="30">
        <v>6372666</v>
      </c>
      <c r="W25" s="23"/>
      <c r="X25" s="23"/>
      <c r="Y25" s="23"/>
      <c r="Z25" s="84" t="str">
        <f>IF(Super[[#This Row],[TIPO]]="A",CONCATENATE(Super[[#This Row],[TIPO]],Super[[#This Row],[CTA]],Super[[#This Row],[OBJ]]),CONCATENATE(Super[[#This Row],[TIPO]],Super[[#This Row],[CTA]],Super[[#This Row],[OBJ]]))</f>
        <v>C35032</v>
      </c>
    </row>
    <row r="26" spans="1:26" ht="90">
      <c r="A26" s="16" t="s">
        <v>143</v>
      </c>
      <c r="B26" s="27" t="s">
        <v>33</v>
      </c>
      <c r="C26" s="28" t="s">
        <v>34</v>
      </c>
      <c r="D26" s="29" t="s">
        <v>197</v>
      </c>
      <c r="E26" s="27" t="s">
        <v>95</v>
      </c>
      <c r="F26" s="27" t="s">
        <v>102</v>
      </c>
      <c r="G26" s="27" t="s">
        <v>97</v>
      </c>
      <c r="H26" s="27" t="s">
        <v>218</v>
      </c>
      <c r="I26" s="27"/>
      <c r="J26" s="27"/>
      <c r="K26" s="27"/>
      <c r="L26" s="27"/>
      <c r="M26" s="27"/>
      <c r="N26" s="27" t="s">
        <v>38</v>
      </c>
      <c r="O26" s="27" t="s">
        <v>39</v>
      </c>
      <c r="P26" s="27" t="s">
        <v>40</v>
      </c>
      <c r="Q26" s="28" t="s">
        <v>193</v>
      </c>
      <c r="R26" s="30" t="s">
        <v>1</v>
      </c>
      <c r="S26" s="30" t="s">
        <v>1</v>
      </c>
      <c r="T26" s="30">
        <v>446735056.5</v>
      </c>
      <c r="U26" s="30">
        <v>446735056.5</v>
      </c>
      <c r="V26" s="30">
        <v>446735056.5</v>
      </c>
      <c r="W26" s="23"/>
      <c r="X26" s="23"/>
      <c r="Y26" s="23"/>
      <c r="Z26" s="84" t="str">
        <f>IF(Super[[#This Row],[TIPO]]="A",CONCATENATE(Super[[#This Row],[TIPO]],Super[[#This Row],[CTA]],Super[[#This Row],[OBJ]]),CONCATENATE(Super[[#This Row],[TIPO]],Super[[#This Row],[CTA]],Super[[#This Row],[OBJ]]))</f>
        <v>C35998</v>
      </c>
    </row>
    <row r="27" spans="1:26" ht="123.75">
      <c r="A27" s="16" t="s">
        <v>143</v>
      </c>
      <c r="B27" s="27" t="s">
        <v>33</v>
      </c>
      <c r="C27" s="28" t="s">
        <v>34</v>
      </c>
      <c r="D27" s="29" t="s">
        <v>198</v>
      </c>
      <c r="E27" s="27" t="s">
        <v>95</v>
      </c>
      <c r="F27" s="27" t="s">
        <v>102</v>
      </c>
      <c r="G27" s="27" t="s">
        <v>97</v>
      </c>
      <c r="H27" s="27" t="s">
        <v>219</v>
      </c>
      <c r="I27" s="27"/>
      <c r="J27" s="27"/>
      <c r="K27" s="27"/>
      <c r="L27" s="27"/>
      <c r="M27" s="27"/>
      <c r="N27" s="27" t="s">
        <v>38</v>
      </c>
      <c r="O27" s="27" t="s">
        <v>39</v>
      </c>
      <c r="P27" s="27" t="s">
        <v>40</v>
      </c>
      <c r="Q27" s="28" t="s">
        <v>194</v>
      </c>
      <c r="R27" s="30" t="s">
        <v>1</v>
      </c>
      <c r="S27" s="30" t="s">
        <v>1</v>
      </c>
      <c r="T27" s="30">
        <v>2807997642.73</v>
      </c>
      <c r="U27" s="30">
        <v>2807997642.73</v>
      </c>
      <c r="V27" s="30">
        <v>2807997642.73</v>
      </c>
      <c r="W27" s="23"/>
      <c r="X27" s="23"/>
      <c r="Y27" s="23"/>
      <c r="Z27" s="84" t="str">
        <f>IF(Super[[#This Row],[TIPO]]="A",CONCATENATE(Super[[#This Row],[TIPO]],Super[[#This Row],[CTA]],Super[[#This Row],[OBJ]]),CONCATENATE(Super[[#This Row],[TIPO]],Super[[#This Row],[CTA]],Super[[#This Row],[OBJ]]))</f>
        <v>C35999</v>
      </c>
    </row>
    <row r="28" spans="1:26" ht="123.75">
      <c r="A28" s="16" t="s">
        <v>143</v>
      </c>
      <c r="B28" s="27" t="s">
        <v>33</v>
      </c>
      <c r="C28" s="28" t="s">
        <v>34</v>
      </c>
      <c r="D28" s="29" t="s">
        <v>229</v>
      </c>
      <c r="E28" s="27" t="s">
        <v>95</v>
      </c>
      <c r="F28" s="27" t="s">
        <v>102</v>
      </c>
      <c r="G28" s="27" t="s">
        <v>97</v>
      </c>
      <c r="H28" s="27" t="s">
        <v>78</v>
      </c>
      <c r="I28" s="27" t="s">
        <v>1</v>
      </c>
      <c r="J28" s="27" t="s">
        <v>1</v>
      </c>
      <c r="K28" s="27" t="s">
        <v>1</v>
      </c>
      <c r="L28" s="27" t="s">
        <v>1</v>
      </c>
      <c r="M28" s="27" t="s">
        <v>1</v>
      </c>
      <c r="N28" s="27" t="s">
        <v>38</v>
      </c>
      <c r="O28" s="27" t="s">
        <v>39</v>
      </c>
      <c r="P28" s="27" t="s">
        <v>40</v>
      </c>
      <c r="Q28" s="28" t="s">
        <v>230</v>
      </c>
      <c r="R28" s="30" t="s">
        <v>1</v>
      </c>
      <c r="S28" s="30" t="s">
        <v>1</v>
      </c>
      <c r="T28" s="30">
        <v>0</v>
      </c>
      <c r="U28" s="30">
        <v>0</v>
      </c>
      <c r="V28" s="30">
        <v>0</v>
      </c>
      <c r="W28" s="23"/>
      <c r="X28" s="23"/>
      <c r="Y28" s="23"/>
      <c r="Z28" s="84" t="str">
        <f>IF(Super[[#This Row],[TIPO]]="A",CONCATENATE(Super[[#This Row],[TIPO]],Super[[#This Row],[CTA]],Super[[#This Row],[OBJ]]),CONCATENATE(Super[[#This Row],[TIPO]],Super[[#This Row],[CTA]],Super[[#This Row],[OBJ]]))</f>
        <v>C359910</v>
      </c>
    </row>
    <row r="29" spans="1:26">
      <c r="A29" s="16" t="s">
        <v>143</v>
      </c>
      <c r="B29" s="27"/>
      <c r="C29" s="28"/>
      <c r="D29" s="29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8"/>
      <c r="R29" s="30"/>
      <c r="S29" s="30"/>
      <c r="T29" s="30"/>
      <c r="U29" s="30"/>
      <c r="V29" s="30"/>
      <c r="W29" s="23"/>
      <c r="X29" s="23"/>
      <c r="Y29" s="23"/>
      <c r="Z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0" spans="1:26">
      <c r="A30" s="16" t="s">
        <v>143</v>
      </c>
      <c r="B30" s="27"/>
      <c r="C30" s="28"/>
      <c r="D30" s="29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8"/>
      <c r="R30" s="30"/>
      <c r="S30" s="30"/>
      <c r="T30" s="30"/>
      <c r="U30" s="30"/>
      <c r="V30" s="30"/>
      <c r="W30" s="23"/>
      <c r="X30" s="23"/>
      <c r="Y30" s="23"/>
      <c r="Z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1" spans="1:26">
      <c r="A31" s="16" t="s">
        <v>143</v>
      </c>
      <c r="B31" s="27"/>
      <c r="C31" s="28"/>
      <c r="D31" s="29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8"/>
      <c r="R31" s="30"/>
      <c r="S31" s="30"/>
      <c r="T31" s="30"/>
      <c r="U31" s="30"/>
      <c r="V31" s="30"/>
      <c r="W31" s="23"/>
      <c r="X31" s="23"/>
      <c r="Y31" s="23"/>
      <c r="Z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2" spans="1:26">
      <c r="A32" s="16" t="s">
        <v>143</v>
      </c>
      <c r="B32" s="27"/>
      <c r="C32" s="28"/>
      <c r="D32" s="29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8"/>
      <c r="R32" s="30"/>
      <c r="S32" s="30"/>
      <c r="T32" s="30"/>
      <c r="U32" s="30"/>
      <c r="V32" s="30"/>
      <c r="W32" s="23"/>
      <c r="X32" s="23"/>
      <c r="Y32" s="23"/>
      <c r="Z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3" spans="1:26">
      <c r="A33" s="16" t="s">
        <v>143</v>
      </c>
      <c r="B33" s="27"/>
      <c r="C33" s="28"/>
      <c r="D33" s="29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8"/>
      <c r="R33" s="30"/>
      <c r="S33" s="30"/>
      <c r="T33" s="30"/>
      <c r="U33" s="30"/>
      <c r="V33" s="30"/>
      <c r="W33" s="23"/>
      <c r="X33" s="23"/>
      <c r="Y33" s="23"/>
      <c r="Z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4" spans="1:26">
      <c r="A34" s="16" t="s">
        <v>143</v>
      </c>
      <c r="B34" s="27"/>
      <c r="C34" s="28"/>
      <c r="D34" s="29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8"/>
      <c r="R34" s="30"/>
      <c r="S34" s="30"/>
      <c r="T34" s="30"/>
      <c r="U34" s="30"/>
      <c r="V34" s="30"/>
      <c r="W34" s="23"/>
      <c r="X34" s="23"/>
      <c r="Y34" s="23"/>
      <c r="Z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5" spans="1:26">
      <c r="A35" s="16" t="s">
        <v>143</v>
      </c>
      <c r="B35" s="27"/>
      <c r="C35" s="28"/>
      <c r="D35" s="29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8"/>
      <c r="R35" s="30"/>
      <c r="S35" s="30"/>
      <c r="T35" s="30"/>
      <c r="U35" s="30"/>
      <c r="V35" s="30"/>
      <c r="W35" s="23"/>
      <c r="X35" s="23"/>
      <c r="Y35" s="23"/>
      <c r="Z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6" spans="1:26">
      <c r="A36" s="16" t="s">
        <v>143</v>
      </c>
      <c r="B36" s="27"/>
      <c r="C36" s="28"/>
      <c r="D36" s="29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8"/>
      <c r="R36" s="30"/>
      <c r="S36" s="30"/>
      <c r="T36" s="30"/>
      <c r="U36" s="30"/>
      <c r="V36" s="30"/>
      <c r="W36" s="23"/>
      <c r="X36" s="23"/>
      <c r="Y36" s="23"/>
      <c r="Z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7" spans="1:26">
      <c r="A37" s="16" t="s">
        <v>143</v>
      </c>
      <c r="B37" s="27"/>
      <c r="C37" s="28"/>
      <c r="D37" s="29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8"/>
      <c r="R37" s="30"/>
      <c r="S37" s="30"/>
      <c r="T37" s="30"/>
      <c r="U37" s="30"/>
      <c r="V37" s="30"/>
      <c r="W37" s="23"/>
      <c r="X37" s="23"/>
      <c r="Y37" s="23"/>
      <c r="Z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8" spans="1:26">
      <c r="A38" s="16" t="s">
        <v>143</v>
      </c>
      <c r="B38" s="27"/>
      <c r="C38" s="28"/>
      <c r="D38" s="29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8"/>
      <c r="R38" s="30"/>
      <c r="S38" s="30"/>
      <c r="T38" s="30"/>
      <c r="U38" s="30"/>
      <c r="V38" s="30"/>
      <c r="W38" s="23"/>
      <c r="X38" s="23"/>
      <c r="Y38" s="23"/>
      <c r="Z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9" spans="1:26">
      <c r="A39" s="16" t="s">
        <v>143</v>
      </c>
      <c r="B39" s="27"/>
      <c r="C39" s="28"/>
      <c r="D39" s="29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8"/>
      <c r="R39" s="30"/>
      <c r="S39" s="30"/>
      <c r="T39" s="30"/>
      <c r="U39" s="30"/>
      <c r="V39" s="30"/>
      <c r="W39" s="23"/>
      <c r="X39" s="23"/>
      <c r="Y39" s="23"/>
      <c r="Z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0" spans="1:26">
      <c r="A40" s="16" t="s">
        <v>143</v>
      </c>
      <c r="B40" s="27"/>
      <c r="C40" s="28"/>
      <c r="D40" s="29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8"/>
      <c r="R40" s="30"/>
      <c r="S40" s="30"/>
      <c r="T40" s="30"/>
      <c r="U40" s="30"/>
      <c r="V40" s="30"/>
      <c r="W40" s="23"/>
      <c r="X40" s="23"/>
      <c r="Y40" s="23"/>
      <c r="Z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1" spans="1:26">
      <c r="A41" s="16" t="s">
        <v>143</v>
      </c>
      <c r="B41" s="27"/>
      <c r="C41" s="28"/>
      <c r="D41" s="29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/>
      <c r="R41" s="30"/>
      <c r="S41" s="30"/>
      <c r="T41" s="30"/>
      <c r="U41" s="30"/>
      <c r="V41" s="30"/>
      <c r="W41" s="23"/>
      <c r="X41" s="23"/>
      <c r="Y41" s="23"/>
      <c r="Z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2" spans="1:26">
      <c r="A42" s="16" t="s">
        <v>143</v>
      </c>
      <c r="B42" s="27"/>
      <c r="C42" s="28"/>
      <c r="D42" s="29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8"/>
      <c r="R42" s="30"/>
      <c r="S42" s="30"/>
      <c r="T42" s="30"/>
      <c r="U42" s="30"/>
      <c r="V42" s="30"/>
      <c r="W42" s="23"/>
      <c r="X42" s="23"/>
      <c r="Y42" s="23"/>
      <c r="Z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3" spans="1:26">
      <c r="A43" s="16" t="s">
        <v>143</v>
      </c>
      <c r="B43" s="27"/>
      <c r="C43" s="28"/>
      <c r="D43" s="29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8"/>
      <c r="R43" s="30"/>
      <c r="S43" s="30"/>
      <c r="T43" s="30"/>
      <c r="U43" s="30"/>
      <c r="V43" s="30"/>
      <c r="W43" s="23"/>
      <c r="X43" s="23"/>
      <c r="Y43" s="23"/>
      <c r="Z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4" spans="1:26">
      <c r="A44" s="16" t="s">
        <v>143</v>
      </c>
      <c r="B44" s="27"/>
      <c r="C44" s="28"/>
      <c r="D44" s="29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8"/>
      <c r="R44" s="30"/>
      <c r="S44" s="30"/>
      <c r="T44" s="30"/>
      <c r="U44" s="30"/>
      <c r="V44" s="30"/>
      <c r="W44" s="23"/>
      <c r="X44" s="23"/>
      <c r="Y44" s="23"/>
      <c r="Z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5" spans="1:26">
      <c r="A45" s="16" t="s">
        <v>143</v>
      </c>
      <c r="B45" s="27"/>
      <c r="C45" s="28"/>
      <c r="D45" s="29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8"/>
      <c r="R45" s="30"/>
      <c r="S45" s="30"/>
      <c r="T45" s="30"/>
      <c r="U45" s="30"/>
      <c r="V45" s="30"/>
      <c r="W45" s="23"/>
      <c r="X45" s="23"/>
      <c r="Y45" s="23"/>
      <c r="Z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6" spans="1:26">
      <c r="A46" s="16" t="s">
        <v>143</v>
      </c>
      <c r="B46" s="27"/>
      <c r="C46" s="28"/>
      <c r="D46" s="29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8"/>
      <c r="R46" s="30"/>
      <c r="S46" s="30"/>
      <c r="T46" s="30"/>
      <c r="U46" s="30"/>
      <c r="V46" s="30"/>
      <c r="W46" s="23"/>
      <c r="X46" s="23"/>
      <c r="Y46" s="23"/>
      <c r="Z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7" spans="1:26">
      <c r="A47" s="16" t="s">
        <v>143</v>
      </c>
      <c r="B47" s="27"/>
      <c r="C47" s="28"/>
      <c r="D47" s="29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8"/>
      <c r="R47" s="30"/>
      <c r="S47" s="30"/>
      <c r="T47" s="30"/>
      <c r="U47" s="30"/>
      <c r="V47" s="30"/>
      <c r="W47" s="23"/>
      <c r="X47" s="23"/>
      <c r="Y47" s="23"/>
      <c r="Z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8" spans="1:26">
      <c r="A48" s="16" t="s">
        <v>144</v>
      </c>
      <c r="B48" s="27"/>
      <c r="C48" s="28"/>
      <c r="D48" s="29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8"/>
      <c r="R48" s="30"/>
      <c r="S48" s="30"/>
      <c r="T48" s="30"/>
      <c r="U48" s="30"/>
      <c r="V48" s="30"/>
      <c r="W48" s="23"/>
      <c r="X48" s="23"/>
      <c r="Y48" s="23"/>
      <c r="Z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9" spans="1:26">
      <c r="A49" s="16" t="s">
        <v>144</v>
      </c>
      <c r="B49" s="27"/>
      <c r="C49" s="28"/>
      <c r="D49" s="29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8"/>
      <c r="R49" s="30"/>
      <c r="S49" s="30"/>
      <c r="T49" s="30"/>
      <c r="U49" s="30"/>
      <c r="V49" s="30"/>
      <c r="W49" s="23"/>
      <c r="X49" s="23"/>
      <c r="Y49" s="23"/>
      <c r="Z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0" spans="1:26">
      <c r="A50" s="16" t="s">
        <v>144</v>
      </c>
      <c r="B50" s="27"/>
      <c r="C50" s="28"/>
      <c r="D50" s="29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8"/>
      <c r="R50" s="30"/>
      <c r="S50" s="30"/>
      <c r="T50" s="30"/>
      <c r="U50" s="30"/>
      <c r="V50" s="30"/>
      <c r="W50" s="23"/>
      <c r="X50" s="23"/>
      <c r="Y50" s="23"/>
      <c r="Z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1" spans="1:26">
      <c r="A51" s="16" t="s">
        <v>144</v>
      </c>
      <c r="B51" s="27"/>
      <c r="C51" s="28"/>
      <c r="D51" s="29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8"/>
      <c r="R51" s="30"/>
      <c r="S51" s="30"/>
      <c r="T51" s="30"/>
      <c r="U51" s="30"/>
      <c r="V51" s="30"/>
      <c r="W51" s="23"/>
      <c r="X51" s="23"/>
      <c r="Y51" s="23"/>
      <c r="Z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2" spans="1:26">
      <c r="A52" s="16" t="s">
        <v>144</v>
      </c>
      <c r="B52" s="27"/>
      <c r="C52" s="28"/>
      <c r="D52" s="29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8"/>
      <c r="R52" s="30"/>
      <c r="S52" s="30"/>
      <c r="T52" s="30"/>
      <c r="U52" s="30"/>
      <c r="V52" s="30"/>
      <c r="W52" s="23"/>
      <c r="X52" s="23"/>
      <c r="Y52" s="23"/>
      <c r="Z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3" spans="1:26">
      <c r="A53" s="16" t="s">
        <v>144</v>
      </c>
      <c r="B53" s="27"/>
      <c r="C53" s="28"/>
      <c r="D53" s="29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8"/>
      <c r="R53" s="30"/>
      <c r="S53" s="30"/>
      <c r="T53" s="30"/>
      <c r="U53" s="30"/>
      <c r="V53" s="30"/>
      <c r="W53" s="23"/>
      <c r="X53" s="23"/>
      <c r="Y53" s="23"/>
      <c r="Z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4" spans="1:26">
      <c r="A54" s="16" t="s">
        <v>144</v>
      </c>
      <c r="B54" s="27"/>
      <c r="C54" s="28"/>
      <c r="D54" s="29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8"/>
      <c r="R54" s="30"/>
      <c r="S54" s="30"/>
      <c r="T54" s="30"/>
      <c r="U54" s="30"/>
      <c r="V54" s="30"/>
      <c r="W54" s="23"/>
      <c r="X54" s="23"/>
      <c r="Y54" s="23"/>
      <c r="Z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5" spans="1:26">
      <c r="A55" s="16" t="s">
        <v>144</v>
      </c>
      <c r="B55" s="27"/>
      <c r="C55" s="28"/>
      <c r="D55" s="29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8"/>
      <c r="R55" s="30"/>
      <c r="S55" s="30"/>
      <c r="T55" s="30"/>
      <c r="U55" s="30"/>
      <c r="V55" s="30"/>
      <c r="W55" s="23"/>
      <c r="X55" s="23"/>
      <c r="Y55" s="23"/>
      <c r="Z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6" spans="1:26">
      <c r="A56" s="16" t="s">
        <v>144</v>
      </c>
      <c r="B56" s="27"/>
      <c r="C56" s="28"/>
      <c r="D56" s="29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8"/>
      <c r="R56" s="30"/>
      <c r="S56" s="30"/>
      <c r="T56" s="30"/>
      <c r="U56" s="30"/>
      <c r="V56" s="30"/>
      <c r="W56" s="23"/>
      <c r="X56" s="23"/>
      <c r="Y56" s="23"/>
      <c r="Z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7" spans="1:26">
      <c r="A57" s="16" t="s">
        <v>144</v>
      </c>
      <c r="B57" s="27"/>
      <c r="C57" s="28"/>
      <c r="D57" s="29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8"/>
      <c r="R57" s="30"/>
      <c r="S57" s="30"/>
      <c r="T57" s="30"/>
      <c r="U57" s="30"/>
      <c r="V57" s="30"/>
      <c r="W57" s="23"/>
      <c r="X57" s="23"/>
      <c r="Y57" s="23"/>
      <c r="Z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8" spans="1:26">
      <c r="A58" s="16" t="s">
        <v>144</v>
      </c>
      <c r="B58" s="27"/>
      <c r="C58" s="28"/>
      <c r="D58" s="29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8"/>
      <c r="R58" s="30"/>
      <c r="S58" s="30"/>
      <c r="T58" s="30"/>
      <c r="U58" s="30"/>
      <c r="V58" s="30"/>
      <c r="W58" s="23"/>
      <c r="X58" s="23"/>
      <c r="Y58" s="23"/>
      <c r="Z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9" spans="1:26">
      <c r="A59" s="16" t="s">
        <v>144</v>
      </c>
      <c r="B59" s="27"/>
      <c r="C59" s="28"/>
      <c r="D59" s="29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8"/>
      <c r="R59" s="30"/>
      <c r="S59" s="30"/>
      <c r="T59" s="30"/>
      <c r="U59" s="30"/>
      <c r="V59" s="30"/>
      <c r="W59" s="23"/>
      <c r="X59" s="23"/>
      <c r="Y59" s="23"/>
      <c r="Z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0" spans="1:26">
      <c r="A60" s="16" t="s">
        <v>144</v>
      </c>
      <c r="B60" s="27"/>
      <c r="C60" s="28"/>
      <c r="D60" s="29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8"/>
      <c r="R60" s="30"/>
      <c r="S60" s="30"/>
      <c r="T60" s="30"/>
      <c r="U60" s="30"/>
      <c r="V60" s="30"/>
      <c r="W60" s="23"/>
      <c r="X60" s="23"/>
      <c r="Y60" s="23"/>
      <c r="Z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1" spans="1:26">
      <c r="A61" s="16" t="s">
        <v>144</v>
      </c>
      <c r="B61" s="27"/>
      <c r="C61" s="28"/>
      <c r="D61" s="29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8"/>
      <c r="R61" s="30"/>
      <c r="S61" s="30"/>
      <c r="T61" s="30"/>
      <c r="U61" s="30"/>
      <c r="V61" s="30"/>
      <c r="W61" s="23"/>
      <c r="X61" s="23"/>
      <c r="Y61" s="23"/>
      <c r="Z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2" spans="1:26">
      <c r="A62" s="16" t="s">
        <v>144</v>
      </c>
      <c r="B62" s="27"/>
      <c r="C62" s="28"/>
      <c r="D62" s="29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8"/>
      <c r="R62" s="30"/>
      <c r="S62" s="30"/>
      <c r="T62" s="30"/>
      <c r="U62" s="30"/>
      <c r="V62" s="30"/>
      <c r="W62" s="23"/>
      <c r="X62" s="23"/>
      <c r="Y62" s="23"/>
      <c r="Z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3" spans="1:26">
      <c r="A63" s="16" t="s">
        <v>144</v>
      </c>
      <c r="B63" s="27"/>
      <c r="C63" s="28"/>
      <c r="D63" s="29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8"/>
      <c r="R63" s="30"/>
      <c r="S63" s="30"/>
      <c r="T63" s="30"/>
      <c r="U63" s="30"/>
      <c r="V63" s="30"/>
      <c r="W63" s="23"/>
      <c r="X63" s="23"/>
      <c r="Y63" s="23"/>
      <c r="Z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4" spans="1:26">
      <c r="A64" s="16" t="s">
        <v>144</v>
      </c>
      <c r="B64" s="27"/>
      <c r="C64" s="28"/>
      <c r="D64" s="29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8"/>
      <c r="R64" s="30"/>
      <c r="S64" s="30"/>
      <c r="T64" s="30"/>
      <c r="U64" s="30"/>
      <c r="V64" s="30"/>
      <c r="W64" s="23"/>
      <c r="X64" s="23"/>
      <c r="Y64" s="23"/>
      <c r="Z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5" spans="1:26">
      <c r="A65" s="16" t="s">
        <v>144</v>
      </c>
      <c r="B65" s="27"/>
      <c r="C65" s="28"/>
      <c r="D65" s="29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8"/>
      <c r="R65" s="30"/>
      <c r="S65" s="30"/>
      <c r="T65" s="30"/>
      <c r="U65" s="30"/>
      <c r="V65" s="30"/>
      <c r="W65" s="23"/>
      <c r="X65" s="23"/>
      <c r="Y65" s="23"/>
      <c r="Z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6" spans="1:26">
      <c r="A66" s="16" t="s">
        <v>144</v>
      </c>
      <c r="B66" s="27"/>
      <c r="C66" s="28"/>
      <c r="D66" s="29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8"/>
      <c r="R66" s="30"/>
      <c r="S66" s="30"/>
      <c r="T66" s="30"/>
      <c r="U66" s="30"/>
      <c r="V66" s="30"/>
      <c r="W66" s="23"/>
      <c r="X66" s="23"/>
      <c r="Y66" s="23"/>
      <c r="Z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7" spans="1:26">
      <c r="A67" s="16" t="s">
        <v>144</v>
      </c>
      <c r="B67" s="27"/>
      <c r="C67" s="28"/>
      <c r="D67" s="29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8"/>
      <c r="R67" s="30"/>
      <c r="S67" s="30"/>
      <c r="T67" s="30"/>
      <c r="U67" s="30"/>
      <c r="V67" s="30"/>
      <c r="W67" s="23"/>
      <c r="X67" s="23"/>
      <c r="Y67" s="23"/>
      <c r="Z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8" spans="1:26">
      <c r="A68" s="16" t="s">
        <v>144</v>
      </c>
      <c r="B68" s="27"/>
      <c r="C68" s="28"/>
      <c r="D68" s="29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8"/>
      <c r="R68" s="30"/>
      <c r="S68" s="30"/>
      <c r="T68" s="30"/>
      <c r="U68" s="30"/>
      <c r="V68" s="30"/>
      <c r="W68" s="23"/>
      <c r="X68" s="23"/>
      <c r="Y68" s="23"/>
      <c r="Z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9" spans="1:26">
      <c r="A69" s="16" t="s">
        <v>144</v>
      </c>
      <c r="B69" s="27"/>
      <c r="C69" s="28"/>
      <c r="D69" s="29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8"/>
      <c r="R69" s="30"/>
      <c r="S69" s="30"/>
      <c r="T69" s="30"/>
      <c r="U69" s="30"/>
      <c r="V69" s="30"/>
      <c r="W69" s="23"/>
      <c r="X69" s="23"/>
      <c r="Y69" s="23"/>
      <c r="Z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0" spans="1:26">
      <c r="A70" s="16" t="s">
        <v>144</v>
      </c>
      <c r="B70" s="27"/>
      <c r="C70" s="28"/>
      <c r="D70" s="29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8"/>
      <c r="R70" s="30"/>
      <c r="S70" s="30"/>
      <c r="T70" s="30"/>
      <c r="U70" s="30"/>
      <c r="V70" s="30"/>
      <c r="W70" s="23"/>
      <c r="X70" s="23"/>
      <c r="Y70" s="23"/>
      <c r="Z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1" spans="1:26">
      <c r="A71" s="16" t="s">
        <v>144</v>
      </c>
      <c r="B71" s="27"/>
      <c r="C71" s="28"/>
      <c r="D71" s="29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8"/>
      <c r="R71" s="30"/>
      <c r="S71" s="30"/>
      <c r="T71" s="30"/>
      <c r="U71" s="30"/>
      <c r="V71" s="30"/>
      <c r="W71" s="23"/>
      <c r="X71" s="23"/>
      <c r="Y71" s="23"/>
      <c r="Z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2" spans="1:26">
      <c r="A72" s="16" t="s">
        <v>147</v>
      </c>
      <c r="B72" s="27"/>
      <c r="C72" s="28"/>
      <c r="D72" s="29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8"/>
      <c r="R72" s="30"/>
      <c r="S72" s="30"/>
      <c r="T72" s="30"/>
      <c r="U72" s="30"/>
      <c r="V72" s="30"/>
      <c r="W72" s="23"/>
      <c r="X72" s="23"/>
      <c r="Y72" s="23"/>
      <c r="Z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3" spans="1:26">
      <c r="A73" s="16" t="s">
        <v>147</v>
      </c>
      <c r="B73" s="27"/>
      <c r="C73" s="28"/>
      <c r="D73" s="29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8"/>
      <c r="R73" s="30"/>
      <c r="S73" s="30"/>
      <c r="T73" s="30"/>
      <c r="U73" s="30"/>
      <c r="V73" s="30"/>
      <c r="W73" s="23"/>
      <c r="X73" s="23"/>
      <c r="Y73" s="23"/>
      <c r="Z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4" spans="1:26">
      <c r="A74" s="16" t="s">
        <v>147</v>
      </c>
      <c r="B74" s="27"/>
      <c r="C74" s="28"/>
      <c r="D74" s="29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30"/>
      <c r="S74" s="30"/>
      <c r="T74" s="30"/>
      <c r="U74" s="30"/>
      <c r="V74" s="30"/>
      <c r="W74" s="23"/>
      <c r="X74" s="23"/>
      <c r="Y74" s="23"/>
      <c r="Z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5" spans="1:26">
      <c r="A75" s="16" t="s">
        <v>147</v>
      </c>
      <c r="B75" s="27"/>
      <c r="C75" s="28"/>
      <c r="D75" s="29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8"/>
      <c r="R75" s="30"/>
      <c r="S75" s="30"/>
      <c r="T75" s="30"/>
      <c r="U75" s="30"/>
      <c r="V75" s="30"/>
      <c r="W75" s="23"/>
      <c r="X75" s="23"/>
      <c r="Y75" s="23"/>
      <c r="Z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6" spans="1:26">
      <c r="A76" s="16" t="s">
        <v>147</v>
      </c>
      <c r="B76" s="27"/>
      <c r="C76" s="28"/>
      <c r="D76" s="29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8"/>
      <c r="R76" s="30"/>
      <c r="S76" s="30"/>
      <c r="T76" s="30"/>
      <c r="U76" s="30"/>
      <c r="V76" s="30"/>
      <c r="W76" s="23"/>
      <c r="X76" s="23"/>
      <c r="Y76" s="23"/>
      <c r="Z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7" spans="1:26">
      <c r="A77" s="16" t="s">
        <v>147</v>
      </c>
      <c r="B77" s="27"/>
      <c r="C77" s="28"/>
      <c r="D77" s="29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8"/>
      <c r="R77" s="30"/>
      <c r="S77" s="30"/>
      <c r="T77" s="30"/>
      <c r="U77" s="30"/>
      <c r="V77" s="30"/>
      <c r="W77" s="23"/>
      <c r="X77" s="23"/>
      <c r="Y77" s="23"/>
      <c r="Z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8" spans="1:26">
      <c r="A78" s="16" t="s">
        <v>147</v>
      </c>
      <c r="B78" s="27"/>
      <c r="C78" s="28"/>
      <c r="D78" s="29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8"/>
      <c r="R78" s="30"/>
      <c r="S78" s="30"/>
      <c r="T78" s="30"/>
      <c r="U78" s="30"/>
      <c r="V78" s="30"/>
      <c r="W78" s="23"/>
      <c r="X78" s="23"/>
      <c r="Y78" s="23"/>
      <c r="Z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9" spans="1:26">
      <c r="A79" s="16" t="s">
        <v>147</v>
      </c>
      <c r="B79" s="27"/>
      <c r="C79" s="28"/>
      <c r="D79" s="29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8"/>
      <c r="R79" s="30"/>
      <c r="S79" s="30"/>
      <c r="T79" s="30"/>
      <c r="U79" s="30"/>
      <c r="V79" s="30"/>
      <c r="W79" s="23"/>
      <c r="X79" s="23"/>
      <c r="Y79" s="23"/>
      <c r="Z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0" spans="1:26">
      <c r="A80" s="16" t="s">
        <v>147</v>
      </c>
      <c r="B80" s="27"/>
      <c r="C80" s="28"/>
      <c r="D80" s="29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8"/>
      <c r="R80" s="30"/>
      <c r="S80" s="30"/>
      <c r="T80" s="30"/>
      <c r="U80" s="30"/>
      <c r="V80" s="30"/>
      <c r="W80" s="23"/>
      <c r="X80" s="23"/>
      <c r="Y80" s="23"/>
      <c r="Z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1" spans="1:26">
      <c r="A81" s="16" t="s">
        <v>147</v>
      </c>
      <c r="B81" s="27"/>
      <c r="C81" s="28"/>
      <c r="D81" s="29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  <c r="R81" s="30"/>
      <c r="S81" s="30"/>
      <c r="T81" s="30"/>
      <c r="U81" s="30"/>
      <c r="V81" s="30"/>
      <c r="W81" s="23"/>
      <c r="X81" s="23"/>
      <c r="Y81" s="23"/>
      <c r="Z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2" spans="1:26">
      <c r="A82" s="16" t="s">
        <v>147</v>
      </c>
      <c r="B82" s="27"/>
      <c r="C82" s="28"/>
      <c r="D82" s="29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8"/>
      <c r="R82" s="30"/>
      <c r="S82" s="30"/>
      <c r="T82" s="30"/>
      <c r="U82" s="30"/>
      <c r="V82" s="30"/>
      <c r="W82" s="23"/>
      <c r="X82" s="23"/>
      <c r="Y82" s="23"/>
      <c r="Z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3" spans="1:26">
      <c r="A83" s="16" t="s">
        <v>147</v>
      </c>
      <c r="B83" s="27"/>
      <c r="C83" s="28"/>
      <c r="D83" s="29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8"/>
      <c r="R83" s="30"/>
      <c r="S83" s="30"/>
      <c r="T83" s="30"/>
      <c r="U83" s="30"/>
      <c r="V83" s="30"/>
      <c r="W83" s="23"/>
      <c r="X83" s="23"/>
      <c r="Y83" s="23"/>
      <c r="Z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4" spans="1:26">
      <c r="A84" s="16" t="s">
        <v>147</v>
      </c>
      <c r="B84" s="27"/>
      <c r="C84" s="28"/>
      <c r="D84" s="29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8"/>
      <c r="R84" s="30"/>
      <c r="S84" s="30"/>
      <c r="T84" s="30"/>
      <c r="U84" s="30"/>
      <c r="V84" s="30"/>
      <c r="W84" s="23"/>
      <c r="X84" s="23"/>
      <c r="Y84" s="23"/>
      <c r="Z8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5" spans="1:26">
      <c r="A85" s="16" t="s">
        <v>147</v>
      </c>
      <c r="B85" s="27"/>
      <c r="C85" s="28"/>
      <c r="D85" s="29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8"/>
      <c r="R85" s="30"/>
      <c r="S85" s="30"/>
      <c r="T85" s="30"/>
      <c r="U85" s="30"/>
      <c r="V85" s="30"/>
      <c r="W85" s="23"/>
      <c r="X85" s="23"/>
      <c r="Y85" s="23"/>
      <c r="Z8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6" spans="1:26">
      <c r="A86" s="16" t="s">
        <v>147</v>
      </c>
      <c r="B86" s="27"/>
      <c r="C86" s="28"/>
      <c r="D86" s="29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8"/>
      <c r="R86" s="30"/>
      <c r="S86" s="30"/>
      <c r="T86" s="30"/>
      <c r="U86" s="30"/>
      <c r="V86" s="30"/>
      <c r="W86" s="23"/>
      <c r="X86" s="23"/>
      <c r="Y86" s="23"/>
      <c r="Z8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7" spans="1:26">
      <c r="A87" s="16" t="s">
        <v>147</v>
      </c>
      <c r="B87" s="27"/>
      <c r="C87" s="28"/>
      <c r="D87" s="29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8"/>
      <c r="R87" s="30"/>
      <c r="S87" s="30"/>
      <c r="T87" s="30"/>
      <c r="U87" s="30"/>
      <c r="V87" s="30"/>
      <c r="W87" s="23"/>
      <c r="X87" s="23"/>
      <c r="Y87" s="23"/>
      <c r="Z8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8" spans="1:26">
      <c r="A88" s="16" t="s">
        <v>147</v>
      </c>
      <c r="B88" s="27"/>
      <c r="C88" s="28"/>
      <c r="D88" s="29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8"/>
      <c r="R88" s="30"/>
      <c r="S88" s="30"/>
      <c r="T88" s="30"/>
      <c r="U88" s="30"/>
      <c r="V88" s="30"/>
      <c r="W88" s="23"/>
      <c r="X88" s="23"/>
      <c r="Y88" s="23"/>
      <c r="Z8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9" spans="1:26">
      <c r="A89" s="16" t="s">
        <v>147</v>
      </c>
      <c r="B89" s="27"/>
      <c r="C89" s="28"/>
      <c r="D89" s="29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8"/>
      <c r="R89" s="30"/>
      <c r="S89" s="30"/>
      <c r="T89" s="30"/>
      <c r="U89" s="30"/>
      <c r="V89" s="30"/>
      <c r="W89" s="23"/>
      <c r="X89" s="23"/>
      <c r="Y89" s="23"/>
      <c r="Z8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0" spans="1:26">
      <c r="A90" s="16" t="s">
        <v>147</v>
      </c>
      <c r="B90" s="27"/>
      <c r="C90" s="28"/>
      <c r="D90" s="29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8"/>
      <c r="R90" s="30"/>
      <c r="S90" s="30"/>
      <c r="T90" s="30"/>
      <c r="U90" s="30"/>
      <c r="V90" s="30"/>
      <c r="W90" s="23"/>
      <c r="X90" s="23"/>
      <c r="Y90" s="23"/>
      <c r="Z9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1" spans="1:26">
      <c r="A91" s="16" t="s">
        <v>147</v>
      </c>
      <c r="B91" s="27"/>
      <c r="C91" s="28"/>
      <c r="D91" s="29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8"/>
      <c r="R91" s="30"/>
      <c r="S91" s="30"/>
      <c r="T91" s="30"/>
      <c r="U91" s="30"/>
      <c r="V91" s="30"/>
      <c r="W91" s="23"/>
      <c r="X91" s="23"/>
      <c r="Y91" s="23"/>
      <c r="Z9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2" spans="1:26">
      <c r="A92" s="16" t="s">
        <v>147</v>
      </c>
      <c r="B92" s="27"/>
      <c r="C92" s="28"/>
      <c r="D92" s="29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8"/>
      <c r="R92" s="30"/>
      <c r="S92" s="30"/>
      <c r="T92" s="30"/>
      <c r="U92" s="30"/>
      <c r="V92" s="30"/>
      <c r="W92" s="23"/>
      <c r="X92" s="23"/>
      <c r="Y92" s="23"/>
      <c r="Z9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3" spans="1:26">
      <c r="A93" s="16" t="s">
        <v>147</v>
      </c>
      <c r="B93" s="27"/>
      <c r="C93" s="28"/>
      <c r="D93" s="29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8"/>
      <c r="R93" s="30"/>
      <c r="S93" s="30"/>
      <c r="T93" s="30"/>
      <c r="U93" s="30"/>
      <c r="V93" s="30"/>
      <c r="W93" s="23"/>
      <c r="X93" s="23"/>
      <c r="Y93" s="23"/>
      <c r="Z9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4" spans="1:26">
      <c r="A94" s="16" t="s">
        <v>148</v>
      </c>
      <c r="B94" s="27"/>
      <c r="C94" s="28"/>
      <c r="D94" s="29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8"/>
      <c r="R94" s="30"/>
      <c r="S94" s="30"/>
      <c r="T94" s="30"/>
      <c r="U94" s="30"/>
      <c r="V94" s="30"/>
      <c r="W94" s="23"/>
      <c r="X94" s="23"/>
      <c r="Y94" s="23"/>
      <c r="Z9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5" spans="1:26">
      <c r="A95" s="16" t="s">
        <v>148</v>
      </c>
      <c r="B95" s="27"/>
      <c r="C95" s="28"/>
      <c r="D95" s="29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8"/>
      <c r="R95" s="30"/>
      <c r="S95" s="30"/>
      <c r="T95" s="30"/>
      <c r="U95" s="30"/>
      <c r="V95" s="30"/>
      <c r="W95" s="23"/>
      <c r="X95" s="23"/>
      <c r="Y95" s="23"/>
      <c r="Z9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6" spans="1:26">
      <c r="A96" s="16" t="s">
        <v>148</v>
      </c>
      <c r="B96" s="27"/>
      <c r="C96" s="28"/>
      <c r="D96" s="29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8"/>
      <c r="R96" s="30"/>
      <c r="S96" s="30"/>
      <c r="T96" s="30"/>
      <c r="U96" s="30"/>
      <c r="V96" s="30"/>
      <c r="W96" s="23"/>
      <c r="X96" s="23"/>
      <c r="Y96" s="23"/>
      <c r="Z9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7" spans="1:26">
      <c r="A97" s="16" t="s">
        <v>148</v>
      </c>
      <c r="B97" s="27"/>
      <c r="C97" s="28"/>
      <c r="D97" s="29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8"/>
      <c r="R97" s="30"/>
      <c r="S97" s="30"/>
      <c r="T97" s="30"/>
      <c r="U97" s="30"/>
      <c r="V97" s="30"/>
      <c r="W97" s="23"/>
      <c r="X97" s="23"/>
      <c r="Y97" s="23"/>
      <c r="Z9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8" spans="1:26">
      <c r="A98" s="16" t="s">
        <v>148</v>
      </c>
      <c r="B98" s="27"/>
      <c r="C98" s="28"/>
      <c r="D98" s="29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8"/>
      <c r="R98" s="30"/>
      <c r="S98" s="30"/>
      <c r="T98" s="30"/>
      <c r="U98" s="30"/>
      <c r="V98" s="30"/>
      <c r="W98" s="23"/>
      <c r="X98" s="23"/>
      <c r="Y98" s="23"/>
      <c r="Z9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9" spans="1:26">
      <c r="A99" s="16" t="s">
        <v>148</v>
      </c>
      <c r="B99" s="27"/>
      <c r="C99" s="28"/>
      <c r="D99" s="29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8"/>
      <c r="R99" s="30"/>
      <c r="S99" s="30"/>
      <c r="T99" s="30"/>
      <c r="U99" s="30"/>
      <c r="V99" s="30"/>
      <c r="W99" s="23"/>
      <c r="X99" s="23"/>
      <c r="Y99" s="23"/>
      <c r="Z9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0" spans="1:26">
      <c r="A100" s="16" t="s">
        <v>148</v>
      </c>
      <c r="B100" s="27"/>
      <c r="C100" s="28"/>
      <c r="D100" s="29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8"/>
      <c r="R100" s="30"/>
      <c r="S100" s="30"/>
      <c r="T100" s="30"/>
      <c r="U100" s="30"/>
      <c r="V100" s="30"/>
      <c r="W100" s="23"/>
      <c r="X100" s="23"/>
      <c r="Y100" s="23"/>
      <c r="Z10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1" spans="1:26">
      <c r="A101" s="16" t="s">
        <v>148</v>
      </c>
      <c r="B101" s="27"/>
      <c r="C101" s="28"/>
      <c r="D101" s="29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8"/>
      <c r="R101" s="30"/>
      <c r="S101" s="30"/>
      <c r="T101" s="30"/>
      <c r="U101" s="30"/>
      <c r="V101" s="30"/>
      <c r="W101" s="23"/>
      <c r="X101" s="23"/>
      <c r="Y101" s="23"/>
      <c r="Z10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2" spans="1:26">
      <c r="A102" s="16" t="s">
        <v>148</v>
      </c>
      <c r="B102" s="27"/>
      <c r="C102" s="28"/>
      <c r="D102" s="29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8"/>
      <c r="R102" s="30"/>
      <c r="S102" s="30"/>
      <c r="T102" s="30"/>
      <c r="U102" s="30"/>
      <c r="V102" s="30"/>
      <c r="W102" s="23"/>
      <c r="X102" s="23"/>
      <c r="Y102" s="23"/>
      <c r="Z10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3" spans="1:26">
      <c r="A103" s="16" t="s">
        <v>148</v>
      </c>
      <c r="B103" s="27"/>
      <c r="C103" s="28"/>
      <c r="D103" s="29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8"/>
      <c r="R103" s="30"/>
      <c r="S103" s="30"/>
      <c r="T103" s="30"/>
      <c r="U103" s="30"/>
      <c r="V103" s="30"/>
      <c r="W103" s="23"/>
      <c r="X103" s="23"/>
      <c r="Y103" s="23"/>
      <c r="Z10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4" spans="1:26">
      <c r="A104" s="16" t="s">
        <v>148</v>
      </c>
      <c r="B104" s="27"/>
      <c r="C104" s="28"/>
      <c r="D104" s="29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8"/>
      <c r="R104" s="30"/>
      <c r="S104" s="30"/>
      <c r="T104" s="30"/>
      <c r="U104" s="30"/>
      <c r="V104" s="30"/>
      <c r="W104" s="23"/>
      <c r="X104" s="23"/>
      <c r="Y104" s="23"/>
      <c r="Z10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5" spans="1:26">
      <c r="A105" s="16" t="s">
        <v>148</v>
      </c>
      <c r="B105" s="27"/>
      <c r="C105" s="28"/>
      <c r="D105" s="29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8"/>
      <c r="R105" s="30"/>
      <c r="S105" s="30"/>
      <c r="T105" s="30"/>
      <c r="U105" s="30"/>
      <c r="V105" s="30"/>
      <c r="W105" s="23"/>
      <c r="X105" s="23"/>
      <c r="Y105" s="23"/>
      <c r="Z10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6" spans="1:26">
      <c r="A106" s="16" t="s">
        <v>148</v>
      </c>
      <c r="B106" s="27"/>
      <c r="C106" s="28"/>
      <c r="D106" s="29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8"/>
      <c r="R106" s="30"/>
      <c r="S106" s="30"/>
      <c r="T106" s="30"/>
      <c r="U106" s="30"/>
      <c r="V106" s="30"/>
      <c r="W106" s="23"/>
      <c r="X106" s="23"/>
      <c r="Y106" s="23"/>
      <c r="Z10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7" spans="1:26">
      <c r="A107" s="16" t="s">
        <v>148</v>
      </c>
      <c r="B107" s="27"/>
      <c r="C107" s="28"/>
      <c r="D107" s="29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8"/>
      <c r="R107" s="30"/>
      <c r="S107" s="30"/>
      <c r="T107" s="30"/>
      <c r="U107" s="30"/>
      <c r="V107" s="30"/>
      <c r="W107" s="23"/>
      <c r="X107" s="23"/>
      <c r="Y107" s="23"/>
      <c r="Z10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8" spans="1:26">
      <c r="A108" s="16" t="s">
        <v>148</v>
      </c>
      <c r="B108" s="27"/>
      <c r="C108" s="28"/>
      <c r="D108" s="29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8"/>
      <c r="R108" s="30"/>
      <c r="S108" s="30"/>
      <c r="T108" s="30"/>
      <c r="U108" s="30"/>
      <c r="V108" s="30"/>
      <c r="W108" s="23"/>
      <c r="X108" s="23"/>
      <c r="Y108" s="23"/>
      <c r="Z10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9" spans="1:26">
      <c r="A109" s="16" t="s">
        <v>148</v>
      </c>
      <c r="B109" s="27"/>
      <c r="C109" s="28"/>
      <c r="D109" s="29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8"/>
      <c r="R109" s="30"/>
      <c r="S109" s="30"/>
      <c r="T109" s="30"/>
      <c r="U109" s="30"/>
      <c r="V109" s="30"/>
      <c r="W109" s="23"/>
      <c r="X109" s="23"/>
      <c r="Y109" s="23"/>
      <c r="Z10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0" spans="1:26">
      <c r="A110" s="16" t="s">
        <v>148</v>
      </c>
      <c r="B110" s="27"/>
      <c r="C110" s="28"/>
      <c r="D110" s="29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8"/>
      <c r="R110" s="30"/>
      <c r="S110" s="30"/>
      <c r="T110" s="30"/>
      <c r="U110" s="30"/>
      <c r="V110" s="30"/>
      <c r="W110" s="23"/>
      <c r="X110" s="23"/>
      <c r="Y110" s="23"/>
      <c r="Z1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1" spans="1:26">
      <c r="A111" s="16" t="s">
        <v>148</v>
      </c>
      <c r="B111" s="27"/>
      <c r="C111" s="28"/>
      <c r="D111" s="29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8"/>
      <c r="R111" s="30"/>
      <c r="S111" s="30"/>
      <c r="T111" s="30"/>
      <c r="U111" s="30"/>
      <c r="V111" s="30"/>
      <c r="W111" s="23"/>
      <c r="X111" s="23"/>
      <c r="Y111" s="23"/>
      <c r="Z1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2" spans="1:26">
      <c r="A112" s="16" t="s">
        <v>148</v>
      </c>
      <c r="B112" s="27"/>
      <c r="C112" s="28"/>
      <c r="D112" s="29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8"/>
      <c r="R112" s="30"/>
      <c r="S112" s="30"/>
      <c r="T112" s="30"/>
      <c r="U112" s="30"/>
      <c r="V112" s="30"/>
      <c r="W112" s="23"/>
      <c r="X112" s="23"/>
      <c r="Y112" s="23"/>
      <c r="Z1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3" spans="1:26">
      <c r="A113" s="16" t="s">
        <v>148</v>
      </c>
      <c r="B113" s="27"/>
      <c r="C113" s="28"/>
      <c r="D113" s="29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8"/>
      <c r="R113" s="30"/>
      <c r="S113" s="30"/>
      <c r="T113" s="30"/>
      <c r="U113" s="30"/>
      <c r="V113" s="30"/>
      <c r="W113" s="23"/>
      <c r="X113" s="23"/>
      <c r="Y113" s="23"/>
      <c r="Z1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4" spans="1:26">
      <c r="A114" s="16" t="s">
        <v>148</v>
      </c>
      <c r="B114" s="27"/>
      <c r="C114" s="28"/>
      <c r="D114" s="29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8"/>
      <c r="R114" s="30"/>
      <c r="S114" s="30"/>
      <c r="T114" s="30"/>
      <c r="U114" s="30"/>
      <c r="V114" s="30"/>
      <c r="W114" s="23"/>
      <c r="X114" s="23"/>
      <c r="Y114" s="23"/>
      <c r="Z1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5" spans="1:26">
      <c r="A115" s="16" t="s">
        <v>148</v>
      </c>
      <c r="B115" s="27"/>
      <c r="C115" s="28"/>
      <c r="D115" s="29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8"/>
      <c r="R115" s="30"/>
      <c r="S115" s="30"/>
      <c r="T115" s="30"/>
      <c r="U115" s="30"/>
      <c r="V115" s="30"/>
      <c r="W115" s="23"/>
      <c r="X115" s="23"/>
      <c r="Y115" s="23"/>
      <c r="Z1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6" spans="1:26">
      <c r="A116" s="16" t="s">
        <v>148</v>
      </c>
      <c r="B116" s="27"/>
      <c r="C116" s="28"/>
      <c r="D116" s="29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8"/>
      <c r="R116" s="30"/>
      <c r="S116" s="30"/>
      <c r="T116" s="30"/>
      <c r="U116" s="30"/>
      <c r="V116" s="30"/>
      <c r="W116" s="23"/>
      <c r="X116" s="23"/>
      <c r="Y116" s="23"/>
      <c r="Z1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7" spans="1:26">
      <c r="A117" s="16" t="s">
        <v>154</v>
      </c>
      <c r="B117" s="17"/>
      <c r="C117" s="16"/>
      <c r="D117" s="18"/>
      <c r="E117" s="19"/>
      <c r="F117" s="19"/>
      <c r="G117" s="17"/>
      <c r="H117" s="17"/>
      <c r="I117" s="19"/>
      <c r="J117" s="19"/>
      <c r="K117" s="19"/>
      <c r="L117" s="19"/>
      <c r="M117" s="19"/>
      <c r="N117" s="19"/>
      <c r="O117" s="19"/>
      <c r="P117" s="19"/>
      <c r="Q117" s="20"/>
      <c r="R117" s="21"/>
      <c r="S117" s="21"/>
      <c r="T117" s="21"/>
      <c r="U117" s="22"/>
      <c r="V117" s="21"/>
      <c r="Z1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8" spans="1:26">
      <c r="A118" s="16" t="s">
        <v>154</v>
      </c>
      <c r="B118" s="17"/>
      <c r="C118" s="16"/>
      <c r="D118" s="18"/>
      <c r="E118" s="19"/>
      <c r="F118" s="19"/>
      <c r="G118" s="17"/>
      <c r="H118" s="17"/>
      <c r="I118" s="19"/>
      <c r="J118" s="19"/>
      <c r="K118" s="19"/>
      <c r="L118" s="19"/>
      <c r="M118" s="19"/>
      <c r="N118" s="19"/>
      <c r="O118" s="19"/>
      <c r="P118" s="19"/>
      <c r="Q118" s="20"/>
      <c r="R118" s="21"/>
      <c r="S118" s="21"/>
      <c r="T118" s="21"/>
      <c r="U118" s="22"/>
      <c r="V118" s="21"/>
      <c r="Z1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9" spans="1:26">
      <c r="A119" s="16" t="s">
        <v>154</v>
      </c>
      <c r="B119" s="17"/>
      <c r="C119" s="16"/>
      <c r="D119" s="18"/>
      <c r="E119" s="19"/>
      <c r="F119" s="19"/>
      <c r="G119" s="17"/>
      <c r="H119" s="17"/>
      <c r="I119" s="19"/>
      <c r="J119" s="19"/>
      <c r="K119" s="19"/>
      <c r="L119" s="19"/>
      <c r="M119" s="19"/>
      <c r="N119" s="19"/>
      <c r="O119" s="19"/>
      <c r="P119" s="19"/>
      <c r="Q119" s="20"/>
      <c r="R119" s="21"/>
      <c r="S119" s="21"/>
      <c r="T119" s="21"/>
      <c r="U119" s="22"/>
      <c r="V119" s="21"/>
      <c r="Z1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0" spans="1:26">
      <c r="A120" s="16" t="s">
        <v>154</v>
      </c>
      <c r="B120" s="17"/>
      <c r="C120" s="16"/>
      <c r="D120" s="18"/>
      <c r="E120" s="19"/>
      <c r="F120" s="19"/>
      <c r="G120" s="17"/>
      <c r="H120" s="17"/>
      <c r="I120" s="19"/>
      <c r="J120" s="19"/>
      <c r="K120" s="19"/>
      <c r="L120" s="19"/>
      <c r="M120" s="19"/>
      <c r="N120" s="19"/>
      <c r="O120" s="19"/>
      <c r="P120" s="19"/>
      <c r="Q120" s="20"/>
      <c r="R120" s="21"/>
      <c r="S120" s="21"/>
      <c r="T120" s="21"/>
      <c r="U120" s="22"/>
      <c r="V120" s="21"/>
      <c r="Z1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1" spans="1:26">
      <c r="A121" s="16" t="s">
        <v>154</v>
      </c>
      <c r="B121" s="17"/>
      <c r="C121" s="16"/>
      <c r="D121" s="18"/>
      <c r="E121" s="19"/>
      <c r="F121" s="19"/>
      <c r="G121" s="17"/>
      <c r="H121" s="17"/>
      <c r="I121" s="19"/>
      <c r="J121" s="19"/>
      <c r="K121" s="19"/>
      <c r="L121" s="19"/>
      <c r="M121" s="19"/>
      <c r="N121" s="19"/>
      <c r="O121" s="19"/>
      <c r="P121" s="19"/>
      <c r="Q121" s="20"/>
      <c r="R121" s="21"/>
      <c r="S121" s="21"/>
      <c r="T121" s="21"/>
      <c r="U121" s="22"/>
      <c r="V121" s="21"/>
      <c r="Z1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2" spans="1:26">
      <c r="A122" s="16" t="s">
        <v>154</v>
      </c>
      <c r="B122" s="17"/>
      <c r="C122" s="16"/>
      <c r="D122" s="18"/>
      <c r="E122" s="19"/>
      <c r="F122" s="19"/>
      <c r="G122" s="17"/>
      <c r="H122" s="17"/>
      <c r="I122" s="19"/>
      <c r="J122" s="19"/>
      <c r="K122" s="19"/>
      <c r="L122" s="19"/>
      <c r="M122" s="19"/>
      <c r="N122" s="19"/>
      <c r="O122" s="19"/>
      <c r="P122" s="19"/>
      <c r="Q122" s="20"/>
      <c r="R122" s="21"/>
      <c r="S122" s="21"/>
      <c r="T122" s="21"/>
      <c r="U122" s="22"/>
      <c r="V122" s="21"/>
      <c r="Z1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3" spans="1:26">
      <c r="A123" s="16" t="s">
        <v>154</v>
      </c>
      <c r="B123" s="17"/>
      <c r="C123" s="16"/>
      <c r="D123" s="18"/>
      <c r="E123" s="19"/>
      <c r="F123" s="19"/>
      <c r="G123" s="17"/>
      <c r="H123" s="17"/>
      <c r="I123" s="19"/>
      <c r="J123" s="19"/>
      <c r="K123" s="19"/>
      <c r="L123" s="19"/>
      <c r="M123" s="19"/>
      <c r="N123" s="19"/>
      <c r="O123" s="19"/>
      <c r="P123" s="19"/>
      <c r="Q123" s="20"/>
      <c r="R123" s="21"/>
      <c r="S123" s="21"/>
      <c r="T123" s="21"/>
      <c r="U123" s="22"/>
      <c r="V123" s="21"/>
      <c r="Z1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4" spans="1:26">
      <c r="A124" s="16" t="s">
        <v>154</v>
      </c>
      <c r="B124" s="17"/>
      <c r="C124" s="16"/>
      <c r="D124" s="18"/>
      <c r="E124" s="19"/>
      <c r="F124" s="19"/>
      <c r="G124" s="17"/>
      <c r="H124" s="17"/>
      <c r="I124" s="19"/>
      <c r="J124" s="19"/>
      <c r="K124" s="19"/>
      <c r="L124" s="19"/>
      <c r="M124" s="19"/>
      <c r="N124" s="19"/>
      <c r="O124" s="19"/>
      <c r="P124" s="19"/>
      <c r="Q124" s="20"/>
      <c r="R124" s="21"/>
      <c r="S124" s="21"/>
      <c r="T124" s="21"/>
      <c r="U124" s="21"/>
      <c r="V124" s="21"/>
      <c r="Z1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5" spans="1:26">
      <c r="A125" s="16" t="s">
        <v>154</v>
      </c>
      <c r="B125" s="17"/>
      <c r="C125" s="16"/>
      <c r="D125" s="18"/>
      <c r="E125" s="19"/>
      <c r="F125" s="19"/>
      <c r="G125" s="17"/>
      <c r="H125" s="17"/>
      <c r="I125" s="19"/>
      <c r="J125" s="19"/>
      <c r="K125" s="19"/>
      <c r="L125" s="19"/>
      <c r="M125" s="19"/>
      <c r="N125" s="19"/>
      <c r="O125" s="19"/>
      <c r="P125" s="19"/>
      <c r="Q125" s="20"/>
      <c r="R125" s="21"/>
      <c r="S125" s="21"/>
      <c r="T125" s="21"/>
      <c r="U125" s="21"/>
      <c r="V125" s="21"/>
      <c r="Z1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6" spans="1:26">
      <c r="A126" s="16" t="s">
        <v>154</v>
      </c>
      <c r="B126" s="17"/>
      <c r="C126" s="16"/>
      <c r="D126" s="18"/>
      <c r="E126" s="19"/>
      <c r="F126" s="19"/>
      <c r="G126" s="17"/>
      <c r="H126" s="17"/>
      <c r="I126" s="19"/>
      <c r="J126" s="19"/>
      <c r="K126" s="19"/>
      <c r="L126" s="19"/>
      <c r="M126" s="19"/>
      <c r="N126" s="19"/>
      <c r="O126" s="19"/>
      <c r="P126" s="19"/>
      <c r="Q126" s="20"/>
      <c r="R126" s="21"/>
      <c r="S126" s="21"/>
      <c r="T126" s="21"/>
      <c r="U126" s="21"/>
      <c r="V126" s="21"/>
      <c r="Z1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7" spans="1:26">
      <c r="A127" s="16" t="s">
        <v>154</v>
      </c>
      <c r="B127" s="17"/>
      <c r="C127" s="16"/>
      <c r="D127" s="18"/>
      <c r="E127" s="19"/>
      <c r="F127" s="19"/>
      <c r="G127" s="17"/>
      <c r="H127" s="17"/>
      <c r="I127" s="19"/>
      <c r="J127" s="19"/>
      <c r="K127" s="19"/>
      <c r="L127" s="19"/>
      <c r="M127" s="19"/>
      <c r="N127" s="19"/>
      <c r="O127" s="19"/>
      <c r="P127" s="19"/>
      <c r="Q127" s="20"/>
      <c r="R127" s="21"/>
      <c r="S127" s="21"/>
      <c r="T127" s="21"/>
      <c r="U127" s="21"/>
      <c r="V127" s="21"/>
      <c r="Z1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8" spans="1:26">
      <c r="A128" s="16" t="s">
        <v>154</v>
      </c>
      <c r="B128" s="17"/>
      <c r="C128" s="16"/>
      <c r="D128" s="18"/>
      <c r="E128" s="19"/>
      <c r="F128" s="19"/>
      <c r="G128" s="17"/>
      <c r="H128" s="17"/>
      <c r="I128" s="19"/>
      <c r="J128" s="19"/>
      <c r="K128" s="19"/>
      <c r="L128" s="19"/>
      <c r="M128" s="19"/>
      <c r="N128" s="19"/>
      <c r="O128" s="19"/>
      <c r="P128" s="19"/>
      <c r="Q128" s="20"/>
      <c r="R128" s="21"/>
      <c r="S128" s="21"/>
      <c r="T128" s="21"/>
      <c r="U128" s="21"/>
      <c r="V128" s="21"/>
      <c r="Z1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9" spans="1:26">
      <c r="A129" s="16" t="s">
        <v>154</v>
      </c>
      <c r="B129" s="17"/>
      <c r="C129" s="16"/>
      <c r="D129" s="18"/>
      <c r="E129" s="19"/>
      <c r="F129" s="19"/>
      <c r="G129" s="17"/>
      <c r="H129" s="17"/>
      <c r="I129" s="19"/>
      <c r="J129" s="19"/>
      <c r="K129" s="19"/>
      <c r="L129" s="19"/>
      <c r="M129" s="19"/>
      <c r="N129" s="19"/>
      <c r="O129" s="19"/>
      <c r="P129" s="19"/>
      <c r="Q129" s="20"/>
      <c r="R129" s="21"/>
      <c r="S129" s="21"/>
      <c r="T129" s="21"/>
      <c r="U129" s="21"/>
      <c r="V129" s="21"/>
      <c r="Z1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0" spans="1:26">
      <c r="A130" s="16" t="s">
        <v>154</v>
      </c>
      <c r="B130" s="17"/>
      <c r="C130" s="16"/>
      <c r="D130" s="18"/>
      <c r="E130" s="19"/>
      <c r="F130" s="19"/>
      <c r="G130" s="17"/>
      <c r="H130" s="17"/>
      <c r="I130" s="19"/>
      <c r="J130" s="19"/>
      <c r="K130" s="19"/>
      <c r="L130" s="19"/>
      <c r="M130" s="19"/>
      <c r="N130" s="19"/>
      <c r="O130" s="19"/>
      <c r="P130" s="19"/>
      <c r="Q130" s="20"/>
      <c r="R130" s="21"/>
      <c r="S130" s="21"/>
      <c r="T130" s="21"/>
      <c r="U130" s="21"/>
      <c r="V130" s="21"/>
      <c r="Z1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1" spans="1:26">
      <c r="A131" s="16" t="s">
        <v>154</v>
      </c>
      <c r="B131" s="17"/>
      <c r="C131" s="16"/>
      <c r="D131" s="18"/>
      <c r="E131" s="19"/>
      <c r="F131" s="19"/>
      <c r="G131" s="17"/>
      <c r="H131" s="17"/>
      <c r="I131" s="19"/>
      <c r="J131" s="19"/>
      <c r="K131" s="19"/>
      <c r="L131" s="19"/>
      <c r="M131" s="19"/>
      <c r="N131" s="19"/>
      <c r="O131" s="19"/>
      <c r="P131" s="19"/>
      <c r="Q131" s="20"/>
      <c r="R131" s="21"/>
      <c r="S131" s="21"/>
      <c r="T131" s="21"/>
      <c r="U131" s="21"/>
      <c r="V131" s="21"/>
      <c r="Z1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2" spans="1:26">
      <c r="A132" s="16" t="s">
        <v>154</v>
      </c>
      <c r="B132" s="17"/>
      <c r="C132" s="16"/>
      <c r="D132" s="18"/>
      <c r="E132" s="19"/>
      <c r="F132" s="19"/>
      <c r="G132" s="17"/>
      <c r="H132" s="17"/>
      <c r="I132" s="19"/>
      <c r="J132" s="19"/>
      <c r="K132" s="19"/>
      <c r="L132" s="19"/>
      <c r="M132" s="19"/>
      <c r="N132" s="19"/>
      <c r="O132" s="19"/>
      <c r="P132" s="19"/>
      <c r="Q132" s="20"/>
      <c r="R132" s="21"/>
      <c r="S132" s="21"/>
      <c r="T132" s="21"/>
      <c r="U132" s="21"/>
      <c r="V132" s="21"/>
      <c r="Z1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3" spans="1:26">
      <c r="A133" s="16" t="s">
        <v>154</v>
      </c>
      <c r="B133" s="17"/>
      <c r="C133" s="16"/>
      <c r="D133" s="18"/>
      <c r="E133" s="19"/>
      <c r="F133" s="19"/>
      <c r="G133" s="17"/>
      <c r="H133" s="17"/>
      <c r="I133" s="19"/>
      <c r="J133" s="19"/>
      <c r="K133" s="19"/>
      <c r="L133" s="19"/>
      <c r="M133" s="19"/>
      <c r="N133" s="19"/>
      <c r="O133" s="19"/>
      <c r="P133" s="19"/>
      <c r="Q133" s="20"/>
      <c r="R133" s="21"/>
      <c r="S133" s="21"/>
      <c r="T133" s="21"/>
      <c r="U133" s="21"/>
      <c r="V133" s="21"/>
      <c r="Z1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4" spans="1:26">
      <c r="A134" s="16" t="s">
        <v>154</v>
      </c>
      <c r="B134" s="17"/>
      <c r="C134" s="16"/>
      <c r="D134" s="18"/>
      <c r="E134" s="19"/>
      <c r="F134" s="19"/>
      <c r="G134" s="17"/>
      <c r="H134" s="17"/>
      <c r="I134" s="19"/>
      <c r="J134" s="19"/>
      <c r="K134" s="19"/>
      <c r="L134" s="19"/>
      <c r="M134" s="19"/>
      <c r="N134" s="19"/>
      <c r="O134" s="19"/>
      <c r="P134" s="19"/>
      <c r="Q134" s="20"/>
      <c r="R134" s="21"/>
      <c r="S134" s="21"/>
      <c r="T134" s="21"/>
      <c r="U134" s="21"/>
      <c r="V134" s="21"/>
      <c r="Z1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5" spans="1:26">
      <c r="A135" s="16" t="s">
        <v>154</v>
      </c>
      <c r="B135" s="17"/>
      <c r="C135" s="16"/>
      <c r="D135" s="18"/>
      <c r="E135" s="19"/>
      <c r="F135" s="19"/>
      <c r="G135" s="17"/>
      <c r="H135" s="17"/>
      <c r="I135" s="19"/>
      <c r="J135" s="19"/>
      <c r="K135" s="19"/>
      <c r="L135" s="19"/>
      <c r="M135" s="19"/>
      <c r="N135" s="19"/>
      <c r="O135" s="19"/>
      <c r="P135" s="19"/>
      <c r="Q135" s="20"/>
      <c r="R135" s="21"/>
      <c r="S135" s="21"/>
      <c r="T135" s="21"/>
      <c r="U135" s="21"/>
      <c r="V135" s="21"/>
      <c r="Z1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6" spans="1:26">
      <c r="A136" s="16" t="s">
        <v>154</v>
      </c>
      <c r="B136" s="17"/>
      <c r="C136" s="16"/>
      <c r="D136" s="18"/>
      <c r="E136" s="19"/>
      <c r="F136" s="19"/>
      <c r="G136" s="17"/>
      <c r="H136" s="17"/>
      <c r="I136" s="19"/>
      <c r="J136" s="19"/>
      <c r="K136" s="19"/>
      <c r="L136" s="19"/>
      <c r="M136" s="19"/>
      <c r="N136" s="19"/>
      <c r="O136" s="19"/>
      <c r="P136" s="19"/>
      <c r="Q136" s="20"/>
      <c r="R136" s="21"/>
      <c r="S136" s="21"/>
      <c r="T136" s="21"/>
      <c r="U136" s="21"/>
      <c r="V136" s="21"/>
      <c r="Z1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7" spans="1:26">
      <c r="A137" s="16" t="s">
        <v>154</v>
      </c>
      <c r="B137" s="17"/>
      <c r="C137" s="16"/>
      <c r="D137" s="18"/>
      <c r="E137" s="19"/>
      <c r="F137" s="19"/>
      <c r="G137" s="17"/>
      <c r="H137" s="17"/>
      <c r="I137" s="19"/>
      <c r="J137" s="19"/>
      <c r="K137" s="19"/>
      <c r="L137" s="19"/>
      <c r="M137" s="19"/>
      <c r="N137" s="19"/>
      <c r="O137" s="19"/>
      <c r="P137" s="19"/>
      <c r="Q137" s="20"/>
      <c r="R137" s="21"/>
      <c r="S137" s="21"/>
      <c r="T137" s="21"/>
      <c r="U137" s="21"/>
      <c r="V137" s="21"/>
      <c r="Z1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8" spans="1:26">
      <c r="A138" s="16" t="s">
        <v>154</v>
      </c>
      <c r="B138" s="17"/>
      <c r="C138" s="16"/>
      <c r="D138" s="18"/>
      <c r="E138" s="19"/>
      <c r="F138" s="19"/>
      <c r="G138" s="17"/>
      <c r="H138" s="17"/>
      <c r="I138" s="19"/>
      <c r="J138" s="19"/>
      <c r="K138" s="19"/>
      <c r="L138" s="19"/>
      <c r="M138" s="19"/>
      <c r="N138" s="19"/>
      <c r="O138" s="19"/>
      <c r="P138" s="19"/>
      <c r="Q138" s="20"/>
      <c r="R138" s="21"/>
      <c r="S138" s="21"/>
      <c r="T138" s="21"/>
      <c r="U138" s="21"/>
      <c r="V138" s="21"/>
      <c r="Z1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9" spans="1:26">
      <c r="A139" s="16" t="s">
        <v>154</v>
      </c>
      <c r="B139" s="17"/>
      <c r="C139" s="16"/>
      <c r="D139" s="18"/>
      <c r="E139" s="19"/>
      <c r="F139" s="19"/>
      <c r="G139" s="17"/>
      <c r="H139" s="17"/>
      <c r="I139" s="19"/>
      <c r="J139" s="19"/>
      <c r="K139" s="19"/>
      <c r="L139" s="19"/>
      <c r="M139" s="19"/>
      <c r="N139" s="19"/>
      <c r="O139" s="19"/>
      <c r="P139" s="19"/>
      <c r="Q139" s="20"/>
      <c r="R139" s="21"/>
      <c r="S139" s="21"/>
      <c r="T139" s="21"/>
      <c r="U139" s="21"/>
      <c r="V139" s="21"/>
      <c r="Z1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0" spans="1:26">
      <c r="A140" s="16" t="s">
        <v>155</v>
      </c>
      <c r="B140" s="17"/>
      <c r="C140" s="16"/>
      <c r="D140" s="18"/>
      <c r="E140" s="19"/>
      <c r="F140" s="19"/>
      <c r="G140" s="17"/>
      <c r="H140" s="17"/>
      <c r="I140" s="19"/>
      <c r="J140" s="19"/>
      <c r="K140" s="19"/>
      <c r="L140" s="19"/>
      <c r="M140" s="19"/>
      <c r="N140" s="19"/>
      <c r="O140" s="19"/>
      <c r="P140" s="19"/>
      <c r="Q140" s="20"/>
      <c r="R140" s="21"/>
      <c r="S140" s="21"/>
      <c r="T140" s="21"/>
      <c r="U140" s="22"/>
      <c r="V140" s="21"/>
      <c r="Z1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1" spans="1:26">
      <c r="A141" s="16" t="s">
        <v>155</v>
      </c>
      <c r="B141" s="17"/>
      <c r="C141" s="16"/>
      <c r="D141" s="18"/>
      <c r="E141" s="19"/>
      <c r="F141" s="19"/>
      <c r="G141" s="17"/>
      <c r="H141" s="17"/>
      <c r="I141" s="19"/>
      <c r="J141" s="19"/>
      <c r="K141" s="19"/>
      <c r="L141" s="19"/>
      <c r="M141" s="19"/>
      <c r="N141" s="19"/>
      <c r="O141" s="19"/>
      <c r="P141" s="19"/>
      <c r="Q141" s="20"/>
      <c r="R141" s="21"/>
      <c r="S141" s="21"/>
      <c r="T141" s="21"/>
      <c r="U141" s="22"/>
      <c r="V141" s="21"/>
      <c r="Z1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2" spans="1:26">
      <c r="A142" s="16" t="s">
        <v>155</v>
      </c>
      <c r="B142" s="17"/>
      <c r="C142" s="16"/>
      <c r="D142" s="18"/>
      <c r="E142" s="19"/>
      <c r="F142" s="19"/>
      <c r="G142" s="17"/>
      <c r="H142" s="17"/>
      <c r="I142" s="19"/>
      <c r="J142" s="19"/>
      <c r="K142" s="19"/>
      <c r="L142" s="19"/>
      <c r="M142" s="19"/>
      <c r="N142" s="19"/>
      <c r="O142" s="19"/>
      <c r="P142" s="19"/>
      <c r="Q142" s="20"/>
      <c r="R142" s="21"/>
      <c r="S142" s="21"/>
      <c r="T142" s="21"/>
      <c r="U142" s="22"/>
      <c r="V142" s="21"/>
      <c r="Z1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3" spans="1:26">
      <c r="A143" s="16" t="s">
        <v>155</v>
      </c>
      <c r="B143" s="17"/>
      <c r="C143" s="16"/>
      <c r="D143" s="18"/>
      <c r="E143" s="19"/>
      <c r="F143" s="19"/>
      <c r="G143" s="17"/>
      <c r="H143" s="17"/>
      <c r="I143" s="19"/>
      <c r="J143" s="19"/>
      <c r="K143" s="19"/>
      <c r="L143" s="19"/>
      <c r="M143" s="19"/>
      <c r="N143" s="19"/>
      <c r="O143" s="19"/>
      <c r="P143" s="19"/>
      <c r="Q143" s="20"/>
      <c r="R143" s="21"/>
      <c r="S143" s="21"/>
      <c r="T143" s="21"/>
      <c r="U143" s="22"/>
      <c r="V143" s="21"/>
      <c r="Z1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4" spans="1:26">
      <c r="A144" s="16" t="s">
        <v>155</v>
      </c>
      <c r="B144" s="17"/>
      <c r="C144" s="16"/>
      <c r="D144" s="18"/>
      <c r="E144" s="19"/>
      <c r="F144" s="19"/>
      <c r="G144" s="17"/>
      <c r="H144" s="17"/>
      <c r="I144" s="19"/>
      <c r="J144" s="19"/>
      <c r="K144" s="19"/>
      <c r="L144" s="19"/>
      <c r="M144" s="19"/>
      <c r="N144" s="19"/>
      <c r="O144" s="19"/>
      <c r="P144" s="19"/>
      <c r="Q144" s="20"/>
      <c r="R144" s="21"/>
      <c r="S144" s="21"/>
      <c r="T144" s="21"/>
      <c r="U144" s="22"/>
      <c r="V144" s="21"/>
      <c r="Z1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5" spans="1:26">
      <c r="A145" s="16" t="s">
        <v>155</v>
      </c>
      <c r="B145" s="17"/>
      <c r="C145" s="16"/>
      <c r="D145" s="18"/>
      <c r="E145" s="19"/>
      <c r="F145" s="19"/>
      <c r="G145" s="17"/>
      <c r="H145" s="17"/>
      <c r="I145" s="19"/>
      <c r="J145" s="19"/>
      <c r="K145" s="19"/>
      <c r="L145" s="19"/>
      <c r="M145" s="19"/>
      <c r="N145" s="19"/>
      <c r="O145" s="19"/>
      <c r="P145" s="19"/>
      <c r="Q145" s="20"/>
      <c r="R145" s="21"/>
      <c r="S145" s="21"/>
      <c r="T145" s="21"/>
      <c r="U145" s="22"/>
      <c r="V145" s="21"/>
      <c r="Z1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6" spans="1:26">
      <c r="A146" s="16" t="s">
        <v>155</v>
      </c>
      <c r="B146" s="17"/>
      <c r="C146" s="16"/>
      <c r="D146" s="18"/>
      <c r="E146" s="19"/>
      <c r="F146" s="19"/>
      <c r="G146" s="17"/>
      <c r="H146" s="17"/>
      <c r="I146" s="19"/>
      <c r="J146" s="19"/>
      <c r="K146" s="19"/>
      <c r="L146" s="19"/>
      <c r="M146" s="19"/>
      <c r="N146" s="19"/>
      <c r="O146" s="19"/>
      <c r="P146" s="19"/>
      <c r="Q146" s="20"/>
      <c r="R146" s="21"/>
      <c r="S146" s="21"/>
      <c r="T146" s="21"/>
      <c r="U146" s="22"/>
      <c r="V146" s="21"/>
      <c r="Z1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7" spans="1:26">
      <c r="A147" s="16" t="s">
        <v>155</v>
      </c>
      <c r="B147" s="17"/>
      <c r="C147" s="16"/>
      <c r="D147" s="18"/>
      <c r="E147" s="19"/>
      <c r="F147" s="19"/>
      <c r="G147" s="17"/>
      <c r="H147" s="17"/>
      <c r="I147" s="19"/>
      <c r="J147" s="19"/>
      <c r="K147" s="19"/>
      <c r="L147" s="19"/>
      <c r="M147" s="19"/>
      <c r="N147" s="19"/>
      <c r="O147" s="19"/>
      <c r="P147" s="19"/>
      <c r="Q147" s="20"/>
      <c r="R147" s="21"/>
      <c r="S147" s="21"/>
      <c r="T147" s="21"/>
      <c r="U147" s="21"/>
      <c r="V147" s="21"/>
      <c r="Z1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8" spans="1:26">
      <c r="A148" s="16" t="s">
        <v>155</v>
      </c>
      <c r="B148" s="17"/>
      <c r="C148" s="16"/>
      <c r="D148" s="18"/>
      <c r="E148" s="19"/>
      <c r="F148" s="19"/>
      <c r="G148" s="17"/>
      <c r="H148" s="17"/>
      <c r="I148" s="19"/>
      <c r="J148" s="19"/>
      <c r="K148" s="19"/>
      <c r="L148" s="19"/>
      <c r="M148" s="19"/>
      <c r="N148" s="19"/>
      <c r="O148" s="19"/>
      <c r="P148" s="19"/>
      <c r="Q148" s="20"/>
      <c r="R148" s="21"/>
      <c r="S148" s="21"/>
      <c r="T148" s="21"/>
      <c r="U148" s="21"/>
      <c r="V148" s="21"/>
      <c r="Z1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9" spans="1:26">
      <c r="A149" s="16" t="s">
        <v>155</v>
      </c>
      <c r="B149" s="17"/>
      <c r="C149" s="16"/>
      <c r="D149" s="18"/>
      <c r="E149" s="19"/>
      <c r="F149" s="19"/>
      <c r="G149" s="17"/>
      <c r="H149" s="17"/>
      <c r="I149" s="19"/>
      <c r="J149" s="19"/>
      <c r="K149" s="19"/>
      <c r="L149" s="19"/>
      <c r="M149" s="19"/>
      <c r="N149" s="19"/>
      <c r="O149" s="19"/>
      <c r="P149" s="19"/>
      <c r="Q149" s="20"/>
      <c r="R149" s="21"/>
      <c r="S149" s="21"/>
      <c r="T149" s="21"/>
      <c r="U149" s="21"/>
      <c r="V149" s="21"/>
      <c r="Z1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0" spans="1:26">
      <c r="A150" s="16" t="s">
        <v>155</v>
      </c>
      <c r="B150" s="17"/>
      <c r="C150" s="16"/>
      <c r="D150" s="18"/>
      <c r="E150" s="19"/>
      <c r="F150" s="19"/>
      <c r="G150" s="17"/>
      <c r="H150" s="17"/>
      <c r="I150" s="19"/>
      <c r="J150" s="19"/>
      <c r="K150" s="19"/>
      <c r="L150" s="19"/>
      <c r="M150" s="19"/>
      <c r="N150" s="19"/>
      <c r="O150" s="19"/>
      <c r="P150" s="19"/>
      <c r="Q150" s="20"/>
      <c r="R150" s="21"/>
      <c r="S150" s="21"/>
      <c r="T150" s="21"/>
      <c r="U150" s="21"/>
      <c r="V150" s="21"/>
      <c r="Z1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1" spans="1:26">
      <c r="A151" s="16" t="s">
        <v>155</v>
      </c>
      <c r="B151" s="17"/>
      <c r="C151" s="16"/>
      <c r="D151" s="18"/>
      <c r="E151" s="19"/>
      <c r="F151" s="19"/>
      <c r="G151" s="17"/>
      <c r="H151" s="17"/>
      <c r="I151" s="19"/>
      <c r="J151" s="19"/>
      <c r="K151" s="19"/>
      <c r="L151" s="19"/>
      <c r="M151" s="19"/>
      <c r="N151" s="19"/>
      <c r="O151" s="19"/>
      <c r="P151" s="19"/>
      <c r="Q151" s="20"/>
      <c r="R151" s="21"/>
      <c r="S151" s="21"/>
      <c r="T151" s="21"/>
      <c r="U151" s="21"/>
      <c r="V151" s="21"/>
      <c r="Z1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2" spans="1:26">
      <c r="A152" s="16" t="s">
        <v>155</v>
      </c>
      <c r="B152" s="17"/>
      <c r="C152" s="16"/>
      <c r="D152" s="18"/>
      <c r="E152" s="19"/>
      <c r="F152" s="19"/>
      <c r="G152" s="17"/>
      <c r="H152" s="17"/>
      <c r="I152" s="19"/>
      <c r="J152" s="19"/>
      <c r="K152" s="19"/>
      <c r="L152" s="19"/>
      <c r="M152" s="19"/>
      <c r="N152" s="19"/>
      <c r="O152" s="19"/>
      <c r="P152" s="19"/>
      <c r="Q152" s="20"/>
      <c r="R152" s="21"/>
      <c r="S152" s="21"/>
      <c r="T152" s="21"/>
      <c r="U152" s="21"/>
      <c r="V152" s="21"/>
      <c r="Z1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3" spans="1:26">
      <c r="A153" s="16" t="s">
        <v>155</v>
      </c>
      <c r="B153" s="17"/>
      <c r="C153" s="16"/>
      <c r="D153" s="18"/>
      <c r="E153" s="19"/>
      <c r="F153" s="19"/>
      <c r="G153" s="17"/>
      <c r="H153" s="17"/>
      <c r="I153" s="19"/>
      <c r="J153" s="19"/>
      <c r="K153" s="19"/>
      <c r="L153" s="19"/>
      <c r="M153" s="19"/>
      <c r="N153" s="19"/>
      <c r="O153" s="19"/>
      <c r="P153" s="19"/>
      <c r="Q153" s="20"/>
      <c r="R153" s="21"/>
      <c r="S153" s="21"/>
      <c r="T153" s="21"/>
      <c r="U153" s="21"/>
      <c r="V153" s="21"/>
      <c r="Z1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4" spans="1:26">
      <c r="A154" s="16" t="s">
        <v>155</v>
      </c>
      <c r="B154" s="17"/>
      <c r="C154" s="16"/>
      <c r="D154" s="18"/>
      <c r="E154" s="19"/>
      <c r="F154" s="19"/>
      <c r="G154" s="17"/>
      <c r="H154" s="17"/>
      <c r="I154" s="19"/>
      <c r="J154" s="19"/>
      <c r="K154" s="19"/>
      <c r="L154" s="19"/>
      <c r="M154" s="19"/>
      <c r="N154" s="19"/>
      <c r="O154" s="19"/>
      <c r="P154" s="19"/>
      <c r="Q154" s="20"/>
      <c r="R154" s="21"/>
      <c r="S154" s="21"/>
      <c r="T154" s="21"/>
      <c r="U154" s="21"/>
      <c r="V154" s="21"/>
      <c r="Z1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5" spans="1:26">
      <c r="A155" s="16" t="s">
        <v>155</v>
      </c>
      <c r="B155" s="17"/>
      <c r="C155" s="16"/>
      <c r="D155" s="18"/>
      <c r="E155" s="19"/>
      <c r="F155" s="19"/>
      <c r="G155" s="17"/>
      <c r="H155" s="17"/>
      <c r="I155" s="19"/>
      <c r="J155" s="19"/>
      <c r="K155" s="19"/>
      <c r="L155" s="19"/>
      <c r="M155" s="19"/>
      <c r="N155" s="19"/>
      <c r="O155" s="19"/>
      <c r="P155" s="19"/>
      <c r="Q155" s="20"/>
      <c r="R155" s="21"/>
      <c r="S155" s="21"/>
      <c r="T155" s="21"/>
      <c r="U155" s="21"/>
      <c r="V155" s="21"/>
      <c r="Z1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6" spans="1:26">
      <c r="A156" s="16" t="s">
        <v>155</v>
      </c>
      <c r="B156" s="17"/>
      <c r="C156" s="16"/>
      <c r="D156" s="18"/>
      <c r="E156" s="19"/>
      <c r="F156" s="19"/>
      <c r="G156" s="17"/>
      <c r="H156" s="17"/>
      <c r="I156" s="19"/>
      <c r="J156" s="19"/>
      <c r="K156" s="19"/>
      <c r="L156" s="19"/>
      <c r="M156" s="19"/>
      <c r="N156" s="19"/>
      <c r="O156" s="19"/>
      <c r="P156" s="19"/>
      <c r="Q156" s="20"/>
      <c r="R156" s="21"/>
      <c r="S156" s="21"/>
      <c r="T156" s="21"/>
      <c r="U156" s="21"/>
      <c r="V156" s="21"/>
      <c r="Z1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7" spans="1:26">
      <c r="A157" s="16" t="s">
        <v>155</v>
      </c>
      <c r="B157" s="17"/>
      <c r="C157" s="16"/>
      <c r="D157" s="18"/>
      <c r="E157" s="19"/>
      <c r="F157" s="19"/>
      <c r="G157" s="17"/>
      <c r="H157" s="17"/>
      <c r="I157" s="19"/>
      <c r="J157" s="19"/>
      <c r="K157" s="19"/>
      <c r="L157" s="19"/>
      <c r="M157" s="19"/>
      <c r="N157" s="19"/>
      <c r="O157" s="19"/>
      <c r="P157" s="19"/>
      <c r="Q157" s="20"/>
      <c r="R157" s="21"/>
      <c r="S157" s="21"/>
      <c r="T157" s="21"/>
      <c r="U157" s="21"/>
      <c r="V157" s="21"/>
      <c r="Z1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8" spans="1:26">
      <c r="A158" s="16" t="s">
        <v>155</v>
      </c>
      <c r="B158" s="17"/>
      <c r="C158" s="16"/>
      <c r="D158" s="18"/>
      <c r="E158" s="19"/>
      <c r="F158" s="19"/>
      <c r="G158" s="17"/>
      <c r="H158" s="17"/>
      <c r="I158" s="19"/>
      <c r="J158" s="19"/>
      <c r="K158" s="19"/>
      <c r="L158" s="19"/>
      <c r="M158" s="19"/>
      <c r="N158" s="19"/>
      <c r="O158" s="19"/>
      <c r="P158" s="19"/>
      <c r="Q158" s="20"/>
      <c r="R158" s="21"/>
      <c r="S158" s="21"/>
      <c r="T158" s="21"/>
      <c r="U158" s="21"/>
      <c r="V158" s="21"/>
      <c r="Z1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9" spans="1:26">
      <c r="A159" s="16" t="s">
        <v>155</v>
      </c>
      <c r="B159" s="17"/>
      <c r="C159" s="16"/>
      <c r="D159" s="18"/>
      <c r="E159" s="19"/>
      <c r="F159" s="19"/>
      <c r="G159" s="17"/>
      <c r="H159" s="17"/>
      <c r="I159" s="19"/>
      <c r="J159" s="19"/>
      <c r="K159" s="19"/>
      <c r="L159" s="19"/>
      <c r="M159" s="19"/>
      <c r="N159" s="19"/>
      <c r="O159" s="19"/>
      <c r="P159" s="19"/>
      <c r="Q159" s="20"/>
      <c r="R159" s="21"/>
      <c r="S159" s="21"/>
      <c r="T159" s="21"/>
      <c r="U159" s="21"/>
      <c r="V159" s="21"/>
      <c r="Z1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0" spans="1:26">
      <c r="A160" s="16" t="s">
        <v>155</v>
      </c>
      <c r="B160" s="17"/>
      <c r="C160" s="16"/>
      <c r="D160" s="18"/>
      <c r="E160" s="19"/>
      <c r="F160" s="19"/>
      <c r="G160" s="17"/>
      <c r="H160" s="17"/>
      <c r="I160" s="19"/>
      <c r="J160" s="19"/>
      <c r="K160" s="19"/>
      <c r="L160" s="19"/>
      <c r="M160" s="19"/>
      <c r="N160" s="19"/>
      <c r="O160" s="19"/>
      <c r="P160" s="19"/>
      <c r="Q160" s="20"/>
      <c r="R160" s="21"/>
      <c r="S160" s="21"/>
      <c r="T160" s="21"/>
      <c r="U160" s="21"/>
      <c r="V160" s="21"/>
      <c r="Z1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1" spans="1:26">
      <c r="A161" s="16" t="s">
        <v>155</v>
      </c>
      <c r="B161" s="17"/>
      <c r="C161" s="16"/>
      <c r="D161" s="18"/>
      <c r="E161" s="19"/>
      <c r="F161" s="19"/>
      <c r="G161" s="17"/>
      <c r="H161" s="17"/>
      <c r="I161" s="19"/>
      <c r="J161" s="19"/>
      <c r="K161" s="19"/>
      <c r="L161" s="19"/>
      <c r="M161" s="19"/>
      <c r="N161" s="19"/>
      <c r="O161" s="19"/>
      <c r="P161" s="19"/>
      <c r="Q161" s="20"/>
      <c r="R161" s="21"/>
      <c r="S161" s="21"/>
      <c r="T161" s="21"/>
      <c r="U161" s="21"/>
      <c r="V161" s="21"/>
      <c r="Z1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2" spans="1:26">
      <c r="A162" s="16" t="s">
        <v>155</v>
      </c>
      <c r="B162" s="17"/>
      <c r="C162" s="16"/>
      <c r="D162" s="18"/>
      <c r="E162" s="19"/>
      <c r="F162" s="19"/>
      <c r="G162" s="17"/>
      <c r="H162" s="17"/>
      <c r="I162" s="19"/>
      <c r="J162" s="19"/>
      <c r="K162" s="19"/>
      <c r="L162" s="19"/>
      <c r="M162" s="19"/>
      <c r="N162" s="19"/>
      <c r="O162" s="19"/>
      <c r="P162" s="19"/>
      <c r="Q162" s="20"/>
      <c r="R162" s="21"/>
      <c r="S162" s="21"/>
      <c r="T162" s="21"/>
      <c r="U162" s="21"/>
      <c r="V162" s="21"/>
      <c r="Z1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3" spans="1:26">
      <c r="A163" s="16" t="s">
        <v>156</v>
      </c>
      <c r="B163" s="17"/>
      <c r="C163" s="16"/>
      <c r="D163" s="18"/>
      <c r="E163" s="19"/>
      <c r="F163" s="19"/>
      <c r="G163" s="17"/>
      <c r="H163" s="17"/>
      <c r="I163" s="19"/>
      <c r="J163" s="19"/>
      <c r="K163" s="19"/>
      <c r="L163" s="19"/>
      <c r="M163" s="19"/>
      <c r="N163" s="19"/>
      <c r="O163" s="19"/>
      <c r="P163" s="19"/>
      <c r="Q163" s="20"/>
      <c r="R163" s="21"/>
      <c r="S163" s="21"/>
      <c r="T163" s="21"/>
      <c r="U163" s="22"/>
      <c r="V163" s="21"/>
      <c r="Z1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4" spans="1:26">
      <c r="A164" s="16" t="s">
        <v>156</v>
      </c>
      <c r="B164" s="17"/>
      <c r="C164" s="16"/>
      <c r="D164" s="18"/>
      <c r="E164" s="19"/>
      <c r="F164" s="19"/>
      <c r="G164" s="17"/>
      <c r="H164" s="17"/>
      <c r="I164" s="19"/>
      <c r="J164" s="19"/>
      <c r="K164" s="19"/>
      <c r="L164" s="19"/>
      <c r="M164" s="19"/>
      <c r="N164" s="19"/>
      <c r="O164" s="19"/>
      <c r="P164" s="19"/>
      <c r="Q164" s="20"/>
      <c r="R164" s="21"/>
      <c r="S164" s="21"/>
      <c r="T164" s="21"/>
      <c r="U164" s="22"/>
      <c r="V164" s="21"/>
      <c r="Z1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5" spans="1:26">
      <c r="A165" s="16" t="s">
        <v>156</v>
      </c>
      <c r="B165" s="17"/>
      <c r="C165" s="16"/>
      <c r="D165" s="18"/>
      <c r="E165" s="19"/>
      <c r="F165" s="19"/>
      <c r="G165" s="17"/>
      <c r="H165" s="17"/>
      <c r="I165" s="19"/>
      <c r="J165" s="19"/>
      <c r="K165" s="19"/>
      <c r="L165" s="19"/>
      <c r="M165" s="19"/>
      <c r="N165" s="19"/>
      <c r="O165" s="19"/>
      <c r="P165" s="19"/>
      <c r="Q165" s="20"/>
      <c r="R165" s="21"/>
      <c r="S165" s="21"/>
      <c r="T165" s="21"/>
      <c r="U165" s="22"/>
      <c r="V165" s="21"/>
      <c r="Z1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6" spans="1:26">
      <c r="A166" s="16" t="s">
        <v>156</v>
      </c>
      <c r="B166" s="17"/>
      <c r="C166" s="16"/>
      <c r="D166" s="18"/>
      <c r="E166" s="19"/>
      <c r="F166" s="19"/>
      <c r="G166" s="17"/>
      <c r="H166" s="17"/>
      <c r="I166" s="19"/>
      <c r="J166" s="19"/>
      <c r="K166" s="19"/>
      <c r="L166" s="19"/>
      <c r="M166" s="19"/>
      <c r="N166" s="19"/>
      <c r="O166" s="19"/>
      <c r="P166" s="19"/>
      <c r="Q166" s="20"/>
      <c r="R166" s="21"/>
      <c r="S166" s="21"/>
      <c r="T166" s="21"/>
      <c r="U166" s="22"/>
      <c r="V166" s="21"/>
      <c r="Z1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7" spans="1:26">
      <c r="A167" s="16" t="s">
        <v>156</v>
      </c>
      <c r="B167" s="17"/>
      <c r="C167" s="16"/>
      <c r="D167" s="18"/>
      <c r="E167" s="19"/>
      <c r="F167" s="19"/>
      <c r="G167" s="17"/>
      <c r="H167" s="17"/>
      <c r="I167" s="19"/>
      <c r="J167" s="19"/>
      <c r="K167" s="19"/>
      <c r="L167" s="19"/>
      <c r="M167" s="19"/>
      <c r="N167" s="19"/>
      <c r="O167" s="19"/>
      <c r="P167" s="19"/>
      <c r="Q167" s="20"/>
      <c r="R167" s="21"/>
      <c r="S167" s="21"/>
      <c r="T167" s="21"/>
      <c r="U167" s="22"/>
      <c r="V167" s="21"/>
      <c r="Z1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8" spans="1:26">
      <c r="A168" s="16" t="s">
        <v>156</v>
      </c>
      <c r="B168" s="17"/>
      <c r="C168" s="16"/>
      <c r="D168" s="18"/>
      <c r="E168" s="19"/>
      <c r="F168" s="19"/>
      <c r="G168" s="17"/>
      <c r="H168" s="17"/>
      <c r="I168" s="19"/>
      <c r="J168" s="19"/>
      <c r="K168" s="19"/>
      <c r="L168" s="19"/>
      <c r="M168" s="19"/>
      <c r="N168" s="19"/>
      <c r="O168" s="19"/>
      <c r="P168" s="19"/>
      <c r="Q168" s="20"/>
      <c r="R168" s="21"/>
      <c r="S168" s="21"/>
      <c r="T168" s="21"/>
      <c r="U168" s="22"/>
      <c r="V168" s="21"/>
      <c r="Z1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9" spans="1:26">
      <c r="A169" s="16" t="s">
        <v>156</v>
      </c>
      <c r="B169" s="17"/>
      <c r="C169" s="16"/>
      <c r="D169" s="18"/>
      <c r="E169" s="19"/>
      <c r="F169" s="19"/>
      <c r="G169" s="17"/>
      <c r="H169" s="17"/>
      <c r="I169" s="19"/>
      <c r="J169" s="19"/>
      <c r="K169" s="19"/>
      <c r="L169" s="19"/>
      <c r="M169" s="19"/>
      <c r="N169" s="19"/>
      <c r="O169" s="19"/>
      <c r="P169" s="19"/>
      <c r="Q169" s="20"/>
      <c r="R169" s="21"/>
      <c r="S169" s="21"/>
      <c r="T169" s="21"/>
      <c r="U169" s="22"/>
      <c r="V169" s="21"/>
      <c r="Z1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0" spans="1:26">
      <c r="A170" s="16" t="s">
        <v>156</v>
      </c>
      <c r="B170" s="17"/>
      <c r="C170" s="16"/>
      <c r="D170" s="18"/>
      <c r="E170" s="19"/>
      <c r="F170" s="19"/>
      <c r="G170" s="17"/>
      <c r="H170" s="17"/>
      <c r="I170" s="19"/>
      <c r="J170" s="19"/>
      <c r="K170" s="19"/>
      <c r="L170" s="19"/>
      <c r="M170" s="19"/>
      <c r="N170" s="19"/>
      <c r="O170" s="19"/>
      <c r="P170" s="19"/>
      <c r="Q170" s="20"/>
      <c r="R170" s="21"/>
      <c r="S170" s="21"/>
      <c r="T170" s="21"/>
      <c r="U170" s="21"/>
      <c r="V170" s="21"/>
      <c r="Z1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1" spans="1:26">
      <c r="A171" s="16" t="s">
        <v>156</v>
      </c>
      <c r="B171" s="17"/>
      <c r="C171" s="16"/>
      <c r="D171" s="18"/>
      <c r="E171" s="19"/>
      <c r="F171" s="19"/>
      <c r="G171" s="17"/>
      <c r="H171" s="17"/>
      <c r="I171" s="19"/>
      <c r="J171" s="19"/>
      <c r="K171" s="19"/>
      <c r="L171" s="19"/>
      <c r="M171" s="19"/>
      <c r="N171" s="19"/>
      <c r="O171" s="19"/>
      <c r="P171" s="19"/>
      <c r="Q171" s="20"/>
      <c r="R171" s="21"/>
      <c r="S171" s="21"/>
      <c r="T171" s="21"/>
      <c r="U171" s="21"/>
      <c r="V171" s="21"/>
      <c r="Z1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2" spans="1:26">
      <c r="A172" s="16" t="s">
        <v>156</v>
      </c>
      <c r="B172" s="17"/>
      <c r="C172" s="16"/>
      <c r="D172" s="18"/>
      <c r="E172" s="19"/>
      <c r="F172" s="19"/>
      <c r="G172" s="17"/>
      <c r="H172" s="17"/>
      <c r="I172" s="19"/>
      <c r="J172" s="19"/>
      <c r="K172" s="19"/>
      <c r="L172" s="19"/>
      <c r="M172" s="19"/>
      <c r="N172" s="19"/>
      <c r="O172" s="19"/>
      <c r="P172" s="19"/>
      <c r="Q172" s="20"/>
      <c r="R172" s="21"/>
      <c r="S172" s="21"/>
      <c r="T172" s="21"/>
      <c r="U172" s="21"/>
      <c r="V172" s="21"/>
      <c r="Z1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3" spans="1:26">
      <c r="A173" s="16" t="s">
        <v>156</v>
      </c>
      <c r="B173" s="17"/>
      <c r="C173" s="16"/>
      <c r="D173" s="18"/>
      <c r="E173" s="19"/>
      <c r="F173" s="19"/>
      <c r="G173" s="17"/>
      <c r="H173" s="17"/>
      <c r="I173" s="19"/>
      <c r="J173" s="19"/>
      <c r="K173" s="19"/>
      <c r="L173" s="19"/>
      <c r="M173" s="19"/>
      <c r="N173" s="19"/>
      <c r="O173" s="19"/>
      <c r="P173" s="19"/>
      <c r="Q173" s="20"/>
      <c r="R173" s="21"/>
      <c r="S173" s="21"/>
      <c r="T173" s="21"/>
      <c r="U173" s="21"/>
      <c r="V173" s="21"/>
      <c r="Z1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4" spans="1:26">
      <c r="A174" s="16" t="s">
        <v>156</v>
      </c>
      <c r="B174" s="17"/>
      <c r="C174" s="16"/>
      <c r="D174" s="18"/>
      <c r="E174" s="19"/>
      <c r="F174" s="19"/>
      <c r="G174" s="17"/>
      <c r="H174" s="17"/>
      <c r="I174" s="19"/>
      <c r="J174" s="19"/>
      <c r="K174" s="19"/>
      <c r="L174" s="19"/>
      <c r="M174" s="19"/>
      <c r="N174" s="19"/>
      <c r="O174" s="19"/>
      <c r="P174" s="19"/>
      <c r="Q174" s="20"/>
      <c r="R174" s="21"/>
      <c r="S174" s="21"/>
      <c r="T174" s="21"/>
      <c r="U174" s="21"/>
      <c r="V174" s="21"/>
      <c r="Z1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5" spans="1:26">
      <c r="A175" s="16" t="s">
        <v>156</v>
      </c>
      <c r="B175" s="17"/>
      <c r="C175" s="16"/>
      <c r="D175" s="18"/>
      <c r="E175" s="19"/>
      <c r="F175" s="19"/>
      <c r="G175" s="17"/>
      <c r="H175" s="17"/>
      <c r="I175" s="19"/>
      <c r="J175" s="19"/>
      <c r="K175" s="19"/>
      <c r="L175" s="19"/>
      <c r="M175" s="19"/>
      <c r="N175" s="19"/>
      <c r="O175" s="19"/>
      <c r="P175" s="19"/>
      <c r="Q175" s="20"/>
      <c r="R175" s="21"/>
      <c r="S175" s="21"/>
      <c r="T175" s="21"/>
      <c r="U175" s="21"/>
      <c r="V175" s="21"/>
      <c r="Z1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6" spans="1:26">
      <c r="A176" s="16" t="s">
        <v>156</v>
      </c>
      <c r="B176" s="17"/>
      <c r="C176" s="16"/>
      <c r="D176" s="18"/>
      <c r="E176" s="19"/>
      <c r="F176" s="19"/>
      <c r="G176" s="17"/>
      <c r="H176" s="17"/>
      <c r="I176" s="19"/>
      <c r="J176" s="19"/>
      <c r="K176" s="19"/>
      <c r="L176" s="19"/>
      <c r="M176" s="19"/>
      <c r="N176" s="19"/>
      <c r="O176" s="19"/>
      <c r="P176" s="19"/>
      <c r="Q176" s="20"/>
      <c r="R176" s="21"/>
      <c r="S176" s="21"/>
      <c r="T176" s="21"/>
      <c r="U176" s="21"/>
      <c r="V176" s="21"/>
      <c r="Z1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7" spans="1:26">
      <c r="A177" s="16" t="s">
        <v>156</v>
      </c>
      <c r="B177" s="17"/>
      <c r="C177" s="16"/>
      <c r="D177" s="18"/>
      <c r="E177" s="19"/>
      <c r="F177" s="19"/>
      <c r="G177" s="17"/>
      <c r="H177" s="17"/>
      <c r="I177" s="19"/>
      <c r="J177" s="19"/>
      <c r="K177" s="19"/>
      <c r="L177" s="19"/>
      <c r="M177" s="19"/>
      <c r="N177" s="19"/>
      <c r="O177" s="19"/>
      <c r="P177" s="19"/>
      <c r="Q177" s="20"/>
      <c r="R177" s="21"/>
      <c r="S177" s="21"/>
      <c r="T177" s="21"/>
      <c r="U177" s="21"/>
      <c r="V177" s="21"/>
      <c r="Z1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8" spans="1:26">
      <c r="A178" s="16" t="s">
        <v>156</v>
      </c>
      <c r="B178" s="17"/>
      <c r="C178" s="16"/>
      <c r="D178" s="18"/>
      <c r="E178" s="19"/>
      <c r="F178" s="19"/>
      <c r="G178" s="17"/>
      <c r="H178" s="17"/>
      <c r="I178" s="19"/>
      <c r="J178" s="19"/>
      <c r="K178" s="19"/>
      <c r="L178" s="19"/>
      <c r="M178" s="19"/>
      <c r="N178" s="19"/>
      <c r="O178" s="19"/>
      <c r="P178" s="19"/>
      <c r="Q178" s="20"/>
      <c r="R178" s="21"/>
      <c r="S178" s="21"/>
      <c r="T178" s="21"/>
      <c r="U178" s="21"/>
      <c r="V178" s="21"/>
      <c r="Z1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9" spans="1:26">
      <c r="A179" s="16" t="s">
        <v>156</v>
      </c>
      <c r="B179" s="17"/>
      <c r="C179" s="16"/>
      <c r="D179" s="18"/>
      <c r="E179" s="19"/>
      <c r="F179" s="19"/>
      <c r="G179" s="17"/>
      <c r="H179" s="17"/>
      <c r="I179" s="19"/>
      <c r="J179" s="19"/>
      <c r="K179" s="19"/>
      <c r="L179" s="19"/>
      <c r="M179" s="19"/>
      <c r="N179" s="19"/>
      <c r="O179" s="19"/>
      <c r="P179" s="19"/>
      <c r="Q179" s="20"/>
      <c r="R179" s="21"/>
      <c r="S179" s="21"/>
      <c r="T179" s="21"/>
      <c r="U179" s="21"/>
      <c r="V179" s="21"/>
      <c r="Z1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0" spans="1:26">
      <c r="A180" s="16" t="s">
        <v>156</v>
      </c>
      <c r="B180" s="17"/>
      <c r="C180" s="16"/>
      <c r="D180" s="18"/>
      <c r="E180" s="19"/>
      <c r="F180" s="19"/>
      <c r="G180" s="17"/>
      <c r="H180" s="17"/>
      <c r="I180" s="19"/>
      <c r="J180" s="19"/>
      <c r="K180" s="19"/>
      <c r="L180" s="19"/>
      <c r="M180" s="19"/>
      <c r="N180" s="19"/>
      <c r="O180" s="19"/>
      <c r="P180" s="19"/>
      <c r="Q180" s="20"/>
      <c r="R180" s="21"/>
      <c r="S180" s="21"/>
      <c r="T180" s="21"/>
      <c r="U180" s="21"/>
      <c r="V180" s="21"/>
      <c r="Z1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1" spans="1:26">
      <c r="A181" s="16" t="s">
        <v>156</v>
      </c>
      <c r="B181" s="17"/>
      <c r="C181" s="16"/>
      <c r="D181" s="18"/>
      <c r="E181" s="19"/>
      <c r="F181" s="19"/>
      <c r="G181" s="17"/>
      <c r="H181" s="17"/>
      <c r="I181" s="19"/>
      <c r="J181" s="19"/>
      <c r="K181" s="19"/>
      <c r="L181" s="19"/>
      <c r="M181" s="19"/>
      <c r="N181" s="19"/>
      <c r="O181" s="19"/>
      <c r="P181" s="19"/>
      <c r="Q181" s="20"/>
      <c r="R181" s="21"/>
      <c r="S181" s="21"/>
      <c r="T181" s="21"/>
      <c r="U181" s="21"/>
      <c r="V181" s="21"/>
      <c r="Z1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2" spans="1:26">
      <c r="A182" s="16" t="s">
        <v>156</v>
      </c>
      <c r="B182" s="17"/>
      <c r="C182" s="16"/>
      <c r="D182" s="18"/>
      <c r="E182" s="19"/>
      <c r="F182" s="19"/>
      <c r="G182" s="17"/>
      <c r="H182" s="17"/>
      <c r="I182" s="19"/>
      <c r="J182" s="19"/>
      <c r="K182" s="19"/>
      <c r="L182" s="19"/>
      <c r="M182" s="19"/>
      <c r="N182" s="19"/>
      <c r="O182" s="19"/>
      <c r="P182" s="19"/>
      <c r="Q182" s="20"/>
      <c r="R182" s="21"/>
      <c r="S182" s="21"/>
      <c r="T182" s="21"/>
      <c r="U182" s="21"/>
      <c r="V182" s="21"/>
      <c r="Z1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3" spans="1:26">
      <c r="A183" s="16" t="s">
        <v>156</v>
      </c>
      <c r="B183" s="17"/>
      <c r="C183" s="16"/>
      <c r="D183" s="18"/>
      <c r="E183" s="19"/>
      <c r="F183" s="19"/>
      <c r="G183" s="17"/>
      <c r="H183" s="17"/>
      <c r="I183" s="19"/>
      <c r="J183" s="19"/>
      <c r="K183" s="19"/>
      <c r="L183" s="19"/>
      <c r="M183" s="19"/>
      <c r="N183" s="19"/>
      <c r="O183" s="19"/>
      <c r="P183" s="19"/>
      <c r="Q183" s="20"/>
      <c r="R183" s="21"/>
      <c r="S183" s="21"/>
      <c r="T183" s="21"/>
      <c r="U183" s="21"/>
      <c r="V183" s="21"/>
      <c r="Z1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4" spans="1:26">
      <c r="A184" s="16" t="s">
        <v>156</v>
      </c>
      <c r="B184" s="17"/>
      <c r="C184" s="16"/>
      <c r="D184" s="18"/>
      <c r="E184" s="19"/>
      <c r="F184" s="19"/>
      <c r="G184" s="17"/>
      <c r="H184" s="17"/>
      <c r="I184" s="19"/>
      <c r="J184" s="19"/>
      <c r="K184" s="19"/>
      <c r="L184" s="19"/>
      <c r="M184" s="19"/>
      <c r="N184" s="19"/>
      <c r="O184" s="19"/>
      <c r="P184" s="19"/>
      <c r="Q184" s="20"/>
      <c r="R184" s="21"/>
      <c r="S184" s="21"/>
      <c r="T184" s="21"/>
      <c r="U184" s="21"/>
      <c r="V184" s="21"/>
      <c r="Z18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5" spans="1:26">
      <c r="A185" s="16" t="s">
        <v>156</v>
      </c>
      <c r="B185" s="17"/>
      <c r="C185" s="16"/>
      <c r="D185" s="18"/>
      <c r="E185" s="19"/>
      <c r="F185" s="19"/>
      <c r="G185" s="17"/>
      <c r="H185" s="17"/>
      <c r="I185" s="19"/>
      <c r="J185" s="19"/>
      <c r="K185" s="19"/>
      <c r="L185" s="19"/>
      <c r="M185" s="19"/>
      <c r="N185" s="19"/>
      <c r="O185" s="19"/>
      <c r="P185" s="19"/>
      <c r="Q185" s="20"/>
      <c r="R185" s="21"/>
      <c r="S185" s="21"/>
      <c r="T185" s="21"/>
      <c r="U185" s="21"/>
      <c r="V185" s="21"/>
      <c r="Z18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6" spans="1:26" ht="22.5">
      <c r="A186" s="16" t="s">
        <v>157</v>
      </c>
      <c r="B186" s="17"/>
      <c r="C186" s="16"/>
      <c r="D186" s="18"/>
      <c r="E186" s="19"/>
      <c r="F186" s="19"/>
      <c r="G186" s="17"/>
      <c r="H186" s="17"/>
      <c r="I186" s="19"/>
      <c r="J186" s="19"/>
      <c r="K186" s="19"/>
      <c r="L186" s="19"/>
      <c r="M186" s="19"/>
      <c r="N186" s="19"/>
      <c r="O186" s="19"/>
      <c r="P186" s="19"/>
      <c r="Q186" s="20"/>
      <c r="R186" s="21"/>
      <c r="S186" s="21"/>
      <c r="T186" s="21"/>
      <c r="U186" s="22"/>
      <c r="V186" s="21"/>
      <c r="Z18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7" spans="1:26" ht="22.5">
      <c r="A187" s="16" t="s">
        <v>157</v>
      </c>
      <c r="B187" s="17"/>
      <c r="C187" s="16"/>
      <c r="D187" s="18"/>
      <c r="E187" s="19"/>
      <c r="F187" s="19"/>
      <c r="G187" s="17"/>
      <c r="H187" s="17"/>
      <c r="I187" s="19"/>
      <c r="J187" s="19"/>
      <c r="K187" s="19"/>
      <c r="L187" s="19"/>
      <c r="M187" s="19"/>
      <c r="N187" s="19"/>
      <c r="O187" s="19"/>
      <c r="P187" s="19"/>
      <c r="Q187" s="20"/>
      <c r="R187" s="21"/>
      <c r="S187" s="21"/>
      <c r="T187" s="21"/>
      <c r="U187" s="22"/>
      <c r="V187" s="21"/>
      <c r="Z18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8" spans="1:26" ht="22.5">
      <c r="A188" s="16" t="s">
        <v>157</v>
      </c>
      <c r="B188" s="17"/>
      <c r="C188" s="16"/>
      <c r="D188" s="18"/>
      <c r="E188" s="19"/>
      <c r="F188" s="19"/>
      <c r="G188" s="17"/>
      <c r="H188" s="17"/>
      <c r="I188" s="19"/>
      <c r="J188" s="19"/>
      <c r="K188" s="19"/>
      <c r="L188" s="19"/>
      <c r="M188" s="19"/>
      <c r="N188" s="19"/>
      <c r="O188" s="19"/>
      <c r="P188" s="19"/>
      <c r="Q188" s="20"/>
      <c r="R188" s="21"/>
      <c r="S188" s="21"/>
      <c r="T188" s="21"/>
      <c r="U188" s="22"/>
      <c r="V188" s="21"/>
      <c r="Z18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9" spans="1:26" ht="22.5">
      <c r="A189" s="16" t="s">
        <v>157</v>
      </c>
      <c r="B189" s="17"/>
      <c r="C189" s="16"/>
      <c r="D189" s="18"/>
      <c r="E189" s="19"/>
      <c r="F189" s="19"/>
      <c r="G189" s="17"/>
      <c r="H189" s="17"/>
      <c r="I189" s="19"/>
      <c r="J189" s="19"/>
      <c r="K189" s="19"/>
      <c r="L189" s="19"/>
      <c r="M189" s="19"/>
      <c r="N189" s="19"/>
      <c r="O189" s="19"/>
      <c r="P189" s="19"/>
      <c r="Q189" s="20"/>
      <c r="R189" s="21"/>
      <c r="S189" s="21"/>
      <c r="T189" s="21"/>
      <c r="U189" s="22"/>
      <c r="V189" s="21"/>
      <c r="Z18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0" spans="1:26" ht="22.5">
      <c r="A190" s="16" t="s">
        <v>157</v>
      </c>
      <c r="B190" s="17"/>
      <c r="C190" s="16"/>
      <c r="D190" s="18"/>
      <c r="E190" s="19"/>
      <c r="F190" s="19"/>
      <c r="G190" s="17"/>
      <c r="H190" s="17"/>
      <c r="I190" s="19"/>
      <c r="J190" s="19"/>
      <c r="K190" s="19"/>
      <c r="L190" s="19"/>
      <c r="M190" s="19"/>
      <c r="N190" s="19"/>
      <c r="O190" s="19"/>
      <c r="P190" s="19"/>
      <c r="Q190" s="20"/>
      <c r="R190" s="21"/>
      <c r="S190" s="21"/>
      <c r="T190" s="21"/>
      <c r="U190" s="22"/>
      <c r="V190" s="21"/>
      <c r="Z19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1" spans="1:26" ht="22.5">
      <c r="A191" s="16" t="s">
        <v>157</v>
      </c>
      <c r="B191" s="17"/>
      <c r="C191" s="16"/>
      <c r="D191" s="18"/>
      <c r="E191" s="19"/>
      <c r="F191" s="19"/>
      <c r="G191" s="17"/>
      <c r="H191" s="17"/>
      <c r="I191" s="19"/>
      <c r="J191" s="19"/>
      <c r="K191" s="19"/>
      <c r="L191" s="19"/>
      <c r="M191" s="19"/>
      <c r="N191" s="19"/>
      <c r="O191" s="19"/>
      <c r="P191" s="19"/>
      <c r="Q191" s="20"/>
      <c r="R191" s="21"/>
      <c r="S191" s="21"/>
      <c r="T191" s="21"/>
      <c r="U191" s="22"/>
      <c r="V191" s="21"/>
      <c r="Z19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2" spans="1:26" ht="22.5">
      <c r="A192" s="16" t="s">
        <v>157</v>
      </c>
      <c r="B192" s="17"/>
      <c r="C192" s="16"/>
      <c r="D192" s="18"/>
      <c r="E192" s="19"/>
      <c r="F192" s="19"/>
      <c r="G192" s="17"/>
      <c r="H192" s="17"/>
      <c r="I192" s="19"/>
      <c r="J192" s="19"/>
      <c r="K192" s="19"/>
      <c r="L192" s="19"/>
      <c r="M192" s="19"/>
      <c r="N192" s="19"/>
      <c r="O192" s="19"/>
      <c r="P192" s="19"/>
      <c r="Q192" s="20"/>
      <c r="R192" s="21"/>
      <c r="S192" s="21"/>
      <c r="T192" s="21"/>
      <c r="U192" s="22"/>
      <c r="V192" s="21"/>
      <c r="Z19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3" spans="1:26" ht="22.5">
      <c r="A193" s="16" t="s">
        <v>157</v>
      </c>
      <c r="B193" s="17"/>
      <c r="C193" s="16"/>
      <c r="D193" s="18"/>
      <c r="E193" s="19"/>
      <c r="F193" s="19"/>
      <c r="G193" s="17"/>
      <c r="H193" s="17"/>
      <c r="I193" s="19"/>
      <c r="J193" s="19"/>
      <c r="K193" s="19"/>
      <c r="L193" s="19"/>
      <c r="M193" s="19"/>
      <c r="N193" s="19"/>
      <c r="O193" s="19"/>
      <c r="P193" s="19"/>
      <c r="Q193" s="20"/>
      <c r="R193" s="21"/>
      <c r="S193" s="21"/>
      <c r="T193" s="21"/>
      <c r="U193" s="21"/>
      <c r="V193" s="21"/>
      <c r="Z19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4" spans="1:26" ht="22.5">
      <c r="A194" s="16" t="s">
        <v>157</v>
      </c>
      <c r="B194" s="17"/>
      <c r="C194" s="16"/>
      <c r="D194" s="18"/>
      <c r="E194" s="19"/>
      <c r="F194" s="19"/>
      <c r="G194" s="17"/>
      <c r="H194" s="17"/>
      <c r="I194" s="19"/>
      <c r="J194" s="19"/>
      <c r="K194" s="19"/>
      <c r="L194" s="19"/>
      <c r="M194" s="19"/>
      <c r="N194" s="19"/>
      <c r="O194" s="19"/>
      <c r="P194" s="19"/>
      <c r="Q194" s="20"/>
      <c r="R194" s="21"/>
      <c r="S194" s="21"/>
      <c r="T194" s="21"/>
      <c r="U194" s="21"/>
      <c r="V194" s="21"/>
      <c r="Z19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5" spans="1:26" ht="22.5">
      <c r="A195" s="16" t="s">
        <v>157</v>
      </c>
      <c r="B195" s="17"/>
      <c r="C195" s="16"/>
      <c r="D195" s="18"/>
      <c r="E195" s="19"/>
      <c r="F195" s="19"/>
      <c r="G195" s="17"/>
      <c r="H195" s="17"/>
      <c r="I195" s="19"/>
      <c r="J195" s="19"/>
      <c r="K195" s="19"/>
      <c r="L195" s="19"/>
      <c r="M195" s="19"/>
      <c r="N195" s="19"/>
      <c r="O195" s="19"/>
      <c r="P195" s="19"/>
      <c r="Q195" s="20"/>
      <c r="R195" s="21"/>
      <c r="S195" s="21"/>
      <c r="T195" s="21"/>
      <c r="U195" s="21"/>
      <c r="V195" s="21"/>
      <c r="Z19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6" spans="1:26" ht="22.5">
      <c r="A196" s="16" t="s">
        <v>157</v>
      </c>
      <c r="B196" s="17"/>
      <c r="C196" s="16"/>
      <c r="D196" s="18"/>
      <c r="E196" s="19"/>
      <c r="F196" s="19"/>
      <c r="G196" s="17"/>
      <c r="H196" s="17"/>
      <c r="I196" s="19"/>
      <c r="J196" s="19"/>
      <c r="K196" s="19"/>
      <c r="L196" s="19"/>
      <c r="M196" s="19"/>
      <c r="N196" s="19"/>
      <c r="O196" s="19"/>
      <c r="P196" s="19"/>
      <c r="Q196" s="20"/>
      <c r="R196" s="21"/>
      <c r="S196" s="21"/>
      <c r="T196" s="21"/>
      <c r="U196" s="21"/>
      <c r="V196" s="21"/>
      <c r="Z19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7" spans="1:26" ht="22.5">
      <c r="A197" s="16" t="s">
        <v>157</v>
      </c>
      <c r="B197" s="17"/>
      <c r="C197" s="16"/>
      <c r="D197" s="18"/>
      <c r="E197" s="19"/>
      <c r="F197" s="19"/>
      <c r="G197" s="17"/>
      <c r="H197" s="17"/>
      <c r="I197" s="19"/>
      <c r="J197" s="19"/>
      <c r="K197" s="19"/>
      <c r="L197" s="19"/>
      <c r="M197" s="19"/>
      <c r="N197" s="19"/>
      <c r="O197" s="19"/>
      <c r="P197" s="19"/>
      <c r="Q197" s="20"/>
      <c r="R197" s="21"/>
      <c r="S197" s="21"/>
      <c r="T197" s="21"/>
      <c r="U197" s="21"/>
      <c r="V197" s="21"/>
      <c r="Z19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8" spans="1:26" ht="22.5">
      <c r="A198" s="16" t="s">
        <v>157</v>
      </c>
      <c r="B198" s="17"/>
      <c r="C198" s="16"/>
      <c r="D198" s="18"/>
      <c r="E198" s="19"/>
      <c r="F198" s="19"/>
      <c r="G198" s="17"/>
      <c r="H198" s="17"/>
      <c r="I198" s="19"/>
      <c r="J198" s="19"/>
      <c r="K198" s="19"/>
      <c r="L198" s="19"/>
      <c r="M198" s="19"/>
      <c r="N198" s="19"/>
      <c r="O198" s="19"/>
      <c r="P198" s="19"/>
      <c r="Q198" s="20"/>
      <c r="R198" s="21"/>
      <c r="S198" s="21"/>
      <c r="T198" s="21"/>
      <c r="U198" s="21"/>
      <c r="V198" s="21"/>
      <c r="Z19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9" spans="1:26" ht="22.5">
      <c r="A199" s="16" t="s">
        <v>157</v>
      </c>
      <c r="B199" s="17"/>
      <c r="C199" s="16"/>
      <c r="D199" s="18"/>
      <c r="E199" s="19"/>
      <c r="F199" s="19"/>
      <c r="G199" s="17"/>
      <c r="H199" s="17"/>
      <c r="I199" s="19"/>
      <c r="J199" s="19"/>
      <c r="K199" s="19"/>
      <c r="L199" s="19"/>
      <c r="M199" s="19"/>
      <c r="N199" s="19"/>
      <c r="O199" s="19"/>
      <c r="P199" s="19"/>
      <c r="Q199" s="20"/>
      <c r="R199" s="21"/>
      <c r="S199" s="21"/>
      <c r="T199" s="21"/>
      <c r="U199" s="21"/>
      <c r="V199" s="21"/>
      <c r="Z19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0" spans="1:26" ht="22.5">
      <c r="A200" s="16" t="s">
        <v>157</v>
      </c>
      <c r="B200" s="17"/>
      <c r="C200" s="16"/>
      <c r="D200" s="18"/>
      <c r="E200" s="19"/>
      <c r="F200" s="19"/>
      <c r="G200" s="17"/>
      <c r="H200" s="17"/>
      <c r="I200" s="19"/>
      <c r="J200" s="19"/>
      <c r="K200" s="19"/>
      <c r="L200" s="19"/>
      <c r="M200" s="19"/>
      <c r="N200" s="19"/>
      <c r="O200" s="19"/>
      <c r="P200" s="19"/>
      <c r="Q200" s="20"/>
      <c r="R200" s="21"/>
      <c r="S200" s="21"/>
      <c r="T200" s="21"/>
      <c r="U200" s="21"/>
      <c r="V200" s="21"/>
      <c r="Z20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1" spans="1:26" ht="22.5">
      <c r="A201" s="16" t="s">
        <v>157</v>
      </c>
      <c r="B201" s="17"/>
      <c r="C201" s="16"/>
      <c r="D201" s="18"/>
      <c r="E201" s="19"/>
      <c r="F201" s="19"/>
      <c r="G201" s="17"/>
      <c r="H201" s="17"/>
      <c r="I201" s="19"/>
      <c r="J201" s="19"/>
      <c r="K201" s="19"/>
      <c r="L201" s="19"/>
      <c r="M201" s="19"/>
      <c r="N201" s="19"/>
      <c r="O201" s="19"/>
      <c r="P201" s="19"/>
      <c r="Q201" s="20"/>
      <c r="R201" s="21"/>
      <c r="S201" s="21"/>
      <c r="T201" s="21"/>
      <c r="U201" s="21"/>
      <c r="V201" s="21"/>
      <c r="Z20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2" spans="1:26" ht="22.5">
      <c r="A202" s="16" t="s">
        <v>157</v>
      </c>
      <c r="B202" s="17"/>
      <c r="C202" s="16"/>
      <c r="D202" s="18"/>
      <c r="E202" s="19"/>
      <c r="F202" s="19"/>
      <c r="G202" s="17"/>
      <c r="H202" s="17"/>
      <c r="I202" s="19"/>
      <c r="J202" s="19"/>
      <c r="K202" s="19"/>
      <c r="L202" s="19"/>
      <c r="M202" s="19"/>
      <c r="N202" s="19"/>
      <c r="O202" s="19"/>
      <c r="P202" s="19"/>
      <c r="Q202" s="20"/>
      <c r="R202" s="21"/>
      <c r="S202" s="21"/>
      <c r="T202" s="21"/>
      <c r="U202" s="21"/>
      <c r="V202" s="21"/>
      <c r="Z20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3" spans="1:26" ht="22.5">
      <c r="A203" s="16" t="s">
        <v>157</v>
      </c>
      <c r="B203" s="17"/>
      <c r="C203" s="16"/>
      <c r="D203" s="18"/>
      <c r="E203" s="19"/>
      <c r="F203" s="19"/>
      <c r="G203" s="17"/>
      <c r="H203" s="17"/>
      <c r="I203" s="19"/>
      <c r="J203" s="19"/>
      <c r="K203" s="19"/>
      <c r="L203" s="19"/>
      <c r="M203" s="19"/>
      <c r="N203" s="19"/>
      <c r="O203" s="19"/>
      <c r="P203" s="19"/>
      <c r="Q203" s="20"/>
      <c r="R203" s="21"/>
      <c r="S203" s="21"/>
      <c r="T203" s="21"/>
      <c r="U203" s="21"/>
      <c r="V203" s="21"/>
      <c r="Z20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4" spans="1:26" ht="22.5">
      <c r="A204" s="16" t="s">
        <v>157</v>
      </c>
      <c r="B204" s="17"/>
      <c r="C204" s="16"/>
      <c r="D204" s="18"/>
      <c r="E204" s="19"/>
      <c r="F204" s="19"/>
      <c r="G204" s="17"/>
      <c r="H204" s="17"/>
      <c r="I204" s="19"/>
      <c r="J204" s="19"/>
      <c r="K204" s="19"/>
      <c r="L204" s="19"/>
      <c r="M204" s="19"/>
      <c r="N204" s="19"/>
      <c r="O204" s="19"/>
      <c r="P204" s="19"/>
      <c r="Q204" s="20"/>
      <c r="R204" s="21"/>
      <c r="S204" s="21"/>
      <c r="T204" s="21"/>
      <c r="U204" s="21"/>
      <c r="V204" s="21"/>
      <c r="Z20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5" spans="1:26" ht="22.5">
      <c r="A205" s="16" t="s">
        <v>157</v>
      </c>
      <c r="B205" s="17"/>
      <c r="C205" s="16"/>
      <c r="D205" s="18"/>
      <c r="E205" s="19"/>
      <c r="F205" s="19"/>
      <c r="G205" s="17"/>
      <c r="H205" s="17"/>
      <c r="I205" s="19"/>
      <c r="J205" s="19"/>
      <c r="K205" s="19"/>
      <c r="L205" s="19"/>
      <c r="M205" s="19"/>
      <c r="N205" s="19"/>
      <c r="O205" s="19"/>
      <c r="P205" s="19"/>
      <c r="Q205" s="20"/>
      <c r="R205" s="21"/>
      <c r="S205" s="21"/>
      <c r="T205" s="21"/>
      <c r="U205" s="21"/>
      <c r="V205" s="21"/>
      <c r="Z20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6" spans="1:26" ht="22.5">
      <c r="A206" s="16" t="s">
        <v>157</v>
      </c>
      <c r="B206" s="17"/>
      <c r="C206" s="16"/>
      <c r="D206" s="18"/>
      <c r="E206" s="19"/>
      <c r="F206" s="19"/>
      <c r="G206" s="17"/>
      <c r="H206" s="17"/>
      <c r="I206" s="19"/>
      <c r="J206" s="19"/>
      <c r="K206" s="19"/>
      <c r="L206" s="19"/>
      <c r="M206" s="19"/>
      <c r="N206" s="19"/>
      <c r="O206" s="19"/>
      <c r="P206" s="19"/>
      <c r="Q206" s="20"/>
      <c r="R206" s="21"/>
      <c r="S206" s="21"/>
      <c r="T206" s="21"/>
      <c r="U206" s="21"/>
      <c r="V206" s="21"/>
      <c r="Z20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7" spans="1:26" ht="22.5">
      <c r="A207" s="16" t="s">
        <v>157</v>
      </c>
      <c r="B207" s="17"/>
      <c r="C207" s="16"/>
      <c r="D207" s="18"/>
      <c r="E207" s="19"/>
      <c r="F207" s="19"/>
      <c r="G207" s="17"/>
      <c r="H207" s="17"/>
      <c r="I207" s="19"/>
      <c r="J207" s="19"/>
      <c r="K207" s="19"/>
      <c r="L207" s="19"/>
      <c r="M207" s="19"/>
      <c r="N207" s="19"/>
      <c r="O207" s="19"/>
      <c r="P207" s="19"/>
      <c r="Q207" s="20"/>
      <c r="R207" s="21"/>
      <c r="S207" s="21"/>
      <c r="T207" s="21"/>
      <c r="U207" s="21"/>
      <c r="V207" s="21"/>
      <c r="Z20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8" spans="1:26" ht="22.5">
      <c r="A208" s="16" t="s">
        <v>157</v>
      </c>
      <c r="B208" s="17"/>
      <c r="C208" s="16"/>
      <c r="D208" s="18"/>
      <c r="E208" s="19"/>
      <c r="F208" s="19"/>
      <c r="G208" s="17"/>
      <c r="H208" s="17"/>
      <c r="I208" s="19"/>
      <c r="J208" s="19"/>
      <c r="K208" s="19"/>
      <c r="L208" s="19"/>
      <c r="M208" s="19"/>
      <c r="N208" s="19"/>
      <c r="O208" s="19"/>
      <c r="P208" s="19"/>
      <c r="Q208" s="20"/>
      <c r="R208" s="21"/>
      <c r="S208" s="21"/>
      <c r="T208" s="21"/>
      <c r="U208" s="21"/>
      <c r="V208" s="21"/>
      <c r="Z20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9" spans="1:26">
      <c r="A209" s="16" t="s">
        <v>158</v>
      </c>
      <c r="B209" s="17"/>
      <c r="C209" s="16"/>
      <c r="D209" s="18"/>
      <c r="E209" s="19"/>
      <c r="F209" s="19"/>
      <c r="G209" s="17"/>
      <c r="H209" s="17"/>
      <c r="I209" s="19"/>
      <c r="J209" s="19"/>
      <c r="K209" s="19"/>
      <c r="L209" s="19"/>
      <c r="M209" s="19"/>
      <c r="N209" s="19"/>
      <c r="O209" s="19"/>
      <c r="P209" s="19"/>
      <c r="Q209" s="20"/>
      <c r="R209" s="21"/>
      <c r="S209" s="21"/>
      <c r="T209" s="21"/>
      <c r="U209" s="22"/>
      <c r="V209" s="21"/>
      <c r="Z20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0" spans="1:26">
      <c r="A210" s="16" t="s">
        <v>158</v>
      </c>
      <c r="B210" s="17"/>
      <c r="C210" s="16"/>
      <c r="D210" s="18"/>
      <c r="E210" s="19"/>
      <c r="F210" s="19"/>
      <c r="G210" s="17"/>
      <c r="H210" s="17"/>
      <c r="I210" s="19"/>
      <c r="J210" s="19"/>
      <c r="K210" s="19"/>
      <c r="L210" s="19"/>
      <c r="M210" s="19"/>
      <c r="N210" s="19"/>
      <c r="O210" s="19"/>
      <c r="P210" s="19"/>
      <c r="Q210" s="20"/>
      <c r="R210" s="21"/>
      <c r="S210" s="21"/>
      <c r="T210" s="21"/>
      <c r="U210" s="22"/>
      <c r="V210" s="21"/>
      <c r="Z2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1" spans="1:26">
      <c r="A211" s="16" t="s">
        <v>158</v>
      </c>
      <c r="B211" s="17"/>
      <c r="C211" s="16"/>
      <c r="D211" s="18"/>
      <c r="E211" s="19"/>
      <c r="F211" s="19"/>
      <c r="G211" s="17"/>
      <c r="H211" s="17"/>
      <c r="I211" s="19"/>
      <c r="J211" s="19"/>
      <c r="K211" s="19"/>
      <c r="L211" s="19"/>
      <c r="M211" s="19"/>
      <c r="N211" s="19"/>
      <c r="O211" s="19"/>
      <c r="P211" s="19"/>
      <c r="Q211" s="20"/>
      <c r="R211" s="21"/>
      <c r="S211" s="21"/>
      <c r="T211" s="21"/>
      <c r="U211" s="22"/>
      <c r="V211" s="21"/>
      <c r="Z2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2" spans="1:26">
      <c r="A212" s="16" t="s">
        <v>158</v>
      </c>
      <c r="B212" s="17"/>
      <c r="C212" s="16"/>
      <c r="D212" s="18"/>
      <c r="E212" s="19"/>
      <c r="F212" s="19"/>
      <c r="G212" s="17"/>
      <c r="H212" s="17"/>
      <c r="I212" s="19"/>
      <c r="J212" s="19"/>
      <c r="K212" s="19"/>
      <c r="L212" s="19"/>
      <c r="M212" s="19"/>
      <c r="N212" s="19"/>
      <c r="O212" s="19"/>
      <c r="P212" s="19"/>
      <c r="Q212" s="20"/>
      <c r="R212" s="21"/>
      <c r="S212" s="21"/>
      <c r="T212" s="21"/>
      <c r="U212" s="22"/>
      <c r="V212" s="21"/>
      <c r="Z2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3" spans="1:26">
      <c r="A213" s="16" t="s">
        <v>158</v>
      </c>
      <c r="B213" s="17"/>
      <c r="C213" s="16"/>
      <c r="D213" s="18"/>
      <c r="E213" s="19"/>
      <c r="F213" s="19"/>
      <c r="G213" s="17"/>
      <c r="H213" s="17"/>
      <c r="I213" s="19"/>
      <c r="J213" s="19"/>
      <c r="K213" s="19"/>
      <c r="L213" s="19"/>
      <c r="M213" s="19"/>
      <c r="N213" s="19"/>
      <c r="O213" s="19"/>
      <c r="P213" s="19"/>
      <c r="Q213" s="20"/>
      <c r="R213" s="21"/>
      <c r="S213" s="21"/>
      <c r="T213" s="21"/>
      <c r="U213" s="22"/>
      <c r="V213" s="21"/>
      <c r="Z2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4" spans="1:26">
      <c r="A214" s="16" t="s">
        <v>158</v>
      </c>
      <c r="B214" s="17"/>
      <c r="C214" s="16"/>
      <c r="D214" s="18"/>
      <c r="E214" s="19"/>
      <c r="F214" s="19"/>
      <c r="G214" s="17"/>
      <c r="H214" s="17"/>
      <c r="I214" s="19"/>
      <c r="J214" s="19"/>
      <c r="K214" s="19"/>
      <c r="L214" s="19"/>
      <c r="M214" s="19"/>
      <c r="N214" s="19"/>
      <c r="O214" s="19"/>
      <c r="P214" s="19"/>
      <c r="Q214" s="20"/>
      <c r="R214" s="21"/>
      <c r="S214" s="21"/>
      <c r="T214" s="21"/>
      <c r="U214" s="22"/>
      <c r="V214" s="21"/>
      <c r="Z2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5" spans="1:26">
      <c r="A215" s="16" t="s">
        <v>158</v>
      </c>
      <c r="B215" s="17"/>
      <c r="C215" s="16"/>
      <c r="D215" s="18"/>
      <c r="E215" s="19"/>
      <c r="F215" s="19"/>
      <c r="G215" s="17"/>
      <c r="H215" s="17"/>
      <c r="I215" s="19"/>
      <c r="J215" s="19"/>
      <c r="K215" s="19"/>
      <c r="L215" s="19"/>
      <c r="M215" s="19"/>
      <c r="N215" s="19"/>
      <c r="O215" s="19"/>
      <c r="P215" s="19"/>
      <c r="Q215" s="20"/>
      <c r="R215" s="21"/>
      <c r="S215" s="21"/>
      <c r="T215" s="21"/>
      <c r="U215" s="22"/>
      <c r="V215" s="21"/>
      <c r="Z2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6" spans="1:26">
      <c r="A216" s="16" t="s">
        <v>158</v>
      </c>
      <c r="B216" s="17"/>
      <c r="C216" s="16"/>
      <c r="D216" s="18"/>
      <c r="E216" s="19"/>
      <c r="F216" s="19"/>
      <c r="G216" s="17"/>
      <c r="H216" s="17"/>
      <c r="I216" s="19"/>
      <c r="J216" s="19"/>
      <c r="K216" s="19"/>
      <c r="L216" s="19"/>
      <c r="M216" s="19"/>
      <c r="N216" s="19"/>
      <c r="O216" s="19"/>
      <c r="P216" s="19"/>
      <c r="Q216" s="20"/>
      <c r="R216" s="21"/>
      <c r="S216" s="21"/>
      <c r="T216" s="21"/>
      <c r="U216" s="21"/>
      <c r="V216" s="21"/>
      <c r="Z2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7" spans="1:26">
      <c r="A217" s="16" t="s">
        <v>158</v>
      </c>
      <c r="B217" s="17"/>
      <c r="C217" s="16"/>
      <c r="D217" s="18"/>
      <c r="E217" s="19"/>
      <c r="F217" s="19"/>
      <c r="G217" s="17"/>
      <c r="H217" s="17"/>
      <c r="I217" s="19"/>
      <c r="J217" s="19"/>
      <c r="K217" s="19"/>
      <c r="L217" s="19"/>
      <c r="M217" s="19"/>
      <c r="N217" s="19"/>
      <c r="O217" s="19"/>
      <c r="P217" s="19"/>
      <c r="Q217" s="20"/>
      <c r="R217" s="21"/>
      <c r="S217" s="21"/>
      <c r="T217" s="21"/>
      <c r="U217" s="21"/>
      <c r="V217" s="21"/>
      <c r="Z2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8" spans="1:26">
      <c r="A218" s="16" t="s">
        <v>158</v>
      </c>
      <c r="B218" s="17"/>
      <c r="C218" s="16"/>
      <c r="D218" s="18"/>
      <c r="E218" s="19"/>
      <c r="F218" s="19"/>
      <c r="G218" s="17"/>
      <c r="H218" s="17"/>
      <c r="I218" s="19"/>
      <c r="J218" s="19"/>
      <c r="K218" s="19"/>
      <c r="L218" s="19"/>
      <c r="M218" s="19"/>
      <c r="N218" s="19"/>
      <c r="O218" s="19"/>
      <c r="P218" s="19"/>
      <c r="Q218" s="20"/>
      <c r="R218" s="21"/>
      <c r="S218" s="21"/>
      <c r="T218" s="21"/>
      <c r="U218" s="21"/>
      <c r="V218" s="21"/>
      <c r="Z2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9" spans="1:26">
      <c r="A219" s="16" t="s">
        <v>158</v>
      </c>
      <c r="B219" s="17"/>
      <c r="C219" s="16"/>
      <c r="D219" s="18"/>
      <c r="E219" s="19"/>
      <c r="F219" s="19"/>
      <c r="G219" s="17"/>
      <c r="H219" s="17"/>
      <c r="I219" s="19"/>
      <c r="J219" s="19"/>
      <c r="K219" s="19"/>
      <c r="L219" s="19"/>
      <c r="M219" s="19"/>
      <c r="N219" s="19"/>
      <c r="O219" s="19"/>
      <c r="P219" s="19"/>
      <c r="Q219" s="20"/>
      <c r="R219" s="21"/>
      <c r="S219" s="21"/>
      <c r="T219" s="21"/>
      <c r="U219" s="21"/>
      <c r="V219" s="21"/>
      <c r="Z2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0" spans="1:26">
      <c r="A220" s="16" t="s">
        <v>158</v>
      </c>
      <c r="B220" s="17"/>
      <c r="C220" s="16"/>
      <c r="D220" s="18"/>
      <c r="E220" s="19"/>
      <c r="F220" s="19"/>
      <c r="G220" s="17"/>
      <c r="H220" s="17"/>
      <c r="I220" s="19"/>
      <c r="J220" s="19"/>
      <c r="K220" s="19"/>
      <c r="L220" s="19"/>
      <c r="M220" s="19"/>
      <c r="N220" s="19"/>
      <c r="O220" s="19"/>
      <c r="P220" s="19"/>
      <c r="Q220" s="20"/>
      <c r="R220" s="21"/>
      <c r="S220" s="21"/>
      <c r="T220" s="21"/>
      <c r="U220" s="21"/>
      <c r="V220" s="21"/>
      <c r="Z2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1" spans="1:26">
      <c r="A221" s="16" t="s">
        <v>158</v>
      </c>
      <c r="B221" s="17"/>
      <c r="C221" s="16"/>
      <c r="D221" s="18"/>
      <c r="E221" s="19"/>
      <c r="F221" s="19"/>
      <c r="G221" s="17"/>
      <c r="H221" s="17"/>
      <c r="I221" s="19"/>
      <c r="J221" s="19"/>
      <c r="K221" s="19"/>
      <c r="L221" s="19"/>
      <c r="M221" s="19"/>
      <c r="N221" s="19"/>
      <c r="O221" s="19"/>
      <c r="P221" s="19"/>
      <c r="Q221" s="20"/>
      <c r="R221" s="21"/>
      <c r="S221" s="21"/>
      <c r="T221" s="21"/>
      <c r="U221" s="21"/>
      <c r="V221" s="21"/>
      <c r="Z2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2" spans="1:26">
      <c r="A222" s="16" t="s">
        <v>158</v>
      </c>
      <c r="B222" s="17"/>
      <c r="C222" s="16"/>
      <c r="D222" s="18"/>
      <c r="E222" s="19"/>
      <c r="F222" s="19"/>
      <c r="G222" s="17"/>
      <c r="H222" s="17"/>
      <c r="I222" s="19"/>
      <c r="J222" s="19"/>
      <c r="K222" s="19"/>
      <c r="L222" s="19"/>
      <c r="M222" s="19"/>
      <c r="N222" s="19"/>
      <c r="O222" s="19"/>
      <c r="P222" s="19"/>
      <c r="Q222" s="20"/>
      <c r="R222" s="21"/>
      <c r="S222" s="21"/>
      <c r="T222" s="21"/>
      <c r="U222" s="21"/>
      <c r="V222" s="21"/>
      <c r="Z2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3" spans="1:26">
      <c r="A223" s="16" t="s">
        <v>158</v>
      </c>
      <c r="B223" s="17"/>
      <c r="C223" s="16"/>
      <c r="D223" s="18"/>
      <c r="E223" s="19"/>
      <c r="F223" s="19"/>
      <c r="G223" s="17"/>
      <c r="H223" s="17"/>
      <c r="I223" s="19"/>
      <c r="J223" s="19"/>
      <c r="K223" s="19"/>
      <c r="L223" s="19"/>
      <c r="M223" s="19"/>
      <c r="N223" s="19"/>
      <c r="O223" s="19"/>
      <c r="P223" s="19"/>
      <c r="Q223" s="20"/>
      <c r="R223" s="21"/>
      <c r="S223" s="21"/>
      <c r="T223" s="21"/>
      <c r="U223" s="21"/>
      <c r="V223" s="21"/>
      <c r="Z2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4" spans="1:26">
      <c r="A224" s="16" t="s">
        <v>158</v>
      </c>
      <c r="B224" s="17"/>
      <c r="C224" s="16"/>
      <c r="D224" s="18"/>
      <c r="E224" s="19"/>
      <c r="F224" s="19"/>
      <c r="G224" s="17"/>
      <c r="H224" s="17"/>
      <c r="I224" s="19"/>
      <c r="J224" s="19"/>
      <c r="K224" s="19"/>
      <c r="L224" s="19"/>
      <c r="M224" s="19"/>
      <c r="N224" s="19"/>
      <c r="O224" s="19"/>
      <c r="P224" s="19"/>
      <c r="Q224" s="20"/>
      <c r="R224" s="21"/>
      <c r="S224" s="21"/>
      <c r="T224" s="21"/>
      <c r="U224" s="21"/>
      <c r="V224" s="21"/>
      <c r="Z2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5" spans="1:26">
      <c r="A225" s="16" t="s">
        <v>158</v>
      </c>
      <c r="B225" s="17"/>
      <c r="C225" s="16"/>
      <c r="D225" s="18"/>
      <c r="E225" s="19"/>
      <c r="F225" s="19"/>
      <c r="G225" s="17"/>
      <c r="H225" s="17"/>
      <c r="I225" s="19"/>
      <c r="J225" s="19"/>
      <c r="K225" s="19"/>
      <c r="L225" s="19"/>
      <c r="M225" s="19"/>
      <c r="N225" s="19"/>
      <c r="O225" s="19"/>
      <c r="P225" s="19"/>
      <c r="Q225" s="20"/>
      <c r="R225" s="21"/>
      <c r="S225" s="21"/>
      <c r="T225" s="21"/>
      <c r="U225" s="21"/>
      <c r="V225" s="21"/>
      <c r="Z2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6" spans="1:26">
      <c r="A226" s="16" t="s">
        <v>158</v>
      </c>
      <c r="B226" s="17"/>
      <c r="C226" s="16"/>
      <c r="D226" s="18"/>
      <c r="E226" s="19"/>
      <c r="F226" s="19"/>
      <c r="G226" s="17"/>
      <c r="H226" s="17"/>
      <c r="I226" s="19"/>
      <c r="J226" s="19"/>
      <c r="K226" s="19"/>
      <c r="L226" s="19"/>
      <c r="M226" s="19"/>
      <c r="N226" s="19"/>
      <c r="O226" s="19"/>
      <c r="P226" s="19"/>
      <c r="Q226" s="20"/>
      <c r="R226" s="21"/>
      <c r="S226" s="21"/>
      <c r="T226" s="21"/>
      <c r="U226" s="21"/>
      <c r="V226" s="21"/>
      <c r="Z2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7" spans="1:26">
      <c r="A227" s="16" t="s">
        <v>158</v>
      </c>
      <c r="B227" s="17"/>
      <c r="C227" s="16"/>
      <c r="D227" s="18"/>
      <c r="E227" s="19"/>
      <c r="F227" s="19"/>
      <c r="G227" s="17"/>
      <c r="H227" s="17"/>
      <c r="I227" s="19"/>
      <c r="J227" s="19"/>
      <c r="K227" s="19"/>
      <c r="L227" s="19"/>
      <c r="M227" s="19"/>
      <c r="N227" s="19"/>
      <c r="O227" s="19"/>
      <c r="P227" s="19"/>
      <c r="Q227" s="20"/>
      <c r="R227" s="21"/>
      <c r="S227" s="21"/>
      <c r="T227" s="21"/>
      <c r="U227" s="21"/>
      <c r="V227" s="21"/>
      <c r="Z2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8" spans="1:26">
      <c r="A228" s="16" t="s">
        <v>158</v>
      </c>
      <c r="B228" s="17"/>
      <c r="C228" s="16"/>
      <c r="D228" s="18"/>
      <c r="E228" s="19"/>
      <c r="F228" s="19"/>
      <c r="G228" s="17"/>
      <c r="H228" s="17"/>
      <c r="I228" s="19"/>
      <c r="J228" s="19"/>
      <c r="K228" s="19"/>
      <c r="L228" s="19"/>
      <c r="M228" s="19"/>
      <c r="N228" s="19"/>
      <c r="O228" s="19"/>
      <c r="P228" s="19"/>
      <c r="Q228" s="20"/>
      <c r="R228" s="21"/>
      <c r="S228" s="21"/>
      <c r="T228" s="21"/>
      <c r="U228" s="21"/>
      <c r="V228" s="21"/>
      <c r="Z2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9" spans="1:26">
      <c r="A229" s="16" t="s">
        <v>158</v>
      </c>
      <c r="B229" s="17"/>
      <c r="C229" s="16"/>
      <c r="D229" s="18"/>
      <c r="E229" s="19"/>
      <c r="F229" s="19"/>
      <c r="G229" s="17"/>
      <c r="H229" s="17"/>
      <c r="I229" s="19"/>
      <c r="J229" s="19"/>
      <c r="K229" s="19"/>
      <c r="L229" s="19"/>
      <c r="M229" s="19"/>
      <c r="N229" s="19"/>
      <c r="O229" s="19"/>
      <c r="P229" s="19"/>
      <c r="Q229" s="20"/>
      <c r="R229" s="21"/>
      <c r="S229" s="21"/>
      <c r="T229" s="21"/>
      <c r="U229" s="21"/>
      <c r="V229" s="21"/>
      <c r="Z2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0" spans="1:26">
      <c r="A230" s="16" t="s">
        <v>158</v>
      </c>
      <c r="B230" s="17"/>
      <c r="C230" s="16"/>
      <c r="D230" s="18"/>
      <c r="E230" s="19"/>
      <c r="F230" s="19"/>
      <c r="G230" s="17"/>
      <c r="H230" s="17"/>
      <c r="I230" s="19"/>
      <c r="J230" s="19"/>
      <c r="K230" s="19"/>
      <c r="L230" s="19"/>
      <c r="M230" s="19"/>
      <c r="N230" s="19"/>
      <c r="O230" s="19"/>
      <c r="P230" s="19"/>
      <c r="Q230" s="20"/>
      <c r="R230" s="21"/>
      <c r="S230" s="21"/>
      <c r="T230" s="21"/>
      <c r="U230" s="21"/>
      <c r="V230" s="21"/>
      <c r="Z2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1" spans="1:26">
      <c r="A231" s="16" t="s">
        <v>158</v>
      </c>
      <c r="B231" s="17"/>
      <c r="C231" s="16"/>
      <c r="D231" s="18"/>
      <c r="E231" s="19"/>
      <c r="F231" s="19"/>
      <c r="G231" s="17"/>
      <c r="H231" s="17"/>
      <c r="I231" s="19"/>
      <c r="J231" s="19"/>
      <c r="K231" s="19"/>
      <c r="L231" s="19"/>
      <c r="M231" s="19"/>
      <c r="N231" s="19"/>
      <c r="O231" s="19"/>
      <c r="P231" s="19"/>
      <c r="Q231" s="20"/>
      <c r="R231" s="21"/>
      <c r="S231" s="21"/>
      <c r="T231" s="21"/>
      <c r="U231" s="21"/>
      <c r="V231" s="21"/>
      <c r="Z2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2" spans="1:26" ht="22.5">
      <c r="A232" s="16" t="s">
        <v>159</v>
      </c>
      <c r="B232" s="17"/>
      <c r="C232" s="16"/>
      <c r="D232" s="18"/>
      <c r="E232" s="19"/>
      <c r="F232" s="19"/>
      <c r="G232" s="17"/>
      <c r="H232" s="17"/>
      <c r="I232" s="19"/>
      <c r="J232" s="19"/>
      <c r="K232" s="19"/>
      <c r="L232" s="19"/>
      <c r="M232" s="19"/>
      <c r="N232" s="19"/>
      <c r="O232" s="19"/>
      <c r="P232" s="19"/>
      <c r="Q232" s="20"/>
      <c r="R232" s="21"/>
      <c r="S232" s="21"/>
      <c r="T232" s="21"/>
      <c r="U232" s="22"/>
      <c r="V232" s="21"/>
      <c r="Z2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3" spans="1:26" ht="22.5">
      <c r="A233" s="16" t="s">
        <v>159</v>
      </c>
      <c r="B233" s="17"/>
      <c r="C233" s="16"/>
      <c r="D233" s="18"/>
      <c r="E233" s="19"/>
      <c r="F233" s="19"/>
      <c r="G233" s="17"/>
      <c r="H233" s="17"/>
      <c r="I233" s="19"/>
      <c r="J233" s="19"/>
      <c r="K233" s="19"/>
      <c r="L233" s="19"/>
      <c r="M233" s="19"/>
      <c r="N233" s="19"/>
      <c r="O233" s="19"/>
      <c r="P233" s="19"/>
      <c r="Q233" s="20"/>
      <c r="R233" s="21"/>
      <c r="S233" s="21"/>
      <c r="T233" s="21"/>
      <c r="U233" s="22"/>
      <c r="V233" s="21"/>
      <c r="Z2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4" spans="1:26" ht="22.5">
      <c r="A234" s="16" t="s">
        <v>159</v>
      </c>
      <c r="B234" s="17"/>
      <c r="C234" s="16"/>
      <c r="D234" s="18"/>
      <c r="E234" s="19"/>
      <c r="F234" s="19"/>
      <c r="G234" s="17"/>
      <c r="H234" s="17"/>
      <c r="I234" s="19"/>
      <c r="J234" s="19"/>
      <c r="K234" s="19"/>
      <c r="L234" s="19"/>
      <c r="M234" s="19"/>
      <c r="N234" s="19"/>
      <c r="O234" s="19"/>
      <c r="P234" s="19"/>
      <c r="Q234" s="20"/>
      <c r="R234" s="21"/>
      <c r="S234" s="21"/>
      <c r="T234" s="21"/>
      <c r="U234" s="22"/>
      <c r="V234" s="21"/>
      <c r="Z2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5" spans="1:26" ht="22.5">
      <c r="A235" s="16" t="s">
        <v>159</v>
      </c>
      <c r="B235" s="17"/>
      <c r="C235" s="16"/>
      <c r="D235" s="18"/>
      <c r="E235" s="19"/>
      <c r="F235" s="19"/>
      <c r="G235" s="17"/>
      <c r="H235" s="17"/>
      <c r="I235" s="19"/>
      <c r="J235" s="19"/>
      <c r="K235" s="19"/>
      <c r="L235" s="19"/>
      <c r="M235" s="19"/>
      <c r="N235" s="19"/>
      <c r="O235" s="19"/>
      <c r="P235" s="19"/>
      <c r="Q235" s="20"/>
      <c r="R235" s="21"/>
      <c r="S235" s="21"/>
      <c r="T235" s="21"/>
      <c r="U235" s="22"/>
      <c r="V235" s="21"/>
      <c r="Z2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6" spans="1:26" ht="22.5">
      <c r="A236" s="16" t="s">
        <v>159</v>
      </c>
      <c r="B236" s="17"/>
      <c r="C236" s="16"/>
      <c r="D236" s="18"/>
      <c r="E236" s="19"/>
      <c r="F236" s="19"/>
      <c r="G236" s="17"/>
      <c r="H236" s="17"/>
      <c r="I236" s="19"/>
      <c r="J236" s="19"/>
      <c r="K236" s="19"/>
      <c r="L236" s="19"/>
      <c r="M236" s="19"/>
      <c r="N236" s="19"/>
      <c r="O236" s="19"/>
      <c r="P236" s="19"/>
      <c r="Q236" s="20"/>
      <c r="R236" s="21"/>
      <c r="S236" s="21"/>
      <c r="T236" s="21"/>
      <c r="U236" s="22"/>
      <c r="V236" s="21"/>
      <c r="Z2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7" spans="1:26" ht="22.5">
      <c r="A237" s="16" t="s">
        <v>159</v>
      </c>
      <c r="B237" s="17"/>
      <c r="C237" s="16"/>
      <c r="D237" s="18"/>
      <c r="E237" s="19"/>
      <c r="F237" s="19"/>
      <c r="G237" s="17"/>
      <c r="H237" s="17"/>
      <c r="I237" s="19"/>
      <c r="J237" s="19"/>
      <c r="K237" s="19"/>
      <c r="L237" s="19"/>
      <c r="M237" s="19"/>
      <c r="N237" s="19"/>
      <c r="O237" s="19"/>
      <c r="P237" s="19"/>
      <c r="Q237" s="20"/>
      <c r="R237" s="21"/>
      <c r="S237" s="21"/>
      <c r="T237" s="21"/>
      <c r="U237" s="22"/>
      <c r="V237" s="21"/>
      <c r="Z2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8" spans="1:26" ht="22.5">
      <c r="A238" s="16" t="s">
        <v>159</v>
      </c>
      <c r="B238" s="17"/>
      <c r="C238" s="16"/>
      <c r="D238" s="18"/>
      <c r="E238" s="19"/>
      <c r="F238" s="19"/>
      <c r="G238" s="17"/>
      <c r="H238" s="17"/>
      <c r="I238" s="19"/>
      <c r="J238" s="19"/>
      <c r="K238" s="19"/>
      <c r="L238" s="19"/>
      <c r="M238" s="19"/>
      <c r="N238" s="19"/>
      <c r="O238" s="19"/>
      <c r="P238" s="19"/>
      <c r="Q238" s="20"/>
      <c r="R238" s="21"/>
      <c r="S238" s="21"/>
      <c r="T238" s="21"/>
      <c r="U238" s="22"/>
      <c r="V238" s="21"/>
      <c r="Z2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9" spans="1:26" ht="22.5">
      <c r="A239" s="16" t="s">
        <v>159</v>
      </c>
      <c r="B239" s="17"/>
      <c r="C239" s="16"/>
      <c r="D239" s="18"/>
      <c r="E239" s="19"/>
      <c r="F239" s="19"/>
      <c r="G239" s="17"/>
      <c r="H239" s="17"/>
      <c r="I239" s="19"/>
      <c r="J239" s="19"/>
      <c r="K239" s="19"/>
      <c r="L239" s="19"/>
      <c r="M239" s="19"/>
      <c r="N239" s="19"/>
      <c r="O239" s="19"/>
      <c r="P239" s="19"/>
      <c r="Q239" s="20"/>
      <c r="R239" s="21"/>
      <c r="S239" s="21"/>
      <c r="T239" s="21"/>
      <c r="U239" s="21"/>
      <c r="V239" s="21"/>
      <c r="Z2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0" spans="1:26" ht="22.5">
      <c r="A240" s="16" t="s">
        <v>159</v>
      </c>
      <c r="B240" s="17"/>
      <c r="C240" s="16"/>
      <c r="D240" s="18"/>
      <c r="E240" s="19"/>
      <c r="F240" s="19"/>
      <c r="G240" s="17"/>
      <c r="H240" s="17"/>
      <c r="I240" s="19"/>
      <c r="J240" s="19"/>
      <c r="K240" s="19"/>
      <c r="L240" s="19"/>
      <c r="M240" s="19"/>
      <c r="N240" s="19"/>
      <c r="O240" s="19"/>
      <c r="P240" s="19"/>
      <c r="Q240" s="20"/>
      <c r="R240" s="21"/>
      <c r="S240" s="21"/>
      <c r="T240" s="21"/>
      <c r="U240" s="21"/>
      <c r="V240" s="21"/>
      <c r="Z2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1" spans="1:26" ht="22.5">
      <c r="A241" s="16" t="s">
        <v>159</v>
      </c>
      <c r="B241" s="17"/>
      <c r="C241" s="16"/>
      <c r="D241" s="18"/>
      <c r="E241" s="19"/>
      <c r="F241" s="19"/>
      <c r="G241" s="17"/>
      <c r="H241" s="17"/>
      <c r="I241" s="19"/>
      <c r="J241" s="19"/>
      <c r="K241" s="19"/>
      <c r="L241" s="19"/>
      <c r="M241" s="19"/>
      <c r="N241" s="19"/>
      <c r="O241" s="19"/>
      <c r="P241" s="19"/>
      <c r="Q241" s="20"/>
      <c r="R241" s="21"/>
      <c r="S241" s="21"/>
      <c r="T241" s="21"/>
      <c r="U241" s="21"/>
      <c r="V241" s="21"/>
      <c r="Z2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2" spans="1:26" ht="22.5">
      <c r="A242" s="16" t="s">
        <v>159</v>
      </c>
      <c r="B242" s="17"/>
      <c r="C242" s="16"/>
      <c r="D242" s="18"/>
      <c r="E242" s="19"/>
      <c r="F242" s="19"/>
      <c r="G242" s="17"/>
      <c r="H242" s="17"/>
      <c r="I242" s="19"/>
      <c r="J242" s="19"/>
      <c r="K242" s="19"/>
      <c r="L242" s="19"/>
      <c r="M242" s="19"/>
      <c r="N242" s="19"/>
      <c r="O242" s="19"/>
      <c r="P242" s="19"/>
      <c r="Q242" s="20"/>
      <c r="R242" s="21"/>
      <c r="S242" s="21"/>
      <c r="T242" s="21"/>
      <c r="U242" s="21"/>
      <c r="V242" s="21"/>
      <c r="Z2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3" spans="1:26" ht="22.5">
      <c r="A243" s="16" t="s">
        <v>159</v>
      </c>
      <c r="B243" s="17"/>
      <c r="C243" s="16"/>
      <c r="D243" s="18"/>
      <c r="E243" s="19"/>
      <c r="F243" s="19"/>
      <c r="G243" s="17"/>
      <c r="H243" s="17"/>
      <c r="I243" s="19"/>
      <c r="J243" s="19"/>
      <c r="K243" s="19"/>
      <c r="L243" s="19"/>
      <c r="M243" s="19"/>
      <c r="N243" s="19"/>
      <c r="O243" s="19"/>
      <c r="P243" s="19"/>
      <c r="Q243" s="20"/>
      <c r="R243" s="21"/>
      <c r="S243" s="21"/>
      <c r="T243" s="21"/>
      <c r="U243" s="21"/>
      <c r="V243" s="21"/>
      <c r="Z2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4" spans="1:26" ht="22.5">
      <c r="A244" s="16" t="s">
        <v>159</v>
      </c>
      <c r="B244" s="17"/>
      <c r="C244" s="16"/>
      <c r="D244" s="18"/>
      <c r="E244" s="19"/>
      <c r="F244" s="19"/>
      <c r="G244" s="17"/>
      <c r="H244" s="17"/>
      <c r="I244" s="19"/>
      <c r="J244" s="19"/>
      <c r="K244" s="19"/>
      <c r="L244" s="19"/>
      <c r="M244" s="19"/>
      <c r="N244" s="19"/>
      <c r="O244" s="19"/>
      <c r="P244" s="19"/>
      <c r="Q244" s="20"/>
      <c r="R244" s="21"/>
      <c r="S244" s="21"/>
      <c r="T244" s="21"/>
      <c r="U244" s="21"/>
      <c r="V244" s="21"/>
      <c r="Z2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5" spans="1:26" ht="22.5">
      <c r="A245" s="16" t="s">
        <v>159</v>
      </c>
      <c r="B245" s="17"/>
      <c r="C245" s="16"/>
      <c r="D245" s="18"/>
      <c r="E245" s="19"/>
      <c r="F245" s="19"/>
      <c r="G245" s="17"/>
      <c r="H245" s="17"/>
      <c r="I245" s="19"/>
      <c r="J245" s="19"/>
      <c r="K245" s="19"/>
      <c r="L245" s="19"/>
      <c r="M245" s="19"/>
      <c r="N245" s="19"/>
      <c r="O245" s="19"/>
      <c r="P245" s="19"/>
      <c r="Q245" s="20"/>
      <c r="R245" s="21"/>
      <c r="S245" s="21"/>
      <c r="T245" s="21"/>
      <c r="U245" s="21"/>
      <c r="V245" s="21"/>
      <c r="Z2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6" spans="1:26" ht="22.5">
      <c r="A246" s="16" t="s">
        <v>159</v>
      </c>
      <c r="B246" s="17"/>
      <c r="C246" s="16"/>
      <c r="D246" s="18"/>
      <c r="E246" s="19"/>
      <c r="F246" s="19"/>
      <c r="G246" s="17"/>
      <c r="H246" s="17"/>
      <c r="I246" s="19"/>
      <c r="J246" s="19"/>
      <c r="K246" s="19"/>
      <c r="L246" s="19"/>
      <c r="M246" s="19"/>
      <c r="N246" s="19"/>
      <c r="O246" s="19"/>
      <c r="P246" s="19"/>
      <c r="Q246" s="20"/>
      <c r="R246" s="21"/>
      <c r="S246" s="21"/>
      <c r="T246" s="21"/>
      <c r="U246" s="21"/>
      <c r="V246" s="21"/>
      <c r="Z2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7" spans="1:26" ht="22.5">
      <c r="A247" s="16" t="s">
        <v>159</v>
      </c>
      <c r="B247" s="17"/>
      <c r="C247" s="16"/>
      <c r="D247" s="18"/>
      <c r="E247" s="19"/>
      <c r="F247" s="19"/>
      <c r="G247" s="17"/>
      <c r="H247" s="17"/>
      <c r="I247" s="19"/>
      <c r="J247" s="19"/>
      <c r="K247" s="19"/>
      <c r="L247" s="19"/>
      <c r="M247" s="19"/>
      <c r="N247" s="19"/>
      <c r="O247" s="19"/>
      <c r="P247" s="19"/>
      <c r="Q247" s="20"/>
      <c r="R247" s="21"/>
      <c r="S247" s="21"/>
      <c r="T247" s="21"/>
      <c r="U247" s="21"/>
      <c r="V247" s="21"/>
      <c r="Z2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8" spans="1:26" ht="22.5">
      <c r="A248" s="16" t="s">
        <v>159</v>
      </c>
      <c r="B248" s="17"/>
      <c r="C248" s="16"/>
      <c r="D248" s="18"/>
      <c r="E248" s="19"/>
      <c r="F248" s="19"/>
      <c r="G248" s="17"/>
      <c r="H248" s="17"/>
      <c r="I248" s="19"/>
      <c r="J248" s="19"/>
      <c r="K248" s="19"/>
      <c r="L248" s="19"/>
      <c r="M248" s="19"/>
      <c r="N248" s="19"/>
      <c r="O248" s="19"/>
      <c r="P248" s="19"/>
      <c r="Q248" s="20"/>
      <c r="R248" s="21"/>
      <c r="S248" s="21"/>
      <c r="T248" s="21"/>
      <c r="U248" s="21"/>
      <c r="V248" s="21"/>
      <c r="Z2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9" spans="1:26" ht="22.5">
      <c r="A249" s="16" t="s">
        <v>159</v>
      </c>
      <c r="B249" s="17"/>
      <c r="C249" s="16"/>
      <c r="D249" s="18"/>
      <c r="E249" s="19"/>
      <c r="F249" s="19"/>
      <c r="G249" s="17"/>
      <c r="H249" s="17"/>
      <c r="I249" s="19"/>
      <c r="J249" s="19"/>
      <c r="K249" s="19"/>
      <c r="L249" s="19"/>
      <c r="M249" s="19"/>
      <c r="N249" s="19"/>
      <c r="O249" s="19"/>
      <c r="P249" s="19"/>
      <c r="Q249" s="20"/>
      <c r="R249" s="21"/>
      <c r="S249" s="21"/>
      <c r="T249" s="21"/>
      <c r="U249" s="21"/>
      <c r="V249" s="21"/>
      <c r="Z2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0" spans="1:26" ht="22.5">
      <c r="A250" s="16" t="s">
        <v>159</v>
      </c>
      <c r="B250" s="17"/>
      <c r="C250" s="16"/>
      <c r="D250" s="18"/>
      <c r="E250" s="19"/>
      <c r="F250" s="19"/>
      <c r="G250" s="17"/>
      <c r="H250" s="17"/>
      <c r="I250" s="19"/>
      <c r="J250" s="19"/>
      <c r="K250" s="19"/>
      <c r="L250" s="19"/>
      <c r="M250" s="19"/>
      <c r="N250" s="19"/>
      <c r="O250" s="19"/>
      <c r="P250" s="19"/>
      <c r="Q250" s="20"/>
      <c r="R250" s="21"/>
      <c r="S250" s="21"/>
      <c r="T250" s="21"/>
      <c r="U250" s="21"/>
      <c r="V250" s="21"/>
      <c r="Z2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1" spans="1:26" ht="22.5">
      <c r="A251" s="16" t="s">
        <v>159</v>
      </c>
      <c r="B251" s="17"/>
      <c r="C251" s="16"/>
      <c r="D251" s="18"/>
      <c r="E251" s="19"/>
      <c r="F251" s="19"/>
      <c r="G251" s="17"/>
      <c r="H251" s="17"/>
      <c r="I251" s="19"/>
      <c r="J251" s="19"/>
      <c r="K251" s="19"/>
      <c r="L251" s="19"/>
      <c r="M251" s="19"/>
      <c r="N251" s="19"/>
      <c r="O251" s="19"/>
      <c r="P251" s="19"/>
      <c r="Q251" s="20"/>
      <c r="R251" s="21"/>
      <c r="S251" s="21"/>
      <c r="T251" s="21"/>
      <c r="U251" s="21"/>
      <c r="V251" s="21"/>
      <c r="Z2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2" spans="1:26" ht="22.5">
      <c r="A252" s="16" t="s">
        <v>159</v>
      </c>
      <c r="B252" s="17"/>
      <c r="C252" s="16"/>
      <c r="D252" s="18"/>
      <c r="E252" s="19"/>
      <c r="F252" s="19"/>
      <c r="G252" s="17"/>
      <c r="H252" s="17"/>
      <c r="I252" s="19"/>
      <c r="J252" s="19"/>
      <c r="K252" s="19"/>
      <c r="L252" s="19"/>
      <c r="M252" s="19"/>
      <c r="N252" s="19"/>
      <c r="O252" s="19"/>
      <c r="P252" s="19"/>
      <c r="Q252" s="20"/>
      <c r="R252" s="21"/>
      <c r="S252" s="21"/>
      <c r="T252" s="21"/>
      <c r="U252" s="21"/>
      <c r="V252" s="21"/>
      <c r="Z2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3" spans="1:26" ht="22.5">
      <c r="A253" s="16" t="s">
        <v>159</v>
      </c>
      <c r="B253" s="17"/>
      <c r="C253" s="16"/>
      <c r="D253" s="18"/>
      <c r="E253" s="19"/>
      <c r="F253" s="19"/>
      <c r="G253" s="17"/>
      <c r="H253" s="17"/>
      <c r="I253" s="19"/>
      <c r="J253" s="19"/>
      <c r="K253" s="19"/>
      <c r="L253" s="19"/>
      <c r="M253" s="19"/>
      <c r="N253" s="19"/>
      <c r="O253" s="19"/>
      <c r="P253" s="19"/>
      <c r="Q253" s="20"/>
      <c r="R253" s="21"/>
      <c r="S253" s="21"/>
      <c r="T253" s="21"/>
      <c r="U253" s="21"/>
      <c r="V253" s="21"/>
      <c r="Z2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4" spans="1:26" ht="22.5">
      <c r="A254" s="16" t="s">
        <v>159</v>
      </c>
      <c r="B254" s="17"/>
      <c r="C254" s="16"/>
      <c r="D254" s="18"/>
      <c r="E254" s="19"/>
      <c r="F254" s="19"/>
      <c r="G254" s="17"/>
      <c r="H254" s="17"/>
      <c r="I254" s="19"/>
      <c r="J254" s="19"/>
      <c r="K254" s="19"/>
      <c r="L254" s="19"/>
      <c r="M254" s="19"/>
      <c r="N254" s="19"/>
      <c r="O254" s="19"/>
      <c r="P254" s="19"/>
      <c r="Q254" s="20"/>
      <c r="R254" s="21"/>
      <c r="S254" s="21"/>
      <c r="T254" s="21"/>
      <c r="U254" s="21"/>
      <c r="V254" s="21"/>
      <c r="Z2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5" spans="1:26" ht="22.5">
      <c r="A255" s="16" t="s">
        <v>160</v>
      </c>
      <c r="B255" s="17"/>
      <c r="C255" s="16"/>
      <c r="D255" s="18"/>
      <c r="E255" s="19"/>
      <c r="F255" s="19"/>
      <c r="G255" s="17"/>
      <c r="H255" s="17"/>
      <c r="I255" s="19"/>
      <c r="J255" s="19"/>
      <c r="K255" s="19"/>
      <c r="L255" s="19"/>
      <c r="M255" s="19"/>
      <c r="N255" s="19"/>
      <c r="O255" s="19"/>
      <c r="P255" s="19"/>
      <c r="Q255" s="20"/>
      <c r="R255" s="21"/>
      <c r="S255" s="21"/>
      <c r="T255" s="21"/>
      <c r="U255" s="22"/>
      <c r="V255" s="21"/>
      <c r="Z2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6" spans="1:26" ht="22.5">
      <c r="A256" s="16" t="s">
        <v>160</v>
      </c>
      <c r="B256" s="17"/>
      <c r="C256" s="16"/>
      <c r="D256" s="18"/>
      <c r="E256" s="19"/>
      <c r="F256" s="19"/>
      <c r="G256" s="17"/>
      <c r="H256" s="17"/>
      <c r="I256" s="19"/>
      <c r="J256" s="19"/>
      <c r="K256" s="19"/>
      <c r="L256" s="19"/>
      <c r="M256" s="19"/>
      <c r="N256" s="19"/>
      <c r="O256" s="19"/>
      <c r="P256" s="19"/>
      <c r="Q256" s="20"/>
      <c r="R256" s="21"/>
      <c r="S256" s="21"/>
      <c r="T256" s="21"/>
      <c r="U256" s="22"/>
      <c r="V256" s="21"/>
      <c r="Z2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7" spans="1:26" ht="22.5">
      <c r="A257" s="16" t="s">
        <v>160</v>
      </c>
      <c r="B257" s="17"/>
      <c r="C257" s="16"/>
      <c r="D257" s="18"/>
      <c r="E257" s="19"/>
      <c r="F257" s="19"/>
      <c r="G257" s="17"/>
      <c r="H257" s="17"/>
      <c r="I257" s="19"/>
      <c r="J257" s="19"/>
      <c r="K257" s="19"/>
      <c r="L257" s="19"/>
      <c r="M257" s="19"/>
      <c r="N257" s="19"/>
      <c r="O257" s="19"/>
      <c r="P257" s="19"/>
      <c r="Q257" s="20"/>
      <c r="R257" s="21"/>
      <c r="S257" s="21"/>
      <c r="T257" s="21"/>
      <c r="U257" s="22"/>
      <c r="V257" s="21"/>
      <c r="Z2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8" spans="1:26" ht="22.5">
      <c r="A258" s="16" t="s">
        <v>160</v>
      </c>
      <c r="B258" s="17"/>
      <c r="C258" s="16"/>
      <c r="D258" s="18"/>
      <c r="E258" s="19"/>
      <c r="F258" s="19"/>
      <c r="G258" s="17"/>
      <c r="H258" s="17"/>
      <c r="I258" s="19"/>
      <c r="J258" s="19"/>
      <c r="K258" s="19"/>
      <c r="L258" s="19"/>
      <c r="M258" s="19"/>
      <c r="N258" s="19"/>
      <c r="O258" s="19"/>
      <c r="P258" s="19"/>
      <c r="Q258" s="20"/>
      <c r="R258" s="21"/>
      <c r="S258" s="21"/>
      <c r="T258" s="21"/>
      <c r="U258" s="22"/>
      <c r="V258" s="21"/>
      <c r="Z2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9" spans="1:26" ht="22.5">
      <c r="A259" s="16" t="s">
        <v>160</v>
      </c>
      <c r="B259" s="17"/>
      <c r="C259" s="16"/>
      <c r="D259" s="18"/>
      <c r="E259" s="19"/>
      <c r="F259" s="19"/>
      <c r="G259" s="17"/>
      <c r="H259" s="17"/>
      <c r="I259" s="19"/>
      <c r="J259" s="19"/>
      <c r="K259" s="19"/>
      <c r="L259" s="19"/>
      <c r="M259" s="19"/>
      <c r="N259" s="19"/>
      <c r="O259" s="19"/>
      <c r="P259" s="19"/>
      <c r="Q259" s="20"/>
      <c r="R259" s="21"/>
      <c r="S259" s="21"/>
      <c r="T259" s="21"/>
      <c r="U259" s="22"/>
      <c r="V259" s="21"/>
      <c r="Z2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0" spans="1:26" ht="22.5">
      <c r="A260" s="16" t="s">
        <v>160</v>
      </c>
      <c r="B260" s="17"/>
      <c r="C260" s="16"/>
      <c r="D260" s="18"/>
      <c r="E260" s="19"/>
      <c r="F260" s="19"/>
      <c r="G260" s="17"/>
      <c r="H260" s="17"/>
      <c r="I260" s="19"/>
      <c r="J260" s="19"/>
      <c r="K260" s="19"/>
      <c r="L260" s="19"/>
      <c r="M260" s="19"/>
      <c r="N260" s="19"/>
      <c r="O260" s="19"/>
      <c r="P260" s="19"/>
      <c r="Q260" s="20"/>
      <c r="R260" s="21"/>
      <c r="S260" s="21"/>
      <c r="T260" s="21"/>
      <c r="U260" s="22"/>
      <c r="V260" s="21"/>
      <c r="Z2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1" spans="1:26" ht="22.5">
      <c r="A261" s="16" t="s">
        <v>160</v>
      </c>
      <c r="B261" s="17"/>
      <c r="C261" s="16"/>
      <c r="D261" s="18"/>
      <c r="E261" s="19"/>
      <c r="F261" s="19"/>
      <c r="G261" s="17"/>
      <c r="H261" s="17"/>
      <c r="I261" s="19"/>
      <c r="J261" s="19"/>
      <c r="K261" s="19"/>
      <c r="L261" s="19"/>
      <c r="M261" s="19"/>
      <c r="N261" s="19"/>
      <c r="O261" s="19"/>
      <c r="P261" s="19"/>
      <c r="Q261" s="20"/>
      <c r="R261" s="21"/>
      <c r="S261" s="21"/>
      <c r="T261" s="21"/>
      <c r="U261" s="22"/>
      <c r="V261" s="21"/>
      <c r="Z2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2" spans="1:26" ht="22.5">
      <c r="A262" s="16" t="s">
        <v>160</v>
      </c>
      <c r="B262" s="17"/>
      <c r="C262" s="16"/>
      <c r="D262" s="18"/>
      <c r="E262" s="19"/>
      <c r="F262" s="19"/>
      <c r="G262" s="17"/>
      <c r="H262" s="17"/>
      <c r="I262" s="19"/>
      <c r="J262" s="19"/>
      <c r="K262" s="19"/>
      <c r="L262" s="19"/>
      <c r="M262" s="19"/>
      <c r="N262" s="19"/>
      <c r="O262" s="19"/>
      <c r="P262" s="19"/>
      <c r="Q262" s="20"/>
      <c r="R262" s="21"/>
      <c r="S262" s="21"/>
      <c r="T262" s="21"/>
      <c r="U262" s="21"/>
      <c r="V262" s="21"/>
      <c r="Z2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3" spans="1:26" ht="22.5">
      <c r="A263" s="16" t="s">
        <v>160</v>
      </c>
      <c r="B263" s="17"/>
      <c r="C263" s="16"/>
      <c r="D263" s="18"/>
      <c r="E263" s="19"/>
      <c r="F263" s="19"/>
      <c r="G263" s="17"/>
      <c r="H263" s="17"/>
      <c r="I263" s="19"/>
      <c r="J263" s="19"/>
      <c r="K263" s="19"/>
      <c r="L263" s="19"/>
      <c r="M263" s="19"/>
      <c r="N263" s="19"/>
      <c r="O263" s="19"/>
      <c r="P263" s="19"/>
      <c r="Q263" s="20"/>
      <c r="R263" s="21"/>
      <c r="S263" s="21"/>
      <c r="T263" s="21"/>
      <c r="U263" s="21"/>
      <c r="V263" s="21"/>
      <c r="Z2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4" spans="1:26" ht="22.5">
      <c r="A264" s="16" t="s">
        <v>160</v>
      </c>
      <c r="B264" s="17"/>
      <c r="C264" s="16"/>
      <c r="D264" s="18"/>
      <c r="E264" s="19"/>
      <c r="F264" s="19"/>
      <c r="G264" s="17"/>
      <c r="H264" s="17"/>
      <c r="I264" s="19"/>
      <c r="J264" s="19"/>
      <c r="K264" s="19"/>
      <c r="L264" s="19"/>
      <c r="M264" s="19"/>
      <c r="N264" s="19"/>
      <c r="O264" s="19"/>
      <c r="P264" s="19"/>
      <c r="Q264" s="20"/>
      <c r="R264" s="21"/>
      <c r="S264" s="21"/>
      <c r="T264" s="21"/>
      <c r="U264" s="21"/>
      <c r="V264" s="21"/>
      <c r="Z2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5" spans="1:26" ht="22.5">
      <c r="A265" s="16" t="s">
        <v>160</v>
      </c>
      <c r="B265" s="17"/>
      <c r="C265" s="16"/>
      <c r="D265" s="18"/>
      <c r="E265" s="19"/>
      <c r="F265" s="19"/>
      <c r="G265" s="17"/>
      <c r="H265" s="17"/>
      <c r="I265" s="19"/>
      <c r="J265" s="19"/>
      <c r="K265" s="19"/>
      <c r="L265" s="19"/>
      <c r="M265" s="19"/>
      <c r="N265" s="19"/>
      <c r="O265" s="19"/>
      <c r="P265" s="19"/>
      <c r="Q265" s="20"/>
      <c r="R265" s="21"/>
      <c r="S265" s="21"/>
      <c r="T265" s="21"/>
      <c r="U265" s="21"/>
      <c r="V265" s="21"/>
      <c r="Z2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6" spans="1:26" ht="22.5">
      <c r="A266" s="16" t="s">
        <v>160</v>
      </c>
      <c r="B266" s="17"/>
      <c r="C266" s="16"/>
      <c r="D266" s="18"/>
      <c r="E266" s="19"/>
      <c r="F266" s="19"/>
      <c r="G266" s="17"/>
      <c r="H266" s="17"/>
      <c r="I266" s="19"/>
      <c r="J266" s="19"/>
      <c r="K266" s="19"/>
      <c r="L266" s="19"/>
      <c r="M266" s="19"/>
      <c r="N266" s="19"/>
      <c r="O266" s="19"/>
      <c r="P266" s="19"/>
      <c r="Q266" s="20"/>
      <c r="R266" s="21"/>
      <c r="S266" s="21"/>
      <c r="T266" s="21"/>
      <c r="U266" s="21"/>
      <c r="V266" s="21"/>
      <c r="Z2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7" spans="1:26" ht="22.5">
      <c r="A267" s="16" t="s">
        <v>160</v>
      </c>
      <c r="B267" s="17"/>
      <c r="C267" s="16"/>
      <c r="D267" s="18"/>
      <c r="E267" s="19"/>
      <c r="F267" s="19"/>
      <c r="G267" s="17"/>
      <c r="H267" s="17"/>
      <c r="I267" s="19"/>
      <c r="J267" s="19"/>
      <c r="K267" s="19"/>
      <c r="L267" s="19"/>
      <c r="M267" s="19"/>
      <c r="N267" s="19"/>
      <c r="O267" s="19"/>
      <c r="P267" s="19"/>
      <c r="Q267" s="20"/>
      <c r="R267" s="21"/>
      <c r="S267" s="21"/>
      <c r="T267" s="21"/>
      <c r="U267" s="21"/>
      <c r="V267" s="21"/>
      <c r="Z2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8" spans="1:26" ht="22.5">
      <c r="A268" s="16" t="s">
        <v>160</v>
      </c>
      <c r="B268" s="17"/>
      <c r="C268" s="16"/>
      <c r="D268" s="18"/>
      <c r="E268" s="19"/>
      <c r="F268" s="19"/>
      <c r="G268" s="17"/>
      <c r="H268" s="17"/>
      <c r="I268" s="19"/>
      <c r="J268" s="19"/>
      <c r="K268" s="19"/>
      <c r="L268" s="19"/>
      <c r="M268" s="19"/>
      <c r="N268" s="19"/>
      <c r="O268" s="19"/>
      <c r="P268" s="19"/>
      <c r="Q268" s="20"/>
      <c r="R268" s="21"/>
      <c r="S268" s="21"/>
      <c r="T268" s="21"/>
      <c r="U268" s="21"/>
      <c r="V268" s="21"/>
      <c r="Z2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9" spans="1:26" ht="22.5">
      <c r="A269" s="16" t="s">
        <v>160</v>
      </c>
      <c r="B269" s="17"/>
      <c r="C269" s="16"/>
      <c r="D269" s="18"/>
      <c r="E269" s="19"/>
      <c r="F269" s="19"/>
      <c r="G269" s="17"/>
      <c r="H269" s="17"/>
      <c r="I269" s="19"/>
      <c r="J269" s="19"/>
      <c r="K269" s="19"/>
      <c r="L269" s="19"/>
      <c r="M269" s="19"/>
      <c r="N269" s="19"/>
      <c r="O269" s="19"/>
      <c r="P269" s="19"/>
      <c r="Q269" s="20"/>
      <c r="R269" s="21"/>
      <c r="S269" s="21"/>
      <c r="T269" s="21"/>
      <c r="U269" s="21"/>
      <c r="V269" s="21"/>
      <c r="Z2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0" spans="1:26" ht="22.5">
      <c r="A270" s="16" t="s">
        <v>160</v>
      </c>
      <c r="B270" s="17"/>
      <c r="C270" s="16"/>
      <c r="D270" s="18"/>
      <c r="E270" s="19"/>
      <c r="F270" s="19"/>
      <c r="G270" s="17"/>
      <c r="H270" s="17"/>
      <c r="I270" s="19"/>
      <c r="J270" s="19"/>
      <c r="K270" s="19"/>
      <c r="L270" s="19"/>
      <c r="M270" s="19"/>
      <c r="N270" s="19"/>
      <c r="O270" s="19"/>
      <c r="P270" s="19"/>
      <c r="Q270" s="20"/>
      <c r="R270" s="21"/>
      <c r="S270" s="21"/>
      <c r="T270" s="21"/>
      <c r="U270" s="21"/>
      <c r="V270" s="21"/>
      <c r="Z2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1" spans="1:26" ht="22.5">
      <c r="A271" s="16" t="s">
        <v>160</v>
      </c>
      <c r="B271" s="17"/>
      <c r="C271" s="16"/>
      <c r="D271" s="18"/>
      <c r="E271" s="19"/>
      <c r="F271" s="19"/>
      <c r="G271" s="17"/>
      <c r="H271" s="17"/>
      <c r="I271" s="19"/>
      <c r="J271" s="19"/>
      <c r="K271" s="19"/>
      <c r="L271" s="19"/>
      <c r="M271" s="19"/>
      <c r="N271" s="19"/>
      <c r="O271" s="19"/>
      <c r="P271" s="19"/>
      <c r="Q271" s="20"/>
      <c r="R271" s="21"/>
      <c r="S271" s="21"/>
      <c r="T271" s="21"/>
      <c r="U271" s="21"/>
      <c r="V271" s="21"/>
      <c r="Z2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2" spans="1:26" ht="22.5">
      <c r="A272" s="16" t="s">
        <v>160</v>
      </c>
      <c r="B272" s="17"/>
      <c r="C272" s="16"/>
      <c r="D272" s="18"/>
      <c r="E272" s="19"/>
      <c r="F272" s="19"/>
      <c r="G272" s="17"/>
      <c r="H272" s="17"/>
      <c r="I272" s="19"/>
      <c r="J272" s="19"/>
      <c r="K272" s="19"/>
      <c r="L272" s="19"/>
      <c r="M272" s="19"/>
      <c r="N272" s="19"/>
      <c r="O272" s="19"/>
      <c r="P272" s="19"/>
      <c r="Q272" s="20"/>
      <c r="R272" s="21"/>
      <c r="S272" s="21"/>
      <c r="T272" s="21"/>
      <c r="U272" s="21"/>
      <c r="V272" s="21"/>
      <c r="Z2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3" spans="1:26" ht="22.5">
      <c r="A273" s="16" t="s">
        <v>160</v>
      </c>
      <c r="B273" s="17"/>
      <c r="C273" s="16"/>
      <c r="D273" s="18"/>
      <c r="E273" s="19"/>
      <c r="F273" s="19"/>
      <c r="G273" s="17"/>
      <c r="H273" s="17"/>
      <c r="I273" s="19"/>
      <c r="J273" s="19"/>
      <c r="K273" s="19"/>
      <c r="L273" s="19"/>
      <c r="M273" s="19"/>
      <c r="N273" s="19"/>
      <c r="O273" s="19"/>
      <c r="P273" s="19"/>
      <c r="Q273" s="20"/>
      <c r="R273" s="21"/>
      <c r="S273" s="21"/>
      <c r="T273" s="21"/>
      <c r="U273" s="21"/>
      <c r="V273" s="21"/>
      <c r="Z2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4" spans="1:26" ht="22.5">
      <c r="A274" s="16" t="s">
        <v>160</v>
      </c>
      <c r="B274" s="17"/>
      <c r="C274" s="16"/>
      <c r="D274" s="18"/>
      <c r="E274" s="19"/>
      <c r="F274" s="19"/>
      <c r="G274" s="17"/>
      <c r="H274" s="17"/>
      <c r="I274" s="19"/>
      <c r="J274" s="19"/>
      <c r="K274" s="19"/>
      <c r="L274" s="19"/>
      <c r="M274" s="19"/>
      <c r="N274" s="19"/>
      <c r="O274" s="19"/>
      <c r="P274" s="19"/>
      <c r="Q274" s="20"/>
      <c r="R274" s="21"/>
      <c r="S274" s="21"/>
      <c r="T274" s="21"/>
      <c r="U274" s="21"/>
      <c r="V274" s="21"/>
      <c r="Z2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5" spans="1:26" ht="22.5">
      <c r="A275" s="16" t="s">
        <v>160</v>
      </c>
      <c r="B275" s="17"/>
      <c r="C275" s="16"/>
      <c r="D275" s="18"/>
      <c r="E275" s="19"/>
      <c r="F275" s="19"/>
      <c r="G275" s="17"/>
      <c r="H275" s="17"/>
      <c r="I275" s="19"/>
      <c r="J275" s="19"/>
      <c r="K275" s="19"/>
      <c r="L275" s="19"/>
      <c r="M275" s="19"/>
      <c r="N275" s="19"/>
      <c r="O275" s="19"/>
      <c r="P275" s="19"/>
      <c r="Q275" s="20"/>
      <c r="R275" s="21"/>
      <c r="S275" s="21"/>
      <c r="T275" s="21"/>
      <c r="U275" s="21"/>
      <c r="V275" s="21"/>
      <c r="Z2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6" spans="1:26" ht="22.5">
      <c r="A276" s="16" t="s">
        <v>160</v>
      </c>
      <c r="B276" s="17"/>
      <c r="C276" s="16"/>
      <c r="D276" s="18"/>
      <c r="E276" s="19"/>
      <c r="F276" s="19"/>
      <c r="G276" s="17"/>
      <c r="H276" s="17"/>
      <c r="I276" s="19"/>
      <c r="J276" s="19"/>
      <c r="K276" s="19"/>
      <c r="L276" s="19"/>
      <c r="M276" s="19"/>
      <c r="N276" s="19"/>
      <c r="O276" s="19"/>
      <c r="P276" s="19"/>
      <c r="Q276" s="20"/>
      <c r="R276" s="21"/>
      <c r="S276" s="21"/>
      <c r="T276" s="21"/>
      <c r="U276" s="21"/>
      <c r="V276" s="21"/>
      <c r="Z2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7" spans="1:26" ht="22.5">
      <c r="A277" s="16" t="s">
        <v>160</v>
      </c>
      <c r="B277" s="17"/>
      <c r="C277" s="16"/>
      <c r="D277" s="18"/>
      <c r="E277" s="19"/>
      <c r="F277" s="19"/>
      <c r="G277" s="17"/>
      <c r="H277" s="17"/>
      <c r="I277" s="19"/>
      <c r="J277" s="19"/>
      <c r="K277" s="19"/>
      <c r="L277" s="19"/>
      <c r="M277" s="19"/>
      <c r="N277" s="19"/>
      <c r="O277" s="19"/>
      <c r="P277" s="19"/>
      <c r="Q277" s="20"/>
      <c r="R277" s="21"/>
      <c r="S277" s="21"/>
      <c r="T277" s="21"/>
      <c r="U277" s="21"/>
      <c r="V277" s="21"/>
      <c r="Z2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8" spans="1:26">
      <c r="Z2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9" spans="1:26">
      <c r="Z2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0" spans="1:26">
      <c r="Z2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1" spans="1:26">
      <c r="Z2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2" spans="1:26">
      <c r="Z2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3" spans="1:26" ht="18.75" customHeight="1">
      <c r="Z2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38" t="s">
        <v>161</v>
      </c>
      <c r="B2" s="138"/>
      <c r="C2" s="138"/>
      <c r="D2" s="138"/>
      <c r="E2" s="138"/>
      <c r="F2" s="138"/>
      <c r="G2" s="138"/>
      <c r="H2" s="138"/>
      <c r="I2" s="138"/>
      <c r="J2" s="82"/>
      <c r="K2" s="82"/>
      <c r="L2" s="82"/>
      <c r="M2" s="82"/>
      <c r="N2" s="82"/>
      <c r="O2" s="82"/>
      <c r="P2" s="82"/>
      <c r="Q2" s="82"/>
      <c r="R2" s="82"/>
    </row>
    <row r="3" spans="1:18">
      <c r="A3" s="85" t="s">
        <v>150</v>
      </c>
      <c r="D3" t="s">
        <v>29</v>
      </c>
      <c r="F3" s="85" t="s">
        <v>150</v>
      </c>
      <c r="G3" t="s">
        <v>146</v>
      </c>
      <c r="I3" t="s">
        <v>180</v>
      </c>
      <c r="K3" s="85" t="s">
        <v>150</v>
      </c>
      <c r="P3" t="s">
        <v>109</v>
      </c>
      <c r="Q3" t="s">
        <v>182</v>
      </c>
    </row>
    <row r="4" spans="1:18">
      <c r="A4" s="87" t="s">
        <v>143</v>
      </c>
      <c r="C4" t="s">
        <v>142</v>
      </c>
      <c r="D4" s="13">
        <f t="shared" ref="D4:D15" si="0">B4</f>
        <v>0</v>
      </c>
      <c r="F4" s="87" t="s">
        <v>143</v>
      </c>
      <c r="G4" s="86"/>
      <c r="H4" t="s">
        <v>142</v>
      </c>
      <c r="I4" s="13">
        <f t="shared" ref="I4:I15" si="1">G4</f>
        <v>0</v>
      </c>
      <c r="J4" s="13"/>
      <c r="K4" s="87" t="s">
        <v>143</v>
      </c>
      <c r="M4" s="13" t="str">
        <f t="shared" ref="M4:M15" si="2">K4</f>
        <v>Febrero</v>
      </c>
      <c r="N4" s="13">
        <f t="shared" ref="N4:N15" si="3">L4</f>
        <v>0</v>
      </c>
      <c r="O4" s="13"/>
      <c r="P4" s="79" t="e">
        <f t="shared" ref="P4:P15" si="4">+D4/N4</f>
        <v>#DIV/0!</v>
      </c>
      <c r="Q4" s="79" t="e">
        <f t="shared" ref="Q4:Q15" si="5">+I4/N4</f>
        <v>#DIV/0!</v>
      </c>
      <c r="R4" s="13"/>
    </row>
    <row r="5" spans="1:18">
      <c r="A5" s="87" t="s">
        <v>144</v>
      </c>
      <c r="C5" t="s">
        <v>143</v>
      </c>
      <c r="D5" s="13">
        <f t="shared" si="0"/>
        <v>0</v>
      </c>
      <c r="F5" s="87" t="s">
        <v>144</v>
      </c>
      <c r="G5" s="86"/>
      <c r="H5" t="s">
        <v>143</v>
      </c>
      <c r="I5" s="13">
        <f t="shared" si="1"/>
        <v>0</v>
      </c>
      <c r="J5" s="13"/>
      <c r="K5" s="87" t="s">
        <v>144</v>
      </c>
      <c r="M5" s="13" t="str">
        <f t="shared" si="2"/>
        <v>Marzo</v>
      </c>
      <c r="N5" s="13">
        <f t="shared" si="3"/>
        <v>0</v>
      </c>
      <c r="O5" s="13"/>
      <c r="P5" s="79" t="e">
        <f t="shared" si="4"/>
        <v>#DIV/0!</v>
      </c>
      <c r="Q5" s="79" t="e">
        <f t="shared" si="5"/>
        <v>#DIV/0!</v>
      </c>
      <c r="R5" s="13"/>
    </row>
    <row r="6" spans="1:18">
      <c r="A6" s="87" t="s">
        <v>147</v>
      </c>
      <c r="C6" t="s">
        <v>144</v>
      </c>
      <c r="D6" s="13">
        <f t="shared" si="0"/>
        <v>0</v>
      </c>
      <c r="F6" s="87" t="s">
        <v>147</v>
      </c>
      <c r="G6" s="86"/>
      <c r="H6" t="s">
        <v>144</v>
      </c>
      <c r="I6" s="13">
        <f t="shared" si="1"/>
        <v>0</v>
      </c>
      <c r="J6" s="13"/>
      <c r="K6" s="87" t="s">
        <v>147</v>
      </c>
      <c r="M6" s="13" t="str">
        <f t="shared" si="2"/>
        <v>Abril</v>
      </c>
      <c r="N6" s="13">
        <f t="shared" si="3"/>
        <v>0</v>
      </c>
      <c r="O6" s="13"/>
      <c r="P6" s="79" t="e">
        <f t="shared" si="4"/>
        <v>#DIV/0!</v>
      </c>
      <c r="Q6" s="79" t="e">
        <f t="shared" si="5"/>
        <v>#DIV/0!</v>
      </c>
      <c r="R6" s="13"/>
    </row>
    <row r="7" spans="1:18">
      <c r="A7" s="87" t="s">
        <v>148</v>
      </c>
      <c r="C7" t="s">
        <v>147</v>
      </c>
      <c r="D7" s="13">
        <f t="shared" si="0"/>
        <v>0</v>
      </c>
      <c r="F7" s="87" t="s">
        <v>148</v>
      </c>
      <c r="G7" s="86"/>
      <c r="H7" t="s">
        <v>147</v>
      </c>
      <c r="I7" s="13">
        <f t="shared" si="1"/>
        <v>0</v>
      </c>
      <c r="J7" s="13"/>
      <c r="K7" s="87" t="s">
        <v>148</v>
      </c>
      <c r="M7" s="13" t="str">
        <f t="shared" si="2"/>
        <v>Mayo</v>
      </c>
      <c r="N7" s="13">
        <f t="shared" si="3"/>
        <v>0</v>
      </c>
      <c r="O7" s="13"/>
      <c r="P7" s="79" t="e">
        <f t="shared" si="4"/>
        <v>#DIV/0!</v>
      </c>
      <c r="Q7" s="79" t="e">
        <f t="shared" si="5"/>
        <v>#DIV/0!</v>
      </c>
      <c r="R7" s="13"/>
    </row>
    <row r="8" spans="1:18">
      <c r="A8" s="87" t="s">
        <v>154</v>
      </c>
      <c r="C8" t="s">
        <v>148</v>
      </c>
      <c r="D8" s="13">
        <f t="shared" si="0"/>
        <v>0</v>
      </c>
      <c r="F8" s="87" t="s">
        <v>154</v>
      </c>
      <c r="G8" s="86"/>
      <c r="H8" t="s">
        <v>148</v>
      </c>
      <c r="I8" s="13">
        <f t="shared" si="1"/>
        <v>0</v>
      </c>
      <c r="J8" s="13"/>
      <c r="K8" s="87" t="s">
        <v>154</v>
      </c>
      <c r="M8" s="13" t="str">
        <f t="shared" si="2"/>
        <v>Junio</v>
      </c>
      <c r="N8" s="13">
        <f t="shared" si="3"/>
        <v>0</v>
      </c>
      <c r="O8" s="13"/>
      <c r="P8" s="79" t="e">
        <f t="shared" si="4"/>
        <v>#DIV/0!</v>
      </c>
      <c r="Q8" s="79" t="e">
        <f t="shared" si="5"/>
        <v>#DIV/0!</v>
      </c>
      <c r="R8" s="13"/>
    </row>
    <row r="9" spans="1:18">
      <c r="A9" s="87" t="s">
        <v>155</v>
      </c>
      <c r="C9" t="s">
        <v>154</v>
      </c>
      <c r="D9" s="13">
        <f t="shared" si="0"/>
        <v>0</v>
      </c>
      <c r="F9" s="87" t="s">
        <v>155</v>
      </c>
      <c r="G9" s="86"/>
      <c r="H9" t="s">
        <v>154</v>
      </c>
      <c r="I9" s="13">
        <f t="shared" si="1"/>
        <v>0</v>
      </c>
      <c r="J9" s="13"/>
      <c r="K9" s="87" t="s">
        <v>155</v>
      </c>
      <c r="M9" s="13" t="str">
        <f t="shared" si="2"/>
        <v>Julio</v>
      </c>
      <c r="N9" s="13">
        <f t="shared" si="3"/>
        <v>0</v>
      </c>
      <c r="O9" s="13"/>
      <c r="P9" s="79" t="e">
        <f t="shared" si="4"/>
        <v>#DIV/0!</v>
      </c>
      <c r="Q9" s="79" t="e">
        <f t="shared" si="5"/>
        <v>#DIV/0!</v>
      </c>
      <c r="R9" s="13"/>
    </row>
    <row r="10" spans="1:18">
      <c r="A10" s="87" t="s">
        <v>156</v>
      </c>
      <c r="C10" t="s">
        <v>155</v>
      </c>
      <c r="D10" s="13">
        <f t="shared" si="0"/>
        <v>0</v>
      </c>
      <c r="F10" s="87" t="s">
        <v>156</v>
      </c>
      <c r="G10" s="86"/>
      <c r="H10" t="s">
        <v>155</v>
      </c>
      <c r="I10" s="13">
        <f t="shared" si="1"/>
        <v>0</v>
      </c>
      <c r="J10" s="13"/>
      <c r="K10" s="87" t="s">
        <v>156</v>
      </c>
      <c r="M10" s="13" t="str">
        <f t="shared" si="2"/>
        <v>Agosto</v>
      </c>
      <c r="N10" s="13">
        <f t="shared" si="3"/>
        <v>0</v>
      </c>
      <c r="O10" s="13"/>
      <c r="P10" s="79" t="e">
        <f t="shared" si="4"/>
        <v>#DIV/0!</v>
      </c>
      <c r="Q10" s="79" t="e">
        <f t="shared" si="5"/>
        <v>#DIV/0!</v>
      </c>
      <c r="R10" s="13"/>
    </row>
    <row r="11" spans="1:18">
      <c r="A11" s="87" t="s">
        <v>157</v>
      </c>
      <c r="C11" t="s">
        <v>156</v>
      </c>
      <c r="D11" s="13">
        <f t="shared" si="0"/>
        <v>0</v>
      </c>
      <c r="F11" s="87" t="s">
        <v>157</v>
      </c>
      <c r="G11" s="86"/>
      <c r="H11" t="s">
        <v>156</v>
      </c>
      <c r="I11" s="13">
        <f t="shared" si="1"/>
        <v>0</v>
      </c>
      <c r="J11" s="13"/>
      <c r="K11" s="87" t="s">
        <v>157</v>
      </c>
      <c r="M11" s="13" t="str">
        <f t="shared" si="2"/>
        <v>Septiembre</v>
      </c>
      <c r="N11" s="13">
        <f t="shared" si="3"/>
        <v>0</v>
      </c>
      <c r="O11" s="13"/>
      <c r="P11" s="79" t="e">
        <f t="shared" si="4"/>
        <v>#DIV/0!</v>
      </c>
      <c r="Q11" s="79" t="e">
        <f t="shared" si="5"/>
        <v>#DIV/0!</v>
      </c>
      <c r="R11" s="13"/>
    </row>
    <row r="12" spans="1:18">
      <c r="A12" s="87" t="s">
        <v>158</v>
      </c>
      <c r="C12" t="s">
        <v>157</v>
      </c>
      <c r="D12" s="13">
        <f t="shared" si="0"/>
        <v>0</v>
      </c>
      <c r="F12" s="87" t="s">
        <v>158</v>
      </c>
      <c r="G12" s="86"/>
      <c r="H12" t="s">
        <v>157</v>
      </c>
      <c r="I12" s="13">
        <f t="shared" si="1"/>
        <v>0</v>
      </c>
      <c r="J12" s="13"/>
      <c r="K12" s="87" t="s">
        <v>158</v>
      </c>
      <c r="M12" s="13" t="str">
        <f t="shared" si="2"/>
        <v>Octubre</v>
      </c>
      <c r="N12" s="13">
        <f t="shared" si="3"/>
        <v>0</v>
      </c>
      <c r="O12" s="13"/>
      <c r="P12" s="79" t="e">
        <f t="shared" si="4"/>
        <v>#DIV/0!</v>
      </c>
      <c r="Q12" s="79" t="e">
        <f t="shared" si="5"/>
        <v>#DIV/0!</v>
      </c>
      <c r="R12" s="13"/>
    </row>
    <row r="13" spans="1:18">
      <c r="A13" s="87" t="s">
        <v>159</v>
      </c>
      <c r="C13" t="s">
        <v>158</v>
      </c>
      <c r="D13" s="13">
        <f t="shared" si="0"/>
        <v>0</v>
      </c>
      <c r="F13" s="87" t="s">
        <v>159</v>
      </c>
      <c r="G13" s="86"/>
      <c r="H13" t="s">
        <v>158</v>
      </c>
      <c r="I13" s="13">
        <f t="shared" si="1"/>
        <v>0</v>
      </c>
      <c r="J13" s="13"/>
      <c r="K13" s="87" t="s">
        <v>159</v>
      </c>
      <c r="M13" s="13" t="str">
        <f t="shared" si="2"/>
        <v>Noviembre</v>
      </c>
      <c r="N13" s="13">
        <f t="shared" si="3"/>
        <v>0</v>
      </c>
      <c r="O13" s="13"/>
      <c r="P13" s="79" t="e">
        <f t="shared" si="4"/>
        <v>#DIV/0!</v>
      </c>
      <c r="Q13" s="79" t="e">
        <f t="shared" si="5"/>
        <v>#DIV/0!</v>
      </c>
      <c r="R13" s="13"/>
    </row>
    <row r="14" spans="1:18">
      <c r="A14" s="87" t="s">
        <v>160</v>
      </c>
      <c r="C14" t="s">
        <v>159</v>
      </c>
      <c r="D14" s="13">
        <f t="shared" si="0"/>
        <v>0</v>
      </c>
      <c r="F14" s="87" t="s">
        <v>160</v>
      </c>
      <c r="G14" s="86"/>
      <c r="H14" t="s">
        <v>159</v>
      </c>
      <c r="I14" s="13">
        <f t="shared" si="1"/>
        <v>0</v>
      </c>
      <c r="J14" s="13"/>
      <c r="K14" s="87" t="s">
        <v>160</v>
      </c>
      <c r="M14" s="13" t="str">
        <f t="shared" si="2"/>
        <v>Diciembre</v>
      </c>
      <c r="N14" s="13">
        <f t="shared" si="3"/>
        <v>0</v>
      </c>
      <c r="O14" s="13"/>
      <c r="P14" s="79" t="e">
        <f t="shared" si="4"/>
        <v>#DIV/0!</v>
      </c>
      <c r="Q14" s="79" t="e">
        <f t="shared" si="5"/>
        <v>#DIV/0!</v>
      </c>
      <c r="R14" s="13"/>
    </row>
    <row r="15" spans="1:18">
      <c r="A15" s="87" t="s">
        <v>178</v>
      </c>
      <c r="C15" t="s">
        <v>160</v>
      </c>
      <c r="D15" s="13">
        <f t="shared" si="0"/>
        <v>0</v>
      </c>
      <c r="F15" s="87" t="s">
        <v>178</v>
      </c>
      <c r="G15" s="86"/>
      <c r="H15" t="s">
        <v>160</v>
      </c>
      <c r="I15" s="13">
        <f t="shared" si="1"/>
        <v>0</v>
      </c>
      <c r="J15" s="13"/>
      <c r="K15" s="87" t="s">
        <v>178</v>
      </c>
      <c r="M15" s="13" t="str">
        <f t="shared" si="2"/>
        <v>(en blanco)</v>
      </c>
      <c r="N15" s="13">
        <f t="shared" si="3"/>
        <v>0</v>
      </c>
      <c r="O15" s="13"/>
      <c r="P15" s="79" t="e">
        <f t="shared" si="4"/>
        <v>#DIV/0!</v>
      </c>
      <c r="Q15" s="79" t="e">
        <f t="shared" si="5"/>
        <v>#DIV/0!</v>
      </c>
      <c r="R15" s="13"/>
    </row>
    <row r="16" spans="1:18">
      <c r="A16" s="87" t="s">
        <v>145</v>
      </c>
      <c r="F16" s="87" t="s">
        <v>145</v>
      </c>
      <c r="G16" s="88"/>
      <c r="K16" s="87" t="s">
        <v>145</v>
      </c>
      <c r="M16" s="13"/>
    </row>
    <row r="17" spans="1:18">
      <c r="M17" s="74"/>
    </row>
    <row r="21" spans="1:18">
      <c r="A21" s="138" t="s">
        <v>181</v>
      </c>
      <c r="B21" s="138"/>
      <c r="C21" s="138"/>
      <c r="D21" s="138"/>
      <c r="E21" s="138"/>
      <c r="F21" s="138"/>
      <c r="G21" s="138"/>
      <c r="H21" s="138"/>
      <c r="I21" s="138"/>
      <c r="J21" s="82"/>
      <c r="K21" s="82"/>
      <c r="L21" s="82"/>
      <c r="M21" s="82"/>
      <c r="N21" s="82"/>
      <c r="O21" s="82"/>
      <c r="P21" s="82"/>
      <c r="Q21" s="82"/>
      <c r="R21" s="82"/>
    </row>
    <row r="22" spans="1:18">
      <c r="A22" s="85" t="s">
        <v>150</v>
      </c>
      <c r="F22" s="85" t="s">
        <v>150</v>
      </c>
      <c r="G22" t="s">
        <v>146</v>
      </c>
      <c r="K22" s="85" t="s">
        <v>150</v>
      </c>
      <c r="P22" t="s">
        <v>109</v>
      </c>
      <c r="Q22" t="s">
        <v>182</v>
      </c>
    </row>
    <row r="23" spans="1:18">
      <c r="A23" s="87" t="s">
        <v>143</v>
      </c>
      <c r="C23" t="str">
        <f t="shared" ref="C23:C34" si="6">A23</f>
        <v>Febrero</v>
      </c>
      <c r="D23" s="13">
        <f t="shared" ref="D23:D34" si="7">B23</f>
        <v>0</v>
      </c>
      <c r="F23" s="87" t="s">
        <v>143</v>
      </c>
      <c r="G23" s="86"/>
      <c r="H23" t="str">
        <f t="shared" ref="H23:H34" si="8">F23</f>
        <v>Febrero</v>
      </c>
      <c r="I23" s="13">
        <f t="shared" ref="I23:I34" si="9">G23</f>
        <v>0</v>
      </c>
      <c r="K23" s="87" t="s">
        <v>143</v>
      </c>
      <c r="M23" s="13" t="str">
        <f t="shared" ref="M23:M34" si="10">K23</f>
        <v>Febrero</v>
      </c>
      <c r="N23" s="13">
        <f t="shared" ref="N23:N34" si="11">L23</f>
        <v>0</v>
      </c>
      <c r="O23" s="13"/>
      <c r="P23" s="79" t="e">
        <f t="shared" ref="P23:P34" si="12">+D23/N23</f>
        <v>#DIV/0!</v>
      </c>
      <c r="Q23" s="79" t="e">
        <f t="shared" ref="Q23:Q34" si="13">+I23/N23</f>
        <v>#DIV/0!</v>
      </c>
    </row>
    <row r="24" spans="1:18">
      <c r="A24" s="87" t="s">
        <v>144</v>
      </c>
      <c r="C24" t="str">
        <f t="shared" si="6"/>
        <v>Marzo</v>
      </c>
      <c r="D24" s="13">
        <f t="shared" si="7"/>
        <v>0</v>
      </c>
      <c r="F24" s="87" t="s">
        <v>144</v>
      </c>
      <c r="G24" s="86"/>
      <c r="H24" t="str">
        <f t="shared" si="8"/>
        <v>Marzo</v>
      </c>
      <c r="I24" s="13">
        <f t="shared" si="9"/>
        <v>0</v>
      </c>
      <c r="K24" s="87" t="s">
        <v>144</v>
      </c>
      <c r="M24" s="13" t="str">
        <f t="shared" si="10"/>
        <v>Marzo</v>
      </c>
      <c r="N24" s="13">
        <f t="shared" si="11"/>
        <v>0</v>
      </c>
      <c r="O24" s="13"/>
      <c r="P24" s="79" t="e">
        <f t="shared" si="12"/>
        <v>#DIV/0!</v>
      </c>
      <c r="Q24" s="79" t="e">
        <f t="shared" si="13"/>
        <v>#DIV/0!</v>
      </c>
    </row>
    <row r="25" spans="1:18">
      <c r="A25" s="87" t="s">
        <v>147</v>
      </c>
      <c r="C25" t="str">
        <f t="shared" si="6"/>
        <v>Abril</v>
      </c>
      <c r="D25" s="13">
        <f t="shared" si="7"/>
        <v>0</v>
      </c>
      <c r="F25" s="87" t="s">
        <v>147</v>
      </c>
      <c r="G25" s="86"/>
      <c r="H25" t="str">
        <f t="shared" si="8"/>
        <v>Abril</v>
      </c>
      <c r="I25" s="13">
        <f t="shared" si="9"/>
        <v>0</v>
      </c>
      <c r="K25" s="87" t="s">
        <v>147</v>
      </c>
      <c r="M25" s="13" t="str">
        <f t="shared" si="10"/>
        <v>Abril</v>
      </c>
      <c r="N25" s="13">
        <f t="shared" si="11"/>
        <v>0</v>
      </c>
      <c r="O25" s="13"/>
      <c r="P25" s="79" t="e">
        <f t="shared" si="12"/>
        <v>#DIV/0!</v>
      </c>
      <c r="Q25" s="79" t="e">
        <f t="shared" si="13"/>
        <v>#DIV/0!</v>
      </c>
    </row>
    <row r="26" spans="1:18">
      <c r="A26" s="87" t="s">
        <v>148</v>
      </c>
      <c r="C26" t="str">
        <f t="shared" si="6"/>
        <v>Mayo</v>
      </c>
      <c r="D26" s="13">
        <f t="shared" si="7"/>
        <v>0</v>
      </c>
      <c r="F26" s="87" t="s">
        <v>148</v>
      </c>
      <c r="G26" s="86"/>
      <c r="H26" t="str">
        <f t="shared" si="8"/>
        <v>Mayo</v>
      </c>
      <c r="I26" s="13">
        <f t="shared" si="9"/>
        <v>0</v>
      </c>
      <c r="K26" s="87" t="s">
        <v>148</v>
      </c>
      <c r="M26" s="13" t="str">
        <f t="shared" si="10"/>
        <v>Mayo</v>
      </c>
      <c r="N26" s="13">
        <f t="shared" si="11"/>
        <v>0</v>
      </c>
      <c r="O26" s="13"/>
      <c r="P26" s="79" t="e">
        <f t="shared" si="12"/>
        <v>#DIV/0!</v>
      </c>
      <c r="Q26" s="79" t="e">
        <f t="shared" si="13"/>
        <v>#DIV/0!</v>
      </c>
    </row>
    <row r="27" spans="1:18">
      <c r="A27" s="87" t="s">
        <v>154</v>
      </c>
      <c r="C27" t="str">
        <f t="shared" si="6"/>
        <v>Junio</v>
      </c>
      <c r="D27" s="13">
        <f t="shared" si="7"/>
        <v>0</v>
      </c>
      <c r="F27" s="87" t="s">
        <v>154</v>
      </c>
      <c r="G27" s="86"/>
      <c r="H27" t="str">
        <f t="shared" si="8"/>
        <v>Junio</v>
      </c>
      <c r="I27" s="13">
        <f t="shared" si="9"/>
        <v>0</v>
      </c>
      <c r="K27" s="87" t="s">
        <v>154</v>
      </c>
      <c r="M27" s="13" t="str">
        <f t="shared" si="10"/>
        <v>Junio</v>
      </c>
      <c r="N27" s="13">
        <f t="shared" si="11"/>
        <v>0</v>
      </c>
      <c r="O27" s="13"/>
      <c r="P27" s="79" t="e">
        <f t="shared" si="12"/>
        <v>#DIV/0!</v>
      </c>
      <c r="Q27" s="79" t="e">
        <f t="shared" si="13"/>
        <v>#DIV/0!</v>
      </c>
    </row>
    <row r="28" spans="1:18">
      <c r="A28" s="87" t="s">
        <v>155</v>
      </c>
      <c r="C28" t="str">
        <f t="shared" si="6"/>
        <v>Julio</v>
      </c>
      <c r="D28" s="13">
        <f t="shared" si="7"/>
        <v>0</v>
      </c>
      <c r="F28" s="87" t="s">
        <v>155</v>
      </c>
      <c r="G28" s="86"/>
      <c r="H28" t="str">
        <f t="shared" si="8"/>
        <v>Julio</v>
      </c>
      <c r="I28" s="13">
        <f t="shared" si="9"/>
        <v>0</v>
      </c>
      <c r="K28" s="87" t="s">
        <v>155</v>
      </c>
      <c r="M28" s="13" t="str">
        <f t="shared" si="10"/>
        <v>Julio</v>
      </c>
      <c r="N28" s="13">
        <f t="shared" si="11"/>
        <v>0</v>
      </c>
      <c r="O28" s="13"/>
      <c r="P28" s="79" t="e">
        <f t="shared" si="12"/>
        <v>#DIV/0!</v>
      </c>
      <c r="Q28" s="79" t="e">
        <f t="shared" si="13"/>
        <v>#DIV/0!</v>
      </c>
    </row>
    <row r="29" spans="1:18">
      <c r="A29" s="87" t="s">
        <v>156</v>
      </c>
      <c r="C29" t="str">
        <f t="shared" si="6"/>
        <v>Agosto</v>
      </c>
      <c r="D29" s="13">
        <f t="shared" si="7"/>
        <v>0</v>
      </c>
      <c r="F29" s="87" t="s">
        <v>156</v>
      </c>
      <c r="G29" s="86"/>
      <c r="H29" t="str">
        <f t="shared" si="8"/>
        <v>Agosto</v>
      </c>
      <c r="I29" s="13">
        <f t="shared" si="9"/>
        <v>0</v>
      </c>
      <c r="K29" s="87" t="s">
        <v>156</v>
      </c>
      <c r="M29" s="13" t="str">
        <f t="shared" si="10"/>
        <v>Agosto</v>
      </c>
      <c r="N29" s="13">
        <f t="shared" si="11"/>
        <v>0</v>
      </c>
      <c r="O29" s="13"/>
      <c r="P29" s="79" t="e">
        <f t="shared" si="12"/>
        <v>#DIV/0!</v>
      </c>
      <c r="Q29" s="79" t="e">
        <f t="shared" si="13"/>
        <v>#DIV/0!</v>
      </c>
    </row>
    <row r="30" spans="1:18">
      <c r="A30" s="87" t="s">
        <v>157</v>
      </c>
      <c r="C30" t="str">
        <f t="shared" si="6"/>
        <v>Septiembre</v>
      </c>
      <c r="D30" s="13">
        <f t="shared" si="7"/>
        <v>0</v>
      </c>
      <c r="F30" s="87" t="s">
        <v>157</v>
      </c>
      <c r="G30" s="86"/>
      <c r="H30" t="str">
        <f t="shared" si="8"/>
        <v>Septiembre</v>
      </c>
      <c r="I30" s="13">
        <f t="shared" si="9"/>
        <v>0</v>
      </c>
      <c r="K30" s="87" t="s">
        <v>157</v>
      </c>
      <c r="M30" s="13" t="str">
        <f t="shared" si="10"/>
        <v>Septiembre</v>
      </c>
      <c r="N30" s="13">
        <f t="shared" si="11"/>
        <v>0</v>
      </c>
      <c r="O30" s="13"/>
      <c r="P30" s="79" t="e">
        <f t="shared" si="12"/>
        <v>#DIV/0!</v>
      </c>
      <c r="Q30" s="79" t="e">
        <f t="shared" si="13"/>
        <v>#DIV/0!</v>
      </c>
    </row>
    <row r="31" spans="1:18">
      <c r="A31" s="87" t="s">
        <v>158</v>
      </c>
      <c r="C31" t="str">
        <f t="shared" si="6"/>
        <v>Octubre</v>
      </c>
      <c r="D31" s="13">
        <f t="shared" si="7"/>
        <v>0</v>
      </c>
      <c r="F31" s="87" t="s">
        <v>158</v>
      </c>
      <c r="G31" s="86"/>
      <c r="H31" t="str">
        <f t="shared" si="8"/>
        <v>Octubre</v>
      </c>
      <c r="I31" s="13">
        <f t="shared" si="9"/>
        <v>0</v>
      </c>
      <c r="K31" s="87" t="s">
        <v>158</v>
      </c>
      <c r="M31" s="13" t="str">
        <f t="shared" si="10"/>
        <v>Octubre</v>
      </c>
      <c r="N31" s="13">
        <f t="shared" si="11"/>
        <v>0</v>
      </c>
      <c r="O31" s="13"/>
      <c r="P31" s="79" t="e">
        <f t="shared" si="12"/>
        <v>#DIV/0!</v>
      </c>
      <c r="Q31" s="79" t="e">
        <f t="shared" si="13"/>
        <v>#DIV/0!</v>
      </c>
    </row>
    <row r="32" spans="1:18">
      <c r="A32" s="87" t="s">
        <v>159</v>
      </c>
      <c r="C32" t="str">
        <f t="shared" si="6"/>
        <v>Noviembre</v>
      </c>
      <c r="D32" s="13">
        <f t="shared" si="7"/>
        <v>0</v>
      </c>
      <c r="F32" s="87" t="s">
        <v>159</v>
      </c>
      <c r="G32" s="86"/>
      <c r="H32" t="str">
        <f t="shared" si="8"/>
        <v>Noviembre</v>
      </c>
      <c r="I32" s="13">
        <f t="shared" si="9"/>
        <v>0</v>
      </c>
      <c r="K32" s="87" t="s">
        <v>159</v>
      </c>
      <c r="M32" s="13" t="str">
        <f t="shared" si="10"/>
        <v>Noviembre</v>
      </c>
      <c r="N32" s="13">
        <f t="shared" si="11"/>
        <v>0</v>
      </c>
      <c r="O32" s="13"/>
      <c r="P32" s="79" t="e">
        <f t="shared" si="12"/>
        <v>#DIV/0!</v>
      </c>
      <c r="Q32" s="79" t="e">
        <f t="shared" si="13"/>
        <v>#DIV/0!</v>
      </c>
    </row>
    <row r="33" spans="1:18">
      <c r="A33" s="87" t="s">
        <v>160</v>
      </c>
      <c r="C33" t="str">
        <f t="shared" si="6"/>
        <v>Diciembre</v>
      </c>
      <c r="D33" s="13">
        <f t="shared" si="7"/>
        <v>0</v>
      </c>
      <c r="F33" s="87" t="s">
        <v>160</v>
      </c>
      <c r="G33" s="86"/>
      <c r="H33" t="str">
        <f t="shared" si="8"/>
        <v>Diciembre</v>
      </c>
      <c r="I33" s="13">
        <f t="shared" si="9"/>
        <v>0</v>
      </c>
      <c r="K33" s="87" t="s">
        <v>160</v>
      </c>
      <c r="M33" s="13" t="str">
        <f t="shared" si="10"/>
        <v>Diciembre</v>
      </c>
      <c r="N33" s="13">
        <f t="shared" si="11"/>
        <v>0</v>
      </c>
      <c r="O33" s="13"/>
      <c r="P33" s="79" t="e">
        <f t="shared" si="12"/>
        <v>#DIV/0!</v>
      </c>
      <c r="Q33" s="79" t="e">
        <f t="shared" si="13"/>
        <v>#DIV/0!</v>
      </c>
    </row>
    <row r="34" spans="1:18">
      <c r="A34" s="87" t="s">
        <v>178</v>
      </c>
      <c r="C34" t="str">
        <f t="shared" si="6"/>
        <v>(en blanco)</v>
      </c>
      <c r="D34" s="13">
        <f t="shared" si="7"/>
        <v>0</v>
      </c>
      <c r="F34" s="87" t="s">
        <v>178</v>
      </c>
      <c r="G34" s="86"/>
      <c r="H34" t="str">
        <f t="shared" si="8"/>
        <v>(en blanco)</v>
      </c>
      <c r="I34" s="13">
        <f t="shared" si="9"/>
        <v>0</v>
      </c>
      <c r="K34" s="87" t="s">
        <v>178</v>
      </c>
      <c r="M34" s="13" t="str">
        <f t="shared" si="10"/>
        <v>(en blanco)</v>
      </c>
      <c r="N34" s="13">
        <f t="shared" si="11"/>
        <v>0</v>
      </c>
      <c r="O34" s="13"/>
      <c r="P34" s="79" t="e">
        <f t="shared" si="12"/>
        <v>#DIV/0!</v>
      </c>
      <c r="Q34" s="79" t="e">
        <f t="shared" si="13"/>
        <v>#DIV/0!</v>
      </c>
    </row>
    <row r="35" spans="1:18">
      <c r="A35" s="87" t="s">
        <v>145</v>
      </c>
      <c r="F35" s="87" t="s">
        <v>145</v>
      </c>
      <c r="G35" s="88"/>
      <c r="K35" s="87" t="s">
        <v>145</v>
      </c>
      <c r="M35" s="13"/>
    </row>
    <row r="36" spans="1:18">
      <c r="M36" s="74"/>
    </row>
    <row r="39" spans="1:18">
      <c r="B39" s="139" t="s">
        <v>174</v>
      </c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</row>
    <row r="41" spans="1:18">
      <c r="B41" s="85" t="s">
        <v>141</v>
      </c>
      <c r="C41" t="s">
        <v>183</v>
      </c>
      <c r="G41">
        <f>D41</f>
        <v>0</v>
      </c>
      <c r="H41">
        <f>E41</f>
        <v>0</v>
      </c>
    </row>
    <row r="42" spans="1:18">
      <c r="B42" s="84" t="s">
        <v>142</v>
      </c>
      <c r="C42" s="86">
        <v>1903710710.0099998</v>
      </c>
      <c r="F42" t="str">
        <f t="shared" ref="F42:F53" si="14">B42</f>
        <v>Enero</v>
      </c>
      <c r="G42" s="79" t="e">
        <f>+GETPIVOTDATA("SCOMPROMISO",$B$41,"Mes","Enero")/GETPIVOTDATA(" APR. VIGENTE",$B$41,"Mes","Enero")</f>
        <v>#REF!</v>
      </c>
      <c r="H42" s="79" t="e">
        <f>+GETPIVOTDATA("SOBLIGACION",$B$41,"Mes","Enero")/GETPIVOTDATA(" APR. VIGENTE",$B$41,"Mes","Enero")</f>
        <v>#REF!</v>
      </c>
    </row>
    <row r="43" spans="1:18">
      <c r="B43" s="84" t="s">
        <v>143</v>
      </c>
      <c r="C43" s="86">
        <v>3261105365.23</v>
      </c>
      <c r="F43" t="str">
        <f t="shared" si="14"/>
        <v>Febrero</v>
      </c>
      <c r="G43" s="79" t="e">
        <f>+GETPIVOTDATA("SCOMPROMISO",$B$41,"Mes","Febrero")/GETPIVOTDATA(" APR. VIGENTE",$B$41,"Mes","Febrero")</f>
        <v>#REF!</v>
      </c>
      <c r="H43" s="79" t="e">
        <f>+GETPIVOTDATA("SOBLIGACION",$B$41,"Mes","Febrero")/GETPIVOTDATA(" APR. VIGENTE",$B$41,"Mes","Febrero")</f>
        <v>#REF!</v>
      </c>
      <c r="M43" s="76"/>
      <c r="O43" s="79"/>
    </row>
    <row r="44" spans="1:18">
      <c r="B44" s="84" t="s">
        <v>144</v>
      </c>
      <c r="C44" s="86"/>
      <c r="F44" t="str">
        <f t="shared" si="14"/>
        <v>Marzo</v>
      </c>
      <c r="G44" s="79" t="e">
        <f>+GETPIVOTDATA("SCOMPROMISO",$B$41,"Mes","Marzo")/GETPIVOTDATA(" APR. VIGENTE",$B$41,"Mes","Marzo")</f>
        <v>#REF!</v>
      </c>
      <c r="H44" s="79" t="e">
        <f>+GETPIVOTDATA("SOBLIGACION",$B$41,"Mes","Marzo")/GETPIVOTDATA(" APR. VIGENTE",$B$41,"Mes","Marzo")</f>
        <v>#REF!</v>
      </c>
    </row>
    <row r="45" spans="1:18">
      <c r="B45" s="84" t="s">
        <v>147</v>
      </c>
      <c r="C45" s="86"/>
      <c r="F45" t="str">
        <f t="shared" si="14"/>
        <v>Abril</v>
      </c>
      <c r="G45" s="79" t="e">
        <f>+GETPIVOTDATA("SCOMPROMISO",$B$41,"Mes","Abril")/GETPIVOTDATA(" APR. VIGENTE",$B$41,"Mes","Abril")</f>
        <v>#REF!</v>
      </c>
      <c r="H45" s="79" t="e">
        <f>+GETPIVOTDATA("SOBLIGACION",$B$41,"Mes","Abril")/GETPIVOTDATA(" APR. VIGENTE",$B$41,"Mes","Abril")</f>
        <v>#REF!</v>
      </c>
    </row>
    <row r="46" spans="1:18">
      <c r="B46" s="84" t="s">
        <v>148</v>
      </c>
      <c r="C46" s="86"/>
      <c r="F46" t="str">
        <f t="shared" si="14"/>
        <v>Mayo</v>
      </c>
      <c r="G46" s="79" t="e">
        <f>+GETPIVOTDATA("SCOMPROMISO",$B$41,"Mes","Mayo")/GETPIVOTDATA(" APR. VIGENTE",$B$41,"Mes","Mayo")</f>
        <v>#REF!</v>
      </c>
      <c r="H46" s="79" t="e">
        <f>+GETPIVOTDATA("SOBLIGACION",$B$41,"Mes","Mayo")/GETPIVOTDATA(" APR. VIGENTE",$B$41,"Mes","Mayo")</f>
        <v>#REF!</v>
      </c>
    </row>
    <row r="47" spans="1:18">
      <c r="B47" s="84" t="s">
        <v>154</v>
      </c>
      <c r="C47" s="86"/>
      <c r="F47" t="str">
        <f t="shared" si="14"/>
        <v>Junio</v>
      </c>
      <c r="G47" s="79" t="e">
        <f>+GETPIVOTDATA("SCOMPROMISO",$B$41,"Mes","Junio")/GETPIVOTDATA(" APR. VIGENTE",$B$41,"Mes","Junio")</f>
        <v>#REF!</v>
      </c>
      <c r="H47" s="79" t="e">
        <f>+GETPIVOTDATA("SOBLIGACION",$B$41,"Mes","Junio")/GETPIVOTDATA(" APR. VIGENTE",$B$41,"Mes","Junio")</f>
        <v>#REF!</v>
      </c>
    </row>
    <row r="48" spans="1:18">
      <c r="B48" s="84" t="s">
        <v>155</v>
      </c>
      <c r="C48" s="86"/>
      <c r="F48" t="str">
        <f t="shared" si="14"/>
        <v>Julio</v>
      </c>
      <c r="G48" s="79" t="e">
        <f>+GETPIVOTDATA("SCOMPROMISO",$B$41,"Mes","Julio")/GETPIVOTDATA(" APR. VIGENTE",$B$41,"Mes","Julio")</f>
        <v>#REF!</v>
      </c>
      <c r="H48" s="79" t="e">
        <f>+GETPIVOTDATA("SOBLIGACION",$B$41,"Mes","Julio")/GETPIVOTDATA(" APR. VIGENTE",$B$41,"Mes","Julio")</f>
        <v>#REF!</v>
      </c>
    </row>
    <row r="49" spans="2:8">
      <c r="B49" s="84" t="s">
        <v>156</v>
      </c>
      <c r="C49" s="86"/>
      <c r="F49" t="str">
        <f t="shared" si="14"/>
        <v>Agosto</v>
      </c>
      <c r="G49" s="79" t="e">
        <f>+GETPIVOTDATA("SCOMPROMISO",$B$41,"Mes","Agosto")/GETPIVOTDATA(" APR. VIGENTE",$B$41,"Mes","Agosto")</f>
        <v>#REF!</v>
      </c>
      <c r="H49" s="79" t="e">
        <f>+GETPIVOTDATA("SOBLIGACION",$B$41,"Mes","Agosto")/GETPIVOTDATA(" APR. VIGENTE",$B$41,"Mes","Agosto")</f>
        <v>#REF!</v>
      </c>
    </row>
    <row r="50" spans="2:8">
      <c r="B50" s="84" t="s">
        <v>157</v>
      </c>
      <c r="C50" s="86"/>
      <c r="F50" t="str">
        <f t="shared" si="14"/>
        <v>Septiembre</v>
      </c>
      <c r="G50" s="79" t="e">
        <f>+GETPIVOTDATA("SCOMPROMISO",$B$41,"Mes","Septiembre")/GETPIVOTDATA(" APR. VIGENTE",$B$41,"Mes","Septiembre")</f>
        <v>#REF!</v>
      </c>
      <c r="H50" s="79" t="e">
        <f>+GETPIVOTDATA("SOBLIGACION",$B$41,"Mes","Septiembre")/GETPIVOTDATA(" APR. VIGENTE",$B$41,"Mes","Septiembre")</f>
        <v>#REF!</v>
      </c>
    </row>
    <row r="51" spans="2:8">
      <c r="B51" s="84" t="s">
        <v>158</v>
      </c>
      <c r="C51" s="86"/>
      <c r="F51" t="str">
        <f t="shared" si="14"/>
        <v>Octubre</v>
      </c>
      <c r="G51" s="79" t="e">
        <f>+GETPIVOTDATA("SCOMPROMISO",$B$41,"Mes","Octubre")/GETPIVOTDATA(" APR. VIGENTE",$B$41,"Mes","Octubre")</f>
        <v>#REF!</v>
      </c>
      <c r="H51" s="79" t="e">
        <f>+GETPIVOTDATA("SOBLIGACION",$B$41,"Mes","Octubre")/GETPIVOTDATA(" APR. VIGENTE",$B$41,"Mes","Octubre")</f>
        <v>#REF!</v>
      </c>
    </row>
    <row r="52" spans="2:8">
      <c r="B52" s="84" t="s">
        <v>159</v>
      </c>
      <c r="C52" s="86"/>
      <c r="F52" t="str">
        <f t="shared" si="14"/>
        <v>Noviembre</v>
      </c>
      <c r="G52" s="79" t="e">
        <f>+GETPIVOTDATA("SCOMPROMISO",$B$41,"Mes","Noviembre")/GETPIVOTDATA(" APR. VIGENTE",$B$41,"Mes","Noviembre")</f>
        <v>#REF!</v>
      </c>
      <c r="H52" s="79" t="e">
        <f>+GETPIVOTDATA("SOBLIGACION",$B$41,"Mes","Noviembre")/GETPIVOTDATA(" APR. VIGENTE",$B$41,"Mes","Noviembre")</f>
        <v>#REF!</v>
      </c>
    </row>
    <row r="53" spans="2:8">
      <c r="B53" s="84" t="s">
        <v>160</v>
      </c>
      <c r="C53" s="86"/>
      <c r="F53" t="str">
        <f t="shared" si="14"/>
        <v>Diciembre</v>
      </c>
      <c r="G53" s="79" t="e">
        <f>+GETPIVOTDATA("SCOMPROMISO",$B$41,"Mes","Diciembre")/GETPIVOTDATA(" APR. VIGENTE",$B$41,"Mes","Diciembre")</f>
        <v>#REF!</v>
      </c>
      <c r="H53" s="79" t="e">
        <f>+GETPIVOTDATA("SOBLIGACION",$B$41,"Mes","Diciembre")/GETPIVOTDATA(" APR. VIGENTE",$B$41,"Mes","Diciembre")</f>
        <v>#REF!</v>
      </c>
    </row>
    <row r="54" spans="2:8">
      <c r="B54" s="84" t="s">
        <v>178</v>
      </c>
      <c r="C54" s="86"/>
    </row>
    <row r="55" spans="2:8">
      <c r="B55" s="84" t="s">
        <v>145</v>
      </c>
      <c r="C55" s="88">
        <v>5164816075.2399998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5" t="s">
        <v>150</v>
      </c>
    </row>
    <row r="4" spans="1:1">
      <c r="A4" s="87" t="s">
        <v>142</v>
      </c>
    </row>
    <row r="5" spans="1:1">
      <c r="A5" s="89" t="s">
        <v>179</v>
      </c>
    </row>
    <row r="6" spans="1:1">
      <c r="A6" s="87" t="s">
        <v>143</v>
      </c>
    </row>
    <row r="7" spans="1:1">
      <c r="A7" s="89" t="s">
        <v>179</v>
      </c>
    </row>
    <row r="8" spans="1:1">
      <c r="A8" s="87" t="s">
        <v>144</v>
      </c>
    </row>
    <row r="9" spans="1:1">
      <c r="A9" s="89" t="s">
        <v>179</v>
      </c>
    </row>
    <row r="10" spans="1:1">
      <c r="A10" s="87" t="s">
        <v>147</v>
      </c>
    </row>
    <row r="11" spans="1:1">
      <c r="A11" s="89" t="s">
        <v>179</v>
      </c>
    </row>
    <row r="12" spans="1:1">
      <c r="A12" s="87" t="s">
        <v>148</v>
      </c>
    </row>
    <row r="13" spans="1:1">
      <c r="A13" s="89" t="s">
        <v>179</v>
      </c>
    </row>
    <row r="14" spans="1:1">
      <c r="A14" s="87" t="s">
        <v>154</v>
      </c>
    </row>
    <row r="15" spans="1:1">
      <c r="A15" s="89" t="s">
        <v>179</v>
      </c>
    </row>
    <row r="16" spans="1:1">
      <c r="A16" s="87" t="s">
        <v>155</v>
      </c>
    </row>
    <row r="17" spans="1:1">
      <c r="A17" s="89" t="s">
        <v>179</v>
      </c>
    </row>
    <row r="18" spans="1:1">
      <c r="A18" s="87" t="s">
        <v>156</v>
      </c>
    </row>
    <row r="19" spans="1:1">
      <c r="A19" s="89" t="s">
        <v>179</v>
      </c>
    </row>
    <row r="20" spans="1:1">
      <c r="A20" s="87" t="s">
        <v>157</v>
      </c>
    </row>
    <row r="21" spans="1:1">
      <c r="A21" s="89" t="s">
        <v>179</v>
      </c>
    </row>
    <row r="22" spans="1:1">
      <c r="A22" s="87" t="s">
        <v>158</v>
      </c>
    </row>
    <row r="23" spans="1:1">
      <c r="A23" s="89" t="s">
        <v>179</v>
      </c>
    </row>
    <row r="24" spans="1:1">
      <c r="A24" s="87" t="s">
        <v>159</v>
      </c>
    </row>
    <row r="25" spans="1:1">
      <c r="A25" s="89" t="s">
        <v>179</v>
      </c>
    </row>
    <row r="26" spans="1:1">
      <c r="A26" s="87" t="s">
        <v>160</v>
      </c>
    </row>
    <row r="27" spans="1:1">
      <c r="A27" s="89" t="s">
        <v>179</v>
      </c>
    </row>
    <row r="28" spans="1:1">
      <c r="A28" s="87" t="s">
        <v>145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1">
        <v>2024</v>
      </c>
      <c r="B1" s="14"/>
      <c r="C1" s="14"/>
      <c r="D1" s="14"/>
      <c r="E1" s="14"/>
      <c r="F1" s="14"/>
      <c r="G1" s="14"/>
      <c r="H1" s="32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3" t="s">
        <v>161</v>
      </c>
      <c r="B2" s="14"/>
      <c r="C2" s="14"/>
      <c r="D2" s="14"/>
      <c r="E2" s="14"/>
      <c r="F2" s="14"/>
      <c r="G2" s="14"/>
      <c r="H2" s="32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4" t="s">
        <v>162</v>
      </c>
      <c r="B3" s="35" t="s">
        <v>163</v>
      </c>
      <c r="C3" s="36" t="s">
        <v>142</v>
      </c>
      <c r="D3" s="36" t="s">
        <v>143</v>
      </c>
      <c r="E3" s="36" t="s">
        <v>144</v>
      </c>
      <c r="F3" s="36" t="s">
        <v>147</v>
      </c>
      <c r="G3" s="36" t="s">
        <v>148</v>
      </c>
      <c r="H3" s="37" t="s">
        <v>154</v>
      </c>
      <c r="I3" s="36" t="s">
        <v>155</v>
      </c>
      <c r="J3" s="36" t="s">
        <v>156</v>
      </c>
      <c r="K3" s="36" t="s">
        <v>157</v>
      </c>
      <c r="L3" s="36" t="s">
        <v>158</v>
      </c>
      <c r="M3" s="36" t="s">
        <v>159</v>
      </c>
      <c r="N3" s="36" t="s">
        <v>160</v>
      </c>
      <c r="O3" s="36" t="s">
        <v>142</v>
      </c>
      <c r="P3" s="36" t="s">
        <v>143</v>
      </c>
      <c r="Q3" s="36" t="s">
        <v>144</v>
      </c>
      <c r="R3" s="36" t="s">
        <v>147</v>
      </c>
      <c r="S3" s="36" t="s">
        <v>148</v>
      </c>
      <c r="T3" s="37" t="s">
        <v>154</v>
      </c>
      <c r="U3" s="36" t="s">
        <v>155</v>
      </c>
      <c r="V3" s="36" t="s">
        <v>156</v>
      </c>
      <c r="W3" s="36" t="s">
        <v>157</v>
      </c>
      <c r="X3" s="36" t="s">
        <v>158</v>
      </c>
      <c r="Y3" s="36" t="s">
        <v>159</v>
      </c>
      <c r="Z3" s="36" t="s">
        <v>160</v>
      </c>
    </row>
    <row r="4" spans="1:26" ht="15.75">
      <c r="A4" s="38" t="s">
        <v>164</v>
      </c>
      <c r="B4" s="39">
        <v>1114931.8121100001</v>
      </c>
      <c r="C4" s="40">
        <v>0.18029243817945076</v>
      </c>
      <c r="D4" s="40">
        <v>0.37964691711954346</v>
      </c>
      <c r="E4" s="40">
        <v>0.49191981990132827</v>
      </c>
      <c r="F4" s="40">
        <v>0.53306558423989892</v>
      </c>
      <c r="G4" s="40">
        <v>0.60529921618395821</v>
      </c>
      <c r="H4" s="41">
        <v>0.67147864296827464</v>
      </c>
      <c r="I4" s="40">
        <v>0.70656463894918209</v>
      </c>
      <c r="J4" s="40">
        <v>0.75440271212199939</v>
      </c>
      <c r="K4" s="40">
        <v>0.80191784028029822</v>
      </c>
      <c r="L4" s="40">
        <v>0.82964083502048691</v>
      </c>
      <c r="M4" s="40">
        <v>0.89416047477188065</v>
      </c>
      <c r="N4" s="40">
        <v>0.96832076600943873</v>
      </c>
      <c r="O4" s="42">
        <v>3.6866891701511258E-2</v>
      </c>
      <c r="P4" s="42">
        <v>0.10568897513815068</v>
      </c>
      <c r="Q4" s="42">
        <v>0.19633541695983339</v>
      </c>
      <c r="R4" s="42">
        <v>0.25595681745674193</v>
      </c>
      <c r="S4" s="42">
        <v>0.35277337856232055</v>
      </c>
      <c r="T4" s="42">
        <v>0.45786779215562523</v>
      </c>
      <c r="U4" s="42">
        <v>0.53567048921137272</v>
      </c>
      <c r="V4" s="42">
        <v>0.61361133349890384</v>
      </c>
      <c r="W4" s="42">
        <v>0.69022471048843037</v>
      </c>
      <c r="X4" s="42">
        <v>0.73988315855031195</v>
      </c>
      <c r="Y4" s="42">
        <v>0.84223871947840789</v>
      </c>
      <c r="Z4" s="42">
        <v>0.94904432508721859</v>
      </c>
    </row>
    <row r="5" spans="1:26" ht="15.75">
      <c r="A5" s="38" t="s">
        <v>165</v>
      </c>
      <c r="B5" s="39">
        <v>735394.93</v>
      </c>
      <c r="C5" s="40">
        <v>0.21085226175043528</v>
      </c>
      <c r="D5" s="40">
        <v>0.47586015031530976</v>
      </c>
      <c r="E5" s="40">
        <v>0.610148584571507</v>
      </c>
      <c r="F5" s="40">
        <v>0.6490615833796024</v>
      </c>
      <c r="G5" s="40">
        <v>0.71776912035034124</v>
      </c>
      <c r="H5" s="41">
        <v>0.7738982622404289</v>
      </c>
      <c r="I5" s="40">
        <v>0.79340029154138103</v>
      </c>
      <c r="J5" s="40">
        <v>0.83632433750703261</v>
      </c>
      <c r="K5" s="40">
        <v>0.8738533353621587</v>
      </c>
      <c r="L5" s="40">
        <v>0.88831125314009785</v>
      </c>
      <c r="M5" s="40">
        <v>0.92974207441534551</v>
      </c>
      <c r="N5" s="40">
        <v>0.98545558648213372</v>
      </c>
      <c r="O5" s="42">
        <v>2.9980285206834285E-2</v>
      </c>
      <c r="P5" s="42">
        <v>0.10807530130709769</v>
      </c>
      <c r="Q5" s="42">
        <v>0.21106083340947027</v>
      </c>
      <c r="R5" s="42">
        <v>0.2699511449334967</v>
      </c>
      <c r="S5" s="42">
        <v>0.37836359825791632</v>
      </c>
      <c r="T5" s="42">
        <v>0.48919613791503075</v>
      </c>
      <c r="U5" s="42">
        <v>0.57142636911319411</v>
      </c>
      <c r="V5" s="42">
        <v>0.65748543982644381</v>
      </c>
      <c r="W5" s="42">
        <v>0.73435172853196184</v>
      </c>
      <c r="X5" s="42">
        <v>0.77771772533283479</v>
      </c>
      <c r="Y5" s="42">
        <v>0.87909725792349158</v>
      </c>
      <c r="Z5" s="42">
        <v>0.96183240240718149</v>
      </c>
    </row>
    <row r="6" spans="1:26" ht="15.75">
      <c r="A6" s="38" t="s">
        <v>166</v>
      </c>
      <c r="B6" s="43">
        <v>710711.47900000005</v>
      </c>
      <c r="C6" s="40">
        <v>0.21403764243591381</v>
      </c>
      <c r="D6" s="40">
        <v>0.48704105343685061</v>
      </c>
      <c r="E6" s="40">
        <v>0.62385006406007859</v>
      </c>
      <c r="F6" s="40">
        <v>0.66253393229199231</v>
      </c>
      <c r="G6" s="40">
        <v>0.73067914774037379</v>
      </c>
      <c r="H6" s="41">
        <v>0.78553625017048823</v>
      </c>
      <c r="I6" s="40">
        <v>0.8026350614162735</v>
      </c>
      <c r="J6" s="40">
        <v>0.84482027618828137</v>
      </c>
      <c r="K6" s="40">
        <v>0.88136458502362824</v>
      </c>
      <c r="L6" s="40">
        <v>0.89405843384738326</v>
      </c>
      <c r="M6" s="40">
        <v>0.93257038301896267</v>
      </c>
      <c r="N6" s="40">
        <v>0.98756300750820536</v>
      </c>
      <c r="O6" s="42">
        <v>2.9232899269321329E-2</v>
      </c>
      <c r="P6" s="42">
        <v>0.10829944981250528</v>
      </c>
      <c r="Q6" s="42">
        <v>0.2122007180033243</v>
      </c>
      <c r="R6" s="42">
        <v>0.27122525726714158</v>
      </c>
      <c r="S6" s="42">
        <v>0.38058809250042913</v>
      </c>
      <c r="T6" s="42">
        <v>0.49181506201184788</v>
      </c>
      <c r="U6" s="42">
        <v>0.57436395727931633</v>
      </c>
      <c r="V6" s="42">
        <v>0.64918444330102676</v>
      </c>
      <c r="W6" s="42">
        <v>0.73819733168988355</v>
      </c>
      <c r="X6" s="42">
        <v>0.78056569868676284</v>
      </c>
      <c r="Y6" s="42">
        <v>0.88101453581604905</v>
      </c>
      <c r="Z6" s="42">
        <v>0.9632011486661658</v>
      </c>
    </row>
    <row r="7" spans="1:26" ht="15.75">
      <c r="A7" s="38" t="s">
        <v>167</v>
      </c>
      <c r="B7" s="43">
        <v>24683.451000000001</v>
      </c>
      <c r="C7" s="40">
        <v>0.12641119847137089</v>
      </c>
      <c r="D7" s="40">
        <v>0.19710007983992253</v>
      </c>
      <c r="E7" s="40">
        <v>0.26137311846465894</v>
      </c>
      <c r="F7" s="40">
        <v>0.31384548113658867</v>
      </c>
      <c r="G7" s="40">
        <v>0.38715953418430227</v>
      </c>
      <c r="H7" s="41">
        <v>0.47497127269517819</v>
      </c>
      <c r="I7" s="40">
        <v>0.5483171896393122</v>
      </c>
      <c r="J7" s="40">
        <v>0.61011265258947123</v>
      </c>
      <c r="K7" s="40">
        <v>0.67424554789294588</v>
      </c>
      <c r="L7" s="40">
        <v>0.73307814521934433</v>
      </c>
      <c r="M7" s="40">
        <v>0.85404318905799892</v>
      </c>
      <c r="N7" s="40">
        <v>0.92859780975681838</v>
      </c>
      <c r="O7" s="42">
        <v>4.8881528259884302E-2</v>
      </c>
      <c r="P7" s="42">
        <v>0.10185069682983866</v>
      </c>
      <c r="Q7" s="42">
        <v>0.18249213983120119</v>
      </c>
      <c r="R7" s="42">
        <v>0.24804859731049675</v>
      </c>
      <c r="S7" s="42">
        <v>0.32324652116236741</v>
      </c>
      <c r="T7" s="42">
        <v>0.41841786025729755</v>
      </c>
      <c r="U7" s="42">
        <v>0.49338401052767111</v>
      </c>
      <c r="V7" s="42">
        <v>0.56161916463301331</v>
      </c>
      <c r="W7" s="42">
        <v>0.63389367154728637</v>
      </c>
      <c r="X7" s="42">
        <v>0.70142766002057344</v>
      </c>
      <c r="Y7" s="42">
        <v>0.83325130608278419</v>
      </c>
      <c r="Z7" s="42">
        <v>0.92399022685225263</v>
      </c>
    </row>
    <row r="8" spans="1:26" ht="15.75">
      <c r="A8" s="44" t="s">
        <v>168</v>
      </c>
      <c r="B8" s="45">
        <v>166200.09700000001</v>
      </c>
      <c r="C8" s="46">
        <v>0.10531605990777475</v>
      </c>
      <c r="D8" s="46">
        <v>0.16572207612721124</v>
      </c>
      <c r="E8" s="46">
        <v>0.22259353586932187</v>
      </c>
      <c r="F8" s="46">
        <v>0.2765322035511249</v>
      </c>
      <c r="G8" s="46">
        <v>0.36958868223816144</v>
      </c>
      <c r="H8" s="47">
        <v>0.45843327050687027</v>
      </c>
      <c r="I8" s="46">
        <v>0.51926832866319339</v>
      </c>
      <c r="J8" s="46">
        <v>0.57988939263451433</v>
      </c>
      <c r="K8" s="46">
        <v>0.65246583074486475</v>
      </c>
      <c r="L8" s="46">
        <v>0.70673522158978241</v>
      </c>
      <c r="M8" s="46">
        <v>0.83419243679080846</v>
      </c>
      <c r="N8" s="46">
        <v>0.93915650765187975</v>
      </c>
      <c r="O8" s="46">
        <v>5.9853394464289007E-2</v>
      </c>
      <c r="P8" s="46">
        <v>0.10593365474774173</v>
      </c>
      <c r="Q8" s="46">
        <v>0.14798747188446645</v>
      </c>
      <c r="R8" s="46">
        <v>0.23277774127728051</v>
      </c>
      <c r="S8" s="46">
        <v>0.31280869576839387</v>
      </c>
      <c r="T8" s="46">
        <v>0.41151249636678949</v>
      </c>
      <c r="U8" s="46">
        <v>0.47189411211263521</v>
      </c>
      <c r="V8" s="46">
        <v>0.53093331522618414</v>
      </c>
      <c r="W8" s="46">
        <v>0.61321078339112012</v>
      </c>
      <c r="X8" s="46">
        <v>0.67295252628812141</v>
      </c>
      <c r="Y8" s="46">
        <v>0.77754905926655749</v>
      </c>
      <c r="Z8" s="46">
        <v>0.92735269420503719</v>
      </c>
    </row>
    <row r="9" spans="1:26" ht="15.75">
      <c r="A9" s="38" t="s">
        <v>169</v>
      </c>
      <c r="B9" s="39">
        <v>182998.71210999999</v>
      </c>
      <c r="C9" s="40">
        <v>0.12840595260641047</v>
      </c>
      <c r="D9" s="40">
        <v>0.20696388485576692</v>
      </c>
      <c r="E9" s="40">
        <v>0.28945203257086011</v>
      </c>
      <c r="F9" s="40">
        <v>0.32481125313167603</v>
      </c>
      <c r="G9" s="40">
        <v>0.39385883380270426</v>
      </c>
      <c r="H9" s="41">
        <v>0.48111287921143336</v>
      </c>
      <c r="I9" s="40">
        <v>0.54968748522510102</v>
      </c>
      <c r="J9" s="40">
        <v>0.60379511391345431</v>
      </c>
      <c r="K9" s="40">
        <v>0.66604518495388865</v>
      </c>
      <c r="L9" s="40">
        <v>0.72135833976619557</v>
      </c>
      <c r="M9" s="40">
        <v>0.81758701538088263</v>
      </c>
      <c r="N9" s="40">
        <v>0.9360452164279478</v>
      </c>
      <c r="O9" s="42">
        <v>4.3163000259162143E-2</v>
      </c>
      <c r="P9" s="42">
        <v>9.8309584078416654E-2</v>
      </c>
      <c r="Q9" s="42">
        <v>0.18400513864897858</v>
      </c>
      <c r="R9" s="42">
        <v>0.2214238106156983</v>
      </c>
      <c r="S9" s="42">
        <v>0.29100279722348149</v>
      </c>
      <c r="T9" s="42">
        <v>0.38509176866979777</v>
      </c>
      <c r="U9" s="42">
        <v>0.45976978841308647</v>
      </c>
      <c r="V9" s="42">
        <v>0.57184142534471349</v>
      </c>
      <c r="W9" s="42">
        <v>0.59543383167877961</v>
      </c>
      <c r="X9" s="42">
        <v>0.66056641251629211</v>
      </c>
      <c r="Y9" s="42">
        <v>0.76394324290718507</v>
      </c>
      <c r="Z9" s="42">
        <v>0.9263097086759865</v>
      </c>
    </row>
    <row r="10" spans="1:26" ht="15.75">
      <c r="A10" s="38" t="s">
        <v>170</v>
      </c>
      <c r="B10" s="39">
        <v>8023.1080000000002</v>
      </c>
      <c r="C10" s="40">
        <v>0.32530388970078883</v>
      </c>
      <c r="D10" s="40">
        <v>0.37896589281307325</v>
      </c>
      <c r="E10" s="40">
        <v>0.37186516951561682</v>
      </c>
      <c r="F10" s="40">
        <v>0.42961228190578626</v>
      </c>
      <c r="G10" s="40">
        <v>0.50931699456141288</v>
      </c>
      <c r="H10" s="41">
        <v>0.54375939238147086</v>
      </c>
      <c r="I10" s="40">
        <v>0.61430634320657451</v>
      </c>
      <c r="J10" s="40">
        <v>0.68391339293450271</v>
      </c>
      <c r="K10" s="40">
        <v>0.74064565288452666</v>
      </c>
      <c r="L10" s="40">
        <v>0.77087469631172267</v>
      </c>
      <c r="M10" s="40">
        <v>0.86790558473117818</v>
      </c>
      <c r="N10" s="40">
        <v>0.91190728694356826</v>
      </c>
      <c r="O10" s="42">
        <v>1.838981424584666E-2</v>
      </c>
      <c r="P10" s="42">
        <v>6.1068615343823796E-2</v>
      </c>
      <c r="Q10" s="42">
        <v>0.13954378796547681</v>
      </c>
      <c r="R10" s="42">
        <v>0.19831989444934328</v>
      </c>
      <c r="S10" s="42">
        <v>0.26913401632706352</v>
      </c>
      <c r="T10" s="42">
        <v>0.33354870810333243</v>
      </c>
      <c r="U10" s="42">
        <v>0.41273607399555523</v>
      </c>
      <c r="V10" s="42">
        <v>0.44786734746300488</v>
      </c>
      <c r="W10" s="42">
        <v>0.54842669207918038</v>
      </c>
      <c r="X10" s="42">
        <v>0.6163648451014534</v>
      </c>
      <c r="Y10" s="42">
        <v>0.74683890255685403</v>
      </c>
      <c r="Z10" s="42">
        <v>0.89368081149702105</v>
      </c>
    </row>
    <row r="11" spans="1:26" ht="15.75">
      <c r="A11" s="48" t="s">
        <v>171</v>
      </c>
      <c r="B11" s="49">
        <v>22314.965</v>
      </c>
      <c r="C11" s="50">
        <v>9.6925502776906147E-2</v>
      </c>
      <c r="D11" s="50">
        <v>0.17082768831559322</v>
      </c>
      <c r="E11" s="50">
        <v>0.25454367071982659</v>
      </c>
      <c r="F11" s="50">
        <v>0.30777424729651287</v>
      </c>
      <c r="G11" s="50">
        <v>0.37737999507388342</v>
      </c>
      <c r="H11" s="51">
        <v>0.45001227931278609</v>
      </c>
      <c r="I11" s="50">
        <v>0.53649587209587879</v>
      </c>
      <c r="J11" s="50">
        <v>0.59448520754950629</v>
      </c>
      <c r="K11" s="50">
        <v>0.66222378784233882</v>
      </c>
      <c r="L11" s="50">
        <v>0.7093243843097603</v>
      </c>
      <c r="M11" s="50">
        <v>0.79924902658776842</v>
      </c>
      <c r="N11" s="50">
        <v>0.90159046813933741</v>
      </c>
      <c r="O11" s="42">
        <v>5.0521773128256696E-2</v>
      </c>
      <c r="P11" s="42">
        <v>0.10153010187588687</v>
      </c>
      <c r="Q11" s="42">
        <v>0.18798012123443109</v>
      </c>
      <c r="R11" s="42">
        <v>0.25497247665563461</v>
      </c>
      <c r="S11" s="42">
        <v>0.3338491670022139</v>
      </c>
      <c r="T11" s="42">
        <v>0.40707877044807977</v>
      </c>
      <c r="U11" s="42">
        <v>0.49173454537230821</v>
      </c>
      <c r="V11" s="42">
        <v>0.55606450905480698</v>
      </c>
      <c r="W11" s="42">
        <v>0.62657879330414579</v>
      </c>
      <c r="X11" s="42">
        <v>0.68007606764931761</v>
      </c>
      <c r="Y11" s="42">
        <v>0.77538783319789029</v>
      </c>
      <c r="Z11" s="42">
        <v>0.89377866419404683</v>
      </c>
    </row>
    <row r="12" spans="1:26" ht="15.75">
      <c r="A12" s="33" t="s">
        <v>172</v>
      </c>
      <c r="B12" s="35" t="s">
        <v>163</v>
      </c>
      <c r="C12" s="36" t="s">
        <v>142</v>
      </c>
      <c r="D12" s="36" t="s">
        <v>143</v>
      </c>
      <c r="E12" s="36" t="s">
        <v>144</v>
      </c>
      <c r="F12" s="36" t="s">
        <v>147</v>
      </c>
      <c r="G12" s="36" t="s">
        <v>148</v>
      </c>
      <c r="H12" s="37" t="s">
        <v>154</v>
      </c>
      <c r="I12" s="36" t="s">
        <v>155</v>
      </c>
      <c r="J12" s="36" t="s">
        <v>156</v>
      </c>
      <c r="K12" s="36" t="s">
        <v>157</v>
      </c>
      <c r="L12" s="36" t="s">
        <v>158</v>
      </c>
      <c r="M12" s="36" t="s">
        <v>159</v>
      </c>
      <c r="N12" s="36" t="s">
        <v>160</v>
      </c>
      <c r="O12" s="36" t="s">
        <v>142</v>
      </c>
      <c r="P12" s="36" t="s">
        <v>143</v>
      </c>
      <c r="Q12" s="36" t="s">
        <v>144</v>
      </c>
      <c r="R12" s="36" t="s">
        <v>147</v>
      </c>
      <c r="S12" s="36" t="s">
        <v>148</v>
      </c>
      <c r="T12" s="37" t="s">
        <v>154</v>
      </c>
      <c r="U12" s="36" t="s">
        <v>155</v>
      </c>
      <c r="V12" s="36" t="s">
        <v>156</v>
      </c>
      <c r="W12" s="36" t="s">
        <v>157</v>
      </c>
      <c r="X12" s="36" t="s">
        <v>158</v>
      </c>
      <c r="Y12" s="36" t="s">
        <v>159</v>
      </c>
      <c r="Z12" s="36" t="s">
        <v>160</v>
      </c>
    </row>
    <row r="13" spans="1:26" ht="15.75">
      <c r="A13" s="38" t="s">
        <v>164</v>
      </c>
      <c r="B13" s="39">
        <v>323528.09111799998</v>
      </c>
      <c r="C13" s="40">
        <v>0.15788258714332712</v>
      </c>
      <c r="D13" s="40">
        <v>0.42283485274676641</v>
      </c>
      <c r="E13" s="40">
        <v>0.5079811855242039</v>
      </c>
      <c r="F13" s="40">
        <v>0.62055127066618976</v>
      </c>
      <c r="G13" s="40">
        <v>0.66326683977832068</v>
      </c>
      <c r="H13" s="41">
        <v>0.73036516601724089</v>
      </c>
      <c r="I13" s="40">
        <v>0.75179943544813332</v>
      </c>
      <c r="J13" s="40">
        <v>0.78993920232700243</v>
      </c>
      <c r="K13" s="40">
        <v>0.83907302233805159</v>
      </c>
      <c r="L13" s="40">
        <v>0.88210308067877519</v>
      </c>
      <c r="M13" s="40">
        <v>0.93156880880430615</v>
      </c>
      <c r="N13" s="40">
        <v>0.96875005556145499</v>
      </c>
      <c r="O13" s="42">
        <v>6.3544149410480599E-3</v>
      </c>
      <c r="P13" s="42">
        <v>1.6844491769860269E-2</v>
      </c>
      <c r="Q13" s="42">
        <v>3.4184617240756589E-2</v>
      </c>
      <c r="R13" s="42">
        <v>8.5508487553281623E-2</v>
      </c>
      <c r="S13" s="42">
        <v>0.1290795770638504</v>
      </c>
      <c r="T13" s="42">
        <v>0.18986602931397181</v>
      </c>
      <c r="U13" s="42">
        <v>0.26189669273712851</v>
      </c>
      <c r="V13" s="42">
        <v>0.31010734992974726</v>
      </c>
      <c r="W13" s="42">
        <v>0.39435129887144144</v>
      </c>
      <c r="X13" s="42">
        <v>0.44604449263976764</v>
      </c>
      <c r="Y13" s="42">
        <v>0.52443751902594871</v>
      </c>
      <c r="Z13" s="42">
        <v>0.69541867464555085</v>
      </c>
    </row>
    <row r="14" spans="1:26" ht="15.75">
      <c r="A14" s="38" t="s">
        <v>165</v>
      </c>
      <c r="B14" s="39">
        <v>214146.28634999998</v>
      </c>
      <c r="C14" s="40">
        <v>8.8978950385372971E-2</v>
      </c>
      <c r="D14" s="40">
        <v>0.45356175303312185</v>
      </c>
      <c r="E14" s="40">
        <v>0.55934458413230159</v>
      </c>
      <c r="F14" s="40">
        <v>0.71811650331969112</v>
      </c>
      <c r="G14" s="40">
        <v>0.74789199568948339</v>
      </c>
      <c r="H14" s="41">
        <v>0.80881775219306451</v>
      </c>
      <c r="I14" s="40">
        <v>0.8128613334879673</v>
      </c>
      <c r="J14" s="40">
        <v>0.8471400209847243</v>
      </c>
      <c r="K14" s="40">
        <v>0.8970808464406631</v>
      </c>
      <c r="L14" s="40">
        <v>0.93116108383671792</v>
      </c>
      <c r="M14" s="40">
        <v>0.96657125267674537</v>
      </c>
      <c r="N14" s="40">
        <v>0.98832430823073869</v>
      </c>
      <c r="O14" s="42">
        <v>8.5961567014648001E-3</v>
      </c>
      <c r="P14" s="42">
        <v>1.3355013474387206E-2</v>
      </c>
      <c r="Q14" s="42">
        <v>2.0781470097387556E-2</v>
      </c>
      <c r="R14" s="42">
        <v>7.5856081994402066E-2</v>
      </c>
      <c r="S14" s="42">
        <v>0.11344699664400183</v>
      </c>
      <c r="T14" s="42">
        <v>0.18136051197624176</v>
      </c>
      <c r="U14" s="42">
        <v>0.2564497542538467</v>
      </c>
      <c r="V14" s="42">
        <v>0.29924816787538955</v>
      </c>
      <c r="W14" s="42">
        <v>0.38994099483608691</v>
      </c>
      <c r="X14" s="42">
        <v>0.43422326733340838</v>
      </c>
      <c r="Y14" s="42">
        <v>0.49780056828479441</v>
      </c>
      <c r="Z14" s="42">
        <v>0.59592103826252396</v>
      </c>
    </row>
    <row r="15" spans="1:26" ht="15.75">
      <c r="A15" s="38" t="s">
        <v>166</v>
      </c>
      <c r="B15" s="39">
        <v>204390.63634999999</v>
      </c>
      <c r="C15" s="40">
        <v>8.0836851450588346E-2</v>
      </c>
      <c r="D15" s="40">
        <v>0.45549329358163465</v>
      </c>
      <c r="E15" s="40">
        <v>0.56246357151443904</v>
      </c>
      <c r="F15" s="40">
        <v>0.72548353697599943</v>
      </c>
      <c r="G15" s="40">
        <v>0.75436953932423423</v>
      </c>
      <c r="H15" s="41">
        <v>0.81949835584821862</v>
      </c>
      <c r="I15" s="40">
        <v>0.8122357099566504</v>
      </c>
      <c r="J15" s="40">
        <v>0.85020869310492508</v>
      </c>
      <c r="K15" s="40">
        <v>0.89857726096359258</v>
      </c>
      <c r="L15" s="40">
        <v>0.93244302709630011</v>
      </c>
      <c r="M15" s="40">
        <v>0.96719144153379033</v>
      </c>
      <c r="N15" s="40">
        <v>0.98932995203417406</v>
      </c>
      <c r="O15" s="42">
        <v>8.9169242504554339E-3</v>
      </c>
      <c r="P15" s="42">
        <v>1.3528426781604489E-2</v>
      </c>
      <c r="Q15" s="42">
        <v>2.0020602988048683E-2</v>
      </c>
      <c r="R15" s="42">
        <v>7.432159454073993E-2</v>
      </c>
      <c r="S15" s="42">
        <v>0.11139263968479288</v>
      </c>
      <c r="T15" s="42">
        <v>0.17815824851400897</v>
      </c>
      <c r="U15" s="42">
        <v>0.25396681518315606</v>
      </c>
      <c r="V15" s="42">
        <v>0.29638787538743627</v>
      </c>
      <c r="W15" s="42">
        <v>0.38649770582409027</v>
      </c>
      <c r="X15" s="42">
        <v>0.42843938445263818</v>
      </c>
      <c r="Y15" s="42">
        <v>0.49040210821261998</v>
      </c>
      <c r="Z15" s="42">
        <v>0.58449996274390159</v>
      </c>
    </row>
    <row r="16" spans="1:26" ht="15.75">
      <c r="A16" s="38" t="s">
        <v>167</v>
      </c>
      <c r="B16" s="39">
        <v>9755.65</v>
      </c>
      <c r="C16" s="40">
        <v>0.31659529907726913</v>
      </c>
      <c r="D16" s="40">
        <v>0.39771309783414943</v>
      </c>
      <c r="E16" s="40">
        <v>0.50403563736510948</v>
      </c>
      <c r="F16" s="40">
        <v>0.53916313980917729</v>
      </c>
      <c r="G16" s="40">
        <v>0.57344122248966567</v>
      </c>
      <c r="H16" s="41">
        <v>0.63657496215957099</v>
      </c>
      <c r="I16" s="40">
        <v>0.71395699669433188</v>
      </c>
      <c r="J16" s="40">
        <v>0.77217184440957898</v>
      </c>
      <c r="K16" s="40">
        <v>0.85577734121959415</v>
      </c>
      <c r="L16" s="40">
        <v>0.90000476875853508</v>
      </c>
      <c r="M16" s="40">
        <v>0.94857678623227537</v>
      </c>
      <c r="N16" s="40">
        <v>0.95124250460628568</v>
      </c>
      <c r="O16" s="42">
        <v>0</v>
      </c>
      <c r="P16" s="42">
        <v>1.1934974129008921E-2</v>
      </c>
      <c r="Q16" s="42">
        <v>4.3647351727276434E-2</v>
      </c>
      <c r="R16" s="42">
        <v>0.10793547706140641</v>
      </c>
      <c r="S16" s="42">
        <v>0.15915841847925538</v>
      </c>
      <c r="T16" s="42">
        <v>0.23556868919980356</v>
      </c>
      <c r="U16" s="42">
        <v>0.29234101767265952</v>
      </c>
      <c r="V16" s="42">
        <v>0.35170390225459225</v>
      </c>
      <c r="W16" s="42">
        <v>0.43951181893930907</v>
      </c>
      <c r="X16" s="42">
        <v>0.55071688525967211</v>
      </c>
      <c r="Y16" s="42">
        <v>0.67463694691977538</v>
      </c>
      <c r="Z16" s="42">
        <v>0.87987228295284525</v>
      </c>
    </row>
    <row r="17" spans="1:26" ht="15.75">
      <c r="A17" s="44" t="s">
        <v>168</v>
      </c>
      <c r="B17" s="52">
        <v>32309.457632000001</v>
      </c>
      <c r="C17" s="46">
        <v>9.5058549141372156E-2</v>
      </c>
      <c r="D17" s="46">
        <v>0.1314198187612155</v>
      </c>
      <c r="E17" s="46">
        <v>0.17774690281050134</v>
      </c>
      <c r="F17" s="46">
        <v>0.19911921992080092</v>
      </c>
      <c r="G17" s="46">
        <v>0.3043270708732283</v>
      </c>
      <c r="H17" s="47">
        <v>0.43798438397346862</v>
      </c>
      <c r="I17" s="46">
        <v>0.55537548710379592</v>
      </c>
      <c r="J17" s="46">
        <v>0.58586816218526017</v>
      </c>
      <c r="K17" s="46">
        <v>0.6582735583134085</v>
      </c>
      <c r="L17" s="46">
        <v>0.71639593466574825</v>
      </c>
      <c r="M17" s="46">
        <v>0.82986610048951881</v>
      </c>
      <c r="N17" s="46">
        <v>0.91504284745184405</v>
      </c>
      <c r="O17" s="46">
        <v>3.4060407094305403E-3</v>
      </c>
      <c r="P17" s="46">
        <v>2.8734948154449633E-2</v>
      </c>
      <c r="Q17" s="46">
        <v>4.3807197142930181E-2</v>
      </c>
      <c r="R17" s="46">
        <v>6.9034136436672375E-2</v>
      </c>
      <c r="S17" s="46">
        <v>9.4363458448057033E-2</v>
      </c>
      <c r="T17" s="46">
        <v>0.12212126642854908</v>
      </c>
      <c r="U17" s="46">
        <v>0.1728115950078036</v>
      </c>
      <c r="V17" s="46">
        <v>0.2313847589081213</v>
      </c>
      <c r="W17" s="46">
        <v>0.3150552727351722</v>
      </c>
      <c r="X17" s="46">
        <v>0.37088758913677011</v>
      </c>
      <c r="Y17" s="46">
        <v>0.46093637105438945</v>
      </c>
      <c r="Z17" s="46">
        <v>0.87774693942951942</v>
      </c>
    </row>
    <row r="18" spans="1:26" ht="15.75">
      <c r="A18" s="38" t="s">
        <v>169</v>
      </c>
      <c r="B18" s="39">
        <v>47436.778271000003</v>
      </c>
      <c r="C18" s="40">
        <v>0.48760494950160255</v>
      </c>
      <c r="D18" s="40">
        <v>0.58420589126397138</v>
      </c>
      <c r="E18" s="40">
        <v>0.63420823031077767</v>
      </c>
      <c r="F18" s="40">
        <v>0.65465332182385738</v>
      </c>
      <c r="G18" s="40">
        <v>0.69944530836344976</v>
      </c>
      <c r="H18" s="41">
        <v>0.7456417761587768</v>
      </c>
      <c r="I18" s="40">
        <v>0.78329679190725132</v>
      </c>
      <c r="J18" s="40">
        <v>0.8128355234959691</v>
      </c>
      <c r="K18" s="40">
        <v>0.84104430397639574</v>
      </c>
      <c r="L18" s="40">
        <v>0.87154060276566325</v>
      </c>
      <c r="M18" s="40">
        <v>0.91032767715895269</v>
      </c>
      <c r="N18" s="40">
        <v>0.96492911066921216</v>
      </c>
      <c r="O18" s="42">
        <v>6.4362628633569897E-4</v>
      </c>
      <c r="P18" s="42">
        <v>2.3792692514907551E-2</v>
      </c>
      <c r="Q18" s="42">
        <v>8.0437271584451589E-2</v>
      </c>
      <c r="R18" s="42">
        <v>0.1438796569566089</v>
      </c>
      <c r="S18" s="42">
        <v>0.22074774923114154</v>
      </c>
      <c r="T18" s="42">
        <v>0.28545995158185045</v>
      </c>
      <c r="U18" s="42">
        <v>0.35918107203706207</v>
      </c>
      <c r="V18" s="42">
        <v>0.42563467703742508</v>
      </c>
      <c r="W18" s="42">
        <v>0.50638418283805264</v>
      </c>
      <c r="X18" s="42">
        <v>0.58080068579342281</v>
      </c>
      <c r="Y18" s="42">
        <v>0.68415152416389569</v>
      </c>
      <c r="Z18" s="42">
        <v>0.95134428687914308</v>
      </c>
    </row>
    <row r="19" spans="1:26" ht="15.75">
      <c r="A19" s="38" t="s">
        <v>173</v>
      </c>
      <c r="B19" s="39">
        <v>10748.535</v>
      </c>
      <c r="C19" s="40">
        <v>0.1905175514616442</v>
      </c>
      <c r="D19" s="40">
        <v>0.21609484038064344</v>
      </c>
      <c r="E19" s="40">
        <v>0.25014179647528489</v>
      </c>
      <c r="F19" s="40">
        <v>0.27458690833940214</v>
      </c>
      <c r="G19" s="40">
        <v>0.33993323996461955</v>
      </c>
      <c r="H19" s="41">
        <v>0.36237667591146966</v>
      </c>
      <c r="I19" s="40">
        <v>0.38007938961946286</v>
      </c>
      <c r="J19" s="40">
        <v>0.43785256106220016</v>
      </c>
      <c r="K19" s="40">
        <v>0.49146585848518104</v>
      </c>
      <c r="L19" s="40">
        <v>0.63669553489983599</v>
      </c>
      <c r="M19" s="40">
        <v>0.74082753561636283</v>
      </c>
      <c r="N19" s="40">
        <v>0.842740253541861</v>
      </c>
      <c r="O19" s="42">
        <v>1.8762569296662827E-3</v>
      </c>
      <c r="P19" s="42">
        <v>1.2353673474544474E-2</v>
      </c>
      <c r="Q19" s="42">
        <v>4.3285461890099151E-2</v>
      </c>
      <c r="R19" s="42">
        <v>8.6687112419844961E-2</v>
      </c>
      <c r="S19" s="42">
        <v>0.12775556837457733</v>
      </c>
      <c r="T19" s="42">
        <v>0.16049757318755659</v>
      </c>
      <c r="U19" s="42">
        <v>0.20006859357633022</v>
      </c>
      <c r="V19" s="42">
        <v>0.23361422195451903</v>
      </c>
      <c r="W19" s="42">
        <v>0.26948888887873512</v>
      </c>
      <c r="X19" s="42">
        <v>0.3102315795865736</v>
      </c>
      <c r="Y19" s="42">
        <v>0.40128368310290785</v>
      </c>
      <c r="Z19" s="42">
        <v>0.71816312934521476</v>
      </c>
    </row>
    <row r="20" spans="1:26" ht="15.75">
      <c r="A20" s="48" t="s">
        <v>171</v>
      </c>
      <c r="B20" s="49">
        <v>18887.033865000001</v>
      </c>
      <c r="C20" s="50">
        <v>0.17043867316116409</v>
      </c>
      <c r="D20" s="50">
        <v>0.293258726902074</v>
      </c>
      <c r="E20" s="50">
        <v>0.31504902617302383</v>
      </c>
      <c r="F20" s="50">
        <v>0.35920695397775093</v>
      </c>
      <c r="G20" s="50">
        <v>0.43094292360607411</v>
      </c>
      <c r="H20" s="51">
        <v>0.48545235795424546</v>
      </c>
      <c r="I20" s="50">
        <v>0.58577193769779745</v>
      </c>
      <c r="J20" s="50">
        <v>0.63885804441793903</v>
      </c>
      <c r="K20" s="50">
        <v>0.68866393389830516</v>
      </c>
      <c r="L20" s="50">
        <v>0.7777496513233384</v>
      </c>
      <c r="M20" s="50">
        <v>0.87316382013990168</v>
      </c>
      <c r="N20" s="50">
        <v>0.92826642249733604</v>
      </c>
      <c r="O20" s="42">
        <v>3.8412604131594832E-3</v>
      </c>
      <c r="P20" s="42">
        <v>2.002992745278229E-2</v>
      </c>
      <c r="Q20" s="42">
        <v>4.4767473641968536E-2</v>
      </c>
      <c r="R20" s="42">
        <v>7.5892099850567052E-2</v>
      </c>
      <c r="S20" s="42">
        <v>0.13485354333124985</v>
      </c>
      <c r="T20" s="42">
        <v>0.18546609778274931</v>
      </c>
      <c r="U20" s="42">
        <v>0.27522772666945905</v>
      </c>
      <c r="V20" s="42">
        <v>0.32513140350949105</v>
      </c>
      <c r="W20" s="42">
        <v>0.38133978823760067</v>
      </c>
      <c r="X20" s="42">
        <v>0.44990116078834419</v>
      </c>
      <c r="Y20" s="42">
        <v>0.59275525236257431</v>
      </c>
      <c r="Z20" s="42">
        <v>0.83284617376617787</v>
      </c>
    </row>
    <row r="21" spans="1:26" ht="15.75">
      <c r="A21" s="33" t="s">
        <v>174</v>
      </c>
      <c r="B21" s="35" t="s">
        <v>163</v>
      </c>
      <c r="C21" s="36" t="s">
        <v>142</v>
      </c>
      <c r="D21" s="36" t="s">
        <v>143</v>
      </c>
      <c r="E21" s="36" t="s">
        <v>144</v>
      </c>
      <c r="F21" s="36" t="s">
        <v>147</v>
      </c>
      <c r="G21" s="36" t="s">
        <v>148</v>
      </c>
      <c r="H21" s="37" t="s">
        <v>154</v>
      </c>
      <c r="I21" s="36" t="s">
        <v>155</v>
      </c>
      <c r="J21" s="36" t="s">
        <v>156</v>
      </c>
      <c r="K21" s="36" t="s">
        <v>157</v>
      </c>
      <c r="L21" s="36" t="s">
        <v>158</v>
      </c>
      <c r="M21" s="36" t="s">
        <v>159</v>
      </c>
      <c r="N21" s="36" t="s">
        <v>160</v>
      </c>
      <c r="O21" s="36" t="s">
        <v>142</v>
      </c>
      <c r="P21" s="36" t="s">
        <v>143</v>
      </c>
      <c r="Q21" s="36" t="s">
        <v>144</v>
      </c>
      <c r="R21" s="36" t="s">
        <v>147</v>
      </c>
      <c r="S21" s="36" t="s">
        <v>148</v>
      </c>
      <c r="T21" s="37" t="s">
        <v>154</v>
      </c>
      <c r="U21" s="36" t="s">
        <v>155</v>
      </c>
      <c r="V21" s="36" t="s">
        <v>156</v>
      </c>
      <c r="W21" s="36" t="s">
        <v>157</v>
      </c>
      <c r="X21" s="36" t="s">
        <v>158</v>
      </c>
      <c r="Y21" s="36" t="s">
        <v>159</v>
      </c>
      <c r="Z21" s="36" t="s">
        <v>160</v>
      </c>
    </row>
    <row r="22" spans="1:26" ht="15.75">
      <c r="A22" s="38" t="s">
        <v>164</v>
      </c>
      <c r="B22" s="39">
        <v>1438459.903228</v>
      </c>
      <c r="C22" s="40">
        <f t="shared" ref="C22:Z22" si="0">+(($B$4*C4)+($B$13*C13))/$B$22</f>
        <v>0.17525217510942298</v>
      </c>
      <c r="D22" s="40">
        <f t="shared" si="0"/>
        <v>0.38936043804664561</v>
      </c>
      <c r="E22" s="40">
        <f t="shared" si="0"/>
        <v>0.4955322271356602</v>
      </c>
      <c r="F22" s="40">
        <f t="shared" si="0"/>
        <v>0.55274223776783493</v>
      </c>
      <c r="G22" s="40">
        <f t="shared" si="0"/>
        <v>0.61833687859362652</v>
      </c>
      <c r="H22" s="40">
        <f t="shared" si="0"/>
        <v>0.68472297765696177</v>
      </c>
      <c r="I22" s="40">
        <f t="shared" si="0"/>
        <v>0.71673852515245795</v>
      </c>
      <c r="J22" s="40">
        <f t="shared" si="0"/>
        <v>0.76239532478729366</v>
      </c>
      <c r="K22" s="40">
        <f t="shared" si="0"/>
        <v>0.81027451751496526</v>
      </c>
      <c r="L22" s="40">
        <f t="shared" si="0"/>
        <v>0.84144026728516186</v>
      </c>
      <c r="M22" s="40">
        <f t="shared" si="0"/>
        <v>0.9025740891341969</v>
      </c>
      <c r="N22" s="40">
        <f t="shared" si="0"/>
        <v>0.96841731873849912</v>
      </c>
      <c r="O22" s="42">
        <f t="shared" si="0"/>
        <v>3.0004244130006224E-2</v>
      </c>
      <c r="P22" s="42">
        <f t="shared" si="0"/>
        <v>8.570671074134327E-2</v>
      </c>
      <c r="Q22" s="42">
        <f t="shared" si="0"/>
        <v>0.1598656213203126</v>
      </c>
      <c r="R22" s="42">
        <f t="shared" si="0"/>
        <v>0.21762080080158949</v>
      </c>
      <c r="S22" s="42">
        <f t="shared" si="0"/>
        <v>0.30246177207866187</v>
      </c>
      <c r="T22" s="42">
        <f t="shared" si="0"/>
        <v>0.39759075658873544</v>
      </c>
      <c r="U22" s="42">
        <f t="shared" si="0"/>
        <v>0.4740952492115123</v>
      </c>
      <c r="V22" s="42">
        <f t="shared" si="0"/>
        <v>0.54534939291196882</v>
      </c>
      <c r="W22" s="42">
        <f t="shared" si="0"/>
        <v>0.62367898345203188</v>
      </c>
      <c r="X22" s="42">
        <f t="shared" si="0"/>
        <v>0.67379507193394828</v>
      </c>
      <c r="Y22" s="42">
        <f t="shared" si="0"/>
        <v>0.77076115134692003</v>
      </c>
      <c r="Z22" s="42">
        <f t="shared" si="0"/>
        <v>0.89200066167900194</v>
      </c>
    </row>
    <row r="23" spans="1:26" ht="15.75">
      <c r="A23" s="38" t="s">
        <v>165</v>
      </c>
      <c r="B23" s="39">
        <v>949541.21635</v>
      </c>
      <c r="C23" s="40">
        <f t="shared" ref="C23:Z23" si="1">+(($B$5*C5)+($B$14*C14))/$B$23</f>
        <v>0.18336665440173294</v>
      </c>
      <c r="D23" s="40">
        <f t="shared" si="1"/>
        <v>0.47083128070194763</v>
      </c>
      <c r="E23" s="40">
        <f t="shared" si="1"/>
        <v>0.59869095867971067</v>
      </c>
      <c r="F23" s="40">
        <f t="shared" si="1"/>
        <v>0.66463526718051269</v>
      </c>
      <c r="G23" s="40">
        <f t="shared" si="1"/>
        <v>0.72456261364688035</v>
      </c>
      <c r="H23" s="40">
        <f t="shared" si="1"/>
        <v>0.78177351711702892</v>
      </c>
      <c r="I23" s="40">
        <f t="shared" si="1"/>
        <v>0.79778926359399271</v>
      </c>
      <c r="J23" s="40">
        <f t="shared" si="1"/>
        <v>0.83876355595400842</v>
      </c>
      <c r="K23" s="40">
        <f t="shared" si="1"/>
        <v>0.87909174434637893</v>
      </c>
      <c r="L23" s="40">
        <f t="shared" si="1"/>
        <v>0.89797500649424944</v>
      </c>
      <c r="M23" s="40">
        <f t="shared" si="1"/>
        <v>0.93804801376605385</v>
      </c>
      <c r="N23" s="40">
        <f t="shared" si="1"/>
        <v>0.98610255798632662</v>
      </c>
      <c r="O23" s="42">
        <f t="shared" si="1"/>
        <v>2.5157607025618704E-2</v>
      </c>
      <c r="P23" s="42">
        <f t="shared" si="1"/>
        <v>8.6713408287488775E-2</v>
      </c>
      <c r="Q23" s="42">
        <f t="shared" si="1"/>
        <v>0.16814787889975744</v>
      </c>
      <c r="R23" s="42">
        <f t="shared" si="1"/>
        <v>0.22617765073273954</v>
      </c>
      <c r="S23" s="42">
        <f t="shared" si="1"/>
        <v>0.31861800169902899</v>
      </c>
      <c r="T23" s="42">
        <f t="shared" si="1"/>
        <v>0.41977118303585187</v>
      </c>
      <c r="U23" s="42">
        <f t="shared" si="1"/>
        <v>0.50039093516067679</v>
      </c>
      <c r="V23" s="42">
        <f t="shared" si="1"/>
        <v>0.5766936004628368</v>
      </c>
      <c r="W23" s="42">
        <f t="shared" si="1"/>
        <v>0.65667813382107709</v>
      </c>
      <c r="X23" s="42">
        <f t="shared" si="1"/>
        <v>0.70025077466676733</v>
      </c>
      <c r="Y23" s="42">
        <f t="shared" si="1"/>
        <v>0.79310491901528968</v>
      </c>
      <c r="Z23" s="42">
        <f t="shared" si="1"/>
        <v>0.87930985529116656</v>
      </c>
    </row>
    <row r="24" spans="1:26" ht="15.75">
      <c r="A24" s="38" t="s">
        <v>166</v>
      </c>
      <c r="B24" s="39">
        <v>915102.11534999998</v>
      </c>
      <c r="C24" s="40">
        <f t="shared" ref="C24:Z24" si="2">+(($B$6*C6)+($B$15*C15))/$B$24</f>
        <v>0.18428687039076208</v>
      </c>
      <c r="D24" s="40">
        <f t="shared" si="2"/>
        <v>0.47999477236715998</v>
      </c>
      <c r="E24" s="40">
        <f t="shared" si="2"/>
        <v>0.61013921795423287</v>
      </c>
      <c r="F24" s="40">
        <f t="shared" si="2"/>
        <v>0.67659390389901264</v>
      </c>
      <c r="G24" s="40">
        <f t="shared" si="2"/>
        <v>0.73597046346348738</v>
      </c>
      <c r="H24" s="40">
        <f t="shared" si="2"/>
        <v>0.79312178218360396</v>
      </c>
      <c r="I24" s="40">
        <f t="shared" si="2"/>
        <v>0.80477939332374571</v>
      </c>
      <c r="J24" s="40">
        <f t="shared" si="2"/>
        <v>0.8460237942919312</v>
      </c>
      <c r="K24" s="40">
        <f t="shared" si="2"/>
        <v>0.88520908470256321</v>
      </c>
      <c r="L24" s="40">
        <f t="shared" si="2"/>
        <v>0.90263174092271603</v>
      </c>
      <c r="M24" s="40">
        <f t="shared" si="2"/>
        <v>0.9403030940052659</v>
      </c>
      <c r="N24" s="40">
        <f t="shared" si="2"/>
        <v>0.98795765954757897</v>
      </c>
      <c r="O24" s="42">
        <f t="shared" si="2"/>
        <v>2.4695268995580204E-2</v>
      </c>
      <c r="P24" s="42">
        <f t="shared" si="2"/>
        <v>8.7132074740470036E-2</v>
      </c>
      <c r="Q24" s="42">
        <f t="shared" si="2"/>
        <v>0.16927674772404569</v>
      </c>
      <c r="R24" s="42">
        <f t="shared" si="2"/>
        <v>0.22724626929496064</v>
      </c>
      <c r="S24" s="42">
        <f t="shared" si="2"/>
        <v>0.32046252948337689</v>
      </c>
      <c r="T24" s="42">
        <f t="shared" si="2"/>
        <v>0.4217589287880526</v>
      </c>
      <c r="U24" s="42">
        <f t="shared" si="2"/>
        <v>0.50280235266789108</v>
      </c>
      <c r="V24" s="42">
        <f t="shared" si="2"/>
        <v>0.5703863356271357</v>
      </c>
      <c r="W24" s="42">
        <f t="shared" si="2"/>
        <v>0.65964422911370513</v>
      </c>
      <c r="X24" s="42">
        <f t="shared" si="2"/>
        <v>0.70191729406104975</v>
      </c>
      <c r="Y24" s="42">
        <f t="shared" si="2"/>
        <v>0.79377014931001677</v>
      </c>
      <c r="Z24" s="42">
        <f t="shared" si="2"/>
        <v>0.87861717155717745</v>
      </c>
    </row>
    <row r="25" spans="1:26" ht="15.75">
      <c r="A25" s="38" t="s">
        <v>167</v>
      </c>
      <c r="B25" s="39">
        <v>34439.101000000002</v>
      </c>
      <c r="C25" s="40">
        <f t="shared" ref="C25:Z25" si="3">+(($B$7*C7)+($B$16*C16))/$B$25</f>
        <v>0.18028512279581624</v>
      </c>
      <c r="D25" s="40">
        <f t="shared" si="3"/>
        <v>0.25392822959317479</v>
      </c>
      <c r="E25" s="40">
        <f t="shared" si="3"/>
        <v>0.33011273517274836</v>
      </c>
      <c r="F25" s="40">
        <f t="shared" si="3"/>
        <v>0.37767177604565844</v>
      </c>
      <c r="G25" s="40">
        <f t="shared" si="3"/>
        <v>0.4399280124473155</v>
      </c>
      <c r="H25" s="40">
        <f t="shared" si="3"/>
        <v>0.52074915270207212</v>
      </c>
      <c r="I25" s="40">
        <f t="shared" si="3"/>
        <v>0.59523839073850182</v>
      </c>
      <c r="J25" s="40">
        <f t="shared" si="3"/>
        <v>0.65601956388427629</v>
      </c>
      <c r="K25" s="40">
        <f t="shared" si="3"/>
        <v>0.72566851156342949</v>
      </c>
      <c r="L25" s="40">
        <f t="shared" si="3"/>
        <v>0.78036386603215258</v>
      </c>
      <c r="M25" s="40">
        <f t="shared" si="3"/>
        <v>0.88082195681018938</v>
      </c>
      <c r="N25" s="40">
        <f t="shared" si="3"/>
        <v>0.93501242892205749</v>
      </c>
      <c r="O25" s="42">
        <f t="shared" si="3"/>
        <v>3.5034735883726159E-2</v>
      </c>
      <c r="P25" s="42">
        <f t="shared" si="3"/>
        <v>7.6380045892511655E-2</v>
      </c>
      <c r="Q25" s="42">
        <f t="shared" si="3"/>
        <v>0.1431612305526444</v>
      </c>
      <c r="R25" s="42">
        <f t="shared" si="3"/>
        <v>0.20835840442311451</v>
      </c>
      <c r="S25" s="42">
        <f t="shared" si="3"/>
        <v>0.2767648752291445</v>
      </c>
      <c r="T25" s="42">
        <f t="shared" si="3"/>
        <v>0.36662171971265783</v>
      </c>
      <c r="U25" s="42">
        <f t="shared" si="3"/>
        <v>0.43643406072363888</v>
      </c>
      <c r="V25" s="42">
        <f t="shared" si="3"/>
        <v>0.50215594492173099</v>
      </c>
      <c r="W25" s="42">
        <f t="shared" si="3"/>
        <v>0.57883063954784442</v>
      </c>
      <c r="X25" s="42">
        <f t="shared" si="3"/>
        <v>0.65873544311873888</v>
      </c>
      <c r="Y25" s="42">
        <f t="shared" si="3"/>
        <v>0.78832022112302846</v>
      </c>
      <c r="Z25" s="42">
        <f t="shared" si="3"/>
        <v>0.91149282689392452</v>
      </c>
    </row>
    <row r="26" spans="1:26" ht="15.75">
      <c r="A26" s="44" t="s">
        <v>168</v>
      </c>
      <c r="B26" s="45">
        <v>198509.55463200001</v>
      </c>
      <c r="C26" s="46">
        <f t="shared" ref="C26:Z26" si="4">+(($B$8*C8)+($B$17*C17))/$B$26</f>
        <v>0.10364654525830988</v>
      </c>
      <c r="D26" s="46">
        <f t="shared" si="4"/>
        <v>0.16013903337089072</v>
      </c>
      <c r="E26" s="46">
        <f t="shared" si="4"/>
        <v>0.21529428826666652</v>
      </c>
      <c r="F26" s="46">
        <f t="shared" si="4"/>
        <v>0.26393244975384611</v>
      </c>
      <c r="G26" s="46">
        <f t="shared" si="4"/>
        <v>0.3589666883935817</v>
      </c>
      <c r="H26" s="46">
        <f t="shared" si="4"/>
        <v>0.45510500535460935</v>
      </c>
      <c r="I26" s="46">
        <f t="shared" si="4"/>
        <v>0.52514513750502079</v>
      </c>
      <c r="J26" s="46">
        <f t="shared" si="4"/>
        <v>0.58086249844722659</v>
      </c>
      <c r="K26" s="46">
        <f t="shared" si="4"/>
        <v>0.65341109772791706</v>
      </c>
      <c r="L26" s="46">
        <f t="shared" si="4"/>
        <v>0.70830760131931969</v>
      </c>
      <c r="M26" s="46">
        <f t="shared" si="4"/>
        <v>0.83348828136772346</v>
      </c>
      <c r="N26" s="46">
        <f t="shared" si="4"/>
        <v>0.93523176315265499</v>
      </c>
      <c r="O26" s="46">
        <f t="shared" si="4"/>
        <v>5.0666011076310156E-2</v>
      </c>
      <c r="P26" s="46">
        <f t="shared" si="4"/>
        <v>9.3368776726907701E-2</v>
      </c>
      <c r="Q26" s="46">
        <f t="shared" si="4"/>
        <v>0.13103106805246076</v>
      </c>
      <c r="R26" s="46">
        <f t="shared" si="4"/>
        <v>0.20612679708007992</v>
      </c>
      <c r="S26" s="46">
        <f t="shared" si="4"/>
        <v>0.2772545021518823</v>
      </c>
      <c r="T26" s="46">
        <f t="shared" si="4"/>
        <v>0.36441111779538887</v>
      </c>
      <c r="U26" s="46">
        <f t="shared" si="4"/>
        <v>0.42321537756615835</v>
      </c>
      <c r="V26" s="46">
        <f t="shared" si="4"/>
        <v>0.4821787280375377</v>
      </c>
      <c r="W26" s="46">
        <f t="shared" si="4"/>
        <v>0.56468292861282521</v>
      </c>
      <c r="X26" s="46">
        <f t="shared" si="4"/>
        <v>0.62378837241604834</v>
      </c>
      <c r="Y26" s="46">
        <f t="shared" si="4"/>
        <v>0.72601711031574545</v>
      </c>
      <c r="Z26" s="46">
        <f t="shared" si="4"/>
        <v>0.91927885093238382</v>
      </c>
    </row>
    <row r="27" spans="1:26" ht="15.75">
      <c r="A27" s="38" t="s">
        <v>169</v>
      </c>
      <c r="B27" s="39">
        <v>230435.49038099998</v>
      </c>
      <c r="C27" s="40">
        <f t="shared" ref="C27:Z27" si="5">+(($B$9*C9)+($B$18*C18))/$B$27</f>
        <v>0.20234961094962103</v>
      </c>
      <c r="D27" s="40">
        <f t="shared" si="5"/>
        <v>0.28462182453730422</v>
      </c>
      <c r="E27" s="40">
        <f t="shared" si="5"/>
        <v>0.36042253838444699</v>
      </c>
      <c r="F27" s="40">
        <f t="shared" si="5"/>
        <v>0.39271157981802518</v>
      </c>
      <c r="G27" s="40">
        <f t="shared" si="5"/>
        <v>0.4567659745924631</v>
      </c>
      <c r="H27" s="40">
        <f t="shared" si="5"/>
        <v>0.53556802676711557</v>
      </c>
      <c r="I27" s="40">
        <f t="shared" si="5"/>
        <v>0.59777761606736346</v>
      </c>
      <c r="J27" s="40">
        <f t="shared" si="5"/>
        <v>0.6468275632234517</v>
      </c>
      <c r="K27" s="40">
        <f t="shared" si="5"/>
        <v>0.70206999342833654</v>
      </c>
      <c r="L27" s="40">
        <f t="shared" si="5"/>
        <v>0.75227442260727062</v>
      </c>
      <c r="M27" s="40">
        <f t="shared" si="5"/>
        <v>0.83667833765158972</v>
      </c>
      <c r="N27" s="40">
        <f t="shared" si="5"/>
        <v>0.94199117069246019</v>
      </c>
      <c r="O27" s="42">
        <f t="shared" si="5"/>
        <v>3.4410085888047538E-2</v>
      </c>
      <c r="P27" s="42">
        <f t="shared" si="5"/>
        <v>8.2969754017092959E-2</v>
      </c>
      <c r="Q27" s="42">
        <f t="shared" si="5"/>
        <v>0.16268495946209471</v>
      </c>
      <c r="R27" s="42">
        <f t="shared" si="5"/>
        <v>0.20546079720462751</v>
      </c>
      <c r="S27" s="42">
        <f t="shared" si="5"/>
        <v>0.27654029785534651</v>
      </c>
      <c r="T27" s="42">
        <f t="shared" si="5"/>
        <v>0.36458185325649273</v>
      </c>
      <c r="U27" s="42">
        <f t="shared" si="5"/>
        <v>0.43906288850194586</v>
      </c>
      <c r="V27" s="42">
        <f t="shared" si="5"/>
        <v>0.54174373036852075</v>
      </c>
      <c r="W27" s="42">
        <f t="shared" si="5"/>
        <v>0.57710233057110005</v>
      </c>
      <c r="X27" s="42">
        <f t="shared" si="5"/>
        <v>0.64414607255076961</v>
      </c>
      <c r="Y27" s="42">
        <f t="shared" si="5"/>
        <v>0.74751755230011241</v>
      </c>
      <c r="Z27" s="42">
        <f t="shared" si="5"/>
        <v>0.93146325396264207</v>
      </c>
    </row>
    <row r="28" spans="1:26" ht="15.75">
      <c r="A28" s="38" t="s">
        <v>173</v>
      </c>
      <c r="B28" s="39">
        <v>18771.643</v>
      </c>
      <c r="C28" s="40">
        <f t="shared" ref="C28:Z28" si="6">+(($B$10*C10)+($B$19*C19))/$B$28</f>
        <v>0.24812600633249313</v>
      </c>
      <c r="D28" s="40">
        <f t="shared" si="6"/>
        <v>0.28570686335268947</v>
      </c>
      <c r="E28" s="40">
        <f t="shared" si="6"/>
        <v>0.30216706501607649</v>
      </c>
      <c r="F28" s="40">
        <f t="shared" si="6"/>
        <v>0.34084564311629117</v>
      </c>
      <c r="G28" s="40">
        <f t="shared" si="6"/>
        <v>0.41232882923592462</v>
      </c>
      <c r="H28" s="40">
        <f t="shared" si="6"/>
        <v>0.43990069038224344</v>
      </c>
      <c r="I28" s="40">
        <f t="shared" si="6"/>
        <v>0.48018933445169648</v>
      </c>
      <c r="J28" s="40">
        <f t="shared" si="6"/>
        <v>0.54302037342051768</v>
      </c>
      <c r="K28" s="40">
        <f t="shared" si="6"/>
        <v>0.59796673333581318</v>
      </c>
      <c r="L28" s="40">
        <f t="shared" si="6"/>
        <v>0.69404447890846643</v>
      </c>
      <c r="M28" s="40">
        <f t="shared" si="6"/>
        <v>0.79514142345651984</v>
      </c>
      <c r="N28" s="40">
        <f t="shared" si="6"/>
        <v>0.87230264075652875</v>
      </c>
      <c r="O28" s="42">
        <f t="shared" si="6"/>
        <v>8.9342461430721269E-3</v>
      </c>
      <c r="P28" s="42">
        <f t="shared" si="6"/>
        <v>3.3174719337762192E-2</v>
      </c>
      <c r="Q28" s="42">
        <f t="shared" si="6"/>
        <v>8.4426823144517382E-2</v>
      </c>
      <c r="R28" s="42">
        <f t="shared" si="6"/>
        <v>0.13439960442510651</v>
      </c>
      <c r="S28" s="42">
        <f t="shared" si="6"/>
        <v>0.18818152878705566</v>
      </c>
      <c r="T28" s="42">
        <f t="shared" si="6"/>
        <v>0.23446062186432082</v>
      </c>
      <c r="U28" s="42">
        <f t="shared" si="6"/>
        <v>0.290963895787827</v>
      </c>
      <c r="V28" s="42">
        <f t="shared" si="6"/>
        <v>0.32518723798151983</v>
      </c>
      <c r="W28" s="42">
        <f t="shared" si="6"/>
        <v>0.38870850755355851</v>
      </c>
      <c r="X28" s="42">
        <f t="shared" si="6"/>
        <v>0.44107469500372476</v>
      </c>
      <c r="Y28" s="42">
        <f t="shared" si="6"/>
        <v>0.54897596798402937</v>
      </c>
      <c r="Z28" s="42">
        <f t="shared" si="6"/>
        <v>0.79318039447291899</v>
      </c>
    </row>
    <row r="29" spans="1:26" ht="15.75">
      <c r="A29" s="48" t="s">
        <v>171</v>
      </c>
      <c r="B29" s="49">
        <v>41201.998865000001</v>
      </c>
      <c r="C29" s="40">
        <f t="shared" ref="C29:Z29" si="7">+(($B$11*C11)+($B$20*C20))/$B$29</f>
        <v>0.13062400714122824</v>
      </c>
      <c r="D29" s="40">
        <f t="shared" si="7"/>
        <v>0.22695018808766793</v>
      </c>
      <c r="E29" s="40">
        <f t="shared" si="7"/>
        <v>0.28227938085376253</v>
      </c>
      <c r="F29" s="40">
        <f t="shared" si="7"/>
        <v>0.33135104695713186</v>
      </c>
      <c r="G29" s="40">
        <f t="shared" si="7"/>
        <v>0.40193329037420994</v>
      </c>
      <c r="H29" s="40">
        <f t="shared" si="7"/>
        <v>0.46625804369117668</v>
      </c>
      <c r="I29" s="40">
        <f t="shared" si="7"/>
        <v>0.55908406551840684</v>
      </c>
      <c r="J29" s="40">
        <f t="shared" si="7"/>
        <v>0.61482575644778137</v>
      </c>
      <c r="K29" s="40">
        <f t="shared" si="7"/>
        <v>0.67434397491362164</v>
      </c>
      <c r="L29" s="40">
        <f t="shared" si="7"/>
        <v>0.74069058912767594</v>
      </c>
      <c r="M29" s="40">
        <f t="shared" si="7"/>
        <v>0.83313163537861312</v>
      </c>
      <c r="N29" s="40">
        <f t="shared" si="7"/>
        <v>0.91381874995138102</v>
      </c>
      <c r="O29" s="42">
        <f t="shared" si="7"/>
        <v>2.9123383516762677E-2</v>
      </c>
      <c r="P29" s="42">
        <f t="shared" si="7"/>
        <v>6.4170347574253342E-2</v>
      </c>
      <c r="Q29" s="42">
        <f t="shared" si="7"/>
        <v>0.1223313129366167</v>
      </c>
      <c r="R29" s="42">
        <f t="shared" si="7"/>
        <v>0.17288186856750512</v>
      </c>
      <c r="S29" s="42">
        <f t="shared" si="7"/>
        <v>0.24262939158367258</v>
      </c>
      <c r="T29" s="42">
        <f t="shared" si="7"/>
        <v>0.3054913191387984</v>
      </c>
      <c r="U29" s="42">
        <f t="shared" si="7"/>
        <v>0.39248762217708988</v>
      </c>
      <c r="V29" s="42">
        <f t="shared" si="7"/>
        <v>0.45020456281105575</v>
      </c>
      <c r="W29" s="42">
        <f t="shared" si="7"/>
        <v>0.51416100966973655</v>
      </c>
      <c r="X29" s="42">
        <f t="shared" si="7"/>
        <v>0.57456368037411287</v>
      </c>
      <c r="Y29" s="42">
        <f t="shared" si="7"/>
        <v>0.6916688915419037</v>
      </c>
      <c r="Z29" s="42">
        <f t="shared" si="7"/>
        <v>0.86584715499808018</v>
      </c>
    </row>
    <row r="30" spans="1:26" ht="19.5">
      <c r="A30" s="31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3" t="s">
        <v>161</v>
      </c>
      <c r="B31" s="35" t="s">
        <v>163</v>
      </c>
      <c r="C31" s="35" t="s">
        <v>142</v>
      </c>
      <c r="D31" s="35" t="s">
        <v>143</v>
      </c>
      <c r="E31" s="35" t="s">
        <v>144</v>
      </c>
      <c r="F31" s="35" t="s">
        <v>147</v>
      </c>
      <c r="G31" s="35" t="s">
        <v>148</v>
      </c>
      <c r="H31" s="35" t="s">
        <v>154</v>
      </c>
      <c r="I31" s="35" t="s">
        <v>155</v>
      </c>
      <c r="J31" s="35" t="s">
        <v>156</v>
      </c>
      <c r="K31" s="35" t="s">
        <v>157</v>
      </c>
      <c r="L31" s="35" t="s">
        <v>158</v>
      </c>
      <c r="M31" s="35" t="s">
        <v>159</v>
      </c>
      <c r="N31" s="35" t="s">
        <v>160</v>
      </c>
      <c r="O31" s="54" t="s">
        <v>142</v>
      </c>
      <c r="P31" s="54" t="s">
        <v>143</v>
      </c>
      <c r="Q31" s="54" t="s">
        <v>144</v>
      </c>
      <c r="R31" s="54" t="s">
        <v>147</v>
      </c>
      <c r="S31" s="54" t="s">
        <v>148</v>
      </c>
      <c r="T31" s="54" t="s">
        <v>154</v>
      </c>
      <c r="U31" s="54" t="s">
        <v>155</v>
      </c>
      <c r="V31" s="54" t="s">
        <v>156</v>
      </c>
      <c r="W31" s="54" t="s">
        <v>157</v>
      </c>
      <c r="X31" s="54" t="s">
        <v>158</v>
      </c>
      <c r="Y31" s="54" t="s">
        <v>159</v>
      </c>
      <c r="Z31" s="54" t="s">
        <v>160</v>
      </c>
    </row>
    <row r="32" spans="1:26" ht="15.75">
      <c r="A32" s="38" t="s">
        <v>164</v>
      </c>
      <c r="B32" s="39">
        <v>736324325736</v>
      </c>
      <c r="C32" s="40">
        <v>0.1778514531798</v>
      </c>
      <c r="D32" s="40">
        <v>0.3539768426907125</v>
      </c>
      <c r="E32" s="40">
        <v>0.45007485236507677</v>
      </c>
      <c r="F32" s="40">
        <v>0.497481770203827</v>
      </c>
      <c r="G32" s="40">
        <v>0.5766001460794079</v>
      </c>
      <c r="H32" s="40">
        <v>0.65488046523349319</v>
      </c>
      <c r="I32" s="40">
        <v>0.69768395567571595</v>
      </c>
      <c r="J32" s="40">
        <v>0.75151938273443519</v>
      </c>
      <c r="K32" s="40">
        <v>0.79401800788646437</v>
      </c>
      <c r="L32" s="40">
        <v>0.82636514353035784</v>
      </c>
      <c r="M32" s="40">
        <v>0.88680904371525526</v>
      </c>
      <c r="N32" s="40">
        <v>0.97066371774399096</v>
      </c>
      <c r="O32" s="55">
        <v>4.2104114568102896E-2</v>
      </c>
      <c r="P32" s="55">
        <v>0.11844106545308133</v>
      </c>
      <c r="Q32" s="55">
        <v>0.19435305815460555</v>
      </c>
      <c r="R32" s="55">
        <v>0.25950040072853631</v>
      </c>
      <c r="S32" s="55">
        <v>0.35085343100953781</v>
      </c>
      <c r="T32" s="55">
        <v>0.46385494680559497</v>
      </c>
      <c r="U32" s="55">
        <v>0.54338507177595419</v>
      </c>
      <c r="V32" s="55">
        <v>0.62667770915128274</v>
      </c>
      <c r="W32" s="55">
        <v>0.69690319050843363</v>
      </c>
      <c r="X32" s="55">
        <v>0.74973271445761613</v>
      </c>
      <c r="Y32" s="55">
        <v>0.83605237617544492</v>
      </c>
      <c r="Z32" s="55">
        <v>0.95423955970864716</v>
      </c>
    </row>
    <row r="33" spans="1:26" ht="15.75">
      <c r="A33" s="38" t="s">
        <v>165</v>
      </c>
      <c r="B33" s="39">
        <v>420808041999.99994</v>
      </c>
      <c r="C33" s="40">
        <v>0.22166368367765169</v>
      </c>
      <c r="D33" s="40">
        <v>0.47652833158560037</v>
      </c>
      <c r="E33" s="40">
        <v>0.59987870418787514</v>
      </c>
      <c r="F33" s="40">
        <v>0.64169428130205264</v>
      </c>
      <c r="G33" s="40">
        <v>0.7142402603941338</v>
      </c>
      <c r="H33" s="40">
        <v>0.77588554502048257</v>
      </c>
      <c r="I33" s="40">
        <v>0.80052948755552</v>
      </c>
      <c r="J33" s="40">
        <v>0.84508245982522712</v>
      </c>
      <c r="K33" s="40">
        <v>0.86826575059558964</v>
      </c>
      <c r="L33" s="40">
        <v>0.88404205836821559</v>
      </c>
      <c r="M33" s="40">
        <v>0.92346061506997079</v>
      </c>
      <c r="N33" s="40">
        <v>0.98514216201316529</v>
      </c>
      <c r="O33" s="55">
        <v>3.0852820857688569E-2</v>
      </c>
      <c r="P33" s="55">
        <v>0.1215847139704849</v>
      </c>
      <c r="Q33" s="55">
        <v>0.21290706253877462</v>
      </c>
      <c r="R33" s="55">
        <v>0.26944503805018377</v>
      </c>
      <c r="S33" s="55">
        <v>0.37128404804015586</v>
      </c>
      <c r="T33" s="55">
        <v>0.48447065515440962</v>
      </c>
      <c r="U33" s="55">
        <v>0.57216876042406117</v>
      </c>
      <c r="V33" s="55">
        <v>0.66226286807265022</v>
      </c>
      <c r="W33" s="55">
        <v>0.73146916840657306</v>
      </c>
      <c r="X33" s="55">
        <v>0.77905789765861855</v>
      </c>
      <c r="Y33" s="55">
        <v>0.86898000221873173</v>
      </c>
      <c r="Z33" s="55">
        <v>0.96139261366177042</v>
      </c>
    </row>
    <row r="34" spans="1:26" ht="15.75">
      <c r="A34" s="38" t="s">
        <v>166</v>
      </c>
      <c r="B34" s="56">
        <v>403430208000</v>
      </c>
      <c r="C34" s="40">
        <v>0.2251285329854078</v>
      </c>
      <c r="D34" s="40">
        <v>0.48772337312663672</v>
      </c>
      <c r="E34" s="40">
        <v>0.61276332759793839</v>
      </c>
      <c r="F34" s="40">
        <v>0.65447567382849137</v>
      </c>
      <c r="G34" s="40">
        <v>0.72663904120792056</v>
      </c>
      <c r="H34" s="40">
        <v>0.78747828144179932</v>
      </c>
      <c r="I34" s="40">
        <v>0.80989973555047667</v>
      </c>
      <c r="J34" s="40">
        <v>0.85384234893442779</v>
      </c>
      <c r="K34" s="40">
        <v>0.87553452101429785</v>
      </c>
      <c r="L34" s="40">
        <v>0.88964484496999396</v>
      </c>
      <c r="M34" s="40">
        <v>0.92647535362844613</v>
      </c>
      <c r="N34" s="40">
        <v>0.98727427194874262</v>
      </c>
      <c r="O34" s="55">
        <v>3.0137011677986492E-2</v>
      </c>
      <c r="P34" s="55">
        <v>0.12183688103906844</v>
      </c>
      <c r="Q34" s="55">
        <v>0.21407012757747684</v>
      </c>
      <c r="R34" s="55">
        <v>0.2702534144255343</v>
      </c>
      <c r="S34" s="55">
        <v>0.37303660406298278</v>
      </c>
      <c r="T34" s="55">
        <v>0.48691694476332892</v>
      </c>
      <c r="U34" s="55">
        <v>0.57513359910760387</v>
      </c>
      <c r="V34" s="55">
        <v>0.65270254023741903</v>
      </c>
      <c r="W34" s="55">
        <v>0.73523100713645051</v>
      </c>
      <c r="X34" s="55">
        <v>0.78202158551649192</v>
      </c>
      <c r="Y34" s="55">
        <v>0.87102431590310325</v>
      </c>
      <c r="Z34" s="55">
        <v>0.96280201067656057</v>
      </c>
    </row>
    <row r="35" spans="1:26" ht="15.75">
      <c r="A35" s="38" t="s">
        <v>167</v>
      </c>
      <c r="B35" s="56">
        <v>17377834000</v>
      </c>
      <c r="C35" s="40">
        <v>0.12934808744439061</v>
      </c>
      <c r="D35" s="40">
        <v>0.19496577554497213</v>
      </c>
      <c r="E35" s="40">
        <v>0.26623015139466316</v>
      </c>
      <c r="F35" s="40">
        <v>0.31832616627866223</v>
      </c>
      <c r="G35" s="40">
        <v>0.39330447595734003</v>
      </c>
      <c r="H35" s="40">
        <v>0.47659268178207542</v>
      </c>
      <c r="I35" s="40">
        <v>0.55069219597632524</v>
      </c>
      <c r="J35" s="40">
        <v>0.6108661044993835</v>
      </c>
      <c r="K35" s="40">
        <v>0.67371643880577958</v>
      </c>
      <c r="L35" s="40">
        <v>0.73161861897027081</v>
      </c>
      <c r="M35" s="40">
        <v>0.84266090884999445</v>
      </c>
      <c r="N35" s="40">
        <v>0.92740825062776899</v>
      </c>
      <c r="O35" s="55">
        <v>4.8616719292369839E-2</v>
      </c>
      <c r="P35" s="55">
        <v>0.11458203393356849</v>
      </c>
      <c r="Q35" s="55">
        <v>0.18353697687318671</v>
      </c>
      <c r="R35" s="55">
        <v>0.24967967197430882</v>
      </c>
      <c r="S35" s="55">
        <v>0.32577733630766337</v>
      </c>
      <c r="T35" s="55">
        <v>0.41759509278945978</v>
      </c>
      <c r="U35" s="55">
        <v>0.49300643624140017</v>
      </c>
      <c r="V35" s="55">
        <v>0.56004508365866101</v>
      </c>
      <c r="W35" s="55">
        <v>0.63279233998871343</v>
      </c>
      <c r="X35" s="55">
        <v>0.6994179824268062</v>
      </c>
      <c r="Y35" s="55">
        <v>0.82034279459747639</v>
      </c>
      <c r="Z35" s="55">
        <v>0.92222471986013244</v>
      </c>
    </row>
    <row r="36" spans="1:26" ht="15.75">
      <c r="A36" s="44" t="s">
        <v>168</v>
      </c>
      <c r="B36" s="45">
        <v>153846563832</v>
      </c>
      <c r="C36" s="46">
        <v>9.0275148649815812E-2</v>
      </c>
      <c r="D36" s="46">
        <v>0.17800052707769795</v>
      </c>
      <c r="E36" s="46">
        <v>0.24474423625404679</v>
      </c>
      <c r="F36" s="46">
        <v>0.30003003205135287</v>
      </c>
      <c r="G36" s="46">
        <v>0.39570067208575865</v>
      </c>
      <c r="H36" s="46">
        <v>0.50525891065626993</v>
      </c>
      <c r="I36" s="46">
        <v>0.57856270638312857</v>
      </c>
      <c r="J36" s="46">
        <v>0.64702593917824724</v>
      </c>
      <c r="K36" s="46">
        <v>0.71328887341452485</v>
      </c>
      <c r="L36" s="46">
        <v>0.77168147244229812</v>
      </c>
      <c r="M36" s="46">
        <v>0.84941027160532812</v>
      </c>
      <c r="N36" s="46">
        <v>0.95710964238292495</v>
      </c>
      <c r="O36" s="46">
        <v>5.5902068933198205E-2</v>
      </c>
      <c r="P36" s="46">
        <v>0.11480055497175475</v>
      </c>
      <c r="Q36" s="46">
        <v>0.19229368213256598</v>
      </c>
      <c r="R36" s="46">
        <v>0.26276938079894652</v>
      </c>
      <c r="S36" s="46">
        <v>0.34537509345020401</v>
      </c>
      <c r="T36" s="46">
        <v>0.47590023452739305</v>
      </c>
      <c r="U36" s="46">
        <v>0.55233431148918144</v>
      </c>
      <c r="V36" s="46">
        <v>0.6318813462095485</v>
      </c>
      <c r="W36" s="46">
        <v>0.69355820824363612</v>
      </c>
      <c r="X36" s="46">
        <v>0.7536127647547336</v>
      </c>
      <c r="Y36" s="46">
        <v>0.820729791050268</v>
      </c>
      <c r="Z36" s="46">
        <v>0.95349791475220791</v>
      </c>
    </row>
    <row r="37" spans="1:26" ht="15.75">
      <c r="A37" s="38" t="s">
        <v>169</v>
      </c>
      <c r="B37" s="39">
        <v>134793888000</v>
      </c>
      <c r="C37" s="40">
        <v>0.1293437743787817</v>
      </c>
      <c r="D37" s="40">
        <v>0.18664792455163426</v>
      </c>
      <c r="E37" s="40">
        <v>0.24691408817038191</v>
      </c>
      <c r="F37" s="40">
        <v>0.29971463669002985</v>
      </c>
      <c r="G37" s="40">
        <v>0.38194577605967139</v>
      </c>
      <c r="H37" s="40">
        <v>0.48222807096003445</v>
      </c>
      <c r="I37" s="40">
        <v>0.53989535734738747</v>
      </c>
      <c r="J37" s="40">
        <v>0.60179271605901341</v>
      </c>
      <c r="K37" s="40">
        <v>0.6753668363198303</v>
      </c>
      <c r="L37" s="40">
        <v>0.72805459117785587</v>
      </c>
      <c r="M37" s="40">
        <v>0.82573852402330294</v>
      </c>
      <c r="N37" s="40">
        <v>0.95206998383952912</v>
      </c>
      <c r="O37" s="55">
        <v>6.3333216538255813E-2</v>
      </c>
      <c r="P37" s="55">
        <v>0.11900630030122075</v>
      </c>
      <c r="Q37" s="55">
        <v>0.14504248951569984</v>
      </c>
      <c r="R37" s="55">
        <v>0.23317363701250771</v>
      </c>
      <c r="S37" s="55">
        <v>0.30621783136125003</v>
      </c>
      <c r="T37" s="55">
        <v>0.40833188474800636</v>
      </c>
      <c r="U37" s="55">
        <v>0.46623972817547726</v>
      </c>
      <c r="V37" s="55">
        <v>0.57839014183310522</v>
      </c>
      <c r="W37" s="55">
        <v>0.61896160123913047</v>
      </c>
      <c r="X37" s="55">
        <v>0.67777174982753841</v>
      </c>
      <c r="Y37" s="55">
        <v>0.76671955983984863</v>
      </c>
      <c r="Z37" s="55">
        <v>0.94124682826939954</v>
      </c>
    </row>
    <row r="38" spans="1:26" ht="15.75">
      <c r="A38" s="38" t="s">
        <v>170</v>
      </c>
      <c r="B38" s="39">
        <v>7539834904</v>
      </c>
      <c r="C38" s="40">
        <v>0.19683468792510239</v>
      </c>
      <c r="D38" s="40">
        <v>0.26599141719809349</v>
      </c>
      <c r="E38" s="40">
        <v>0.34971038988871284</v>
      </c>
      <c r="F38" s="40">
        <v>0.37748631564094604</v>
      </c>
      <c r="G38" s="40">
        <v>0.4395574798256488</v>
      </c>
      <c r="H38" s="40">
        <v>0.51371668800754289</v>
      </c>
      <c r="I38" s="40">
        <v>0.57773948939716446</v>
      </c>
      <c r="J38" s="40">
        <v>0.62562174475507892</v>
      </c>
      <c r="K38" s="40">
        <v>0.70343819927554097</v>
      </c>
      <c r="L38" s="40">
        <v>0.75311138531125521</v>
      </c>
      <c r="M38" s="40">
        <v>0.82387908516291919</v>
      </c>
      <c r="N38" s="40">
        <v>0.93564568432947559</v>
      </c>
      <c r="O38" s="55">
        <v>3.971317883889957E-2</v>
      </c>
      <c r="P38" s="55">
        <v>0.10287129230538422</v>
      </c>
      <c r="Q38" s="55">
        <v>0.18903905435306903</v>
      </c>
      <c r="R38" s="55">
        <v>0.23266150848732345</v>
      </c>
      <c r="S38" s="55">
        <v>0.30845233820231927</v>
      </c>
      <c r="T38" s="55">
        <v>0.40022824315026179</v>
      </c>
      <c r="U38" s="55">
        <v>0.47552764098828709</v>
      </c>
      <c r="V38" s="55">
        <v>0.51077938011771229</v>
      </c>
      <c r="W38" s="55">
        <v>0.61160626622787617</v>
      </c>
      <c r="X38" s="55">
        <v>0.68094577168611403</v>
      </c>
      <c r="Y38" s="55">
        <v>0.7673851034238931</v>
      </c>
      <c r="Z38" s="55">
        <v>0.92526968250512553</v>
      </c>
    </row>
    <row r="39" spans="1:26" ht="15.75">
      <c r="A39" s="38" t="s">
        <v>171</v>
      </c>
      <c r="B39" s="39">
        <v>19335997000</v>
      </c>
      <c r="C39" s="40">
        <v>0.26259510467840813</v>
      </c>
      <c r="D39" s="40">
        <v>0.30730429934209369</v>
      </c>
      <c r="E39" s="40">
        <v>0.31004316965388118</v>
      </c>
      <c r="F39" s="40">
        <v>0.37941552051105754</v>
      </c>
      <c r="G39" s="40">
        <v>0.46061543429865581</v>
      </c>
      <c r="H39" s="40">
        <v>0.49765516415535049</v>
      </c>
      <c r="I39" s="40">
        <v>0.5830199945073854</v>
      </c>
      <c r="J39" s="40">
        <v>0.66729915665585282</v>
      </c>
      <c r="K39" s="40">
        <v>0.70613354680852281</v>
      </c>
      <c r="L39" s="40">
        <v>0.74022652769483144</v>
      </c>
      <c r="M39" s="40">
        <v>0.84671274924098416</v>
      </c>
      <c r="N39" s="40">
        <v>0.91408979427720161</v>
      </c>
      <c r="O39" s="55">
        <v>2.9093254289699423E-2</v>
      </c>
      <c r="P39" s="55">
        <v>8.2154876813389788E-2</v>
      </c>
      <c r="Q39" s="55">
        <v>0.15490107380232113</v>
      </c>
      <c r="R39" s="55">
        <v>0.21195688625763279</v>
      </c>
      <c r="S39" s="55">
        <v>0.28183877199719237</v>
      </c>
      <c r="T39" s="55">
        <v>0.34029098235424587</v>
      </c>
      <c r="U39" s="55">
        <v>0.41930051754939157</v>
      </c>
      <c r="V39" s="55">
        <v>0.48398474189174656</v>
      </c>
      <c r="W39" s="55">
        <v>0.55805838682051179</v>
      </c>
      <c r="X39" s="55">
        <v>0.61887124849226294</v>
      </c>
      <c r="Y39" s="55">
        <v>0.7525277682966881</v>
      </c>
      <c r="Z39" s="55">
        <v>0.91213496087778279</v>
      </c>
    </row>
    <row r="40" spans="1:26" ht="15.75">
      <c r="A40" s="57" t="s">
        <v>172</v>
      </c>
      <c r="B40" s="35" t="s">
        <v>163</v>
      </c>
      <c r="C40" s="36" t="s">
        <v>142</v>
      </c>
      <c r="D40" s="36" t="s">
        <v>143</v>
      </c>
      <c r="E40" s="36" t="s">
        <v>144</v>
      </c>
      <c r="F40" s="36" t="s">
        <v>147</v>
      </c>
      <c r="G40" s="36" t="s">
        <v>148</v>
      </c>
      <c r="H40" s="36" t="s">
        <v>154</v>
      </c>
      <c r="I40" s="36" t="s">
        <v>155</v>
      </c>
      <c r="J40" s="36" t="s">
        <v>156</v>
      </c>
      <c r="K40" s="36" t="s">
        <v>157</v>
      </c>
      <c r="L40" s="36" t="s">
        <v>158</v>
      </c>
      <c r="M40" s="36" t="s">
        <v>159</v>
      </c>
      <c r="N40" s="36" t="s">
        <v>160</v>
      </c>
      <c r="O40" s="58" t="s">
        <v>142</v>
      </c>
      <c r="P40" s="58" t="s">
        <v>143</v>
      </c>
      <c r="Q40" s="58" t="s">
        <v>144</v>
      </c>
      <c r="R40" s="58" t="s">
        <v>147</v>
      </c>
      <c r="S40" s="58" t="s">
        <v>148</v>
      </c>
      <c r="T40" s="58" t="s">
        <v>154</v>
      </c>
      <c r="U40" s="58" t="s">
        <v>155</v>
      </c>
      <c r="V40" s="58" t="s">
        <v>156</v>
      </c>
      <c r="W40" s="58" t="s">
        <v>157</v>
      </c>
      <c r="X40" s="58" t="s">
        <v>158</v>
      </c>
      <c r="Y40" s="58" t="s">
        <v>159</v>
      </c>
      <c r="Z40" s="58" t="s">
        <v>160</v>
      </c>
    </row>
    <row r="41" spans="1:26" ht="15.75">
      <c r="A41" s="38" t="s">
        <v>164</v>
      </c>
      <c r="B41" s="39">
        <v>512364091341</v>
      </c>
      <c r="C41" s="40">
        <v>0.15134958851386146</v>
      </c>
      <c r="D41" s="40">
        <v>0.41961507333835635</v>
      </c>
      <c r="E41" s="40">
        <v>0.50829198810083465</v>
      </c>
      <c r="F41" s="40">
        <v>0.57646136451606556</v>
      </c>
      <c r="G41" s="40">
        <v>0.63048667698172178</v>
      </c>
      <c r="H41" s="40">
        <v>0.70004128912690322</v>
      </c>
      <c r="I41" s="40">
        <v>0.75092921301963467</v>
      </c>
      <c r="J41" s="40">
        <v>0.76807944339087542</v>
      </c>
      <c r="K41" s="40">
        <v>0.82570223349281091</v>
      </c>
      <c r="L41" s="40">
        <v>0.86867036931058716</v>
      </c>
      <c r="M41" s="40">
        <v>0.92511690557915394</v>
      </c>
      <c r="N41" s="40">
        <v>0.97100329680623221</v>
      </c>
      <c r="O41" s="55">
        <v>7.0184550623697498E-3</v>
      </c>
      <c r="P41" s="55">
        <v>1.9141168644811021E-2</v>
      </c>
      <c r="Q41" s="55">
        <v>3.8654799190715905E-2</v>
      </c>
      <c r="R41" s="55">
        <v>9.0631468951166611E-2</v>
      </c>
      <c r="S41" s="55">
        <v>0.13116490455615024</v>
      </c>
      <c r="T41" s="55">
        <v>0.19267766723087648</v>
      </c>
      <c r="U41" s="55">
        <v>0.26583223442191739</v>
      </c>
      <c r="V41" s="55">
        <v>0.31866181682824013</v>
      </c>
      <c r="W41" s="55">
        <v>0.41262100421703679</v>
      </c>
      <c r="X41" s="55">
        <v>0.45816510153763579</v>
      </c>
      <c r="Y41" s="55">
        <v>0.53512620037371583</v>
      </c>
      <c r="Z41" s="55">
        <v>0.73779177384066308</v>
      </c>
    </row>
    <row r="42" spans="1:26" ht="15.75">
      <c r="A42" s="38" t="s">
        <v>165</v>
      </c>
      <c r="B42" s="39">
        <v>310330230533</v>
      </c>
      <c r="C42" s="40">
        <v>9.8064353970465618E-2</v>
      </c>
      <c r="D42" s="40">
        <v>0.50556741574714148</v>
      </c>
      <c r="E42" s="40">
        <v>0.62192050953167721</v>
      </c>
      <c r="F42" s="40">
        <v>0.72050606623465252</v>
      </c>
      <c r="G42" s="40">
        <v>0.75337849515066879</v>
      </c>
      <c r="H42" s="40">
        <v>0.79784400017396317</v>
      </c>
      <c r="I42" s="40">
        <v>0.82740225537429601</v>
      </c>
      <c r="J42" s="40">
        <v>0.86978668575226725</v>
      </c>
      <c r="K42" s="40">
        <v>0.89203918475302513</v>
      </c>
      <c r="L42" s="40">
        <v>0.92723280259822261</v>
      </c>
      <c r="M42" s="40">
        <v>0.96668492983459364</v>
      </c>
      <c r="N42" s="40">
        <v>0.98811040224902336</v>
      </c>
      <c r="O42" s="55">
        <v>9.5456762891478995E-3</v>
      </c>
      <c r="P42" s="55">
        <v>1.4535534034814144E-2</v>
      </c>
      <c r="Q42" s="55">
        <v>2.2651441611818077E-2</v>
      </c>
      <c r="R42" s="55">
        <v>8.3213092243702325E-2</v>
      </c>
      <c r="S42" s="55">
        <v>0.12212787122450207</v>
      </c>
      <c r="T42" s="55">
        <v>0.19615557597327199</v>
      </c>
      <c r="U42" s="55">
        <v>0.28218071179701476</v>
      </c>
      <c r="V42" s="55">
        <v>0.32940248614593087</v>
      </c>
      <c r="W42" s="55">
        <v>0.42495024386861058</v>
      </c>
      <c r="X42" s="55">
        <v>0.45780308718124746</v>
      </c>
      <c r="Y42" s="55">
        <v>0.52251897728533481</v>
      </c>
      <c r="Z42" s="55">
        <v>0.62649127511878644</v>
      </c>
    </row>
    <row r="43" spans="1:26" ht="15.75">
      <c r="A43" s="38" t="s">
        <v>166</v>
      </c>
      <c r="B43" s="39">
        <v>296975230533</v>
      </c>
      <c r="C43" s="40">
        <v>8.9955529286202082E-2</v>
      </c>
      <c r="D43" s="40">
        <v>0.50946159916708933</v>
      </c>
      <c r="E43" s="40">
        <v>0.62782073432495444</v>
      </c>
      <c r="F43" s="40">
        <v>0.72754397909799939</v>
      </c>
      <c r="G43" s="40">
        <v>0.75929073173976358</v>
      </c>
      <c r="H43" s="40">
        <v>0.80306065032924601</v>
      </c>
      <c r="I43" s="40">
        <v>0.83134159482328807</v>
      </c>
      <c r="J43" s="40">
        <v>0.83724714738415984</v>
      </c>
      <c r="K43" s="40">
        <v>0.89339562129868644</v>
      </c>
      <c r="L43" s="40">
        <v>0.92833967949991447</v>
      </c>
      <c r="M43" s="40">
        <v>0.96710231933449542</v>
      </c>
      <c r="N43" s="40">
        <v>0.98882880840558074</v>
      </c>
      <c r="O43" s="55">
        <v>9.9065397817623621E-3</v>
      </c>
      <c r="P43" s="55">
        <v>1.4790361061713438E-2</v>
      </c>
      <c r="Q43" s="55">
        <v>2.1914940226371547E-2</v>
      </c>
      <c r="R43" s="55">
        <v>8.1861793858332421E-2</v>
      </c>
      <c r="S43" s="55">
        <v>0.12019171964539198</v>
      </c>
      <c r="T43" s="55">
        <v>0.19380302957826009</v>
      </c>
      <c r="U43" s="55">
        <v>0.2805015848206992</v>
      </c>
      <c r="V43" s="55">
        <v>0.32738315764281145</v>
      </c>
      <c r="W43" s="55">
        <v>0.42281660186616199</v>
      </c>
      <c r="X43" s="55">
        <v>0.45284523323892845</v>
      </c>
      <c r="Y43" s="55">
        <v>0.51641971400989684</v>
      </c>
      <c r="Z43" s="55">
        <v>0.61566932459745638</v>
      </c>
    </row>
    <row r="44" spans="1:26" ht="15.75">
      <c r="A44" s="38" t="s">
        <v>167</v>
      </c>
      <c r="B44" s="39">
        <v>13355000000</v>
      </c>
      <c r="C44" s="40">
        <v>0.3307608374699772</v>
      </c>
      <c r="D44" s="40">
        <v>0.40659779806744278</v>
      </c>
      <c r="E44" s="40">
        <v>0.5107900920357481</v>
      </c>
      <c r="F44" s="40">
        <v>0.54830853228532439</v>
      </c>
      <c r="G44" s="40">
        <v>0.5859963753008739</v>
      </c>
      <c r="H44" s="40">
        <v>0.64902183242951739</v>
      </c>
      <c r="I44" s="40">
        <v>0.71762313079871975</v>
      </c>
      <c r="J44" s="40">
        <v>0.78258820587485345</v>
      </c>
      <c r="K44" s="40">
        <v>0.85620580668054214</v>
      </c>
      <c r="L44" s="40">
        <v>0.90308421268347172</v>
      </c>
      <c r="M44" s="40">
        <v>0.95555559190863282</v>
      </c>
      <c r="N44" s="40">
        <v>0.95981982936627197</v>
      </c>
      <c r="O44" s="55">
        <v>0</v>
      </c>
      <c r="P44" s="55">
        <v>1.1734616423448401E-2</v>
      </c>
      <c r="Q44" s="55">
        <v>4.5718811749812717E-2</v>
      </c>
      <c r="R44" s="55">
        <v>0.11080241169408221</v>
      </c>
      <c r="S44" s="55">
        <v>0.1636782207891623</v>
      </c>
      <c r="T44" s="55">
        <v>0.228889775349779</v>
      </c>
      <c r="U44" s="55">
        <v>0.28633188813894905</v>
      </c>
      <c r="V44" s="55">
        <v>0.34944707232394906</v>
      </c>
      <c r="W44" s="55">
        <v>0.42414107165743409</v>
      </c>
      <c r="X44" s="55">
        <v>0.53849366823293043</v>
      </c>
      <c r="Y44" s="55">
        <v>0.649148500600921</v>
      </c>
      <c r="Z44" s="55">
        <v>0.8800382536381246</v>
      </c>
    </row>
    <row r="45" spans="1:26" ht="15.75">
      <c r="A45" s="44" t="s">
        <v>168</v>
      </c>
      <c r="B45" s="59">
        <v>29877992196</v>
      </c>
      <c r="C45" s="46">
        <v>0.20480606029935816</v>
      </c>
      <c r="D45" s="46">
        <v>0.3722950290298368</v>
      </c>
      <c r="E45" s="46">
        <v>0.43087260599630939</v>
      </c>
      <c r="F45" s="46">
        <v>0.45005344601533864</v>
      </c>
      <c r="G45" s="46">
        <v>0.49697082303058832</v>
      </c>
      <c r="H45" s="46">
        <v>0.54213576578540179</v>
      </c>
      <c r="I45" s="46">
        <v>0.5896016887255755</v>
      </c>
      <c r="J45" s="46">
        <v>0.62259962351166642</v>
      </c>
      <c r="K45" s="46">
        <v>0.67014798952666821</v>
      </c>
      <c r="L45" s="46">
        <v>0.70819273582047593</v>
      </c>
      <c r="M45" s="46">
        <v>0.81964269870281659</v>
      </c>
      <c r="N45" s="46">
        <v>0.92587363970112313</v>
      </c>
      <c r="O45" s="46">
        <v>3.684368937956005E-4</v>
      </c>
      <c r="P45" s="46">
        <v>2.9010416677610399E-2</v>
      </c>
      <c r="Q45" s="46">
        <v>8.8961100909675198E-2</v>
      </c>
      <c r="R45" s="46">
        <v>0.12297124822200442</v>
      </c>
      <c r="S45" s="46">
        <v>0.17883381727428049</v>
      </c>
      <c r="T45" s="46">
        <v>0.23198076514570581</v>
      </c>
      <c r="U45" s="46">
        <v>0.28329629161287961</v>
      </c>
      <c r="V45" s="46">
        <v>0.34405906675742615</v>
      </c>
      <c r="W45" s="46">
        <v>0.40094609063481595</v>
      </c>
      <c r="X45" s="46">
        <v>0.47415483126564018</v>
      </c>
      <c r="Y45" s="46">
        <v>0.566210617319024</v>
      </c>
      <c r="Z45" s="46">
        <v>0.86989530439212881</v>
      </c>
    </row>
    <row r="46" spans="1:26" ht="15.75">
      <c r="A46" s="38" t="s">
        <v>169</v>
      </c>
      <c r="B46" s="39">
        <v>146704377581</v>
      </c>
      <c r="C46" s="40">
        <v>0.23222390089735029</v>
      </c>
      <c r="D46" s="40">
        <v>0.27174864700521906</v>
      </c>
      <c r="E46" s="40">
        <v>0.31229873919747086</v>
      </c>
      <c r="F46" s="40">
        <v>0.33344959907989491</v>
      </c>
      <c r="G46" s="40">
        <v>0.43133576650696548</v>
      </c>
      <c r="H46" s="40">
        <v>0.56717624678010248</v>
      </c>
      <c r="I46" s="40">
        <v>0.66711912525289629</v>
      </c>
      <c r="J46" s="40">
        <v>0.69266041790154675</v>
      </c>
      <c r="K46" s="40">
        <v>0.75804791127898685</v>
      </c>
      <c r="L46" s="40">
        <v>0.80335056714518527</v>
      </c>
      <c r="M46" s="40">
        <v>0.87753216446478366</v>
      </c>
      <c r="N46" s="40">
        <v>0.95297074801609494</v>
      </c>
      <c r="O46" s="55">
        <v>3.5958661924879484E-3</v>
      </c>
      <c r="P46" s="55">
        <v>2.6398713063244234E-2</v>
      </c>
      <c r="Q46" s="55">
        <v>5.8994603110283428E-2</v>
      </c>
      <c r="R46" s="55">
        <v>9.8523204891953015E-2</v>
      </c>
      <c r="S46" s="55">
        <v>0.13556786670914162</v>
      </c>
      <c r="T46" s="55">
        <v>0.17661837561342467</v>
      </c>
      <c r="U46" s="55">
        <v>0.23176968920466384</v>
      </c>
      <c r="V46" s="55">
        <v>0.29616584321104705</v>
      </c>
      <c r="W46" s="55">
        <v>0.40393556616609283</v>
      </c>
      <c r="X46" s="55">
        <v>0.46817103570069601</v>
      </c>
      <c r="Y46" s="55">
        <v>0.56167187062567758</v>
      </c>
      <c r="Z46" s="55">
        <v>0.92705233515728214</v>
      </c>
    </row>
    <row r="47" spans="1:26" ht="15.75">
      <c r="A47" s="38" t="s">
        <v>173</v>
      </c>
      <c r="B47" s="39">
        <v>5900989957</v>
      </c>
      <c r="C47" s="40">
        <v>0.39849306802355938</v>
      </c>
      <c r="D47" s="40">
        <v>0.50121464645671276</v>
      </c>
      <c r="E47" s="40">
        <v>0.54545690719873474</v>
      </c>
      <c r="F47" s="40">
        <v>0.5657037432551778</v>
      </c>
      <c r="G47" s="40">
        <v>0.58898870580305329</v>
      </c>
      <c r="H47" s="40">
        <v>0.61823113092699344</v>
      </c>
      <c r="I47" s="40">
        <v>0.65320939058423311</v>
      </c>
      <c r="J47" s="40">
        <v>0.68350377721987343</v>
      </c>
      <c r="K47" s="40">
        <v>0.73134811751782203</v>
      </c>
      <c r="L47" s="40">
        <v>0.76071080927661072</v>
      </c>
      <c r="M47" s="40">
        <v>0.80516390172608132</v>
      </c>
      <c r="N47" s="40">
        <v>0.86046749901673703</v>
      </c>
      <c r="O47" s="55">
        <v>7.1000917774907072E-4</v>
      </c>
      <c r="P47" s="55">
        <v>1.9530437432656384E-2</v>
      </c>
      <c r="Q47" s="55">
        <v>6.6169815443938185E-2</v>
      </c>
      <c r="R47" s="55">
        <v>0.11754278061528481</v>
      </c>
      <c r="S47" s="55">
        <v>0.18406141409030552</v>
      </c>
      <c r="T47" s="55">
        <v>0.23582084362247477</v>
      </c>
      <c r="U47" s="55">
        <v>0.29191111300949679</v>
      </c>
      <c r="V47" s="55">
        <v>0.35724262245964733</v>
      </c>
      <c r="W47" s="55">
        <v>0.42242534317933889</v>
      </c>
      <c r="X47" s="55">
        <v>0.49160568217254197</v>
      </c>
      <c r="Y47" s="55">
        <v>0.57392192601434588</v>
      </c>
      <c r="Z47" s="55">
        <v>0.84633005578614739</v>
      </c>
    </row>
    <row r="48" spans="1:26" ht="15.75">
      <c r="A48" s="38" t="s">
        <v>171</v>
      </c>
      <c r="B48" s="39">
        <v>19550501074</v>
      </c>
      <c r="C48" s="40">
        <v>0.19821788929781639</v>
      </c>
      <c r="D48" s="40">
        <v>0.2209815293075364</v>
      </c>
      <c r="E48" s="40">
        <v>0.26873057455358329</v>
      </c>
      <c r="F48" s="40">
        <v>0.32068132128563742</v>
      </c>
      <c r="G48" s="40">
        <v>0.4152967572431529</v>
      </c>
      <c r="H48" s="40">
        <v>0.43302565496520834</v>
      </c>
      <c r="I48" s="40">
        <v>0.45714697641249913</v>
      </c>
      <c r="J48" s="40">
        <v>0.52129123721296367</v>
      </c>
      <c r="K48" s="40">
        <v>0.55046538714930038</v>
      </c>
      <c r="L48" s="40">
        <v>0.70676222513964215</v>
      </c>
      <c r="M48" s="40">
        <v>0.82102505909771617</v>
      </c>
      <c r="N48" s="40">
        <v>0.94551688164259906</v>
      </c>
      <c r="O48" s="55">
        <v>5.6919355394513199E-3</v>
      </c>
      <c r="P48" s="55">
        <v>2.0630269421129343E-2</v>
      </c>
      <c r="Q48" s="55">
        <v>5.0297886370546427E-2</v>
      </c>
      <c r="R48" s="55">
        <v>9.3300969855720256E-2</v>
      </c>
      <c r="S48" s="55">
        <v>0.15378436493290232</v>
      </c>
      <c r="T48" s="55">
        <v>0.19826656906328025</v>
      </c>
      <c r="U48" s="55">
        <v>0.25003907081730248</v>
      </c>
      <c r="V48" s="55">
        <v>0.28350234660971968</v>
      </c>
      <c r="W48" s="55">
        <v>0.32993611535462641</v>
      </c>
      <c r="X48" s="55">
        <v>0.37448914962058333</v>
      </c>
      <c r="Y48" s="55">
        <v>0.48298206854857173</v>
      </c>
      <c r="Z48" s="55">
        <v>0.84084879303205062</v>
      </c>
    </row>
    <row r="49" spans="1:26" ht="15.75">
      <c r="A49" s="33" t="s">
        <v>175</v>
      </c>
      <c r="B49" s="35" t="s">
        <v>163</v>
      </c>
      <c r="C49" s="36" t="s">
        <v>142</v>
      </c>
      <c r="D49" s="36" t="s">
        <v>143</v>
      </c>
      <c r="E49" s="36" t="s">
        <v>144</v>
      </c>
      <c r="F49" s="36" t="s">
        <v>147</v>
      </c>
      <c r="G49" s="36" t="s">
        <v>148</v>
      </c>
      <c r="H49" s="36" t="s">
        <v>154</v>
      </c>
      <c r="I49" s="36" t="s">
        <v>155</v>
      </c>
      <c r="J49" s="36" t="s">
        <v>156</v>
      </c>
      <c r="K49" s="36" t="s">
        <v>157</v>
      </c>
      <c r="L49" s="36" t="s">
        <v>158</v>
      </c>
      <c r="M49" s="36" t="s">
        <v>159</v>
      </c>
      <c r="N49" s="36" t="s">
        <v>160</v>
      </c>
      <c r="O49" s="58" t="s">
        <v>142</v>
      </c>
      <c r="P49" s="58" t="s">
        <v>143</v>
      </c>
      <c r="Q49" s="58" t="s">
        <v>144</v>
      </c>
      <c r="R49" s="58" t="s">
        <v>147</v>
      </c>
      <c r="S49" s="58" t="s">
        <v>148</v>
      </c>
      <c r="T49" s="58" t="s">
        <v>154</v>
      </c>
      <c r="U49" s="58" t="s">
        <v>155</v>
      </c>
      <c r="V49" s="58" t="s">
        <v>156</v>
      </c>
      <c r="W49" s="58" t="s">
        <v>157</v>
      </c>
      <c r="X49" s="58" t="s">
        <v>158</v>
      </c>
      <c r="Y49" s="58" t="s">
        <v>159</v>
      </c>
      <c r="Z49" s="58" t="s">
        <v>160</v>
      </c>
    </row>
    <row r="50" spans="1:26" ht="15.75">
      <c r="A50" s="38" t="s">
        <v>164</v>
      </c>
      <c r="B50" s="39">
        <v>1248688417077</v>
      </c>
      <c r="C50" s="40">
        <v>0.16697716010339644</v>
      </c>
      <c r="D50" s="40">
        <v>0.3809096402910423</v>
      </c>
      <c r="E50" s="40">
        <v>0.47396261286945557</v>
      </c>
      <c r="F50" s="40">
        <v>0.52988882029002593</v>
      </c>
      <c r="G50" s="40">
        <v>0.59871096497041099</v>
      </c>
      <c r="H50" s="40">
        <v>0.67341093623163262</v>
      </c>
      <c r="I50" s="40">
        <v>0.7195316460395742</v>
      </c>
      <c r="J50" s="40">
        <v>0.75831433679563354</v>
      </c>
      <c r="K50" s="40">
        <v>0.80701873668367707</v>
      </c>
      <c r="L50" s="40">
        <v>0.84372390034224753</v>
      </c>
      <c r="M50" s="40">
        <v>0.90252759493002366</v>
      </c>
      <c r="N50" s="40">
        <v>0.97080305443942616</v>
      </c>
      <c r="O50" s="55">
        <v>2.7707703256916561E-2</v>
      </c>
      <c r="P50" s="55">
        <v>7.7696152068266036E-2</v>
      </c>
      <c r="Q50" s="55">
        <v>0.13046666673267746</v>
      </c>
      <c r="R50" s="55">
        <v>0.19020979499970783</v>
      </c>
      <c r="S50" s="55">
        <v>0.26071043721303799</v>
      </c>
      <c r="T50" s="55">
        <v>0.35258499463700915</v>
      </c>
      <c r="U50" s="55">
        <v>0.42949908920000768</v>
      </c>
      <c r="V50" s="55">
        <v>0.50029207072427762</v>
      </c>
      <c r="W50" s="55">
        <v>0.58025600929681942</v>
      </c>
      <c r="X50" s="55">
        <v>0.63009616380560662</v>
      </c>
      <c r="Y50" s="55">
        <v>0.71257580306339752</v>
      </c>
      <c r="Z50" s="55">
        <v>0.86542631245468271</v>
      </c>
    </row>
    <row r="51" spans="1:26" ht="15.75">
      <c r="A51" s="38" t="s">
        <v>165</v>
      </c>
      <c r="B51" s="39">
        <v>731138272533</v>
      </c>
      <c r="C51" s="40">
        <v>0.16920218641685261</v>
      </c>
      <c r="D51" s="40">
        <v>0.48885391488614011</v>
      </c>
      <c r="E51" s="40">
        <v>0.60923430598123751</v>
      </c>
      <c r="F51" s="40">
        <v>0.67514579150971588</v>
      </c>
      <c r="G51" s="40">
        <v>0.73085240869895662</v>
      </c>
      <c r="H51" s="40">
        <v>0.78520576898621752</v>
      </c>
      <c r="I51" s="40">
        <v>0.81193558205987248</v>
      </c>
      <c r="J51" s="40">
        <v>0.8555681209034216</v>
      </c>
      <c r="K51" s="40">
        <v>0.8783563389012442</v>
      </c>
      <c r="L51" s="40">
        <v>0.90237428650798224</v>
      </c>
      <c r="M51" s="40">
        <v>0.94180709215844904</v>
      </c>
      <c r="N51" s="40">
        <v>0.98640202586009518</v>
      </c>
      <c r="O51" s="55">
        <v>2.1809044414352753E-2</v>
      </c>
      <c r="P51" s="55">
        <v>7.6147895880366523E-2</v>
      </c>
      <c r="Q51" s="55">
        <v>0.13215343094743068</v>
      </c>
      <c r="R51" s="55">
        <v>0.19039924760823143</v>
      </c>
      <c r="S51" s="55">
        <v>0.26553018903063058</v>
      </c>
      <c r="T51" s="55">
        <v>0.36209587551327921</v>
      </c>
      <c r="U51" s="55">
        <v>0.44908389212620531</v>
      </c>
      <c r="V51" s="55">
        <v>0.5209809205406819</v>
      </c>
      <c r="W51" s="55">
        <v>0.60136780169101811</v>
      </c>
      <c r="X51" s="55">
        <v>0.64270191255899012</v>
      </c>
      <c r="Y51" s="55">
        <v>0.72192528797734623</v>
      </c>
      <c r="Z51" s="55">
        <v>0.81924438602790151</v>
      </c>
    </row>
    <row r="52" spans="1:26" ht="15.75">
      <c r="A52" s="38" t="s">
        <v>166</v>
      </c>
      <c r="B52" s="39">
        <v>700405438533</v>
      </c>
      <c r="C52" s="40">
        <v>0.16781453779500879</v>
      </c>
      <c r="D52" s="40">
        <v>0.49694048415202136</v>
      </c>
      <c r="E52" s="40">
        <v>0.6191477395227668</v>
      </c>
      <c r="F52" s="40">
        <v>0.68545698209405437</v>
      </c>
      <c r="G52" s="40">
        <v>0.74048351298029291</v>
      </c>
      <c r="H52" s="40">
        <v>0.79408527981447363</v>
      </c>
      <c r="I52" s="40">
        <v>0.81899118565962559</v>
      </c>
      <c r="J52" s="40">
        <v>0.84680590470513273</v>
      </c>
      <c r="K52" s="40">
        <v>0.88310771231566643</v>
      </c>
      <c r="L52" s="40">
        <v>0.9060516384823748</v>
      </c>
      <c r="M52" s="40">
        <v>0.9437013799306988</v>
      </c>
      <c r="N52" s="40">
        <v>0.98793340278531683</v>
      </c>
      <c r="O52" s="55">
        <v>2.1559195566569374E-2</v>
      </c>
      <c r="P52" s="55">
        <v>7.6448648453931844E-2</v>
      </c>
      <c r="Q52" s="55">
        <v>0.13259541604292666</v>
      </c>
      <c r="R52" s="55">
        <v>0.19037447307177688</v>
      </c>
      <c r="S52" s="55">
        <v>0.26582917289814623</v>
      </c>
      <c r="T52" s="55">
        <v>0.36263525340919373</v>
      </c>
      <c r="U52" s="55">
        <v>0.4502082265283715</v>
      </c>
      <c r="V52" s="55">
        <v>0.51476557783284327</v>
      </c>
      <c r="W52" s="55">
        <v>0.6027658163730828</v>
      </c>
      <c r="X52" s="55">
        <v>0.6424492496585722</v>
      </c>
      <c r="Y52" s="55">
        <v>0.72067028150858592</v>
      </c>
      <c r="Z52" s="55">
        <v>0.81561610405395746</v>
      </c>
    </row>
    <row r="53" spans="1:26" ht="15.75">
      <c r="A53" s="38" t="s">
        <v>167</v>
      </c>
      <c r="B53" s="39">
        <v>30732834000</v>
      </c>
      <c r="C53" s="40">
        <v>0.21687230589400411</v>
      </c>
      <c r="D53" s="40">
        <v>0.2869307944816441</v>
      </c>
      <c r="E53" s="40">
        <v>0.37250404749099092</v>
      </c>
      <c r="F53" s="40">
        <v>0.41826535503095796</v>
      </c>
      <c r="G53" s="40">
        <v>0.4770390354103633</v>
      </c>
      <c r="H53" s="40">
        <v>0.55152203281089973</v>
      </c>
      <c r="I53" s="40">
        <v>0.62323228891253413</v>
      </c>
      <c r="J53" s="40">
        <v>0.68548820618611372</v>
      </c>
      <c r="K53" s="40">
        <v>0.75301747261110497</v>
      </c>
      <c r="L53" s="40">
        <v>0.80612925486020526</v>
      </c>
      <c r="M53" s="40">
        <v>0.89171946596998264</v>
      </c>
      <c r="N53" s="40">
        <v>0.94149275172040181</v>
      </c>
      <c r="O53" s="55">
        <v>2.7490249597137723E-2</v>
      </c>
      <c r="P53" s="55">
        <v>6.9889531418256906E-2</v>
      </c>
      <c r="Q53" s="55">
        <v>0.12364788251818321</v>
      </c>
      <c r="R53" s="55">
        <v>0.18933034619971784</v>
      </c>
      <c r="S53" s="55">
        <v>0.25533691783699508</v>
      </c>
      <c r="T53" s="55">
        <v>0.33559290859756469</v>
      </c>
      <c r="U53" s="55">
        <v>0.40319569539308675</v>
      </c>
      <c r="V53" s="55">
        <v>0.46852939586445769</v>
      </c>
      <c r="W53" s="55">
        <v>0.54212261234289216</v>
      </c>
      <c r="X53" s="55">
        <v>0.62948807566782616</v>
      </c>
      <c r="Y53" s="55">
        <v>0.74595005241418155</v>
      </c>
      <c r="Z53" s="55">
        <v>0.90389252646739437</v>
      </c>
    </row>
    <row r="54" spans="1:26" ht="15.75">
      <c r="A54" s="44" t="s">
        <v>168</v>
      </c>
      <c r="B54" s="45">
        <v>183724556028</v>
      </c>
      <c r="C54" s="46">
        <v>0.10890060492221675</v>
      </c>
      <c r="D54" s="46">
        <v>0.20959744443351944</v>
      </c>
      <c r="E54" s="46">
        <v>0.27501314585895553</v>
      </c>
      <c r="F54" s="46">
        <v>0.3244274152239654</v>
      </c>
      <c r="G54" s="46">
        <v>0.41216961257489082</v>
      </c>
      <c r="H54" s="46">
        <v>0.511255966322543</v>
      </c>
      <c r="I54" s="46">
        <v>0.58035790804484411</v>
      </c>
      <c r="J54" s="46">
        <v>0.64305363800827242</v>
      </c>
      <c r="K54" s="46">
        <v>0.7062731373583524</v>
      </c>
      <c r="L54" s="46">
        <v>0.76135669050606303</v>
      </c>
      <c r="M54" s="46">
        <v>0.84456935469088179</v>
      </c>
      <c r="N54" s="46">
        <v>0.95202992378385587</v>
      </c>
      <c r="O54" s="46">
        <v>4.6870976625450637E-2</v>
      </c>
      <c r="P54" s="46">
        <v>0.1008490335319339</v>
      </c>
      <c r="Q54" s="46">
        <v>0.17548934131870361</v>
      </c>
      <c r="R54" s="46">
        <v>0.24003487211676097</v>
      </c>
      <c r="S54" s="46">
        <v>0.31829151215071899</v>
      </c>
      <c r="T54" s="46">
        <v>0.43623311457241087</v>
      </c>
      <c r="U54" s="46">
        <v>0.50858231648059715</v>
      </c>
      <c r="V54" s="46">
        <v>0.58507458283930613</v>
      </c>
      <c r="W54" s="46">
        <v>0.6459725030152127</v>
      </c>
      <c r="X54" s="46">
        <v>0.70816624341642698</v>
      </c>
      <c r="Y54" s="46">
        <v>0.77933890650614912</v>
      </c>
      <c r="Z54" s="46">
        <v>0.93990213749789797</v>
      </c>
    </row>
    <row r="55" spans="1:26" ht="15.75">
      <c r="A55" s="38" t="s">
        <v>169</v>
      </c>
      <c r="B55" s="39">
        <v>281498265581</v>
      </c>
      <c r="C55" s="40">
        <v>0.18296032116357244</v>
      </c>
      <c r="D55" s="40">
        <v>0.23099863660124076</v>
      </c>
      <c r="E55" s="40">
        <v>0.2809896605810398</v>
      </c>
      <c r="F55" s="40">
        <v>0.31729579886845016</v>
      </c>
      <c r="G55" s="40">
        <v>0.40768564267073898</v>
      </c>
      <c r="H55" s="40">
        <v>0.52649928248811573</v>
      </c>
      <c r="I55" s="40">
        <v>0.60619872744299008</v>
      </c>
      <c r="J55" s="40">
        <v>0.6491489213042243</v>
      </c>
      <c r="K55" s="40">
        <v>0.71845653569888679</v>
      </c>
      <c r="L55" s="40">
        <v>0.76729550538328462</v>
      </c>
      <c r="M55" s="40">
        <v>0.85273106611921556</v>
      </c>
      <c r="N55" s="40">
        <v>0.95253942207069409</v>
      </c>
      <c r="O55" s="55">
        <v>3.2200766102989165E-2</v>
      </c>
      <c r="P55" s="55">
        <v>7.074334416191834E-2</v>
      </c>
      <c r="Q55" s="55">
        <v>0.10019815773549277</v>
      </c>
      <c r="R55" s="55">
        <v>0.16299981979737255</v>
      </c>
      <c r="S55" s="55">
        <v>0.21728265871698565</v>
      </c>
      <c r="T55" s="55">
        <v>0.28757310826127624</v>
      </c>
      <c r="U55" s="55">
        <v>0.34404437092306045</v>
      </c>
      <c r="V55" s="55">
        <v>0.43130738811834163</v>
      </c>
      <c r="W55" s="55">
        <v>0.50689959412874119</v>
      </c>
      <c r="X55" s="55">
        <v>0.5685371787261988</v>
      </c>
      <c r="Y55" s="55">
        <v>0.65985782284654737</v>
      </c>
      <c r="Z55" s="55">
        <v>0.93384928969916003</v>
      </c>
    </row>
    <row r="56" spans="1:26" ht="15.75">
      <c r="A56" s="38" t="s">
        <v>173</v>
      </c>
      <c r="B56" s="39">
        <v>13440824861</v>
      </c>
      <c r="C56" s="40">
        <v>0.28536973603504018</v>
      </c>
      <c r="D56" s="40">
        <v>0.36926260240159969</v>
      </c>
      <c r="E56" s="40">
        <v>0.43564992445669964</v>
      </c>
      <c r="F56" s="40">
        <v>0.46012031776284568</v>
      </c>
      <c r="G56" s="40">
        <v>0.50516298937391146</v>
      </c>
      <c r="H56" s="40">
        <v>0.55960216634739246</v>
      </c>
      <c r="I56" s="40">
        <v>0.61087340294534975</v>
      </c>
      <c r="J56" s="40">
        <v>0.65103397174247002</v>
      </c>
      <c r="K56" s="40">
        <v>0.71569162486151627</v>
      </c>
      <c r="L56" s="40">
        <v>0.75644779694984954</v>
      </c>
      <c r="M56" s="40">
        <v>0.81566246820329791</v>
      </c>
      <c r="N56" s="40">
        <v>0.9026398442040543</v>
      </c>
      <c r="O56" s="55">
        <v>2.2589429750445748E-2</v>
      </c>
      <c r="P56" s="55">
        <v>6.6281756120090018E-2</v>
      </c>
      <c r="Q56" s="55">
        <v>0.13509518168712678</v>
      </c>
      <c r="R56" s="55">
        <v>0.18212037994344812</v>
      </c>
      <c r="S56" s="55">
        <v>0.25384039276608283</v>
      </c>
      <c r="T56" s="55">
        <v>0.32804767212853825</v>
      </c>
      <c r="U56" s="55">
        <v>0.394913593952677</v>
      </c>
      <c r="V56" s="55">
        <v>0.44337139925788466</v>
      </c>
      <c r="W56" s="55">
        <v>0.52854925607334069</v>
      </c>
      <c r="X56" s="55">
        <v>0.59781888191322374</v>
      </c>
      <c r="Y56" s="55">
        <v>0.68244803454982472</v>
      </c>
      <c r="Z56" s="55">
        <v>0.89061243867557072</v>
      </c>
    </row>
    <row r="57" spans="1:26" ht="15.75">
      <c r="A57" s="38" t="s">
        <v>171</v>
      </c>
      <c r="B57" s="39">
        <v>38886498074</v>
      </c>
      <c r="C57" s="40">
        <v>0.23022893953686488</v>
      </c>
      <c r="D57" s="40">
        <v>0.26390482929828296</v>
      </c>
      <c r="E57" s="40">
        <v>0.28927292869926746</v>
      </c>
      <c r="F57" s="40">
        <v>0.34988642733193009</v>
      </c>
      <c r="G57" s="40">
        <v>0.43783110327558894</v>
      </c>
      <c r="H57" s="40">
        <v>0.46516215626275276</v>
      </c>
      <c r="I57" s="40">
        <v>0.51973631772145568</v>
      </c>
      <c r="J57" s="40">
        <v>0.59389249554564905</v>
      </c>
      <c r="K57" s="40">
        <v>0.62787012188366231</v>
      </c>
      <c r="L57" s="40">
        <v>0.72340207922428823</v>
      </c>
      <c r="M57" s="40">
        <v>0.83379805548844177</v>
      </c>
      <c r="N57" s="40">
        <v>0.92989001635224366</v>
      </c>
      <c r="O57" s="55">
        <v>1.7328052226785018E-2</v>
      </c>
      <c r="P57" s="55">
        <v>5.1222883384440525E-2</v>
      </c>
      <c r="Q57" s="55">
        <v>0.10231097622302594</v>
      </c>
      <c r="R57" s="55">
        <v>0.15230166565541864</v>
      </c>
      <c r="S57" s="55">
        <v>0.21745838428326947</v>
      </c>
      <c r="T57" s="55">
        <v>0.26888706114500371</v>
      </c>
      <c r="U57" s="55">
        <v>0.33420295772733499</v>
      </c>
      <c r="V57" s="55">
        <v>0.3831905979495332</v>
      </c>
      <c r="W57" s="55">
        <v>0.44336807182197352</v>
      </c>
      <c r="X57" s="55">
        <v>0.49600617390094515</v>
      </c>
      <c r="Y57" s="55">
        <v>0.61701149006588862</v>
      </c>
      <c r="Z57" s="55">
        <v>0.8762952640663807</v>
      </c>
    </row>
    <row r="59" spans="1:26" ht="15.75">
      <c r="C59" s="141" t="s">
        <v>121</v>
      </c>
      <c r="D59" s="142"/>
      <c r="E59" s="142"/>
      <c r="F59" s="142"/>
      <c r="G59" s="142"/>
      <c r="H59" s="142"/>
      <c r="I59" s="142"/>
      <c r="J59" s="142"/>
      <c r="K59" s="142"/>
      <c r="L59" s="142"/>
    </row>
    <row r="60" spans="1:26" ht="47.25">
      <c r="C60" s="60">
        <v>20.239999999999998</v>
      </c>
      <c r="D60" s="61" t="s">
        <v>176</v>
      </c>
      <c r="E60" s="62" t="s">
        <v>184</v>
      </c>
      <c r="F60" s="62" t="s">
        <v>185</v>
      </c>
      <c r="G60" s="63">
        <v>2023</v>
      </c>
      <c r="H60" s="62" t="s">
        <v>186</v>
      </c>
      <c r="I60" s="62" t="s">
        <v>187</v>
      </c>
      <c r="J60" s="78" t="s">
        <v>179</v>
      </c>
      <c r="K60" s="62" t="s">
        <v>188</v>
      </c>
      <c r="L60" s="62" t="s">
        <v>189</v>
      </c>
    </row>
    <row r="61" spans="1:26" ht="15.75">
      <c r="C61" s="64">
        <v>2024</v>
      </c>
      <c r="D61" s="65" t="str">
        <f t="array" ref="D61:D72">TRANSPOSE(C3:N3)</f>
        <v>Enero</v>
      </c>
      <c r="E61" s="67">
        <f t="array" ref="E61:E72">TRANSPOSE(C8:N8)</f>
        <v>0.10531605990777475</v>
      </c>
      <c r="F61" s="67">
        <f t="array" ref="F61:F72">TRANSPOSE(O8:Z8)</f>
        <v>5.9853394464289007E-2</v>
      </c>
      <c r="G61" s="68">
        <v>2023</v>
      </c>
      <c r="H61" s="40">
        <f t="array" ref="H61:H72">TRANSPOSE(C36:N36)</f>
        <v>9.0275148649815812E-2</v>
      </c>
      <c r="I61" s="40">
        <f t="array" ref="I61:I72">TRANSPOSE(O36:Z36)</f>
        <v>5.5902068933198205E-2</v>
      </c>
      <c r="J61" s="75" t="s">
        <v>179</v>
      </c>
      <c r="K61" s="40" t="e">
        <f>'BASE OBL-COM'!P4</f>
        <v>#DIV/0!</v>
      </c>
      <c r="L61" s="40" t="e">
        <f>'BASE OBL-COM'!Q4</f>
        <v>#DIV/0!</v>
      </c>
      <c r="M61" s="79"/>
    </row>
    <row r="62" spans="1:26" ht="15.75">
      <c r="C62" s="64">
        <v>2024</v>
      </c>
      <c r="D62" s="65" t="str">
        <v>Febrero</v>
      </c>
      <c r="E62" s="67">
        <v>0.16572207612721124</v>
      </c>
      <c r="F62" s="67">
        <v>0.10593365474774173</v>
      </c>
      <c r="G62" s="68">
        <v>2023</v>
      </c>
      <c r="H62" s="40">
        <v>0.17800052707769795</v>
      </c>
      <c r="I62" s="40">
        <v>0.11480055497175475</v>
      </c>
      <c r="J62" s="75" t="s">
        <v>179</v>
      </c>
      <c r="K62" s="40" t="e">
        <f>'BASE OBL-COM'!P5</f>
        <v>#DIV/0!</v>
      </c>
      <c r="L62" s="40" t="e">
        <f>'BASE OBL-COM'!Q5</f>
        <v>#DIV/0!</v>
      </c>
    </row>
    <row r="63" spans="1:26" ht="15.75">
      <c r="C63" s="64">
        <v>2024</v>
      </c>
      <c r="D63" s="65" t="str">
        <v>Marzo</v>
      </c>
      <c r="E63" s="67">
        <v>0.22259353586932187</v>
      </c>
      <c r="F63" s="67">
        <v>0.14798747188446645</v>
      </c>
      <c r="G63" s="68">
        <v>2023</v>
      </c>
      <c r="H63" s="40">
        <v>0.24474423625404679</v>
      </c>
      <c r="I63" s="40">
        <v>0.19229368213256598</v>
      </c>
      <c r="J63" s="75" t="s">
        <v>179</v>
      </c>
      <c r="K63" s="40" t="e">
        <f>'BASE OBL-COM'!P6</f>
        <v>#DIV/0!</v>
      </c>
      <c r="L63" s="40" t="e">
        <f>'BASE OBL-COM'!Q6</f>
        <v>#DIV/0!</v>
      </c>
    </row>
    <row r="64" spans="1:26" ht="15.75">
      <c r="C64" s="64">
        <v>2024</v>
      </c>
      <c r="D64" s="65" t="str">
        <v>Abril</v>
      </c>
      <c r="E64" s="67">
        <v>0.2765322035511249</v>
      </c>
      <c r="F64" s="67">
        <v>0.23277774127728051</v>
      </c>
      <c r="G64" s="68">
        <v>2023</v>
      </c>
      <c r="H64" s="40">
        <v>0.30003003205135287</v>
      </c>
      <c r="I64" s="40">
        <v>0.26276938079894652</v>
      </c>
      <c r="J64" s="75" t="s">
        <v>179</v>
      </c>
      <c r="K64" s="40" t="e">
        <f>'BASE OBL-COM'!P7</f>
        <v>#DIV/0!</v>
      </c>
      <c r="L64" s="40" t="e">
        <f>'BASE OBL-COM'!Q7</f>
        <v>#DIV/0!</v>
      </c>
    </row>
    <row r="65" spans="3:14" ht="15.75">
      <c r="C65" s="64">
        <v>2024</v>
      </c>
      <c r="D65" s="65" t="str">
        <v>Mayo</v>
      </c>
      <c r="E65" s="67">
        <v>0.36958868223816144</v>
      </c>
      <c r="F65" s="67">
        <v>0.31280869576839387</v>
      </c>
      <c r="G65" s="68">
        <v>2023</v>
      </c>
      <c r="H65" s="40">
        <v>0.39570067208575865</v>
      </c>
      <c r="I65" s="40">
        <v>0.34537509345020401</v>
      </c>
      <c r="J65" s="75" t="s">
        <v>179</v>
      </c>
      <c r="K65" s="40" t="e">
        <f>'BASE OBL-COM'!P8</f>
        <v>#DIV/0!</v>
      </c>
      <c r="L65" s="40" t="e">
        <f>'BASE OBL-COM'!Q8</f>
        <v>#DIV/0!</v>
      </c>
    </row>
    <row r="66" spans="3:14" ht="15.75">
      <c r="C66" s="64">
        <v>2024</v>
      </c>
      <c r="D66" s="65" t="str">
        <v>Junio</v>
      </c>
      <c r="E66" s="67">
        <v>0.45843327050687027</v>
      </c>
      <c r="F66" s="67">
        <v>0.41151249636678949</v>
      </c>
      <c r="G66" s="68">
        <v>2023</v>
      </c>
      <c r="H66" s="40">
        <v>0.50525891065626993</v>
      </c>
      <c r="I66" s="40">
        <v>0.47590023452739305</v>
      </c>
      <c r="J66" s="75" t="s">
        <v>179</v>
      </c>
      <c r="K66" s="40" t="e">
        <f>'BASE OBL-COM'!P9</f>
        <v>#DIV/0!</v>
      </c>
      <c r="L66" s="40" t="e">
        <f>'BASE OBL-COM'!Q9</f>
        <v>#DIV/0!</v>
      </c>
    </row>
    <row r="67" spans="3:14" ht="15.75">
      <c r="C67" s="64">
        <v>2024</v>
      </c>
      <c r="D67" s="65" t="str">
        <v>Julio</v>
      </c>
      <c r="E67" s="67">
        <v>0.51926832866319339</v>
      </c>
      <c r="F67" s="67">
        <v>0.47189411211263521</v>
      </c>
      <c r="G67" s="68">
        <v>2023</v>
      </c>
      <c r="H67" s="40">
        <v>0.57856270638312857</v>
      </c>
      <c r="I67" s="40">
        <v>0.55233431148918144</v>
      </c>
      <c r="J67" s="75" t="s">
        <v>179</v>
      </c>
      <c r="K67" s="40" t="e">
        <f>'BASE OBL-COM'!P10</f>
        <v>#DIV/0!</v>
      </c>
      <c r="L67" s="40" t="e">
        <f>'BASE OBL-COM'!Q10</f>
        <v>#DIV/0!</v>
      </c>
    </row>
    <row r="68" spans="3:14" ht="15.75">
      <c r="C68" s="64">
        <v>2024</v>
      </c>
      <c r="D68" s="65" t="str">
        <v>Agosto</v>
      </c>
      <c r="E68" s="67">
        <v>0.57988939263451433</v>
      </c>
      <c r="F68" s="67">
        <v>0.53093331522618414</v>
      </c>
      <c r="G68" s="68">
        <v>2023</v>
      </c>
      <c r="H68" s="40">
        <v>0.64702593917824724</v>
      </c>
      <c r="I68" s="40">
        <v>0.6318813462095485</v>
      </c>
      <c r="J68" s="75" t="s">
        <v>179</v>
      </c>
      <c r="K68" s="40" t="e">
        <f>'BASE OBL-COM'!P11</f>
        <v>#DIV/0!</v>
      </c>
      <c r="L68" s="40" t="e">
        <f>'BASE OBL-COM'!Q11</f>
        <v>#DIV/0!</v>
      </c>
    </row>
    <row r="69" spans="3:14" ht="15.75">
      <c r="C69" s="64">
        <v>2024</v>
      </c>
      <c r="D69" s="65" t="str">
        <v>Septiembre</v>
      </c>
      <c r="E69" s="67">
        <v>0.65246583074486475</v>
      </c>
      <c r="F69" s="67">
        <v>0.61321078339112012</v>
      </c>
      <c r="G69" s="68">
        <v>2023</v>
      </c>
      <c r="H69" s="40">
        <v>0.71328887341452485</v>
      </c>
      <c r="I69" s="40">
        <v>0.69355820824363612</v>
      </c>
      <c r="J69" s="75" t="s">
        <v>179</v>
      </c>
      <c r="K69" s="40" t="e">
        <f>'BASE OBL-COM'!P12</f>
        <v>#DIV/0!</v>
      </c>
      <c r="L69" s="40" t="e">
        <f>'BASE OBL-COM'!Q12</f>
        <v>#DIV/0!</v>
      </c>
    </row>
    <row r="70" spans="3:14" ht="15.75">
      <c r="C70" s="64">
        <v>2024</v>
      </c>
      <c r="D70" s="65" t="str">
        <v>Octubre</v>
      </c>
      <c r="E70" s="67">
        <v>0.70673522158978241</v>
      </c>
      <c r="F70" s="67">
        <v>0.67295252628812141</v>
      </c>
      <c r="G70" s="68">
        <v>2023</v>
      </c>
      <c r="H70" s="40">
        <v>0.77168147244229812</v>
      </c>
      <c r="I70" s="40">
        <v>0.7536127647547336</v>
      </c>
      <c r="J70" s="75" t="s">
        <v>179</v>
      </c>
      <c r="K70" s="40" t="e">
        <f>'BASE OBL-COM'!P13</f>
        <v>#DIV/0!</v>
      </c>
      <c r="L70" s="40" t="e">
        <f>'BASE OBL-COM'!Q13</f>
        <v>#DIV/0!</v>
      </c>
    </row>
    <row r="71" spans="3:14" ht="15.75">
      <c r="C71" s="64">
        <v>2024</v>
      </c>
      <c r="D71" s="65" t="str">
        <v>Noviembre</v>
      </c>
      <c r="E71" s="67">
        <v>0.83419243679080846</v>
      </c>
      <c r="F71" s="67">
        <v>0.77754905926655749</v>
      </c>
      <c r="G71" s="68">
        <v>2023</v>
      </c>
      <c r="H71" s="40">
        <v>0.84941027160532812</v>
      </c>
      <c r="I71" s="40">
        <v>0.820729791050268</v>
      </c>
      <c r="J71" s="75" t="s">
        <v>179</v>
      </c>
      <c r="K71" s="40" t="e">
        <f>'BASE OBL-COM'!P14</f>
        <v>#DIV/0!</v>
      </c>
      <c r="L71" s="40" t="e">
        <f>'BASE OBL-COM'!Q14</f>
        <v>#DIV/0!</v>
      </c>
    </row>
    <row r="72" spans="3:14" ht="15.75">
      <c r="C72" s="64">
        <v>2024</v>
      </c>
      <c r="D72" s="66" t="str">
        <v>Diciembre</v>
      </c>
      <c r="E72" s="67">
        <v>0.93915650765187975</v>
      </c>
      <c r="F72" s="67">
        <v>0.92735269420503719</v>
      </c>
      <c r="G72" s="68">
        <v>2023</v>
      </c>
      <c r="H72" s="40">
        <v>0.95710964238292495</v>
      </c>
      <c r="I72" s="40">
        <v>0.95349791475220791</v>
      </c>
      <c r="J72" s="75" t="s">
        <v>179</v>
      </c>
      <c r="K72" s="40" t="e">
        <f>'BASE OBL-COM'!P15</f>
        <v>#DIV/0!</v>
      </c>
      <c r="L72" s="40" t="e">
        <f>'BASE OBL-COM'!Q15</f>
        <v>#DIV/0!</v>
      </c>
    </row>
    <row r="73" spans="3:14" ht="15.75">
      <c r="C73" s="71"/>
      <c r="D73" s="80"/>
      <c r="E73" s="72"/>
      <c r="F73" s="81"/>
      <c r="G73" s="73"/>
      <c r="H73" s="72"/>
      <c r="I73" s="81"/>
      <c r="J73" s="80"/>
      <c r="K73" s="72"/>
      <c r="L73" s="81"/>
    </row>
    <row r="74" spans="3:14" ht="15.75">
      <c r="C74" s="141" t="s">
        <v>177</v>
      </c>
      <c r="D74" s="142"/>
      <c r="E74" s="142"/>
      <c r="F74" s="142"/>
      <c r="G74" s="142"/>
      <c r="H74" s="142"/>
      <c r="I74" s="142"/>
      <c r="J74" s="142"/>
      <c r="K74" s="142"/>
      <c r="L74" s="142"/>
    </row>
    <row r="75" spans="3:14" ht="47.25">
      <c r="C75" s="60">
        <v>20.239999999999998</v>
      </c>
      <c r="D75" s="61" t="s">
        <v>176</v>
      </c>
      <c r="E75" s="62" t="s">
        <v>184</v>
      </c>
      <c r="F75" s="62" t="s">
        <v>185</v>
      </c>
      <c r="G75" s="63">
        <v>2023</v>
      </c>
      <c r="H75" s="62" t="s">
        <v>186</v>
      </c>
      <c r="I75" s="62" t="s">
        <v>187</v>
      </c>
      <c r="J75" s="78" t="s">
        <v>179</v>
      </c>
      <c r="K75" s="62" t="s">
        <v>188</v>
      </c>
      <c r="L75" s="62" t="s">
        <v>189</v>
      </c>
    </row>
    <row r="76" spans="3:14" ht="15.75">
      <c r="C76" s="64">
        <v>2024</v>
      </c>
      <c r="D76" s="65" t="str">
        <f t="array" ref="D76:D87">TRANSPOSE(C12:N12)</f>
        <v>Enero</v>
      </c>
      <c r="E76" s="69">
        <f t="array" ref="E76:E87">TRANSPOSE(C17:N17)</f>
        <v>9.5058549141372156E-2</v>
      </c>
      <c r="F76" s="69">
        <f t="array" ref="F76:F87">TRANSPOSE(O17:Z17)</f>
        <v>3.4060407094305403E-3</v>
      </c>
      <c r="G76" s="68">
        <v>2023</v>
      </c>
      <c r="H76" s="69">
        <f t="array" ref="H76:H87">TRANSPOSE(C45:N45)</f>
        <v>0.20480606029935816</v>
      </c>
      <c r="I76" s="69">
        <f t="array" ref="I76:I87">TRANSPOSE(O45:Z45)</f>
        <v>3.684368937956005E-4</v>
      </c>
      <c r="J76" s="75" t="s">
        <v>179</v>
      </c>
      <c r="K76" s="83" t="e">
        <f>'BASE OBL-COM'!P23</f>
        <v>#DIV/0!</v>
      </c>
      <c r="L76" s="83" t="e">
        <f>'BASE OBL-COM'!Q23</f>
        <v>#DIV/0!</v>
      </c>
      <c r="M76" s="76"/>
      <c r="N76" s="13"/>
    </row>
    <row r="77" spans="3:14" ht="15.75">
      <c r="C77" s="64">
        <v>2024</v>
      </c>
      <c r="D77" s="65" t="str">
        <v>Febrero</v>
      </c>
      <c r="E77" s="69">
        <v>0.1314198187612155</v>
      </c>
      <c r="F77" s="69">
        <v>2.8734948154449633E-2</v>
      </c>
      <c r="G77" s="68">
        <v>2023</v>
      </c>
      <c r="H77" s="69">
        <v>0.3722950290298368</v>
      </c>
      <c r="I77" s="69">
        <v>2.9010416677610399E-2</v>
      </c>
      <c r="J77" s="75" t="s">
        <v>179</v>
      </c>
      <c r="K77" s="83" t="e">
        <f>'BASE OBL-COM'!P24</f>
        <v>#DIV/0!</v>
      </c>
      <c r="L77" s="83" t="e">
        <f>'BASE OBL-COM'!Q24</f>
        <v>#DIV/0!</v>
      </c>
      <c r="M77" s="76"/>
      <c r="N77" s="13"/>
    </row>
    <row r="78" spans="3:14" ht="15.75">
      <c r="C78" s="64">
        <v>2024</v>
      </c>
      <c r="D78" s="65" t="str">
        <v>Marzo</v>
      </c>
      <c r="E78" s="69">
        <v>0.17774690281050134</v>
      </c>
      <c r="F78" s="69">
        <v>4.3807197142930181E-2</v>
      </c>
      <c r="G78" s="68">
        <v>2023</v>
      </c>
      <c r="H78" s="69">
        <v>0.43087260599630939</v>
      </c>
      <c r="I78" s="69">
        <v>8.8961100909675198E-2</v>
      </c>
      <c r="J78" s="75" t="s">
        <v>179</v>
      </c>
      <c r="K78" s="83" t="e">
        <f>'BASE OBL-COM'!P25</f>
        <v>#DIV/0!</v>
      </c>
      <c r="L78" s="83" t="e">
        <f>'BASE OBL-COM'!Q25</f>
        <v>#DIV/0!</v>
      </c>
      <c r="M78" s="76"/>
      <c r="N78" s="13"/>
    </row>
    <row r="79" spans="3:14" ht="15.75">
      <c r="C79" s="64">
        <v>2024</v>
      </c>
      <c r="D79" s="65" t="str">
        <v>Abril</v>
      </c>
      <c r="E79" s="69">
        <v>0.19911921992080092</v>
      </c>
      <c r="F79" s="69">
        <v>6.9034136436672375E-2</v>
      </c>
      <c r="G79" s="68">
        <v>2023</v>
      </c>
      <c r="H79" s="69">
        <v>0.45005344601533864</v>
      </c>
      <c r="I79" s="69">
        <v>0.12297124822200442</v>
      </c>
      <c r="J79" s="75" t="s">
        <v>179</v>
      </c>
      <c r="K79" s="83" t="e">
        <f>'BASE OBL-COM'!P26</f>
        <v>#DIV/0!</v>
      </c>
      <c r="L79" s="83" t="e">
        <f>'BASE OBL-COM'!Q26</f>
        <v>#DIV/0!</v>
      </c>
      <c r="M79" s="76"/>
      <c r="N79" s="13"/>
    </row>
    <row r="80" spans="3:14" ht="15.75">
      <c r="C80" s="64">
        <v>2024</v>
      </c>
      <c r="D80" s="65" t="str">
        <v>Mayo</v>
      </c>
      <c r="E80" s="69">
        <v>0.3043270708732283</v>
      </c>
      <c r="F80" s="69">
        <v>9.4363458448057033E-2</v>
      </c>
      <c r="G80" s="68">
        <v>2023</v>
      </c>
      <c r="H80" s="69">
        <v>0.49697082303058832</v>
      </c>
      <c r="I80" s="69">
        <v>0.17883381727428049</v>
      </c>
      <c r="J80" s="75" t="s">
        <v>179</v>
      </c>
      <c r="K80" s="83" t="e">
        <f>'BASE OBL-COM'!P27</f>
        <v>#DIV/0!</v>
      </c>
      <c r="L80" s="83" t="e">
        <f>'BASE OBL-COM'!Q27</f>
        <v>#DIV/0!</v>
      </c>
      <c r="M80" s="76"/>
      <c r="N80" s="13"/>
    </row>
    <row r="81" spans="3:14" ht="15.75">
      <c r="C81" s="64">
        <v>2024</v>
      </c>
      <c r="D81" s="65" t="str">
        <v>Junio</v>
      </c>
      <c r="E81" s="69">
        <v>0.43798438397346862</v>
      </c>
      <c r="F81" s="69">
        <v>0.12212126642854908</v>
      </c>
      <c r="G81" s="68">
        <v>2023</v>
      </c>
      <c r="H81" s="69">
        <v>0.54213576578540179</v>
      </c>
      <c r="I81" s="69">
        <v>0.23198076514570581</v>
      </c>
      <c r="J81" s="75" t="s">
        <v>179</v>
      </c>
      <c r="K81" s="83" t="e">
        <f>'BASE OBL-COM'!P28</f>
        <v>#DIV/0!</v>
      </c>
      <c r="L81" s="83" t="e">
        <f>'BASE OBL-COM'!Q28</f>
        <v>#DIV/0!</v>
      </c>
      <c r="M81" s="76"/>
      <c r="N81" s="13"/>
    </row>
    <row r="82" spans="3:14" ht="15.75">
      <c r="C82" s="64">
        <v>2024</v>
      </c>
      <c r="D82" s="65" t="str">
        <v>Julio</v>
      </c>
      <c r="E82" s="69">
        <v>0.55537548710379592</v>
      </c>
      <c r="F82" s="69">
        <v>0.1728115950078036</v>
      </c>
      <c r="G82" s="68">
        <v>2023</v>
      </c>
      <c r="H82" s="69">
        <v>0.5896016887255755</v>
      </c>
      <c r="I82" s="69">
        <v>0.28329629161287961</v>
      </c>
      <c r="J82" s="75" t="s">
        <v>179</v>
      </c>
      <c r="K82" s="83" t="e">
        <f>'BASE OBL-COM'!P29</f>
        <v>#DIV/0!</v>
      </c>
      <c r="L82" s="83" t="e">
        <f>'BASE OBL-COM'!Q29</f>
        <v>#DIV/0!</v>
      </c>
      <c r="M82" s="76"/>
      <c r="N82" s="13"/>
    </row>
    <row r="83" spans="3:14" ht="15.75">
      <c r="C83" s="64">
        <v>2024</v>
      </c>
      <c r="D83" s="65" t="str">
        <v>Agosto</v>
      </c>
      <c r="E83" s="69">
        <v>0.58586816218526017</v>
      </c>
      <c r="F83" s="69">
        <v>0.2313847589081213</v>
      </c>
      <c r="G83" s="68">
        <v>2023</v>
      </c>
      <c r="H83" s="69">
        <v>0.62259962351166642</v>
      </c>
      <c r="I83" s="69">
        <v>0.34405906675742615</v>
      </c>
      <c r="J83" s="75" t="s">
        <v>179</v>
      </c>
      <c r="K83" s="83" t="e">
        <f>'BASE OBL-COM'!P30</f>
        <v>#DIV/0!</v>
      </c>
      <c r="L83" s="83" t="e">
        <f>'BASE OBL-COM'!Q30</f>
        <v>#DIV/0!</v>
      </c>
      <c r="M83" s="76"/>
      <c r="N83" s="13"/>
    </row>
    <row r="84" spans="3:14" ht="15.75">
      <c r="C84" s="64">
        <v>2024</v>
      </c>
      <c r="D84" s="65" t="str">
        <v>Septiembre</v>
      </c>
      <c r="E84" s="69">
        <v>0.6582735583134085</v>
      </c>
      <c r="F84" s="69">
        <v>0.3150552727351722</v>
      </c>
      <c r="G84" s="68">
        <v>2023</v>
      </c>
      <c r="H84" s="69">
        <v>0.67014798952666821</v>
      </c>
      <c r="I84" s="69">
        <v>0.40094609063481595</v>
      </c>
      <c r="J84" s="75" t="s">
        <v>179</v>
      </c>
      <c r="K84" s="83" t="e">
        <f>'BASE OBL-COM'!P31</f>
        <v>#DIV/0!</v>
      </c>
      <c r="L84" s="83" t="e">
        <f>'BASE OBL-COM'!Q31</f>
        <v>#DIV/0!</v>
      </c>
      <c r="M84" s="76"/>
      <c r="N84" s="13"/>
    </row>
    <row r="85" spans="3:14" ht="15.75">
      <c r="C85" s="64">
        <v>2024</v>
      </c>
      <c r="D85" s="65" t="str">
        <v>Octubre</v>
      </c>
      <c r="E85" s="69">
        <v>0.71639593466574825</v>
      </c>
      <c r="F85" s="69">
        <v>0.37088758913677011</v>
      </c>
      <c r="G85" s="68">
        <v>2023</v>
      </c>
      <c r="H85" s="69">
        <v>0.70819273582047593</v>
      </c>
      <c r="I85" s="69">
        <v>0.47415483126564018</v>
      </c>
      <c r="J85" s="75" t="s">
        <v>179</v>
      </c>
      <c r="K85" s="83" t="e">
        <f>'BASE OBL-COM'!P32</f>
        <v>#DIV/0!</v>
      </c>
      <c r="L85" s="83" t="e">
        <f>'BASE OBL-COM'!Q32</f>
        <v>#DIV/0!</v>
      </c>
      <c r="M85" s="76"/>
      <c r="N85" s="13"/>
    </row>
    <row r="86" spans="3:14" ht="15.75">
      <c r="C86" s="64">
        <v>2024</v>
      </c>
      <c r="D86" s="65" t="str">
        <v>Noviembre</v>
      </c>
      <c r="E86" s="69">
        <v>0.82986610048951881</v>
      </c>
      <c r="F86" s="69">
        <v>0.46093637105438945</v>
      </c>
      <c r="G86" s="68">
        <v>2023</v>
      </c>
      <c r="H86" s="69">
        <v>0.81964269870281659</v>
      </c>
      <c r="I86" s="69">
        <v>0.566210617319024</v>
      </c>
      <c r="J86" s="75" t="s">
        <v>179</v>
      </c>
      <c r="K86" s="83" t="e">
        <f>'BASE OBL-COM'!P33</f>
        <v>#DIV/0!</v>
      </c>
      <c r="L86" s="83" t="e">
        <f>'BASE OBL-COM'!Q33</f>
        <v>#DIV/0!</v>
      </c>
      <c r="M86" s="76"/>
      <c r="N86" s="13"/>
    </row>
    <row r="87" spans="3:14" ht="15.75">
      <c r="C87" s="64">
        <v>2024</v>
      </c>
      <c r="D87" s="66" t="str">
        <v>Diciembre</v>
      </c>
      <c r="E87" s="69">
        <v>0.91504284745184405</v>
      </c>
      <c r="F87" s="69">
        <v>0.87774693942951942</v>
      </c>
      <c r="G87" s="68">
        <v>2023</v>
      </c>
      <c r="H87" s="69">
        <v>0.92587363970112313</v>
      </c>
      <c r="I87" s="69">
        <v>0.86989530439212881</v>
      </c>
      <c r="J87" s="75" t="s">
        <v>179</v>
      </c>
      <c r="K87" s="83" t="e">
        <f>'BASE OBL-COM'!P34</f>
        <v>#DIV/0!</v>
      </c>
      <c r="L87" s="83" t="e">
        <f>'BASE OBL-COM'!Q34</f>
        <v>#DIV/0!</v>
      </c>
      <c r="M87" s="76"/>
      <c r="N87" s="13"/>
    </row>
    <row r="88" spans="3:14" ht="15.75">
      <c r="C88" s="64">
        <v>2024</v>
      </c>
      <c r="D88" s="75" t="s">
        <v>3</v>
      </c>
      <c r="E88" s="69">
        <f>+Ejecucion!C13/Ejecucion!B13</f>
        <v>1</v>
      </c>
      <c r="F88" s="69">
        <f>+Ejecucion!D13/Ejecucion!B13</f>
        <v>1</v>
      </c>
      <c r="G88" s="68"/>
      <c r="H88" s="69"/>
      <c r="I88" s="69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40" t="s">
        <v>174</v>
      </c>
      <c r="D90" s="140"/>
      <c r="E90" s="140"/>
      <c r="F90" s="140"/>
      <c r="G90" s="140"/>
      <c r="H90" s="140"/>
      <c r="I90" s="140"/>
    </row>
    <row r="91" spans="3:14" ht="47.25">
      <c r="C91" s="60">
        <v>20.239999999999998</v>
      </c>
      <c r="D91" s="61" t="s">
        <v>176</v>
      </c>
      <c r="E91" s="62" t="s">
        <v>184</v>
      </c>
      <c r="F91" s="62" t="s">
        <v>185</v>
      </c>
      <c r="G91" s="63">
        <v>2023</v>
      </c>
      <c r="H91" s="62" t="s">
        <v>186</v>
      </c>
      <c r="I91" s="62" t="s">
        <v>187</v>
      </c>
      <c r="J91" s="78" t="s">
        <v>179</v>
      </c>
      <c r="K91" s="62" t="s">
        <v>188</v>
      </c>
      <c r="L91" s="62" t="s">
        <v>189</v>
      </c>
    </row>
    <row r="92" spans="3:14" ht="15.75">
      <c r="C92" s="64">
        <v>2024</v>
      </c>
      <c r="D92" s="70" t="str">
        <f t="array" ref="D92:D103">TRANSPOSE(C21:N21)</f>
        <v>Enero</v>
      </c>
      <c r="E92" s="69">
        <f t="array" ref="E92:E103">TRANSPOSE(C26:N26)</f>
        <v>0.10364654525830988</v>
      </c>
      <c r="F92" s="69">
        <f t="array" ref="F92:F103">TRANSPOSE(O26:Z26)</f>
        <v>5.0666011076310156E-2</v>
      </c>
      <c r="G92" s="68">
        <v>2023</v>
      </c>
      <c r="H92" s="69">
        <f t="array" ref="H92:H103">TRANSPOSE(C54:N54)</f>
        <v>0.10890060492221675</v>
      </c>
      <c r="I92" s="69">
        <f t="array" ref="I92:I103">TRANSPOSE(O54:Z54)</f>
        <v>4.6870976625450637E-2</v>
      </c>
      <c r="J92" s="75" t="s">
        <v>179</v>
      </c>
      <c r="K92" s="83" t="e">
        <f>'BASE OBL-COM'!G42</f>
        <v>#REF!</v>
      </c>
      <c r="L92" s="83" t="e">
        <f>'BASE OBL-COM'!H42</f>
        <v>#REF!</v>
      </c>
    </row>
    <row r="93" spans="3:14" ht="15.75">
      <c r="C93" s="64">
        <v>2024</v>
      </c>
      <c r="D93" s="70" t="str">
        <v>Febrero</v>
      </c>
      <c r="E93" s="69">
        <v>0.16013903337089072</v>
      </c>
      <c r="F93" s="69">
        <v>9.3368776726907701E-2</v>
      </c>
      <c r="G93" s="68">
        <v>2023</v>
      </c>
      <c r="H93" s="69">
        <v>0.20959744443351944</v>
      </c>
      <c r="I93" s="69">
        <v>0.1008490335319339</v>
      </c>
      <c r="J93" s="75" t="s">
        <v>179</v>
      </c>
      <c r="K93" s="83" t="e">
        <f>'BASE OBL-COM'!G43</f>
        <v>#REF!</v>
      </c>
      <c r="L93" s="83" t="e">
        <f>'BASE OBL-COM'!H43</f>
        <v>#REF!</v>
      </c>
    </row>
    <row r="94" spans="3:14" ht="15.75">
      <c r="C94" s="64">
        <v>2024</v>
      </c>
      <c r="D94" s="70" t="str">
        <v>Marzo</v>
      </c>
      <c r="E94" s="69">
        <v>0.21529428826666652</v>
      </c>
      <c r="F94" s="69">
        <v>0.13103106805246076</v>
      </c>
      <c r="G94" s="68">
        <v>2023</v>
      </c>
      <c r="H94" s="69">
        <v>0.27501314585895553</v>
      </c>
      <c r="I94" s="69">
        <v>0.17548934131870361</v>
      </c>
      <c r="J94" s="75" t="s">
        <v>179</v>
      </c>
      <c r="K94" s="83" t="e">
        <f>'BASE OBL-COM'!G44</f>
        <v>#REF!</v>
      </c>
      <c r="L94" s="83" t="e">
        <f>'BASE OBL-COM'!H44</f>
        <v>#REF!</v>
      </c>
    </row>
    <row r="95" spans="3:14" ht="15.75">
      <c r="C95" s="64">
        <v>2024</v>
      </c>
      <c r="D95" s="70" t="str">
        <v>Abril</v>
      </c>
      <c r="E95" s="69">
        <v>0.26393244975384611</v>
      </c>
      <c r="F95" s="69">
        <v>0.20612679708007992</v>
      </c>
      <c r="G95" s="68">
        <v>2023</v>
      </c>
      <c r="H95" s="69">
        <v>0.3244274152239654</v>
      </c>
      <c r="I95" s="69">
        <v>0.24003487211676097</v>
      </c>
      <c r="J95" s="75" t="s">
        <v>179</v>
      </c>
      <c r="K95" s="83" t="e">
        <f>'BASE OBL-COM'!G45</f>
        <v>#REF!</v>
      </c>
      <c r="L95" s="83" t="e">
        <f>'BASE OBL-COM'!H45</f>
        <v>#REF!</v>
      </c>
    </row>
    <row r="96" spans="3:14" ht="15.75">
      <c r="C96" s="64">
        <v>2024</v>
      </c>
      <c r="D96" s="70" t="str">
        <v>Mayo</v>
      </c>
      <c r="E96" s="69">
        <v>0.3589666883935817</v>
      </c>
      <c r="F96" s="69">
        <v>0.2772545021518823</v>
      </c>
      <c r="G96" s="68">
        <v>2023</v>
      </c>
      <c r="H96" s="69">
        <v>0.41216961257489082</v>
      </c>
      <c r="I96" s="69">
        <v>0.31829151215071899</v>
      </c>
      <c r="J96" s="75" t="s">
        <v>179</v>
      </c>
      <c r="K96" s="83" t="e">
        <f>'BASE OBL-COM'!G46</f>
        <v>#REF!</v>
      </c>
      <c r="L96" s="83" t="e">
        <f>'BASE OBL-COM'!H46</f>
        <v>#REF!</v>
      </c>
    </row>
    <row r="97" spans="3:12" ht="15.75">
      <c r="C97" s="64">
        <v>2024</v>
      </c>
      <c r="D97" s="70" t="str">
        <v>Junio</v>
      </c>
      <c r="E97" s="69">
        <v>0.45510500535460935</v>
      </c>
      <c r="F97" s="69">
        <v>0.36441111779538887</v>
      </c>
      <c r="G97" s="68">
        <v>2023</v>
      </c>
      <c r="H97" s="69">
        <v>0.511255966322543</v>
      </c>
      <c r="I97" s="69">
        <v>0.43623311457241087</v>
      </c>
      <c r="J97" s="75" t="s">
        <v>179</v>
      </c>
      <c r="K97" s="83" t="e">
        <f>'BASE OBL-COM'!G47</f>
        <v>#REF!</v>
      </c>
      <c r="L97" s="83" t="e">
        <f>'BASE OBL-COM'!H47</f>
        <v>#REF!</v>
      </c>
    </row>
    <row r="98" spans="3:12" ht="15.75">
      <c r="C98" s="64">
        <v>2024</v>
      </c>
      <c r="D98" s="70" t="str">
        <v>Julio</v>
      </c>
      <c r="E98" s="69">
        <v>0.52514513750502079</v>
      </c>
      <c r="F98" s="69">
        <v>0.42321537756615835</v>
      </c>
      <c r="G98" s="68">
        <v>2023</v>
      </c>
      <c r="H98" s="69">
        <v>0.58035790804484411</v>
      </c>
      <c r="I98" s="69">
        <v>0.50858231648059715</v>
      </c>
      <c r="J98" s="75" t="s">
        <v>179</v>
      </c>
      <c r="K98" s="83" t="e">
        <f>'BASE OBL-COM'!G48</f>
        <v>#REF!</v>
      </c>
      <c r="L98" s="83" t="e">
        <f>'BASE OBL-COM'!H48</f>
        <v>#REF!</v>
      </c>
    </row>
    <row r="99" spans="3:12" ht="15.75">
      <c r="C99" s="64">
        <v>2024</v>
      </c>
      <c r="D99" s="70" t="str">
        <v>Agosto</v>
      </c>
      <c r="E99" s="69">
        <v>0.58086249844722659</v>
      </c>
      <c r="F99" s="69">
        <v>0.4821787280375377</v>
      </c>
      <c r="G99" s="68">
        <v>2023</v>
      </c>
      <c r="H99" s="69">
        <v>0.64305363800827242</v>
      </c>
      <c r="I99" s="69">
        <v>0.58507458283930613</v>
      </c>
      <c r="J99" s="75" t="s">
        <v>179</v>
      </c>
      <c r="K99" s="83" t="e">
        <f>'BASE OBL-COM'!G49</f>
        <v>#REF!</v>
      </c>
      <c r="L99" s="83" t="e">
        <f>'BASE OBL-COM'!H49</f>
        <v>#REF!</v>
      </c>
    </row>
    <row r="100" spans="3:12" ht="15.75">
      <c r="C100" s="64">
        <v>2024</v>
      </c>
      <c r="D100" s="70" t="str">
        <v>Septiembre</v>
      </c>
      <c r="E100" s="69">
        <v>0.65341109772791706</v>
      </c>
      <c r="F100" s="69">
        <v>0.56468292861282521</v>
      </c>
      <c r="G100" s="68">
        <v>2023</v>
      </c>
      <c r="H100" s="69">
        <v>0.7062731373583524</v>
      </c>
      <c r="I100" s="69">
        <v>0.6459725030152127</v>
      </c>
      <c r="J100" s="75" t="s">
        <v>179</v>
      </c>
      <c r="K100" s="83" t="e">
        <f>'BASE OBL-COM'!G50</f>
        <v>#REF!</v>
      </c>
      <c r="L100" s="83" t="e">
        <f>'BASE OBL-COM'!H50</f>
        <v>#REF!</v>
      </c>
    </row>
    <row r="101" spans="3:12" ht="15.75">
      <c r="C101" s="64">
        <v>2024</v>
      </c>
      <c r="D101" s="70" t="str">
        <v>Octubre</v>
      </c>
      <c r="E101" s="69">
        <v>0.70830760131931969</v>
      </c>
      <c r="F101" s="69">
        <v>0.62378837241604834</v>
      </c>
      <c r="G101" s="68">
        <v>2023</v>
      </c>
      <c r="H101" s="69">
        <v>0.76135669050606303</v>
      </c>
      <c r="I101" s="69">
        <v>0.70816624341642698</v>
      </c>
      <c r="J101" s="75" t="s">
        <v>179</v>
      </c>
      <c r="K101" s="83" t="e">
        <f>'BASE OBL-COM'!G51</f>
        <v>#REF!</v>
      </c>
      <c r="L101" s="83" t="e">
        <f>'BASE OBL-COM'!H51</f>
        <v>#REF!</v>
      </c>
    </row>
    <row r="102" spans="3:12" ht="15.75">
      <c r="C102" s="64">
        <v>2024</v>
      </c>
      <c r="D102" s="70" t="str">
        <v>Noviembre</v>
      </c>
      <c r="E102" s="69">
        <v>0.83348828136772346</v>
      </c>
      <c r="F102" s="69">
        <v>0.72601711031574545</v>
      </c>
      <c r="G102" s="68">
        <v>2023</v>
      </c>
      <c r="H102" s="69">
        <v>0.84456935469088179</v>
      </c>
      <c r="I102" s="69">
        <v>0.77933890650614912</v>
      </c>
      <c r="J102" s="75" t="s">
        <v>179</v>
      </c>
      <c r="K102" s="83" t="e">
        <f>'BASE OBL-COM'!G52</f>
        <v>#REF!</v>
      </c>
      <c r="L102" s="83" t="e">
        <f>'BASE OBL-COM'!H52</f>
        <v>#REF!</v>
      </c>
    </row>
    <row r="103" spans="3:12" ht="15.75">
      <c r="C103" s="64">
        <v>2024</v>
      </c>
      <c r="D103" s="70" t="str">
        <v>Diciembre</v>
      </c>
      <c r="E103" s="69">
        <v>0.93523176315265499</v>
      </c>
      <c r="F103" s="69">
        <v>0.91927885093238382</v>
      </c>
      <c r="G103" s="68">
        <v>2023</v>
      </c>
      <c r="H103" s="69">
        <v>0.95202992378385587</v>
      </c>
      <c r="I103" s="69">
        <v>0.93990213749789797</v>
      </c>
      <c r="J103" s="75" t="s">
        <v>179</v>
      </c>
      <c r="K103" s="83" t="e">
        <f>'BASE OBL-COM'!G53</f>
        <v>#REF!</v>
      </c>
      <c r="L103" s="83" t="e">
        <f>'BASE OBL-COM'!H53</f>
        <v>#REF!</v>
      </c>
    </row>
    <row r="104" spans="3:12" ht="15.75">
      <c r="C104" s="64"/>
      <c r="D104" s="75"/>
      <c r="E104" s="77"/>
      <c r="F104" s="77"/>
      <c r="G104" s="24"/>
      <c r="H104" s="24"/>
      <c r="I104" s="24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2024-05-31T16:52:01Z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