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Abril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8" i="2"/>
  <c r="C18" i="2"/>
  <c r="D19" i="2"/>
  <c r="C19" i="2"/>
  <c r="D20" i="2"/>
  <c r="C20" i="2"/>
  <c r="B20" i="2"/>
  <c r="B19" i="2"/>
  <c r="B18" i="2"/>
  <c r="D12" i="2"/>
  <c r="D9" i="2"/>
  <c r="C11" i="2"/>
  <c r="C7" i="2"/>
  <c r="B11" i="2"/>
  <c r="B9" i="2"/>
  <c r="D11" i="2"/>
  <c r="D7" i="2"/>
  <c r="C12" i="2"/>
  <c r="C9" i="2"/>
  <c r="B12" i="2"/>
  <c r="B7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49" i="32"/>
  <c r="G51" i="32"/>
  <c r="G44" i="32"/>
  <c r="G45" i="32"/>
  <c r="H45" i="32"/>
  <c r="G49" i="32"/>
  <c r="G50" i="32"/>
  <c r="H48" i="32"/>
  <c r="H53" i="32"/>
  <c r="H44" i="32"/>
  <c r="G42" i="32"/>
  <c r="G47" i="32"/>
  <c r="G43" i="32"/>
  <c r="H43" i="32"/>
  <c r="G46" i="32"/>
  <c r="H42" i="32"/>
  <c r="G52" i="32"/>
  <c r="H46" i="32"/>
  <c r="H47" i="32"/>
  <c r="H50" i="32"/>
  <c r="H51" i="32"/>
  <c r="G53" i="32"/>
  <c r="H5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<sst xmlns="http://schemas.openxmlformats.org/spreadsheetml/2006/main" count="2123" uniqueCount="223">
  <si>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</si>
  <si>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</si>
  <si>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</si>
  <si>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</si>
  <si>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</si>
  <si>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</si>
  <si>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</si>
  <si>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</si>
  <si>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</si>
  <si>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</si>
  <si>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</si>
  <si>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</si>
  <si>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</si>
  <si>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</si>
  <si>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</si>
  <si>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</si>
  <si>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</si>
  <si>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</si>
  <si>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</si>
  <si>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</si>
  <si>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</si>
  <si>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</si>
  <si>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</si>
  <si>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</si>
  <si>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</si>
  <si>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</si>
  <si>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</si>
  <si>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</si>
  <si>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</si>
  <si>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</si>
  <si>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</si>
  <si>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</si>
  <si>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</si>
  <si>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</si>
  <si>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</si>
  <si>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</si>
  <si>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</si>
  <si>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</si>
  <si>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</si>
  <si>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</si>
  <si>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</si>
  <si>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</si>
  <si>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</si>
  <si>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</si>
  <si>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</si>
  <si>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</si>
  <si>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</si>
  <si>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</si>
  <si>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</si>
  <si>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</si>
  <si>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</si>
  <si>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</si>
  <si>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</si>
  <si>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</si>
  <si>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</si>
  <si>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</si>
  <si>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</si>
  <si>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</si>
  <si>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</si>
  <si>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</si>
  <si>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</si>
  <si>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</si>
  <si>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</si>
  <si>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</si>
  <si>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</si>
  <si>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</si>
  <si>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</si>
  <si>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</si>
  <si>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</si>
  <si>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</si>
  <si>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</si>
  <si>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</si>
  <si>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</si>
  <si>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</si>
  <si>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</si>
  <si>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</si>
  <si>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</si>
  <si>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</si>
  <si>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</si>
  <si>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</si>
  <si>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</si>
  <si>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</si>
  <si>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</si>
  <si>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</si>
  <si>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</si>
  <si>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</si>
  <si>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</si>
  <si>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</si>
  <si>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</si>
  <si>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</si>
  <si>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</si>
  <si>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</si>
  <si>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</si>
  <si>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</si>
  <si>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</si>
  <si>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</si>
  <si>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</si>
  <si>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</si>
  <si>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</si>
  <si>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</si>
  <si>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</si>
  <si>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</si>
  <si>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</si>
  <si>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</si>
  <si>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</si>
  <si>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</si>
  <si>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</si>
  <si>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</si>
  <si>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</si>
  <si>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</si>
  <si>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</si>
  <si>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</si>
  <si>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</si>
  <si>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</si>
  <si>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</si>
  <si>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</si>
  <si>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</si>
  <si>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</si>
  <si>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</si>
  <si>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</si>
  <si>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</si>
  <si>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</si>
  <si>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</si>
  <si>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</si>
  <si>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</si>
  <si>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</si>
  <si>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</si>
  <si>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</si>
  <si>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</si>
  <si>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</si>
  <si>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</si>
  <si>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</si>
  <si>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</si>
  <si>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</si>
  <si>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</si>
  <si>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</si>
  <si>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</si>
  <si>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</si>
  <si>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</si>
  <si>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</si>
  <si>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</si>
  <si>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</si>
  <si>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</si>
  <si>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</si>
  <si>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</si>
  <si>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</si>
  <si>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</si>
  <si>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</si>
  <si>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</si>
  <si>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</si>
  <si>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</si>
  <si>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</si>
  <si>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</si>
  <si>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</si>
  <si>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</si>
  <si>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</si>
  <si>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</si>
  <si>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</si>
  <si>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</si>
  <si>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</si>
  <si>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</si>
  <si>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</si>
  <si>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</si>
  <si>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</si>
  <si>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</si>
  <si>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</si>
  <si>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</si>
  <si>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</si>
  <si>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</si>
  <si>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</si>
  <si>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</si>
  <si>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</si>
  <si>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</si>
  <si>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</si>
  <si>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</si>
  <si>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</si>
  <si>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</si>
  <si>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</si>
  <si>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</si>
  <si>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</si>
  <si>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</si>
  <si>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</si>
  <si>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</si>
  <si>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</si>
  <si>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</si>
  <si>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</si>
  <si>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</si>
  <si>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</si>
  <si>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</si>
  <si>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</si>
  <si>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</si>
  <si>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</si>
  <si>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</si>
  <si>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</si>
  <si>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</si>
  <si>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</si>
  <si>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</si>
  <si>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</si>
  <si>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</si>
  <si>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</si>
  <si>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</si>
  <si>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</si>
  <si>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</si>
  <si>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</si>
  <si>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</si>
  <si>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</si>
  <si>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</si>
  <si>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</si>
  <si>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</si>
  <si>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</si>
  <si>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</si>
  <si>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</si>
  <si>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</si>
  <si>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</si>
  <si>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</si>
  <si>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</si>
  <si>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</si>
  <si>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</si>
  <si>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</si>
  <si>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</si>
  <si>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</si>
  <si>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</si>
  <si>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CUENTAS POR PGAR PRESUPUESTAL ABRIL 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</si>
</sst>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2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26699768519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26699884258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C11" u="1"/>
        <s v="C12" u="1"/>
        <s v="C2" u="1"/>
        <s v="A32" u="1"/>
        <s v="C8" u="1"/>
        <s v="A33" u="1"/>
        <s v="A2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D12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3">
        <item x="7"/>
        <item m="1" x="19"/>
        <item x="0"/>
        <item m="1" x="21"/>
        <item m="1" x="9"/>
        <item m="1" x="11"/>
        <item m="1" x="12"/>
        <item m="1" x="13"/>
        <item m="1" x="20"/>
        <item m="1" x="18"/>
        <item m="1" x="10"/>
        <item m="1" x="14"/>
        <item m="1" x="16"/>
        <item m="1" x="8"/>
        <item x="3"/>
        <item x="4"/>
        <item x="5"/>
        <item x="6"/>
        <item m="1" x="15"/>
        <item m="1" x="17"/>
        <item x="1"/>
        <item x="2"/>
        <item t="default"/>
      </items>
    </pivotField>
  </pivotFields>
  <rowFields count="1">
    <field x="25"/>
  </rowFields>
  <rowItems count="9">
    <i>
      <x/>
    </i>
    <i>
      <x v="2"/>
    </i>
    <i>
      <x v="14"/>
    </i>
    <i>
      <x v="15"/>
    </i>
    <i>
      <x v="16"/>
    </i>
    <i>
      <x v="17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1">
      <pivotArea outline="0" collapsedLevelsAreSubtotals="1" fieldPosition="0"/>
    </format>
    <format dxfId="40">
      <pivotArea field="25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6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0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5" cacheId="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94" customWidth="1"/>
    <col min="2" max="4" width="19.5546875" style="110" customWidth="1"/>
    <col min="5" max="5" width="23.5546875" style="110" customWidth="1"/>
    <col min="6" max="6" width="19.6640625" style="94" customWidth="1"/>
    <col min="7" max="7" width="17.77734375" style="94" customWidth="1"/>
    <col min="8" max="16384" width="11.5546875" style="94"/>
  </cols>
  <sheetData>
    <row r="2" spans="1:13" ht="64.5" customHeight="1">
      <c r="A2" s="133" t="s">
        <v>222</v>
      </c>
      <c r="B2" s="133"/>
      <c r="C2" s="133"/>
      <c r="D2" s="133"/>
      <c r="E2" s="133"/>
      <c r="F2" s="133"/>
      <c r="G2" s="133"/>
      <c r="H2" s="93"/>
      <c r="I2" s="93"/>
      <c r="J2" s="93"/>
      <c r="K2" s="93"/>
      <c r="L2" s="93"/>
      <c r="M2" s="93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5" t="s">
        <v>107</v>
      </c>
      <c r="B4" s="96" t="s">
        <v>110</v>
      </c>
      <c r="C4" s="96" t="s">
        <v>211</v>
      </c>
      <c r="D4" s="96" t="s">
        <v>212</v>
      </c>
      <c r="E4" s="96" t="s">
        <v>213</v>
      </c>
      <c r="F4" s="96" t="s">
        <v>214</v>
      </c>
      <c r="G4" s="97" t="s">
        <v>215</v>
      </c>
    </row>
    <row r="5" spans="1:13" ht="15.75">
      <c r="A5" s="98"/>
      <c r="B5" s="99">
        <v>-1</v>
      </c>
      <c r="C5" s="99">
        <v>-2</v>
      </c>
      <c r="D5" s="99">
        <v>-3</v>
      </c>
      <c r="E5" s="99" t="s">
        <v>114</v>
      </c>
      <c r="F5" s="96" t="s">
        <v>115</v>
      </c>
      <c r="G5" s="97" t="s">
        <v>116</v>
      </c>
    </row>
    <row r="6" spans="1:13" ht="36">
      <c r="A6" s="100" t="s">
        <v>117</v>
      </c>
      <c r="B6" s="113">
        <f t="shared" ref="B6:G6" si="0">+B7</f>
        <v>6526870.3300000001</v>
      </c>
      <c r="C6" s="113">
        <f t="shared" si="0"/>
        <v>6526870.3300000001</v>
      </c>
      <c r="D6" s="113">
        <f t="shared" si="0"/>
        <v>6526870.3300000001</v>
      </c>
      <c r="E6" s="113">
        <f t="shared" si="0"/>
        <v>0</v>
      </c>
      <c r="F6" s="114">
        <f t="shared" si="0"/>
        <v>1</v>
      </c>
      <c r="G6" s="114">
        <f t="shared" si="0"/>
        <v>1</v>
      </c>
    </row>
    <row r="7" spans="1:13" ht="28.5">
      <c r="A7" s="101" t="s">
        <v>190</v>
      </c>
      <c r="B7" s="115">
        <f>GETPIVOTDATA("OBLIGACION",CRIS!$A$3,"CM - A","C35022")</f>
        <v>6526870.3300000001</v>
      </c>
      <c r="C7" s="115">
        <f>GETPIVOTDATA("Suma de ORDEN PAGO",CRIS!$A$3,"CM - A","C35022")</f>
        <v>6526870.3300000001</v>
      </c>
      <c r="D7" s="115">
        <f>GETPIVOTDATA("Suma de PAGOS",CRIS!$A$3,"CM - A","C35022")</f>
        <v>6526870.3300000001</v>
      </c>
      <c r="E7" s="116">
        <f>+B7-C7</f>
        <v>0</v>
      </c>
      <c r="F7" s="117">
        <f>+C7/B7</f>
        <v>1</v>
      </c>
      <c r="G7" s="118">
        <f>+D7/B7</f>
        <v>1</v>
      </c>
    </row>
    <row r="8" spans="1:13" ht="36">
      <c r="A8" s="102" t="s">
        <v>191</v>
      </c>
      <c r="B8" s="113">
        <f>+B9</f>
        <v>6372666</v>
      </c>
      <c r="C8" s="113">
        <f>+C9</f>
        <v>6372666</v>
      </c>
      <c r="D8" s="113">
        <f>+D9</f>
        <v>6372666</v>
      </c>
      <c r="E8" s="113">
        <f>SUM(E9:E11)</f>
        <v>0</v>
      </c>
      <c r="F8" s="119">
        <f>+C8/B8</f>
        <v>1</v>
      </c>
      <c r="G8" s="120">
        <f>+D8/B8</f>
        <v>1</v>
      </c>
    </row>
    <row r="9" spans="1:13" ht="42.75">
      <c r="A9" s="103" t="s">
        <v>192</v>
      </c>
      <c r="B9" s="115">
        <f>GETPIVOTDATA("OBLIGACION",CRIS!$A$3,"CM - A","C35032")</f>
        <v>6372666</v>
      </c>
      <c r="C9" s="115">
        <f>GETPIVOTDATA("Suma de ORDEN PAGO",CRIS!$A$3,"CM - A","C35032")</f>
        <v>6372666</v>
      </c>
      <c r="D9" s="115">
        <f>GETPIVOTDATA("Suma de PAGOS",CRIS!$A$3,"CM - A","C35032")</f>
        <v>6372666</v>
      </c>
      <c r="E9" s="115">
        <f>+B9-C9</f>
        <v>0</v>
      </c>
      <c r="F9" s="117">
        <f>+C9/B9</f>
        <v>1</v>
      </c>
      <c r="G9" s="121">
        <f>+D9/B9</f>
        <v>1</v>
      </c>
    </row>
    <row r="10" spans="1:13" ht="36">
      <c r="A10" s="102" t="s">
        <v>118</v>
      </c>
      <c r="B10" s="113">
        <f t="shared" ref="B10:G10" si="1">+B11+B12</f>
        <v>3254732699.23</v>
      </c>
      <c r="C10" s="113">
        <f t="shared" si="1"/>
        <v>3254732699.23</v>
      </c>
      <c r="D10" s="113">
        <f t="shared" si="1"/>
        <v>3254732699.23</v>
      </c>
      <c r="E10" s="113">
        <f t="shared" si="1"/>
        <v>0</v>
      </c>
      <c r="F10" s="119">
        <f t="shared" si="1"/>
        <v>2</v>
      </c>
      <c r="G10" s="120">
        <f t="shared" si="1"/>
        <v>2</v>
      </c>
    </row>
    <row r="11" spans="1:13" ht="28.5">
      <c r="A11" s="101" t="s">
        <v>193</v>
      </c>
      <c r="B11" s="115">
        <f>GETPIVOTDATA("OBLIGACION",CRIS!$A$3,"CM - A","C35998")</f>
        <v>446735056.5</v>
      </c>
      <c r="C11" s="115">
        <f>GETPIVOTDATA("Suma de ORDEN PAGO",CRIS!$A$3,"CM - A","C35998")</f>
        <v>446735056.5</v>
      </c>
      <c r="D11" s="115">
        <f>GETPIVOTDATA("Suma de PAGOS",CRIS!$A$3,"CM - A","C35998")</f>
        <v>446735056.5</v>
      </c>
      <c r="E11" s="115">
        <f>+B11-C11</f>
        <v>0</v>
      </c>
      <c r="F11" s="117">
        <f>+C11/B11</f>
        <v>1</v>
      </c>
      <c r="G11" s="121">
        <f>+D11/B11</f>
        <v>1</v>
      </c>
    </row>
    <row r="12" spans="1:13" ht="29.25" thickBot="1">
      <c r="A12" s="104" t="s">
        <v>194</v>
      </c>
      <c r="B12" s="115">
        <f>GETPIVOTDATA("OBLIGACION",CRIS!$A$3,"CM - A","C35999")</f>
        <v>2807997642.73</v>
      </c>
      <c r="C12" s="115">
        <f>GETPIVOTDATA("Suma de ORDEN PAGO",CRIS!$A$3,"CM - A","C35999")</f>
        <v>2807997642.73</v>
      </c>
      <c r="D12" s="115">
        <f>GETPIVOTDATA("Suma de ORDEN PAGO",CRIS!$A$3,"CM - A","C35999")</f>
        <v>2807997642.73</v>
      </c>
      <c r="E12" s="115">
        <f>+B12-C12</f>
        <v>0</v>
      </c>
      <c r="F12" s="117">
        <f>+C12/B12</f>
        <v>1</v>
      </c>
      <c r="G12" s="121">
        <f>+D12/B12</f>
        <v>1</v>
      </c>
    </row>
    <row r="13" spans="1:13" ht="37.5" customHeight="1" thickBot="1">
      <c r="A13" s="105" t="s">
        <v>119</v>
      </c>
      <c r="B13" s="113">
        <f>+B10+B8+B6</f>
        <v>3267632235.5599999</v>
      </c>
      <c r="C13" s="113">
        <f>+C10+C8+C6</f>
        <v>3267632235.5599999</v>
      </c>
      <c r="D13" s="113">
        <f>+D10+D8+D6</f>
        <v>3267632235.5599999</v>
      </c>
      <c r="E13" s="113">
        <f>+E6+E8</f>
        <v>0</v>
      </c>
      <c r="F13" s="119">
        <f>+C13/B13</f>
        <v>1</v>
      </c>
      <c r="G13" s="120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5" t="s">
        <v>121</v>
      </c>
      <c r="B15" s="99" t="s">
        <v>108</v>
      </c>
      <c r="C15" s="99" t="s">
        <v>109</v>
      </c>
      <c r="D15" s="99" t="s">
        <v>110</v>
      </c>
      <c r="E15" s="99" t="s">
        <v>111</v>
      </c>
      <c r="F15" s="96" t="s">
        <v>112</v>
      </c>
      <c r="G15" s="97" t="s">
        <v>113</v>
      </c>
    </row>
    <row r="16" spans="1:13" ht="15.75">
      <c r="A16" s="95"/>
      <c r="B16" s="99">
        <v>-1</v>
      </c>
      <c r="C16" s="99">
        <v>-2</v>
      </c>
      <c r="D16" s="99">
        <v>-3</v>
      </c>
      <c r="E16" s="99" t="s">
        <v>114</v>
      </c>
      <c r="F16" s="96" t="s">
        <v>115</v>
      </c>
      <c r="G16" s="97" t="s">
        <v>116</v>
      </c>
    </row>
    <row r="17" spans="1:7" ht="24">
      <c r="A17" s="106" t="s">
        <v>122</v>
      </c>
      <c r="B17" s="122">
        <f>SUM(B18:B20)</f>
        <v>1897183839.6799998</v>
      </c>
      <c r="C17" s="122">
        <f>SUM(C18:C20)</f>
        <v>1897183839.6799998</v>
      </c>
      <c r="D17" s="122">
        <f>SUM(D18:D20)</f>
        <v>1897183839.6799998</v>
      </c>
      <c r="E17" s="122">
        <f>SUM(E18:E20)</f>
        <v>0</v>
      </c>
      <c r="F17" s="123">
        <f t="shared" ref="F17:F21" si="2">+C17/B17</f>
        <v>1</v>
      </c>
      <c r="G17" s="124">
        <f t="shared" ref="G17:G21" si="3">+D17/B17</f>
        <v>1</v>
      </c>
    </row>
    <row r="18" spans="1:7" ht="23.25">
      <c r="A18" s="107" t="s">
        <v>123</v>
      </c>
      <c r="B18" s="125">
        <f>GETPIVOTDATA("Suma de OBLIGACION",CRIS!$A$3,"CM - A","A02")</f>
        <v>1343674204.8199999</v>
      </c>
      <c r="C18" s="125">
        <f>GETPIVOTDATA("Suma de ORDEN PAGO",CRIS!$A$3,"CM - A","A02")</f>
        <v>1343674204.8199999</v>
      </c>
      <c r="D18" s="125">
        <f>GETPIVOTDATA("Suma de PAGOS",CRIS!$A$3,"CM - A","A02")</f>
        <v>1343674204.8199999</v>
      </c>
      <c r="E18" s="115">
        <f>+B18-C18</f>
        <v>0</v>
      </c>
      <c r="F18" s="117">
        <f t="shared" si="2"/>
        <v>1</v>
      </c>
      <c r="G18" s="121">
        <f t="shared" si="3"/>
        <v>1</v>
      </c>
    </row>
    <row r="19" spans="1:7" ht="23.25">
      <c r="A19" s="107" t="s">
        <v>124</v>
      </c>
      <c r="B19" s="125">
        <f>GETPIVOTDATA("Suma de OBLIGACION",CRIS!$A$3,"CM - A","A0302")</f>
        <v>31432929.859999999</v>
      </c>
      <c r="C19" s="125">
        <f>GETPIVOTDATA("Suma de ORDEN PAGO",CRIS!$A$3,"CM - A","A0302")</f>
        <v>31432929.859999999</v>
      </c>
      <c r="D19" s="125">
        <f>GETPIVOTDATA("Suma de PAGOS",CRIS!$A$3,"CM - A","A0302")</f>
        <v>31432929.859999999</v>
      </c>
      <c r="E19" s="115">
        <f>+B19-C19</f>
        <v>0</v>
      </c>
      <c r="F19" s="117">
        <f t="shared" si="2"/>
        <v>1</v>
      </c>
      <c r="G19" s="121">
        <f t="shared" si="3"/>
        <v>1</v>
      </c>
    </row>
    <row r="20" spans="1:7" ht="24" thickBot="1">
      <c r="A20" s="107" t="s">
        <v>125</v>
      </c>
      <c r="B20" s="125">
        <f>GETPIVOTDATA("Suma de OBLIGACION",CRIS!$A$3,"CM - A","A0303")</f>
        <v>522076705</v>
      </c>
      <c r="C20" s="125">
        <f>GETPIVOTDATA("Suma de ORDEN PAGO",CRIS!$A$3,"CM - A","A0303")</f>
        <v>522076705</v>
      </c>
      <c r="D20" s="125">
        <f>GETPIVOTDATA("Suma de PAGOS",CRIS!$A$3,"CM - A","A0303")</f>
        <v>522076705</v>
      </c>
      <c r="E20" s="115">
        <f>+B20-C20</f>
        <v>0</v>
      </c>
      <c r="F20" s="117">
        <f t="shared" si="2"/>
        <v>1</v>
      </c>
      <c r="G20" s="121">
        <f t="shared" si="3"/>
        <v>1</v>
      </c>
    </row>
    <row r="21" spans="1:7" ht="21" thickBot="1">
      <c r="A21" s="108" t="s">
        <v>126</v>
      </c>
      <c r="B21" s="126">
        <f>SUM(B18:B20)</f>
        <v>1897183839.6799998</v>
      </c>
      <c r="C21" s="126">
        <f>SUM(C18:C20)</f>
        <v>1897183839.6799998</v>
      </c>
      <c r="D21" s="126">
        <f>SUM(D18:D20)</f>
        <v>1897183839.6799998</v>
      </c>
      <c r="E21" s="126">
        <f>SUM(E18:E20)</f>
        <v>0</v>
      </c>
      <c r="F21" s="127">
        <f t="shared" si="2"/>
        <v>1</v>
      </c>
      <c r="G21" s="127">
        <f t="shared" si="3"/>
        <v>1</v>
      </c>
    </row>
    <row r="22" spans="1:7" ht="21" thickBot="1">
      <c r="A22" s="109"/>
      <c r="B22" s="128"/>
      <c r="C22" s="128"/>
      <c r="D22" s="128"/>
      <c r="E22" s="128"/>
      <c r="F22" s="129"/>
      <c r="G22" s="130"/>
    </row>
    <row r="23" spans="1:7" ht="21" thickBot="1">
      <c r="A23" s="108" t="s">
        <v>127</v>
      </c>
      <c r="B23" s="126">
        <f>+B21+B13</f>
        <v>5164816075.2399998</v>
      </c>
      <c r="C23" s="126">
        <f>+C21+C13</f>
        <v>5164816075.2399998</v>
      </c>
      <c r="D23" s="126">
        <f>+D21+D13</f>
        <v>5164816075.2399998</v>
      </c>
      <c r="E23" s="126">
        <f>+E21+E13</f>
        <v>0</v>
      </c>
      <c r="F23" s="127">
        <f>+C23/B23</f>
        <v>1</v>
      </c>
      <c r="G23" s="127">
        <f>+D23/B23</f>
        <v>1</v>
      </c>
    </row>
    <row r="24" spans="1:7">
      <c r="B24" s="131"/>
      <c r="C24" s="131"/>
      <c r="D24" s="131"/>
      <c r="E24" s="131"/>
      <c r="F24" s="132"/>
      <c r="G24" s="132"/>
    </row>
    <row r="30" spans="1:7">
      <c r="F30" s="111"/>
    </row>
    <row r="31" spans="1:7">
      <c r="F31" s="112"/>
    </row>
  </sheetData>
  <sheetProtection algorithmName="SHA-512" hashValue="k8TbRJ+Y5lvN/LfpMojTq88R/JCuUXeNM5oD6pn7hu+W2lKzxDQHv3bMnCniqyl+WseY9ETsOPUGU8qZxSvTsQ==" saltValue="SXG3ln4KkNBbJ7pK2fRlTg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91" t="s">
        <v>150</v>
      </c>
      <c r="B3" s="92" t="s">
        <v>146</v>
      </c>
      <c r="C3" s="92" t="s">
        <v>209</v>
      </c>
      <c r="D3" s="92" t="s">
        <v>210</v>
      </c>
    </row>
    <row r="4" spans="1:4">
      <c r="A4" s="87"/>
      <c r="B4" s="86"/>
      <c r="C4" s="86"/>
      <c r="D4" s="86"/>
    </row>
    <row r="5" spans="1:4">
      <c r="A5" s="87" t="s">
        <v>135</v>
      </c>
      <c r="B5" s="86">
        <v>1343674204.8199999</v>
      </c>
      <c r="C5" s="86">
        <v>1343674204.8199999</v>
      </c>
      <c r="D5" s="86">
        <v>1343674204.8199999</v>
      </c>
    </row>
    <row r="6" spans="1:4">
      <c r="A6" s="87" t="s">
        <v>205</v>
      </c>
      <c r="B6" s="86">
        <v>6526870.3300000001</v>
      </c>
      <c r="C6" s="86">
        <v>6526870.3300000001</v>
      </c>
      <c r="D6" s="86">
        <v>6526870.3300000001</v>
      </c>
    </row>
    <row r="7" spans="1:4">
      <c r="A7" s="87" t="s">
        <v>206</v>
      </c>
      <c r="B7" s="86">
        <v>6372666</v>
      </c>
      <c r="C7" s="86">
        <v>6372666</v>
      </c>
      <c r="D7" s="86">
        <v>6372666</v>
      </c>
    </row>
    <row r="8" spans="1:4">
      <c r="A8" s="87" t="s">
        <v>207</v>
      </c>
      <c r="B8" s="86">
        <v>446735056.5</v>
      </c>
      <c r="C8" s="86">
        <v>446735056.5</v>
      </c>
      <c r="D8" s="86">
        <v>446735056.5</v>
      </c>
    </row>
    <row r="9" spans="1:4">
      <c r="A9" s="87" t="s">
        <v>208</v>
      </c>
      <c r="B9" s="86">
        <v>2807997642.73</v>
      </c>
      <c r="C9" s="86">
        <v>2807997642.73</v>
      </c>
      <c r="D9" s="86">
        <v>2807997642.73</v>
      </c>
    </row>
    <row r="10" spans="1:4">
      <c r="A10" s="87" t="s">
        <v>220</v>
      </c>
      <c r="B10" s="86">
        <v>31432929.859999999</v>
      </c>
      <c r="C10" s="86">
        <v>31432929.859999999</v>
      </c>
      <c r="D10" s="86">
        <v>31432929.859999999</v>
      </c>
    </row>
    <row r="11" spans="1:4">
      <c r="A11" s="87" t="s">
        <v>221</v>
      </c>
      <c r="B11" s="86">
        <v>522076705</v>
      </c>
      <c r="C11" s="86">
        <v>522076705</v>
      </c>
      <c r="D11" s="86">
        <v>522076705</v>
      </c>
    </row>
    <row r="12" spans="1:4">
      <c r="A12" s="87" t="s">
        <v>145</v>
      </c>
      <c r="B12" s="86">
        <v>5164816075.2399998</v>
      </c>
      <c r="C12" s="86">
        <v>5164816075.2399998</v>
      </c>
      <c r="D12" s="86">
        <v>5164816075.2399998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T8" sqref="T8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2.3320312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7" t="s">
        <v>161</v>
      </c>
      <c r="B2" s="137"/>
      <c r="C2" s="137"/>
      <c r="D2" s="137"/>
      <c r="E2" s="137"/>
      <c r="F2" s="137"/>
      <c r="G2" s="137"/>
      <c r="H2" s="137"/>
      <c r="I2" s="137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7" t="s">
        <v>181</v>
      </c>
      <c r="B21" s="137"/>
      <c r="C21" s="137"/>
      <c r="D21" s="137"/>
      <c r="E21" s="137"/>
      <c r="F21" s="137"/>
      <c r="G21" s="137"/>
      <c r="H21" s="137"/>
      <c r="I21" s="137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8" t="s">
        <v>174</v>
      </c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0" t="s">
        <v>121</v>
      </c>
      <c r="D59" s="141"/>
      <c r="E59" s="141"/>
      <c r="F59" s="141"/>
      <c r="G59" s="141"/>
      <c r="H59" s="141"/>
      <c r="I59" s="141"/>
      <c r="J59" s="141"/>
      <c r="K59" s="141"/>
      <c r="L59" s="141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0" t="s">
        <v>177</v>
      </c>
      <c r="D74" s="141"/>
      <c r="E74" s="141"/>
      <c r="F74" s="141"/>
      <c r="G74" s="141"/>
      <c r="H74" s="141"/>
      <c r="I74" s="141"/>
      <c r="J74" s="141"/>
      <c r="K74" s="141"/>
      <c r="L74" s="141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9" t="s">
        <v>174</v>
      </c>
      <c r="D90" s="139"/>
      <c r="E90" s="139"/>
      <c r="F90" s="139"/>
      <c r="G90" s="139"/>
      <c r="H90" s="139"/>
      <c r="I90" s="139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2024-05-02T20:37:05Z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