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C:\Users\francycp\Desktop\"/>
    </mc:Choice>
  </mc:AlternateContent>
  <bookViews>
    <workbookView xWindow="28680" yWindow="0" windowWidth="29040" windowHeight="15840" tabRatio="922" activeTab="10"/>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definedNames>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9">Alcance!$B$2:$P$8</definedName>
    <definedName name="_xlnm.Print_Area" localSheetId="10">'EDT- Actividades'!$C$2:$F$7</definedName>
    <definedName name="_xlnm.Print_Area" localSheetId="2">Indicadores!$B$2:$I$13</definedName>
    <definedName name="_xlnm.Print_Area" localSheetId="6">Interesados!$B$2:$H$29</definedName>
    <definedName name="_xlnm.Print_Area" localSheetId="1">'Justificación - Objetivo'!$B$2:$P$13</definedName>
    <definedName name="_xlnm.Print_Area" localSheetId="7">'Plan de comunicaciones'!$B$2:$H$23</definedName>
    <definedName name="_xlnm.Print_Area" localSheetId="0">Proyecto!$C$2:$I$8</definedName>
    <definedName name="_xlnm.Print_Area" localSheetId="5">'Recursos Financieros'!$B$2:$F$8</definedName>
    <definedName name="_xlnm.Print_Area" localSheetId="3">'Recursos Humanos'!$B$2:$G$24</definedName>
    <definedName name="_xlnm.Print_Area" localSheetId="8">Requerimientos!$B$2:$H$23</definedName>
    <definedName name="_xlnm.Print_Area" localSheetId="11">'Riesgos-Cronograma'!$B$2:$P$19</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21" i="11" l="1"/>
  <c r="Y20" i="11"/>
  <c r="Y19" i="11" l="1"/>
  <c r="Y16" i="11"/>
  <c r="Y15" i="11"/>
  <c r="N50" i="11" l="1"/>
  <c r="N49" i="11"/>
  <c r="N48" i="11"/>
  <c r="M50" i="11"/>
  <c r="M46" i="11"/>
  <c r="S40" i="11"/>
  <c r="S30" i="11"/>
  <c r="S28" i="11"/>
  <c r="S26" i="11"/>
  <c r="S25" i="11"/>
  <c r="S24" i="11"/>
  <c r="S23" i="11"/>
  <c r="S22" i="11"/>
  <c r="S20" i="11"/>
  <c r="S19" i="11"/>
  <c r="S18" i="11"/>
  <c r="S17" i="11"/>
  <c r="S16" i="11"/>
  <c r="S15" i="11"/>
  <c r="U40" i="11"/>
  <c r="U30" i="11"/>
  <c r="U28" i="11"/>
  <c r="U27" i="11"/>
  <c r="U26" i="11"/>
  <c r="U25" i="11"/>
  <c r="U24" i="11"/>
  <c r="U23" i="11"/>
  <c r="U22" i="11"/>
  <c r="U20" i="11"/>
  <c r="U19" i="11"/>
  <c r="U18" i="11"/>
  <c r="U17" i="11"/>
  <c r="U16" i="11"/>
  <c r="U15" i="11"/>
  <c r="W46" i="11"/>
  <c r="W44" i="11"/>
  <c r="W40" i="11"/>
  <c r="W32" i="11"/>
  <c r="W31" i="11"/>
  <c r="W29" i="11"/>
  <c r="W28" i="11"/>
  <c r="W27" i="11"/>
  <c r="W25" i="11"/>
  <c r="W24" i="11"/>
  <c r="W23" i="11"/>
  <c r="W22" i="11"/>
  <c r="W20" i="11"/>
  <c r="W19" i="11"/>
  <c r="W18" i="11"/>
  <c r="W17" i="11"/>
  <c r="W16" i="11"/>
  <c r="W15" i="11"/>
  <c r="X29" i="11"/>
  <c r="R30" i="11" l="1"/>
  <c r="Q15" i="11"/>
  <c r="P15" i="11"/>
  <c r="Q17" i="11"/>
  <c r="P17" i="11"/>
  <c r="Q18" i="11"/>
  <c r="P18" i="11"/>
  <c r="Q19" i="11"/>
  <c r="P19" i="11"/>
  <c r="Q20" i="11"/>
  <c r="P20" i="11"/>
  <c r="Q22" i="11"/>
  <c r="P22" i="11"/>
  <c r="Q23" i="11"/>
  <c r="P23" i="11"/>
  <c r="Q24" i="11"/>
  <c r="P24" i="11"/>
  <c r="Q25" i="11"/>
  <c r="P25" i="11"/>
  <c r="Q26" i="11"/>
  <c r="P26" i="11"/>
  <c r="Q28" i="11"/>
  <c r="P28" i="11"/>
  <c r="Q30" i="11"/>
  <c r="Q46" i="11"/>
  <c r="P46" i="11"/>
  <c r="O15" i="11"/>
  <c r="N15" i="11"/>
  <c r="O18" i="11"/>
  <c r="N18" i="11"/>
  <c r="O19" i="11"/>
  <c r="N19" i="11"/>
  <c r="AI47" i="11"/>
  <c r="AH47" i="11"/>
  <c r="AG47" i="11"/>
  <c r="AF47" i="11"/>
  <c r="AE47" i="11"/>
  <c r="AD47" i="11"/>
  <c r="AC47" i="11"/>
  <c r="AB47" i="11"/>
  <c r="AA47" i="11"/>
  <c r="Z47" i="11"/>
  <c r="Y47" i="11"/>
  <c r="X47" i="11"/>
  <c r="W47" i="11"/>
  <c r="V47" i="11"/>
  <c r="U47" i="11"/>
  <c r="T47" i="11"/>
  <c r="S47" i="11"/>
  <c r="R47" i="11"/>
  <c r="P47" i="11"/>
  <c r="M48" i="11" s="1"/>
  <c r="N47" i="11"/>
  <c r="Q47" i="11" l="1"/>
  <c r="O47" i="11"/>
  <c r="M49" i="11" l="1"/>
  <c r="AH45" i="11" l="1"/>
  <c r="AF45" i="11"/>
  <c r="AD44" i="11"/>
  <c r="AB44" i="11"/>
  <c r="Z44" i="11"/>
  <c r="X44" i="11"/>
  <c r="V44" i="11"/>
  <c r="V29" i="11"/>
  <c r="AJ43" i="11"/>
  <c r="AJ39" i="11"/>
  <c r="AJ38" i="11"/>
  <c r="AJ37" i="11"/>
  <c r="AJ36" i="11"/>
  <c r="AJ35" i="11"/>
  <c r="AJ34" i="11"/>
  <c r="AH20" i="11"/>
  <c r="AF20" i="11"/>
  <c r="AD20" i="11"/>
  <c r="AB20" i="11"/>
  <c r="Z20" i="11"/>
  <c r="X20" i="11"/>
  <c r="V20" i="11"/>
  <c r="T20" i="11"/>
  <c r="R20" i="11"/>
  <c r="AH19" i="11"/>
  <c r="AF19" i="11"/>
  <c r="AD19" i="11"/>
  <c r="AB19" i="11"/>
  <c r="Z19" i="11"/>
  <c r="X19" i="11"/>
  <c r="V19" i="11"/>
  <c r="T19" i="11"/>
  <c r="R19" i="11"/>
  <c r="AH18" i="11"/>
  <c r="AF18" i="11"/>
  <c r="AD18" i="11"/>
  <c r="AB18" i="11"/>
  <c r="Z18" i="11"/>
  <c r="X18" i="11"/>
  <c r="V18" i="11"/>
  <c r="T18" i="11"/>
  <c r="R18" i="11"/>
  <c r="AF17" i="11"/>
  <c r="AD17" i="11"/>
  <c r="AB17" i="11"/>
  <c r="Z17" i="11"/>
  <c r="X17" i="11"/>
  <c r="V17" i="11"/>
  <c r="T17" i="11"/>
  <c r="R17" i="11"/>
  <c r="AH15" i="11"/>
  <c r="AF15" i="11"/>
  <c r="AD15" i="11"/>
  <c r="AB15" i="11"/>
  <c r="Z15" i="11"/>
  <c r="X15" i="11"/>
  <c r="V15" i="11"/>
  <c r="T15" i="11"/>
  <c r="R15" i="11"/>
  <c r="AH42" i="11"/>
  <c r="AJ42" i="11" s="1"/>
  <c r="AF42" i="11"/>
  <c r="AD42" i="11"/>
  <c r="AB42" i="11"/>
  <c r="X41" i="11"/>
  <c r="AJ41" i="11" s="1"/>
  <c r="X40" i="11"/>
  <c r="V40" i="11"/>
  <c r="T40" i="11"/>
  <c r="R40" i="11"/>
  <c r="AJ40" i="11" l="1"/>
  <c r="AJ45" i="11"/>
  <c r="AJ44" i="11"/>
  <c r="M14" i="11"/>
  <c r="M13" i="11"/>
  <c r="M12" i="11"/>
  <c r="M11" i="11"/>
  <c r="M10" i="11"/>
  <c r="J10" i="11"/>
  <c r="AH29" i="11" l="1"/>
  <c r="AF29" i="11"/>
  <c r="AD29" i="11"/>
  <c r="AB29" i="11"/>
  <c r="Z29" i="11"/>
  <c r="AH28" i="11"/>
  <c r="AF28" i="11"/>
  <c r="AD28" i="11"/>
  <c r="AB28" i="11"/>
  <c r="Z28" i="11"/>
  <c r="X28" i="11"/>
  <c r="V28" i="11"/>
  <c r="T28" i="11"/>
  <c r="R28" i="11"/>
  <c r="AH27" i="11"/>
  <c r="AF27" i="11"/>
  <c r="AD27" i="11"/>
  <c r="AB27" i="11"/>
  <c r="Z27" i="11"/>
  <c r="X27" i="11"/>
  <c r="V27" i="11"/>
  <c r="T27" i="11"/>
  <c r="T26" i="11"/>
  <c r="R26" i="11"/>
  <c r="AH25" i="11"/>
  <c r="AF25" i="11"/>
  <c r="AD25" i="11"/>
  <c r="AB25" i="11"/>
  <c r="Z25" i="11"/>
  <c r="X25" i="11"/>
  <c r="V25" i="11"/>
  <c r="T25" i="11"/>
  <c r="R25" i="11"/>
  <c r="AH24" i="11"/>
  <c r="AF24" i="11"/>
  <c r="AD24" i="11"/>
  <c r="AB24" i="11"/>
  <c r="Z24" i="11"/>
  <c r="X24" i="11"/>
  <c r="V24" i="11"/>
  <c r="T24" i="11"/>
  <c r="R24" i="11"/>
  <c r="AJ28" i="11" l="1"/>
  <c r="AJ26" i="11"/>
  <c r="AJ27" i="11"/>
  <c r="AJ29" i="11"/>
  <c r="AH46" i="11"/>
  <c r="AB46" i="11"/>
  <c r="V46" i="11"/>
  <c r="F33" i="11"/>
  <c r="F32" i="11"/>
  <c r="F31" i="11"/>
  <c r="J46" i="11"/>
  <c r="M40" i="11"/>
  <c r="M42" i="11"/>
  <c r="M41" i="11"/>
  <c r="M38" i="11"/>
  <c r="M36" i="11"/>
  <c r="M27" i="11"/>
  <c r="M25" i="11"/>
  <c r="AJ11" i="11"/>
  <c r="AJ10" i="11"/>
  <c r="J45" i="11"/>
  <c r="J44" i="11"/>
  <c r="J43" i="11"/>
  <c r="J42" i="11"/>
  <c r="J41" i="11"/>
  <c r="J40" i="11"/>
  <c r="J39" i="11"/>
  <c r="J38" i="11"/>
  <c r="J37" i="11"/>
  <c r="J36" i="11"/>
  <c r="J35" i="11"/>
  <c r="J34" i="11"/>
  <c r="J33" i="11"/>
  <c r="J32" i="11"/>
  <c r="J31" i="11"/>
  <c r="J30" i="11"/>
  <c r="J29" i="11"/>
  <c r="J28" i="11"/>
  <c r="J27" i="11"/>
  <c r="J26" i="11"/>
  <c r="AJ46" i="11" l="1"/>
  <c r="M29" i="11"/>
  <c r="M28" i="11"/>
  <c r="M26" i="11"/>
  <c r="M24" i="11" l="1"/>
  <c r="AH23" i="11"/>
  <c r="AF23" i="11"/>
  <c r="AD23" i="11"/>
  <c r="AB23" i="11"/>
  <c r="Z23" i="11"/>
  <c r="X23" i="11"/>
  <c r="V23" i="11"/>
  <c r="T23" i="11"/>
  <c r="R23" i="11"/>
  <c r="AH22" i="11"/>
  <c r="AF22" i="11"/>
  <c r="AD22" i="11"/>
  <c r="AB22" i="11"/>
  <c r="Z22" i="11"/>
  <c r="X22" i="11"/>
  <c r="V22" i="11"/>
  <c r="T22" i="11"/>
  <c r="R22" i="11"/>
  <c r="AH16" i="11"/>
  <c r="AF16" i="11"/>
  <c r="AD16" i="11"/>
  <c r="AB16" i="11"/>
  <c r="Z16" i="11"/>
  <c r="X16" i="11"/>
  <c r="V16" i="11"/>
  <c r="T16" i="11"/>
  <c r="R16" i="11"/>
  <c r="Q16" i="11"/>
  <c r="P16" i="11"/>
  <c r="O16" i="11"/>
  <c r="N16" i="11"/>
  <c r="AJ24" i="11" l="1"/>
  <c r="AJ23" i="11"/>
  <c r="AJ22" i="11"/>
  <c r="AJ25" i="11"/>
  <c r="B20" i="16" l="1"/>
  <c r="J11" i="11" l="1"/>
  <c r="J12" i="11"/>
  <c r="J13" i="11"/>
  <c r="J14" i="11"/>
  <c r="J15" i="11"/>
  <c r="J16" i="11"/>
  <c r="J17" i="11"/>
  <c r="J18" i="11"/>
  <c r="J19" i="11"/>
  <c r="J20" i="11"/>
  <c r="J21" i="11"/>
  <c r="J22" i="11"/>
  <c r="J23" i="11"/>
  <c r="J24" i="11"/>
  <c r="J25" i="11"/>
  <c r="M33" i="11" l="1"/>
  <c r="M32" i="11"/>
  <c r="T30" i="11"/>
  <c r="P30" i="11"/>
  <c r="AF33" i="11"/>
  <c r="AB32" i="11"/>
  <c r="AJ30" i="11" l="1"/>
  <c r="AB31" i="11"/>
  <c r="F47" i="11"/>
  <c r="V32" i="11"/>
  <c r="X32" i="11"/>
  <c r="Z32" i="11"/>
  <c r="V31" i="11"/>
  <c r="AD33" i="11"/>
  <c r="AJ33" i="11" s="1"/>
  <c r="X31" i="11"/>
  <c r="Z31" i="11"/>
  <c r="AJ32" i="11" l="1"/>
  <c r="AJ31" i="11"/>
  <c r="AJ13" i="11"/>
  <c r="AJ12" i="11"/>
  <c r="AJ17" i="11" l="1"/>
  <c r="AJ18" i="11"/>
  <c r="AJ19" i="11"/>
  <c r="AJ20" i="11"/>
  <c r="AJ21" i="11"/>
  <c r="M15" i="11"/>
  <c r="M16" i="11"/>
  <c r="M17" i="11"/>
  <c r="M18" i="11"/>
  <c r="M19" i="11"/>
  <c r="M20" i="11"/>
  <c r="M21" i="11"/>
  <c r="M22" i="11"/>
  <c r="M23" i="11"/>
  <c r="M30" i="11"/>
  <c r="M31" i="11"/>
  <c r="M34" i="11"/>
  <c r="M35" i="11"/>
  <c r="M37" i="11"/>
  <c r="M39" i="11"/>
  <c r="M43" i="11"/>
  <c r="M44" i="11"/>
  <c r="M45" i="11"/>
  <c r="AJ14" i="11"/>
  <c r="AJ16" i="11"/>
  <c r="AJ15" i="11"/>
  <c r="B21" i="7"/>
  <c r="B18" i="7"/>
  <c r="B19" i="7"/>
  <c r="B20" i="7"/>
  <c r="F20" i="7"/>
  <c r="F18" i="7"/>
  <c r="F19" i="7"/>
  <c r="B17" i="7"/>
  <c r="B16" i="7"/>
  <c r="B15" i="7"/>
  <c r="B14" i="7"/>
  <c r="F13" i="7"/>
  <c r="D23" i="6"/>
  <c r="D25" i="6"/>
  <c r="D26" i="6"/>
  <c r="B26" i="6"/>
  <c r="B21" i="6"/>
  <c r="B23" i="6"/>
  <c r="B25" i="6"/>
  <c r="B19" i="16"/>
  <c r="B15" i="16"/>
  <c r="B21" i="16"/>
  <c r="C21" i="16"/>
  <c r="C20" i="16"/>
  <c r="M47" i="11" l="1"/>
  <c r="AJ47" i="11"/>
  <c r="F15" i="7"/>
  <c r="F16" i="7"/>
  <c r="F17" i="7"/>
  <c r="F14" i="7"/>
  <c r="B13" i="7" l="1"/>
  <c r="D15" i="6"/>
  <c r="D17" i="6"/>
  <c r="D19" i="6"/>
  <c r="D21" i="6"/>
  <c r="B15" i="6"/>
  <c r="B17" i="6"/>
  <c r="B19" i="6"/>
  <c r="D13" i="6"/>
  <c r="B13" i="6"/>
  <c r="B12" i="6"/>
  <c r="C15" i="16" l="1"/>
  <c r="B16" i="16"/>
  <c r="C16" i="16"/>
  <c r="B17" i="16"/>
  <c r="C17" i="16"/>
  <c r="B18" i="16"/>
  <c r="C18" i="16"/>
  <c r="C19" i="16"/>
  <c r="B22" i="16"/>
  <c r="C22" i="16"/>
  <c r="C14" i="16"/>
  <c r="D12" i="6" s="1"/>
  <c r="B14" i="16"/>
  <c r="D7" i="2" l="1"/>
  <c r="M4" i="9" l="1"/>
  <c r="M3" i="9"/>
  <c r="M2" i="9"/>
  <c r="L4" i="11"/>
  <c r="L3" i="11"/>
  <c r="L2" i="11"/>
  <c r="M4" i="8"/>
  <c r="M3" i="8"/>
  <c r="M2" i="8"/>
  <c r="G4" i="4"/>
  <c r="G3" i="4"/>
  <c r="G2" i="4"/>
  <c r="G4" i="7"/>
  <c r="G3" i="7"/>
  <c r="G2" i="7"/>
  <c r="H4" i="6"/>
  <c r="H3" i="6"/>
  <c r="H2" i="6"/>
  <c r="G4" i="12"/>
  <c r="G3" i="12"/>
  <c r="G2" i="12"/>
  <c r="G4" i="16"/>
  <c r="G3" i="16"/>
  <c r="G2" i="16"/>
  <c r="G4" i="5"/>
  <c r="G3" i="5"/>
  <c r="G2" i="5"/>
  <c r="I4" i="3"/>
  <c r="I3" i="3"/>
  <c r="I2" i="3"/>
  <c r="M4" i="2"/>
  <c r="M3" i="2"/>
  <c r="M2" i="2"/>
  <c r="C7" i="12" l="1"/>
  <c r="C7" i="5"/>
  <c r="A6" i="12"/>
  <c r="E7" i="11" l="1"/>
  <c r="D7" i="9" l="1"/>
  <c r="C7" i="7"/>
  <c r="D7" i="8"/>
  <c r="C7" i="4"/>
  <c r="D7" i="6"/>
  <c r="D7" i="3"/>
</calcChain>
</file>

<file path=xl/comments1.xml><?xml version="1.0" encoding="utf-8"?>
<comments xmlns="http://schemas.openxmlformats.org/spreadsheetml/2006/main">
  <authors>
    <author>RONIN</author>
  </authors>
  <commentList>
    <comment ref="B9" authorId="0" shape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shapeId="0">
      <text>
        <r>
          <rPr>
            <b/>
            <sz val="9"/>
            <color indexed="81"/>
            <rFont val="Tahoma"/>
            <family val="2"/>
          </rPr>
          <t xml:space="preserve">ESTRATEGIA:
</t>
        </r>
        <r>
          <rPr>
            <sz val="9"/>
            <color indexed="81"/>
            <rFont val="Tahoma"/>
            <family val="2"/>
          </rPr>
          <t>Incluir la estrategia en la que está incluido el proyecto</t>
        </r>
      </text>
    </comment>
    <comment ref="B13" authorId="0" shapeId="0">
      <text>
        <r>
          <rPr>
            <b/>
            <sz val="9"/>
            <color indexed="81"/>
            <rFont val="Tahoma"/>
            <family val="2"/>
          </rPr>
          <t>OBJETIVOS DE PROYECTO:</t>
        </r>
        <r>
          <rPr>
            <sz val="9"/>
            <color indexed="81"/>
            <rFont val="Tahoma"/>
            <family val="2"/>
          </rPr>
          <t xml:space="preserve">
Incluir los objetivos que debe cumplir el proyecto
</t>
        </r>
      </text>
    </comment>
    <comment ref="D13" authorId="0" shapeId="0">
      <text>
        <r>
          <rPr>
            <b/>
            <sz val="9"/>
            <color indexed="81"/>
            <rFont val="Tahoma"/>
            <family val="2"/>
          </rPr>
          <t>TIPO:</t>
        </r>
        <r>
          <rPr>
            <sz val="9"/>
            <color indexed="81"/>
            <rFont val="Tahoma"/>
            <family val="2"/>
          </rPr>
          <t xml:space="preserve">
Definir si el objetivo es general o específico</t>
        </r>
      </text>
    </comment>
    <comment ref="B16" authorId="0" shapeId="0">
      <text>
        <r>
          <rPr>
            <b/>
            <sz val="9"/>
            <color indexed="81"/>
            <rFont val="Tahoma"/>
            <family val="2"/>
          </rPr>
          <t>OBJETIVOS DE PROYECTO:</t>
        </r>
        <r>
          <rPr>
            <sz val="9"/>
            <color indexed="81"/>
            <rFont val="Tahoma"/>
            <family val="2"/>
          </rPr>
          <t xml:space="preserve">
Incluir los objetivos que debe cumplir el proyecto
</t>
        </r>
      </text>
    </comment>
    <comment ref="D16" authorId="0" shapeId="0">
      <text>
        <r>
          <rPr>
            <b/>
            <sz val="9"/>
            <color indexed="81"/>
            <rFont val="Tahoma"/>
            <family val="2"/>
          </rPr>
          <t>TIPO:</t>
        </r>
        <r>
          <rPr>
            <sz val="9"/>
            <color indexed="81"/>
            <rFont val="Tahoma"/>
            <family val="2"/>
          </rPr>
          <t xml:space="preserve">
Definir si el objetivo es general o específico</t>
        </r>
      </text>
    </comment>
    <comment ref="B19" authorId="0" shapeId="0">
      <text>
        <r>
          <rPr>
            <b/>
            <sz val="9"/>
            <color indexed="81"/>
            <rFont val="Tahoma"/>
            <family val="2"/>
          </rPr>
          <t>OBJETIVOS DE PROYECTO:</t>
        </r>
        <r>
          <rPr>
            <sz val="9"/>
            <color indexed="81"/>
            <rFont val="Tahoma"/>
            <family val="2"/>
          </rPr>
          <t xml:space="preserve">
Incluir los objetivos que debe cumplir el proyecto
</t>
        </r>
      </text>
    </comment>
    <comment ref="D19" authorId="0" shapeId="0">
      <text>
        <r>
          <rPr>
            <b/>
            <sz val="9"/>
            <color indexed="81"/>
            <rFont val="Tahoma"/>
            <family val="2"/>
          </rPr>
          <t>TIPO:</t>
        </r>
        <r>
          <rPr>
            <sz val="9"/>
            <color indexed="81"/>
            <rFont val="Tahoma"/>
            <family val="2"/>
          </rPr>
          <t xml:space="preserve">
Definir si el objetivo es general o específico</t>
        </r>
      </text>
    </comment>
    <comment ref="B22" authorId="0" shapeId="0">
      <text>
        <r>
          <rPr>
            <b/>
            <sz val="9"/>
            <color indexed="81"/>
            <rFont val="Tahoma"/>
            <family val="2"/>
          </rPr>
          <t>OBJETIVOS DE PROYECTO:</t>
        </r>
        <r>
          <rPr>
            <sz val="9"/>
            <color indexed="81"/>
            <rFont val="Tahoma"/>
            <family val="2"/>
          </rPr>
          <t xml:space="preserve">
Incluir los objetivos que debe cumplir el proyecto
</t>
        </r>
      </text>
    </comment>
    <comment ref="D22" authorId="0" shape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shapeId="0">
      <text>
        <r>
          <rPr>
            <b/>
            <sz val="9"/>
            <color indexed="81"/>
            <rFont val="Tahoma"/>
            <family val="2"/>
          </rPr>
          <t>DESCRIPCIÓN:</t>
        </r>
        <r>
          <rPr>
            <sz val="9"/>
            <color indexed="81"/>
            <rFont val="Tahoma"/>
            <family val="2"/>
          </rPr>
          <t xml:space="preserve">
Hacer una descripción de lo que se quiere medir</t>
        </r>
      </text>
    </comment>
    <comment ref="B11" authorId="0" shape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shapeId="0">
      <text>
        <r>
          <rPr>
            <b/>
            <sz val="9"/>
            <color indexed="81"/>
            <rFont val="Tahoma"/>
            <family val="2"/>
          </rPr>
          <t>UNIDAD DE MEDIDA:</t>
        </r>
        <r>
          <rPr>
            <sz val="9"/>
            <color indexed="81"/>
            <rFont val="Tahoma"/>
            <family val="2"/>
          </rPr>
          <t xml:space="preserve">
Indica la escala o métrica a usar (%, procesos, unidades, documentos)</t>
        </r>
      </text>
    </comment>
    <comment ref="F11" authorId="1" shapeId="0">
      <text>
        <r>
          <rPr>
            <b/>
            <sz val="9"/>
            <color indexed="81"/>
            <rFont val="Tahoma"/>
            <family val="2"/>
          </rPr>
          <t>META:</t>
        </r>
        <r>
          <rPr>
            <sz val="9"/>
            <color indexed="81"/>
            <rFont val="Tahoma"/>
            <family val="2"/>
          </rPr>
          <t xml:space="preserve">
Valor que se quiere alcanzar (100%, 3 procesos, 5 unidades, 3 documentos)</t>
        </r>
      </text>
    </comment>
    <comment ref="G11" authorId="0" shapeId="0">
      <text>
        <r>
          <rPr>
            <b/>
            <sz val="9"/>
            <color indexed="81"/>
            <rFont val="Tahoma"/>
            <family val="2"/>
          </rPr>
          <t>FRECUENCIA DE MEDIDA:</t>
        </r>
        <r>
          <rPr>
            <sz val="9"/>
            <color indexed="81"/>
            <rFont val="Tahoma"/>
            <family val="2"/>
          </rPr>
          <t xml:space="preserve">
Indicar cada cuanto tiempo hay que tomar la medición</t>
        </r>
      </text>
    </comment>
    <comment ref="H11" authorId="0" shape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shape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shape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shape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shapeId="0">
      <text>
        <r>
          <rPr>
            <b/>
            <sz val="9"/>
            <color indexed="81"/>
            <rFont val="Tahoma"/>
            <family val="2"/>
          </rPr>
          <t xml:space="preserve">INT. - EXT.
</t>
        </r>
        <r>
          <rPr>
            <sz val="9"/>
            <color indexed="81"/>
            <rFont val="Tahoma"/>
            <family val="2"/>
          </rPr>
          <t>Indicar si la persona pertenece a la Superintendencia o es externa</t>
        </r>
      </text>
    </comment>
    <comment ref="F11" authorId="0" shape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shape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shape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shape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shape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shapeId="0">
      <text>
        <r>
          <rPr>
            <b/>
            <sz val="9"/>
            <color indexed="81"/>
            <rFont val="Tahoma"/>
            <family val="2"/>
          </rPr>
          <t>Nº DE CDP:</t>
        </r>
        <r>
          <rPr>
            <sz val="9"/>
            <color indexed="81"/>
            <rFont val="Tahoma"/>
            <family val="2"/>
          </rPr>
          <t xml:space="preserve">
xxxxx</t>
        </r>
      </text>
    </comment>
    <comment ref="B14" authorId="0" shapeId="0">
      <text>
        <r>
          <rPr>
            <b/>
            <sz val="9"/>
            <color indexed="81"/>
            <rFont val="Tahoma"/>
            <family val="2"/>
          </rPr>
          <t xml:space="preserve">NÚMERO DE OBLIGACIÓN:
</t>
        </r>
        <r>
          <rPr>
            <sz val="9"/>
            <color indexed="81"/>
            <rFont val="Tahoma"/>
            <family val="2"/>
          </rPr>
          <t xml:space="preserve">XXXX
</t>
        </r>
      </text>
    </comment>
    <comment ref="B16" authorId="0" shapeId="0">
      <text>
        <r>
          <rPr>
            <b/>
            <sz val="9"/>
            <color indexed="81"/>
            <rFont val="Tahoma"/>
            <family val="2"/>
          </rPr>
          <t>APROPIACIÓN INICIAL:</t>
        </r>
        <r>
          <rPr>
            <sz val="9"/>
            <color indexed="81"/>
            <rFont val="Tahoma"/>
            <family val="2"/>
          </rPr>
          <t xml:space="preserve">
XXX</t>
        </r>
      </text>
    </comment>
    <comment ref="B18" authorId="0" shapeId="0">
      <text>
        <r>
          <rPr>
            <b/>
            <sz val="9"/>
            <color indexed="81"/>
            <rFont val="Tahoma"/>
            <family val="2"/>
          </rPr>
          <t>VALOR COMPROMETIDO:</t>
        </r>
        <r>
          <rPr>
            <sz val="9"/>
            <color indexed="81"/>
            <rFont val="Tahoma"/>
            <family val="2"/>
          </rPr>
          <t xml:space="preserve">
XXXX</t>
        </r>
      </text>
    </comment>
    <comment ref="B20" authorId="0" shape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shapeId="0">
      <text>
        <r>
          <rPr>
            <b/>
            <sz val="9"/>
            <color indexed="81"/>
            <rFont val="Tahoma"/>
            <family val="2"/>
          </rPr>
          <t>INTERESADOS:</t>
        </r>
        <r>
          <rPr>
            <sz val="9"/>
            <color indexed="81"/>
            <rFont val="Tahoma"/>
            <family val="2"/>
          </rPr>
          <t xml:space="preserve">
Personas, grupos u organizaciones involucrados en el proyecto</t>
        </r>
      </text>
    </comment>
    <comment ref="D11" authorId="0" shapeId="0">
      <text>
        <r>
          <rPr>
            <b/>
            <sz val="9"/>
            <color indexed="81"/>
            <rFont val="Tahoma"/>
            <family val="2"/>
          </rPr>
          <t>CARGO:</t>
        </r>
        <r>
          <rPr>
            <sz val="9"/>
            <color indexed="81"/>
            <rFont val="Tahoma"/>
            <family val="2"/>
          </rPr>
          <t xml:space="preserve">
Cargo  de la persona dentro de la organización</t>
        </r>
      </text>
    </comment>
    <comment ref="G11" authorId="0" shape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shape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shape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shapeId="0">
      <text>
        <r>
          <rPr>
            <b/>
            <sz val="9"/>
            <color indexed="81"/>
            <rFont val="Tahoma"/>
            <family val="2"/>
          </rPr>
          <t>OBJETIVO:</t>
        </r>
        <r>
          <rPr>
            <sz val="9"/>
            <color indexed="81"/>
            <rFont val="Tahoma"/>
            <family val="2"/>
          </rPr>
          <t xml:space="preserve">
Indicar qué se pretende lograr con la comunicación</t>
        </r>
      </text>
    </comment>
    <comment ref="E12" authorId="0" shapeId="0">
      <text>
        <r>
          <rPr>
            <b/>
            <sz val="9"/>
            <color indexed="81"/>
            <rFont val="Tahoma"/>
            <family val="2"/>
          </rPr>
          <t>FRECUENCIA:</t>
        </r>
        <r>
          <rPr>
            <sz val="9"/>
            <color indexed="81"/>
            <rFont val="Tahoma"/>
            <family val="2"/>
          </rPr>
          <t xml:space="preserve">
Indicar cada cuanto se produce la comunicación</t>
        </r>
      </text>
    </comment>
    <comment ref="F12" authorId="0" shapeId="0">
      <text>
        <r>
          <rPr>
            <b/>
            <sz val="9"/>
            <color indexed="81"/>
            <rFont val="Tahoma"/>
            <family val="2"/>
          </rPr>
          <t>RESPONSABLE:</t>
        </r>
        <r>
          <rPr>
            <sz val="9"/>
            <color indexed="81"/>
            <rFont val="Tahoma"/>
            <family val="2"/>
          </rPr>
          <t xml:space="preserve">
Indicar quien debe realizar la comunicación</t>
        </r>
      </text>
    </comment>
    <comment ref="G12" authorId="0" shape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shape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shape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shape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shapeId="0">
      <text>
        <r>
          <rPr>
            <b/>
            <sz val="9"/>
            <color indexed="81"/>
            <rFont val="Tahoma"/>
            <family val="2"/>
          </rPr>
          <t>FECHA DE CUMPLIMIENTO:</t>
        </r>
        <r>
          <rPr>
            <sz val="9"/>
            <color indexed="81"/>
            <rFont val="Tahoma"/>
            <family val="2"/>
          </rPr>
          <t xml:space="preserve">
Indiar cuando se espera que el requerimiento se realice</t>
        </r>
      </text>
    </comment>
    <comment ref="H11" authorId="0" shape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shape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shapeId="0">
      <text>
        <r>
          <rPr>
            <b/>
            <sz val="9"/>
            <color indexed="81"/>
            <rFont val="Tahoma"/>
            <family val="2"/>
          </rPr>
          <t>EXCLUSIONES DEL PROYECTO:</t>
        </r>
        <r>
          <rPr>
            <sz val="9"/>
            <color indexed="81"/>
            <rFont val="Tahoma"/>
            <family val="2"/>
          </rPr>
          <t xml:space="preserve">
Identificar lo que no incluye el proyecto</t>
        </r>
      </text>
    </comment>
    <comment ref="B14" authorId="0" shape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shape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shape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shape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<sst xmlns="http://schemas.openxmlformats.org/spreadsheetml/2006/main" count="612" uniqueCount="389">
  <si>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</si>
  <si>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</si>
  <si>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</si>
  <si>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</si>
  <si>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</si>
  <si>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</si>
  <si>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</si>
  <si>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</si>
  <si>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</si>
  <si>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</si>
  <si>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</si>
  <si>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</si>
  <si>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</si>
  <si>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</si>
  <si>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</si>
  <si>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</si>
  <si>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</si>
  <si>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</si>
  <si>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</si>
  <si>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</si>
  <si>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</si>
  <si>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</si>
  <si>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</si>
  <si>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CRONOGRAMA DE ACTIVIDADES</t>
  </si>
  <si>
    <t>* El cronograma se realizara en MS Project y sera remitido junto con el presente formato a la Oficina Asesora de Planeacion.</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</si>
  <si>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</si>
  <si>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</si>
  <si>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</si>
  <si>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</si>
  <si>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</si>
  <si>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</si>
  <si>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</si>
  <si>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</si>
  <si>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</si>
  <si>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</si>
  <si>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</si>
  <si>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</si>
  <si>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</si>
  <si>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</si>
  <si>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</si>
  <si>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</si>
  <si>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</si>
  <si>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</si>
  <si>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</si>
  <si>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</si>
  <si>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</si>
  <si>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</si>
  <si>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</si>
  <si>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</si>
  <si>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</si>
  <si>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</si>
  <si>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</si>
  <si>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</si>
  <si>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</si>
  <si>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</si>
  <si>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</si>
  <si>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</si>
  <si>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</si>
  <si>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</si>
  <si>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</si>
  <si>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</si>
  <si>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</si>
  <si>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</si>
  <si>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</si>
  <si>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</si>
  <si>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</si>
  <si>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</si>
  <si>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</si>
  <si>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</si>
  <si>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</si>
  <si>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</si>
  <si>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</si>
  <si>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</si>
  <si>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</si>
  <si>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</si>
  <si>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</si>
  <si>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</si>
  <si>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</si>
  <si>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</si>
  <si>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</si>
  <si>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</si>
  <si>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</si>
  <si>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</si>
  <si>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</si>
  <si>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</si>
  <si>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</si>
  <si>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</si>
  <si>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</si>
  <si>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</si>
  <si>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</si>
  <si>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</si>
  <si>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</si>
  <si>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</si>
  <si>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</si>
  <si>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</si>
  <si>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</si>
  <si>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</si>
  <si>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</si>
  <si>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</si>
  <si>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</si>
  <si>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</si>
  <si>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</si>
  <si>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</si>
  <si>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</si>
  <si>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</si>
  <si>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</si>
  <si>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</si>
  <si>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</si>
  <si>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</si>
  <si>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</si>
  <si>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</si>
  <si>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</si>
  <si>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</si>
  <si>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</si>
  <si>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</si>
  <si>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</si>
  <si>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</si>
  <si>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</si>
  <si>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</si>
  <si>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</si>
  <si>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</si>
  <si>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</si>
  <si>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</si>
  <si>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</si>
  <si>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</si>
  <si>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</si>
  <si>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</si>
  <si>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</si>
  <si>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</si>
  <si>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RESPONSABLE DE GESTIONAR EL RIESGO</t>
  </si>
  <si>
    <t>Bajo</t>
  </si>
  <si>
    <t>Medio</t>
  </si>
  <si>
    <t>Alto</t>
  </si>
  <si>
    <t>Extremo</t>
  </si>
  <si>
    <t>Despacho del Superintendente</t>
  </si>
  <si>
    <t>Responsable por el desarrollo exitoso del proyecto
Toma decisiones claves en el proyecto
Realizar gestión y ayuda en la solución imprevistos con las partes interesadas y el equipo del proyecto</t>
  </si>
  <si>
    <t>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t>
  </si>
  <si>
    <t>Especifica las necesidades técnicas de la solución
Participa en el diseño de la solución
Participa en las pruebas de la solución
Verifica que la dependencia usuaria aprueba la solución</t>
  </si>
  <si>
    <t>ACTIVIDADES DE MITIGACIÓN</t>
  </si>
  <si>
    <t>EVALUACIÓN</t>
  </si>
  <si>
    <t>Robustecimiento del uso de la inteligencia artificial a través del Tesauro: buscador inteligente de la jurisprudencia y doctrina jurídica de la Supersociedades</t>
  </si>
  <si>
    <t>Utilizar y apropiar nuevas tecnologías de la información para fortalecer la gestión institucional</t>
  </si>
  <si>
    <t>Fortalecer la herramienta tecnológica Tesauro en aras de organizar, clasificar y sistematizar la información de la jurisprudencia y doctrina jurídica que permita estructurar la concepción de una cultura de memoria institucional, fortalecer de forma compartida el conocimiento de la Entidad, así como socializar y difundir el conocimiento que produce la Entidad para uso de los grupos de interés de ésta, generando procesos más participativos y de esta forma, mejorar los servicios que presta la Entidad</t>
  </si>
  <si>
    <t>Lider Técnico</t>
  </si>
  <si>
    <t>Elaborar y publicar 70 fichas</t>
  </si>
  <si>
    <t>70 Fichas elaboradas en los formatos respectivos y publicadas en Tesauro</t>
  </si>
  <si>
    <t>Contratistas
Líder del proyecto</t>
  </si>
  <si>
    <t xml:space="preserve">Publicar y sincronizar las sentencias  (orales y/o escritas) proferidas por la Delegatura de Procedimientos Mercantiles en la vigencia 2024 </t>
  </si>
  <si>
    <t xml:space="preserve">Sentencias proferidas por la Delegatura de Procedimientos Mercantiles durante el 2024, publicadas en el aplicativo Tesauro </t>
  </si>
  <si>
    <t xml:space="preserve">Contratistas
</t>
  </si>
  <si>
    <t>Contratistas</t>
  </si>
  <si>
    <t xml:space="preserve">Recopilar las sentencias proferidas respecto de los ejes temáticos seleccionados para la elaboración de las pautas legales </t>
  </si>
  <si>
    <t xml:space="preserve">Relación de sentencias proferidas respecto de los ejes temáticos seleccionados para la elaboración de las pautas legales </t>
  </si>
  <si>
    <t>Formato escrito de las Sentencias orales proferidas por la Delegatura de Procedimientos Mercantiles reflejados en la Base Tesauro.</t>
  </si>
  <si>
    <t>360 sentencia analizadas con sus respectivas fichas</t>
  </si>
  <si>
    <t>Aproximadamente 54 pautas legales</t>
  </si>
  <si>
    <t>Perspectiva Estratégica: Procesos
Trasnformación Tecnólogica</t>
  </si>
  <si>
    <t>El Gerente de Proyecto designado por el Patrocinador, conforma un equipo interdisciplinario con los líderes funcionales y técnicos adscritos al proyecto. Tiene la responsabilidad de coordinar la ejecución del proyecto.</t>
  </si>
  <si>
    <t>El Patrocinador desgana un Gerente de Proyecto, cuyo perfil permite liderar de manera global y a nivel funcional la ejecución del proyecto dado el conocimiento adquirido en la construcción del aplicativo.</t>
  </si>
  <si>
    <t>Líder funcional</t>
  </si>
  <si>
    <t xml:space="preserve">El líder funcional designado por Jefe OAJ (área que integra el desarrollo del Proyecto), debe garantizar que las actividades programadas se desarrollen en los tiempos establecidos y con los recursos asignados. El Líder Funcional reporta al Gerente de Proyecto los avances o desviaciones significativas que afecten el cumplimiento operativo del mismo. </t>
  </si>
  <si>
    <t xml:space="preserve">El líder funcional designado por el delegado DPM (área que integra el desarrollo del Proyecto), debe garantizar que las actividades programadas se desarrollen en los tiempos establecidos y con los recursos asignados. El Líder Funcional reporta al Gerente de Proyecto los avances o desviaciones significativas que afecten el cumplimiento operativo del mismo. </t>
  </si>
  <si>
    <t xml:space="preserve">El líder funcional designado por el Delegado DPI (área que integra el desarrollo del Proyecto), debe garantizar que las actividades programadas se desarrollen en los tiempos establecidos y con los recursos asignados. El Líder Funcional reporta al Gerente de Proyecto los avances o desviaciones significativas que afecten el cumplimiento operativo del mismo. </t>
  </si>
  <si>
    <t xml:space="preserve">El líder funcional designado por el Delegado DIAFE (área que integra el desarrollo del Proyecto), debe garantizar que las actividades programadas se desarrollen en los tiempos establecidos y con los recursos asignados. El Líder Funcional reporta al Gerente de Proyecto los avances o desviaciones significativas que afecten el cumplimiento operativo del mismo. </t>
  </si>
  <si>
    <t>Líder Técnico</t>
  </si>
  <si>
    <t xml:space="preserve">El líder funcional designado por el Director DTIC (área que integra el desarrollo del Proyecto), debe garantizar que las actividades programadas se desarrollen en los tiempos establecidos y con los recursos asignados. El Líder Funcional reporta al Gerente de Proyecto los avances o desviaciones significativas que afecten el cumplimiento operativo del mismo. </t>
  </si>
  <si>
    <t xml:space="preserve">El líder funcional designado por el Delegado DSS (área que integra el desarrollo del Proyecto), debe garantizar que las actividades programadas se desarrollen en los tiempos establecidos y con los recursos asignados. El Líder Funcional reporta al Gerente de Proyecto los avances o desviaciones significativas que afecten el cumplimiento operativo del mismo. </t>
  </si>
  <si>
    <t xml:space="preserve">El líder funcional designado por el Delegado DAES (área que integra el desarrollo del Proyecto), debe garantizar que las actividades programadas se desarrollen en los tiempos establecidos y con los recursos asignados. El Líder Funcional reporta al Gerente de Proyecto los avances o desviaciones significativas que afecten el cumplimiento operativo del mismo. </t>
  </si>
  <si>
    <t>Yolima Prada</t>
  </si>
  <si>
    <t>Las comunicaciones entre el equipo de trabajo se desarrollarán de la siguiente manera:
* Radicación oficial, según las directrices de Gestión Documental para la entrega de memorandos, facturas e informes de desarrollo del proyecto.
* Correo electrónico para intercambio de información del proyecto y su avance, entre el personal de la Superintendencia y el proveedor.
* Reuniones virtuales (a través de herramienta de videoconferencia) y presenciales
* Llamada a teléfono fijo (entidad) y móvil (proveedor).
* Actas de seguimiento de proyecto</t>
  </si>
  <si>
    <t>Ana Maria Patricia Marmolejo Angel
Oficina Asesora Jurídica</t>
  </si>
  <si>
    <t>María Consuelo Alarcón Pardo
Delegatura de Procedimientos Mercantiles</t>
  </si>
  <si>
    <t>Manuela Roldan Velez
Delegatura de Procedimientos de Insolvencia</t>
  </si>
  <si>
    <t xml:space="preserve">Ena Lucía Sanz Muñoz
Delegatura de Supervisión Societaria </t>
  </si>
  <si>
    <t>Margarita Rosa Vizcaino Vergara
Delegatura de Intervención y Asuntos Financieros Especiales</t>
  </si>
  <si>
    <t>Mauricio Español Leon
Delegatura de Asuntos Económicos y Societarios</t>
  </si>
  <si>
    <t>Superintendente Delegado Delegatura de Supervisión Societaria</t>
  </si>
  <si>
    <t>MariaA@SUPERSOCIEDADES.GOV.CO</t>
  </si>
  <si>
    <t>Superintendente Delegada Delegatura de Procedimientos Mercantiles</t>
  </si>
  <si>
    <t>Andrés Mauricio Cervantes Díaz</t>
  </si>
  <si>
    <t>ACervantes@SUPERSOCIEDADES.GOV.CO</t>
  </si>
  <si>
    <t>Jefe Oficina Asesora Juridica</t>
  </si>
  <si>
    <t>AnaMA@SUPERSOCIEDADES.GOV.CO</t>
  </si>
  <si>
    <t>Santiago Londoño Correa</t>
  </si>
  <si>
    <t>Superintendente Delegado Delegatura de Procedimientos de Insolvencia</t>
  </si>
  <si>
    <t>SantiagoL@SUPERSOCIEDADES.GOV.CO</t>
  </si>
  <si>
    <t>ManuelaRV@SUPERSOCIEDADES.GOV.CO</t>
  </si>
  <si>
    <t>RURamirez@SUPERSOCIEDADES.GOV.CO</t>
  </si>
  <si>
    <t>Ruby Ruth Ramirez Medina</t>
  </si>
  <si>
    <t xml:space="preserve">Superintendente DelegadoDelegatura de Intervención y Asuntos Financieros Especiales </t>
  </si>
  <si>
    <t>MargaritaV@SUPERSOCIEDADES.GOV.CO</t>
  </si>
  <si>
    <t>EnaS@SUPERSOCIEDADES.GOV.CO</t>
  </si>
  <si>
    <t>ECabrera@SUPERSOCIEDADES.GOV.CO</t>
  </si>
  <si>
    <t>Jorge Eduardo Cabrera Jaramillo</t>
  </si>
  <si>
    <t>MauricioE@SUPERSOCIEDADES.GOV.CO</t>
  </si>
  <si>
    <t>MarisolCC@SUPERSOCIEDADES.GOV.CO</t>
  </si>
  <si>
    <t>Marisol Castiblanco Calixto</t>
  </si>
  <si>
    <t>Coordinadora Grupo de Innovación, Desarrollo y Arquitectura de A</t>
  </si>
  <si>
    <t>BEscobar@SUPERSOCIEDADES.GOV.CO</t>
  </si>
  <si>
    <t xml:space="preserve">Comunicar al Patrocinador los avances, novedades, riesgos y demás asuntos cruciales relacionados con la ejecución del proyecto. </t>
  </si>
  <si>
    <t>* Comunicar al Gerente de Proyecto los avances, novedades, riesgos y demás asuntos cruciales relacionados con la ejecución del proyecto. 
* Entregar al Gerente de Proyecto los entregables asociados a la ejecución del proyecto.</t>
  </si>
  <si>
    <t>* Comunicar al Líder Técnico los posibles inconvenientes en el funcionamiento de la herramienta Tesauro.</t>
  </si>
  <si>
    <t>* Comunicar al Grupo de Comunicaciones las estrategias a desarrollar para apropiar el uso de la herramienta.</t>
  </si>
  <si>
    <t>María Consuelo Alarcón Pardo
Gerente Proyecto</t>
  </si>
  <si>
    <t>Presentación Comité Trimestral
Comunicación escrita o verbal, según solicitud planteada.</t>
  </si>
  <si>
    <t>Presentaciones (si a ello hay lugar)
Informes ejecutivos</t>
  </si>
  <si>
    <t xml:space="preserve">Informes </t>
  </si>
  <si>
    <t>Comunicación escrita o verbal, según solicitud planteada.</t>
  </si>
  <si>
    <t>Todos los Líderes Funcionales</t>
  </si>
  <si>
    <t>Mayra Alejandra Jiménez Vega</t>
  </si>
  <si>
    <t>Asesora Despacho del Superintendente de Sociedades</t>
  </si>
  <si>
    <t>MJimenez@SUPERSOCIEDADES.GOV.CO</t>
  </si>
  <si>
    <t xml:space="preserve">70 Fichas </t>
  </si>
  <si>
    <r>
      <t xml:space="preserve">Analizar </t>
    </r>
    <r>
      <rPr>
        <b/>
        <sz val="11"/>
        <color rgb="FF0000FF"/>
        <rFont val="Calibri Light"/>
        <family val="2"/>
      </rPr>
      <t>360</t>
    </r>
    <r>
      <rPr>
        <sz val="11"/>
        <color rgb="FF0000FF"/>
        <rFont val="Calibri Light"/>
        <family val="2"/>
      </rPr>
      <t xml:space="preserve"> sentencias y elaborar las fichas respectivas </t>
    </r>
  </si>
  <si>
    <t xml:space="preserve">Adecuar y ajustar 1.700 oficios, por calidad de datos migrados de manera masiva por el proveedor NUVU correspondientes a la mitad del año 2010 y 2013 y los años 2011 y 2012 en la herramienta tecnológica Tesauro para el año 2024.                                                                                                                                                                                                                  </t>
  </si>
  <si>
    <t>Oficios Base Tesauro (relación)</t>
  </si>
  <si>
    <t xml:space="preserve">Oficina Asesora Jurídica </t>
  </si>
  <si>
    <t xml:space="preserve">Adecuar y ajustar 54 fichas de análisis doctrinal elaboradas y realizadas por la Oficina Asesora Jurídica, en cuanto al cumplimiento en calidad de datos migrados de manera masiva por el proveedor NUVU dentro de la herramienta tecnológica Tesauro para el año 2024.   </t>
  </si>
  <si>
    <t xml:space="preserve">Ficha  Base Tesauro </t>
  </si>
  <si>
    <t>FASES</t>
  </si>
  <si>
    <t>A FEBRERO</t>
  </si>
  <si>
    <t>MARZO</t>
  </si>
  <si>
    <t>ABRIL</t>
  </si>
  <si>
    <t>MAYO</t>
  </si>
  <si>
    <t>JUNIO</t>
  </si>
  <si>
    <t>JULIO</t>
  </si>
  <si>
    <t>AGOSTO</t>
  </si>
  <si>
    <t>SEPTIEMBRE</t>
  </si>
  <si>
    <t>OCTUBRE</t>
  </si>
  <si>
    <t>NOVIEMBRE</t>
  </si>
  <si>
    <t>DICIEMBRE</t>
  </si>
  <si>
    <t>% programado</t>
  </si>
  <si>
    <t>% ejecutado</t>
  </si>
  <si>
    <t>planeado</t>
  </si>
  <si>
    <t>Cambio en la estructura organizacional de la entidad (movimiento de personal de planta)</t>
  </si>
  <si>
    <t>Establecer pautas para realizar un debido empalme y entrega de cargo.
Realizar seguimiento a la gestión realizada y asegurar la trazabilidad de los soportes de todas las actividades</t>
  </si>
  <si>
    <t>Actualización del sistema SGDEA que puede impactar el funcionamiento adecuado de la herramienta tecnológica de Tesauro</t>
  </si>
  <si>
    <t>Gestionar y ejecutar las actividades necesarias de acuerdo con las funciones del área usuaria para generar el menor impacto en la herramienta tecnológica de Tesauro.</t>
  </si>
  <si>
    <t>Dirección de Tecnologías de la Información 
Gestión Documental y Áreas funcionales</t>
  </si>
  <si>
    <t>Patrocinador del Proyecto
Gerente del Proyecto</t>
  </si>
  <si>
    <t>No disponibilidad de recursos económicos, humanos, financieros y tecnológicos para el desarrollo del Proyecto.</t>
  </si>
  <si>
    <t>Planificación, aprobación y seguimiento de los Contratatos requeridos para el desarrollo del proyecto  por parte de las áreas pertinentes de la Entidad (Secretaría General).</t>
  </si>
  <si>
    <t>Cita Reunión</t>
  </si>
  <si>
    <t>Mesas de Trabajo articulación con áreas misionales y de tecnología que conforman el equipo de desarrollo del Proyecto</t>
  </si>
  <si>
    <t>Contratos Firmados</t>
  </si>
  <si>
    <r>
      <t xml:space="preserve">Planificación
</t>
    </r>
    <r>
      <rPr>
        <b/>
        <sz val="14"/>
        <color rgb="FF0000FF"/>
        <rFont val="Calibri Light"/>
        <family val="2"/>
      </rPr>
      <t>5%</t>
    </r>
  </si>
  <si>
    <r>
      <t xml:space="preserve">OAJ: Fortalecer la información contenida en el TESAURO
</t>
    </r>
    <r>
      <rPr>
        <b/>
        <sz val="14"/>
        <color rgb="FF0000FF"/>
        <rFont val="Calibri Light"/>
        <family val="2"/>
      </rPr>
      <t>20%</t>
    </r>
  </si>
  <si>
    <t>Mayra Isabel González Núñez
Dirección TIC</t>
  </si>
  <si>
    <t>MIGonzalez@supersociedades.gov.co</t>
  </si>
  <si>
    <t>Estimación de Recursos requeridos para el desarrollo del proyecto en el mediano plazo</t>
  </si>
  <si>
    <t>Solicitud de recursos para la ejecución del proyecto en la vigencia 2025</t>
  </si>
  <si>
    <t>Realizar la gestión contractual para contar con el recurso humano requerido para el desarrollo del proyecto</t>
  </si>
  <si>
    <t>Socialización integración Proyecto Estratégico Tesauro con las áreas de interés</t>
  </si>
  <si>
    <t>Citaciones Outlook
Actas o Correos</t>
  </si>
  <si>
    <t>Elaborar las pautas legales que resulten del estudio de las sentencias analizadas, aproximadamente 54</t>
  </si>
  <si>
    <r>
      <t xml:space="preserve">Mantenimiento Infraestructura Tecnológica
</t>
    </r>
    <r>
      <rPr>
        <b/>
        <sz val="14"/>
        <color rgb="FF0000FF"/>
        <rFont val="Calibri Light"/>
        <family val="2"/>
      </rPr>
      <t>2%</t>
    </r>
  </si>
  <si>
    <t>DTIC</t>
  </si>
  <si>
    <t>DTIC
DIAFE/DSS/DPI/DAES</t>
  </si>
  <si>
    <t xml:space="preserve">Piezas Elaboradas </t>
  </si>
  <si>
    <t xml:space="preserve">Realizar socialización a través de la página web y redes sociales de la Entidad de la Herramienta Tesauro para el uso y apropiación de los grupos de valor. </t>
  </si>
  <si>
    <t>Grupo de Comunicaciones
(OAJ/DPM)</t>
  </si>
  <si>
    <t xml:space="preserve">Grente del Proyecto </t>
  </si>
  <si>
    <t xml:space="preserve">Gerente del Proyecto y líderes funcionales </t>
  </si>
  <si>
    <t>Se firmaron 3 contratos. 2 para tesauro y 1 para pautas legales. Se cargan contratos firmados</t>
  </si>
  <si>
    <t>Seguimiento a la resolución de Incidentes Presentados con las funcionalidades del Tesauro de Procedimientos Mercantiles y OAJ</t>
  </si>
  <si>
    <t>Contratista</t>
  </si>
  <si>
    <t>220 apelaciones revisadas con resultado identificado</t>
  </si>
  <si>
    <t>Todas las sentencias proferidas en 2024, publicadas en Tesauro</t>
  </si>
  <si>
    <t>54 pautas legales aproximadamente</t>
  </si>
  <si>
    <t>Todas las sentencias proferidas respecto de los ejes temáticos seleccionados para elaborar pautas legales</t>
  </si>
  <si>
    <t xml:space="preserve">Sentencias de segunda instancia proferidas en los procesos estudiados para hacer ficha jurídica, reflejados en la Base Tesauro </t>
  </si>
  <si>
    <t xml:space="preserve">Revisión y/o transcripción de las sentencias proferidas en segunda instancia que no cuenten con soporte escrito que se presenten respecto de los procesos estudiados para hacer ficha jurídica. </t>
  </si>
  <si>
    <t>Todas las sentencias de segunda instancia revisadas y/o transcritas para incluir en las fichas jurídicas elaboradas</t>
  </si>
  <si>
    <t>Transcripción de las sentencias orales proferidas por la Delegatura de Procedimientos Mercantiles</t>
  </si>
  <si>
    <t>Hacer la transcripción de las sentencias encontradas en formato oral que no cuenten con soporte escrito</t>
  </si>
  <si>
    <t xml:space="preserve">Resultado de las apelaciones interpuestas contra sentencias proferidas en los procesos verbales de la Delegatura de Procedimientos Mercantiles desde el 2012 al 2023 </t>
  </si>
  <si>
    <t xml:space="preserve">Recopilar e identificar el resultado de la segunda instancia de 220 apelaciones contra sentencias proferidas en procesos verbales de la Delegatura de Procedimientos Mercantiles, desde el 2012 al 2023. </t>
  </si>
  <si>
    <t>Inventario de Decisiones Emitidas por la Dirección de Intervención Judicial</t>
  </si>
  <si>
    <t xml:space="preserve">Inventario de actos administrativos de Declaratoria de Captación No Autorizada </t>
  </si>
  <si>
    <t xml:space="preserve">Inventario de actos administrativos de Aceptación o No de Planes de Desmonte </t>
  </si>
  <si>
    <t>Director IJ / Coordinador GPIJ</t>
  </si>
  <si>
    <t>Director IACAFE / Coordinador GIAC</t>
  </si>
  <si>
    <t>Recopilación de los actos administrativos de Declaratoria de Captación No Autorizada a partir de la vigencia 2021 hasta junio 30 de 2024.</t>
  </si>
  <si>
    <t>Recopilación de los autos de Desintervención a partir de la vigencia 2020 hasta junio 30 de 2024.</t>
  </si>
  <si>
    <t>Recopilación de los actos administrativos de Aceptación o No de Planes de Desmonte partir de la vigencia 2021 hasta junio 30 de  2024.</t>
  </si>
  <si>
    <t>Elaborar los flujogramas del Proceso de Investigaciones Administrativas por Captación No  Autorizada y el Proceso de Intervención Judicial</t>
  </si>
  <si>
    <t>Flujogramas del Proceso para publicación.</t>
  </si>
  <si>
    <t>Delegada IAFE /Profesional DIAFE / Director IACAFE / Coordinador GIAC
Director IJ / Coordinador GPIJ
OAP</t>
  </si>
  <si>
    <t xml:space="preserve">Documento que consigne la justificación del intervalo establecido </t>
  </si>
  <si>
    <t>Establecer el intervalo que determinará los conceptos a incluir en el inventario de conceptos.</t>
  </si>
  <si>
    <t>Grupo de Análisis y Regulación Contable y contratista</t>
  </si>
  <si>
    <t>Elaboración del inventario de conceptos, organización temática. Consecución de cada uno de los conceptos.</t>
  </si>
  <si>
    <t>Documento en excel con la relación de los conceptos, de acuerdo al intervalo de tiempo establecido.</t>
  </si>
  <si>
    <t>Obtener el inventario de conceptos.</t>
  </si>
  <si>
    <t>Grupo de Análisi y Regulación Contable y contratista</t>
  </si>
  <si>
    <t>Propuesta del modelo de la ficha.</t>
  </si>
  <si>
    <t>Diseño del modelo de la ficha.</t>
  </si>
  <si>
    <t>Determinación del intervalo: Año desde el que se considera  que debe efectuarse la consecusión de los conceptos.  Teniendo en cuenta la convergencia de principios locales de contabilidad a NIIF.</t>
  </si>
  <si>
    <t>Delegatura de Procedimientos de Insolvencia</t>
  </si>
  <si>
    <t>Elaboración de matriz con la relación de las resoluciones de recursos de apelación, queja y revocatoria del segundo semestre de 2023</t>
  </si>
  <si>
    <t>Grupo de Registros Públicos</t>
  </si>
  <si>
    <t>Diligenciamiento de la matriz en los campos respectivos</t>
  </si>
  <si>
    <t>Fijación de criterios y selección objetiva de las resoluciones publicables</t>
  </si>
  <si>
    <t>Relación de las resoluciones</t>
  </si>
  <si>
    <t>Grupo de Registros Públicos/ Dirección Cámaras de Comercio</t>
  </si>
  <si>
    <t xml:space="preserve">Revisión  de descriptores y filtros aplicables a los registros públicos  </t>
  </si>
  <si>
    <t>Propuesta de los cambios al portafolio de descriptores y filtros proporcionado por Tesauro</t>
  </si>
  <si>
    <t>Grupo de Registros Públicos/Dirección de Cámaras de Comercio</t>
  </si>
  <si>
    <t xml:space="preserve">Elaboración propuesta en borrado de la ficha </t>
  </si>
  <si>
    <t xml:space="preserve">Fijación de criterios aplicables </t>
  </si>
  <si>
    <t>Relación de los actos administrativos en Excel y los temas elegidos</t>
  </si>
  <si>
    <t>Ena Lucía Sanz/Eduardo Suárez</t>
  </si>
  <si>
    <t>Selección de los actos administrativos más relevantes del año 2016 a 2023</t>
  </si>
  <si>
    <t xml:space="preserve">Fijación de descriptores y elaboración de propuesta en borrador de la ficha </t>
  </si>
  <si>
    <t>Propuesta del modelo de la ficha</t>
  </si>
  <si>
    <t>Documento</t>
  </si>
  <si>
    <t>Matriz (Hoja de vida recursos)</t>
  </si>
  <si>
    <t xml:space="preserve">Análisis preliminar del contenido sustancial  de las resoluciones emitidas en el segundosemestre año 2023   </t>
  </si>
  <si>
    <t>Elaboración de cronograma para la  elaboración de fichas</t>
  </si>
  <si>
    <t>Cronograma</t>
  </si>
  <si>
    <t>Entrega de las propuestas de fichas de acuerdo con el cronograma establecido</t>
  </si>
  <si>
    <t>Relación de las Fichas proyectadas de acuerdo al cronograma de trabajo</t>
  </si>
  <si>
    <r>
      <t xml:space="preserve">Procedimientos Mercantiles: Fortalecer la información contenida en el TESAURO
</t>
    </r>
    <r>
      <rPr>
        <b/>
        <sz val="14"/>
        <color rgb="FF0000FF"/>
        <rFont val="Calibri Light"/>
        <family val="2"/>
      </rPr>
      <t>19%</t>
    </r>
  </si>
  <si>
    <r>
      <t xml:space="preserve">Procedimientos Mercantiles: Definir las Pautas Legales
</t>
    </r>
    <r>
      <rPr>
        <b/>
        <sz val="14"/>
        <color rgb="FF0000FF"/>
        <rFont val="Calibri Light"/>
        <family val="2"/>
      </rPr>
      <t>21%</t>
    </r>
  </si>
  <si>
    <t>Cronograma con recursos para el 2024 y proyecciones para el 2025</t>
  </si>
  <si>
    <t>Documento con el Cronograma de Recursos</t>
  </si>
  <si>
    <t>Flujograma en Word</t>
  </si>
  <si>
    <t xml:space="preserve">Acta // Bitacora </t>
  </si>
  <si>
    <t>Elaboración de flujogramas de los procesos de reorganización y liquidación</t>
  </si>
  <si>
    <t xml:space="preserve">Relación de pronunciamientos por temas en Excel </t>
  </si>
  <si>
    <t xml:space="preserve"> Bitacora concertada de lineamientos para el desarrollo del tesauro (Reunión con Delegado para definir plan de trabajo - Objetivos generales y específicos 2024 priorizados )</t>
  </si>
  <si>
    <r>
      <rPr>
        <b/>
        <sz val="11"/>
        <color rgb="FF0000FF"/>
        <rFont val="Calibri Light"/>
        <family val="2"/>
      </rPr>
      <t xml:space="preserve">Febrero:
</t>
    </r>
    <r>
      <rPr>
        <sz val="11"/>
        <color rgb="FF0000FF"/>
        <rFont val="Calibri Light"/>
        <family val="2"/>
      </rPr>
      <t>Formato lista de asistencia y formato compromisos reunión inicial</t>
    </r>
  </si>
  <si>
    <r>
      <t>Fase de Divulgación con Usuarios de Grupo De Valor Internos y Externos</t>
    </r>
    <r>
      <rPr>
        <b/>
        <sz val="10"/>
        <color rgb="FF0000FF"/>
        <rFont val="Calibri Light"/>
        <family val="2"/>
      </rPr>
      <t xml:space="preserve">
1</t>
    </r>
    <r>
      <rPr>
        <b/>
        <sz val="14"/>
        <color rgb="FF0000FF"/>
        <rFont val="Calibri Light"/>
        <family val="2"/>
      </rPr>
      <t>%</t>
    </r>
    <r>
      <rPr>
        <sz val="10"/>
        <color rgb="FF0000FF"/>
        <rFont val="Calibri Light"/>
        <family val="2"/>
      </rPr>
      <t xml:space="preserve"> </t>
    </r>
  </si>
  <si>
    <r>
      <t>DAES: Identificación de la información a incluir y estandarización de las fichas 
8</t>
    </r>
    <r>
      <rPr>
        <b/>
        <sz val="14"/>
        <color rgb="FF0000FF"/>
        <rFont val="Calibri Light"/>
        <family val="2"/>
      </rPr>
      <t>%</t>
    </r>
  </si>
  <si>
    <r>
      <t xml:space="preserve">DIAFE: Identificación de la información a incluir y estandarización de las fichas 
</t>
    </r>
    <r>
      <rPr>
        <b/>
        <sz val="14"/>
        <color rgb="FF0000FF"/>
        <rFont val="Calibri Light"/>
        <family val="2"/>
      </rPr>
      <t>8%</t>
    </r>
  </si>
  <si>
    <r>
      <t xml:space="preserve">Supervisión Societaria: Identificación de la información a incluir y estandarización de las fichas 
</t>
    </r>
    <r>
      <rPr>
        <b/>
        <sz val="14"/>
        <color rgb="FF0000FF"/>
        <rFont val="Calibri Light"/>
        <family val="2"/>
      </rPr>
      <t>8%</t>
    </r>
  </si>
  <si>
    <t>Citaciones Outlook
Actas o Correos
Documentación de casos en Service Center</t>
  </si>
  <si>
    <t xml:space="preserve">Estimación de horas de desarrollo requeridas con costo estimado
Historias de usuario documentadas
Documentación de casos en Service Center </t>
  </si>
  <si>
    <t>Seguimiento y acompañamiento a la estimación de necesidades de Desarrollo por parte del proveedor para Teusaro de DIAFE/DSS/DPI/DAES</t>
  </si>
  <si>
    <r>
      <rPr>
        <b/>
        <sz val="10"/>
        <color rgb="FF0000FF"/>
        <rFont val="Calibri Light"/>
        <family val="2"/>
      </rPr>
      <t>Insolvencia</t>
    </r>
    <r>
      <rPr>
        <sz val="10"/>
        <color rgb="FF0000FF"/>
        <rFont val="Calibri Light"/>
        <family val="2"/>
      </rPr>
      <t xml:space="preserve">: Identificación de la información a incluir y estandarización de las fichas 
</t>
    </r>
    <r>
      <rPr>
        <b/>
        <sz val="14"/>
        <color rgb="FF0000FF"/>
        <rFont val="Calibri Light"/>
        <family val="2"/>
      </rPr>
      <t>8%</t>
    </r>
  </si>
  <si>
    <t xml:space="preserve">Recopilación de pronunciamientos desde el año 2018 hasta la fecha por todos los jueces de insolvencia (DPI) e intendentes hasta junio 2023, Definir tipos de autos (eje todos los autos de X tema) y sistematización. </t>
  </si>
  <si>
    <r>
      <t xml:space="preserve">Se adjunta la matriz con la relación de resoluciones de los recursos de apelación, queja y revocatoria expedos por la Dirección de Supervisión de Cámaras de Comercio y sus Registros Públicos en el segundo semestre de 2023
</t>
    </r>
    <r>
      <rPr>
        <b/>
        <sz val="11"/>
        <color rgb="FF0000FF"/>
        <rFont val="Calibri Light"/>
        <family val="2"/>
      </rPr>
      <t xml:space="preserve">Archivo: </t>
    </r>
    <r>
      <rPr>
        <sz val="11"/>
        <color rgb="FF0000FF"/>
        <rFont val="Calibri Light"/>
        <family val="2"/>
      </rPr>
      <t>Matriz Recursos DSCCRP 2023 - II.xlsx</t>
    </r>
  </si>
  <si>
    <r>
      <rPr>
        <b/>
        <sz val="11"/>
        <color rgb="FF0000FF"/>
        <rFont val="Calibri Light"/>
        <family val="2"/>
      </rPr>
      <t>Mayo</t>
    </r>
    <r>
      <rPr>
        <sz val="11"/>
        <color rgb="FF0000FF"/>
        <rFont val="Calibri Light"/>
        <family val="2"/>
      </rPr>
      <t xml:space="preserve">: Se establece que el intervalo se concentra entre los años 2012 a 2024. De esta forma se elaboró el inventario presentando una relación que incluye número del oficio, fecha, tema,    </t>
    </r>
  </si>
  <si>
    <r>
      <rPr>
        <b/>
        <sz val="11"/>
        <color rgb="FF0000FF"/>
        <rFont val="Calibri Light"/>
        <family val="2"/>
      </rPr>
      <t xml:space="preserve">Abril: </t>
    </r>
    <r>
      <rPr>
        <sz val="11"/>
        <color rgb="FF0000FF"/>
        <rFont val="Calibri Light"/>
        <family val="2"/>
      </rPr>
      <t xml:space="preserve">Se esta realizando el analisis de las resoluciones establecida en la matriz reportada de la actividad anterior. Los campos diligenciados serán entregados en mayo
</t>
    </r>
    <r>
      <rPr>
        <b/>
        <sz val="11"/>
        <color rgb="FF0000FF"/>
        <rFont val="Calibri Light"/>
        <family val="2"/>
      </rPr>
      <t>Mayo:</t>
    </r>
    <r>
      <rPr>
        <sz val="11"/>
        <color rgb="FF0000FF"/>
        <rFont val="Calibri Light"/>
        <family val="2"/>
      </rPr>
      <t xml:space="preserve"> Se completó el análisis preliminar de las 179 resoluciones emitidas en el segundo semestre de 2023 en donde fueron seleccionadas 58 para continuar con las actividades establecidas</t>
    </r>
  </si>
  <si>
    <r>
      <t xml:space="preserve">Marzo: 
</t>
    </r>
    <r>
      <rPr>
        <sz val="11"/>
        <color rgb="FF0000FF"/>
        <rFont val="Calibri Light"/>
        <family val="2"/>
      </rPr>
      <t>Diseño de Encuesta de Satisfacción y Uso de la Herramienta Teusaro.</t>
    </r>
    <r>
      <rPr>
        <b/>
        <sz val="11"/>
        <color rgb="FF0000FF"/>
        <rFont val="Calibri Light"/>
        <family val="2"/>
      </rPr>
      <t xml:space="preserve">
Junio: </t>
    </r>
    <r>
      <rPr>
        <sz val="11"/>
        <color rgb="FF0000FF"/>
        <rFont val="Calibri Light"/>
        <family val="2"/>
      </rPr>
      <t>Socialización Tesauro mediante envío al correo electrónico de 42 personas, de acuerdo a la revisión preliminar de los resultados de la encuesta.</t>
    </r>
    <r>
      <rPr>
        <b/>
        <sz val="11"/>
        <color rgb="FF0000FF"/>
        <rFont val="Calibri Light"/>
        <family val="2"/>
      </rPr>
      <t xml:space="preserve">
Septiembre:
Diicembre:</t>
    </r>
  </si>
  <si>
    <r>
      <rPr>
        <b/>
        <sz val="11"/>
        <color rgb="FF0000FF"/>
        <rFont val="Calibri Light"/>
        <family val="2"/>
      </rPr>
      <t>Febrero y Marzo:</t>
    </r>
    <r>
      <rPr>
        <sz val="11"/>
        <color rgb="FF0000FF"/>
        <rFont val="Calibri Light"/>
        <family val="2"/>
      </rPr>
      <t xml:space="preserve">
Se han ralizado 6 reuniones con áreas misionales (determinar alcances y las actividades del proyecto a ejecutar en la vigenvia  2024) y 3 con DITIC, se cargan citaciones. 
</t>
    </r>
    <r>
      <rPr>
        <b/>
        <sz val="11"/>
        <color rgb="FF0000FF"/>
        <rFont val="Calibri Light"/>
        <family val="2"/>
      </rPr>
      <t>Abril</t>
    </r>
    <r>
      <rPr>
        <sz val="11"/>
        <color rgb="FF0000FF"/>
        <rFont val="Calibri Light"/>
        <family val="2"/>
      </rPr>
      <t xml:space="preserve">:  Se tuvo reunión con Grupo de Análisis y Regulación contable y con las Delegaturas de Supervisión Societaria, Procedimientos de Insolvencia y DIAFE. </t>
    </r>
    <r>
      <rPr>
        <b/>
        <sz val="11"/>
        <color rgb="FF0000FF"/>
        <rFont val="Calibri Light"/>
        <family val="2"/>
      </rPr>
      <t xml:space="preserve">Mayo: </t>
    </r>
    <r>
      <rPr>
        <sz val="11"/>
        <color rgb="FF0000FF"/>
        <rFont val="Calibri Light"/>
        <family val="2"/>
      </rPr>
      <t xml:space="preserve">Se adelantaron tres (3) reuniones, así: a) El 15/05/2024 con la Delegatura de Insolvencia para el tema del Tesauro. b) El 30/05/2024 la reunión de capacitación mensual con el equipo interno del Tesauro. c) El 31/05/2024 con el Grupo Primario de la Delegatura de Insolvencia para el tema del Tesauro. Complementó el documento con las principales observaciones encontradas en los diferentes análisis y del documento con las pautas legales creadas hasta el momento y actualizó el Portafolio de Descriptores y de Filtros. </t>
    </r>
    <r>
      <rPr>
        <b/>
        <sz val="11"/>
        <color rgb="FF0000FF"/>
        <rFont val="Calibri Light"/>
        <family val="2"/>
      </rPr>
      <t xml:space="preserve">Junio: </t>
    </r>
    <r>
      <rPr>
        <sz val="11"/>
        <color rgb="FF0000FF"/>
        <rFont val="Calibri Light"/>
        <family val="2"/>
      </rPr>
      <t xml:space="preserve">Una (1) reunión, el 11 de junio, con el área de tecnología y el equipo del Tesauro. </t>
    </r>
    <r>
      <rPr>
        <b/>
        <sz val="11"/>
        <color rgb="FF0000FF"/>
        <rFont val="Calibri Light"/>
        <family val="2"/>
      </rPr>
      <t>Julio</t>
    </r>
    <r>
      <rPr>
        <sz val="11"/>
        <color rgb="FF0000FF"/>
        <rFont val="Calibri Light"/>
        <family val="2"/>
      </rPr>
      <t>:</t>
    </r>
  </si>
  <si>
    <r>
      <t xml:space="preserve">Mayo: </t>
    </r>
    <r>
      <rPr>
        <sz val="11"/>
        <color rgb="FF0000FF"/>
        <rFont val="Calibri Light"/>
        <family val="2"/>
      </rPr>
      <t xml:space="preserve">Se han realizado revisiones internas dentro del Grupo de Registros Públicos con base en las resoluciones seleccionadas 
</t>
    </r>
    <r>
      <rPr>
        <b/>
        <sz val="11"/>
        <color rgb="FF0000FF"/>
        <rFont val="Calibri Light"/>
        <family val="2"/>
      </rPr>
      <t xml:space="preserve">Junio: </t>
    </r>
    <r>
      <rPr>
        <sz val="11"/>
        <color rgb="FF0000FF"/>
        <rFont val="Calibri Light"/>
        <family val="2"/>
      </rPr>
      <t>Con base en los criterios fijados se seleccionaron 58 resoluciones. Se adjunta la relación de resoluciones escogidas, así como los criterios establecidos</t>
    </r>
  </si>
  <si>
    <r>
      <t xml:space="preserve">Mayo: </t>
    </r>
    <r>
      <rPr>
        <sz val="11"/>
        <color rgb="FF0000FF"/>
        <rFont val="Calibri Light"/>
        <family val="2"/>
      </rPr>
      <t xml:space="preserve">Se han realizado revisiones internas dentro del Grupo de Registros Públicos con base en las resoluciones seleccionadas
</t>
    </r>
    <r>
      <rPr>
        <b/>
        <sz val="11"/>
        <color rgb="FF0000FF"/>
        <rFont val="Calibri Light"/>
        <family val="2"/>
      </rPr>
      <t>Junio:</t>
    </r>
    <r>
      <rPr>
        <sz val="11"/>
        <color rgb="FF0000FF"/>
        <rFont val="Calibri Light"/>
        <family val="2"/>
      </rPr>
      <t xml:space="preserve">  Con base en las mesas de trabajo realizadas para la revisión de los descriptores y filtros aplicables, se elaboró la propuesta para la información expedida por parte de la DSCCRP. Se adjunta documento con la propuesta de los cambios al portafolio de descriptores y filtros</t>
    </r>
  </si>
  <si>
    <t>Se hizo la estimación de los recursos para los contratistas personas naturales así como para los desarrollos tecnólogicos</t>
  </si>
  <si>
    <r>
      <rPr>
        <b/>
        <sz val="11"/>
        <color rgb="FF0000FF"/>
        <rFont val="Calibri Light"/>
        <family val="2"/>
      </rPr>
      <t>Marzo</t>
    </r>
    <r>
      <rPr>
        <sz val="11"/>
        <color rgb="FF0000FF"/>
        <rFont val="Calibri Light"/>
        <family val="2"/>
      </rPr>
      <t xml:space="preserve">:Seguimiento a casos documentados en Service Center </t>
    </r>
    <r>
      <rPr>
        <b/>
        <sz val="11"/>
        <color rgb="FF0000FF"/>
        <rFont val="Calibri Light"/>
        <family val="2"/>
      </rPr>
      <t>Abril:</t>
    </r>
    <r>
      <rPr>
        <sz val="11"/>
        <color rgb="FF0000FF"/>
        <rFont val="Calibri Light"/>
        <family val="2"/>
      </rPr>
      <t xml:space="preserve">Seguimiento a casos documentados en Service Center. </t>
    </r>
    <r>
      <rPr>
        <b/>
        <sz val="11"/>
        <color rgb="FF0000FF"/>
        <rFont val="Calibri Light"/>
        <family val="2"/>
      </rPr>
      <t xml:space="preserve"> Mayo</t>
    </r>
    <r>
      <rPr>
        <sz val="11"/>
        <color rgb="FF0000FF"/>
        <rFont val="Calibri Light"/>
        <family val="2"/>
      </rPr>
      <t xml:space="preserve">: Seguimiento a casos documentados en Service Center
</t>
    </r>
    <r>
      <rPr>
        <b/>
        <sz val="11"/>
        <color rgb="FF0000FF"/>
        <rFont val="Calibri Light"/>
        <family val="2"/>
      </rPr>
      <t>Junio</t>
    </r>
    <r>
      <rPr>
        <sz val="11"/>
        <color rgb="FF0000FF"/>
        <rFont val="Calibri Light"/>
        <family val="2"/>
      </rPr>
      <t>: Seguimiento a casos documentados en Service Center</t>
    </r>
  </si>
  <si>
    <r>
      <rPr>
        <b/>
        <sz val="11"/>
        <color rgb="FF0000FF"/>
        <rFont val="Calibri Light"/>
        <family val="2"/>
      </rPr>
      <t>Marzo:</t>
    </r>
    <r>
      <rPr>
        <sz val="11"/>
        <color rgb="FF0000FF"/>
        <rFont val="Calibri Light"/>
        <family val="2"/>
      </rPr>
      <t xml:space="preserve"> Levantamiento de información e inicio de documentación de requerimientos. </t>
    </r>
    <r>
      <rPr>
        <b/>
        <sz val="11"/>
        <color rgb="FF0000FF"/>
        <rFont val="Calibri Light"/>
        <family val="2"/>
      </rPr>
      <t>Abril</t>
    </r>
    <r>
      <rPr>
        <sz val="11"/>
        <color rgb="FF0000FF"/>
        <rFont val="Calibri Light"/>
        <family val="2"/>
      </rPr>
      <t xml:space="preserve">: Se documentaron los requerimientos: Consolidación de descriptores; Modificación de proceso de búsqueda principal tipo google; Visualización de Búsquese y véase; Actualización datos datos que se muestran en la lista desplegable del campo tipo de contenido. Adicionalmente se actualizó la Historia de Usuario HUS-001-GINT-F-021_ Ficha de pautas legales DPM. </t>
    </r>
    <r>
      <rPr>
        <b/>
        <sz val="11"/>
        <color rgb="FF0000FF"/>
        <rFont val="Calibri Light"/>
        <family val="2"/>
      </rPr>
      <t>Mayo</t>
    </r>
    <r>
      <rPr>
        <sz val="11"/>
        <color rgb="FF0000FF"/>
        <rFont val="Calibri Light"/>
        <family val="2"/>
      </rPr>
      <t xml:space="preserve">: Estimación de requerimientos para desarrollo por parte del proveedor.  Acta de Aprobación de los requerimientos priorizados para desarrollo. Entrega de insumos para construcción de Historias de usuario por parte del proveedor; a través del service center. </t>
    </r>
    <r>
      <rPr>
        <b/>
        <sz val="11"/>
        <color rgb="FF0000FF"/>
        <rFont val="Calibri Light"/>
        <family val="2"/>
      </rPr>
      <t xml:space="preserve">Junio: </t>
    </r>
    <r>
      <rPr>
        <sz val="11"/>
        <color rgb="FF0000FF"/>
        <rFont val="Calibri Light"/>
        <family val="2"/>
      </rPr>
      <t>Se finaliza la construcción de 3 historias de usuario (116371, 116372, 113089 y 105462).</t>
    </r>
  </si>
  <si>
    <r>
      <rPr>
        <b/>
        <sz val="11"/>
        <color rgb="FF0000FF"/>
        <rFont val="Calibri Light"/>
        <family val="2"/>
      </rPr>
      <t>Mayo:</t>
    </r>
    <r>
      <rPr>
        <sz val="11"/>
        <color rgb="FF0000FF"/>
        <rFont val="Calibri Light"/>
        <family val="2"/>
      </rPr>
      <t xml:space="preserve"> Se presenta cronograma de actividades en excel, donde se puede identificar el número de actividades programadas hasta diciembre, sin perjuicio de las actualizaciones y ajustes que deban realizarse en el desarrollo de la actividad, el responsable, la fecha de inicio y final, porcentaje de cumplimiento %, estado de la actividad y observaciones.
</t>
    </r>
    <r>
      <rPr>
        <b/>
        <sz val="11"/>
        <color rgb="FF0000FF"/>
        <rFont val="Calibri Light"/>
        <family val="2"/>
      </rPr>
      <t>Junio:</t>
    </r>
    <r>
      <rPr>
        <sz val="11"/>
        <color rgb="FF0000FF"/>
        <rFont val="Calibri Light"/>
        <family val="2"/>
      </rPr>
      <t xml:space="preserve"> Se actualiza cuadro de cronograma de actividades conforme el desarrollo del proyecto. </t>
    </r>
  </si>
  <si>
    <r>
      <rPr>
        <b/>
        <sz val="11"/>
        <color rgb="FF0000FF"/>
        <rFont val="Calibri Light"/>
        <family val="2"/>
      </rPr>
      <t>Julio:</t>
    </r>
    <r>
      <rPr>
        <sz val="11"/>
        <color rgb="FF0000FF"/>
        <rFont val="Calibri Light"/>
        <family val="2"/>
      </rPr>
      <t xml:space="preserve"> De acuerdo a las cargas de trabajo y el personal disponible para el proceso de elaboración de fichas, se realizó el cronograma de trabajo para la presente vigencia.
Se adjunta cronograma en Excel en la carpeta de Evidencias Julio</t>
    </r>
  </si>
  <si>
    <r>
      <t xml:space="preserve">Marzo: </t>
    </r>
    <r>
      <rPr>
        <sz val="11"/>
        <color rgb="FF0000FF"/>
        <rFont val="Calibri Light"/>
        <family val="2"/>
      </rPr>
      <t>Reunión con Maria Consuelo Alarcón y Yolima Prada para el levantamiento de la información respecto del inicio del proyecto para determinar los alcances y objetivos.
Se realizó reunión con el Superintendente Delegado donde se puso en conocimiento los resultados de la reunión para determinar una línea de seguimiento de la DPI con los Intendentes para la recolección y selección de la información. Así mismo, se informó sobre los avances que se habían realizado desde el año 2023 con el fin de ajustarlos a las necesidades del 2024, y con las observaciones realizadas por Maria Consuelo y Yolima que ya tienen experiencia en la construcción del Tesauro.</t>
    </r>
    <r>
      <rPr>
        <b/>
        <sz val="11"/>
        <color rgb="FF0000FF"/>
        <rFont val="Calibri Light"/>
        <family val="2"/>
      </rPr>
      <t xml:space="preserve">
Abril: </t>
    </r>
    <r>
      <rPr>
        <sz val="11"/>
        <color rgb="FF0000FF"/>
        <rFont val="Calibri Light"/>
        <family val="2"/>
      </rPr>
      <t>Se realizó reunión con Maria Consuelo y Yolima, para continuar con los flujogramas de los procesos, y se presentó un modelo de ficha de una nueva posición del Despacho que fue compartida a todos los jueces (Delegatura e Intendentes), con el fin de generar una línea de decisión frente a situaciones iguales. 
Se realizó reunión con el Superintendente Delegado, donde se actualizó el contenido del acta de marzo, de acuerdo a los ajustes que debían realizarse, porterior a la reunión del Tesauro.</t>
    </r>
    <r>
      <rPr>
        <b/>
        <sz val="11"/>
        <color rgb="FF0000FF"/>
        <rFont val="Calibri Light"/>
        <family val="2"/>
      </rPr>
      <t xml:space="preserve">
Mayo: </t>
    </r>
    <r>
      <rPr>
        <sz val="11"/>
        <color rgb="FF0000FF"/>
        <rFont val="Calibri Light"/>
        <family val="2"/>
      </rPr>
      <t xml:space="preserve">Se realizó reunión con Maria Consuelo y Yolima, para revisar los modelos de las nuevas fichas, en atención a que se usaría el de la Oficina Asesora Jurídica y no el modelo de la Delegatura de Procedimimientos Mercantiles, teniendo en cuenta la masividad de autos que se profieren dentro de los diferentes procesos de insolvencia y que existen 17 jueces, resolviendo sobre el mismo tema.
Se presentaron observaciones a los modelos por parte de Maria Consuelo y Yolima, los cuales se encuentran en estudio para realizar los ajustes pertinentes y tener un modelo que pueda usarse definitivamente. </t>
    </r>
    <r>
      <rPr>
        <b/>
        <sz val="11"/>
        <color rgb="FF0000FF"/>
        <rFont val="Calibri Light"/>
        <family val="2"/>
      </rPr>
      <t xml:space="preserve">
</t>
    </r>
  </si>
  <si>
    <r>
      <rPr>
        <b/>
        <sz val="11"/>
        <color rgb="FF0000FF"/>
        <rFont val="Calibri Light"/>
        <family val="2"/>
      </rPr>
      <t>Junio:</t>
    </r>
    <r>
      <rPr>
        <sz val="11"/>
        <color rgb="FF0000FF"/>
        <rFont val="Calibri Light"/>
        <family val="2"/>
      </rPr>
      <t xml:space="preserve"> Se recopilan los autos de desintervención proferidos en los años 2020 y 2021.
</t>
    </r>
    <r>
      <rPr>
        <b/>
        <sz val="11"/>
        <color rgb="FF0000FF"/>
        <rFont val="Calibri Light"/>
        <family val="2"/>
      </rPr>
      <t>Archivo evidencia:</t>
    </r>
    <r>
      <rPr>
        <sz val="11"/>
        <color rgb="FF0000FF"/>
        <rFont val="Calibri Light"/>
        <family val="2"/>
      </rPr>
      <t xml:space="preserve"> DIJ Inv Dec Desintervención 2020 y 2021-excel.
</t>
    </r>
    <r>
      <rPr>
        <b/>
        <sz val="11"/>
        <color rgb="FF0000FF"/>
        <rFont val="Calibri Light"/>
        <family val="2"/>
      </rPr>
      <t xml:space="preserve">Julio: </t>
    </r>
    <r>
      <rPr>
        <sz val="11"/>
        <color rgb="FF0000FF"/>
        <rFont val="Calibri Light"/>
        <family val="2"/>
      </rPr>
      <t xml:space="preserve">Se recopilan los autos de desintervención proferidos en el años 2022.
</t>
    </r>
    <r>
      <rPr>
        <b/>
        <sz val="11"/>
        <color rgb="FF0000FF"/>
        <rFont val="Calibri Light"/>
        <family val="2"/>
      </rPr>
      <t>Archivo evidencia:</t>
    </r>
    <r>
      <rPr>
        <sz val="11"/>
        <color rgb="FF0000FF"/>
        <rFont val="Calibri Light"/>
        <family val="2"/>
      </rPr>
      <t xml:space="preserve"> DIJ Inv Dec Desintervención 2022-excel.</t>
    </r>
  </si>
  <si>
    <r>
      <rPr>
        <b/>
        <sz val="11"/>
        <color rgb="FF0000FF"/>
        <rFont val="Calibri Light"/>
        <family val="2"/>
      </rPr>
      <t>Junio</t>
    </r>
    <r>
      <rPr>
        <sz val="11"/>
        <color rgb="FF0000FF"/>
        <rFont val="Calibri Light"/>
        <family val="2"/>
      </rPr>
      <t xml:space="preserve">: Se recopilan los actos administrativos (resoluciones) que ordenaron suspender actividad de captación no autorizada de recursos del público, expedidos en el año 2021.
</t>
    </r>
    <r>
      <rPr>
        <b/>
        <sz val="11"/>
        <color rgb="FF0000FF"/>
        <rFont val="Calibri Light"/>
        <family val="2"/>
      </rPr>
      <t>Archivo evidencia:</t>
    </r>
    <r>
      <rPr>
        <sz val="11"/>
        <color rgb="FF0000FF"/>
        <rFont val="Calibri Light"/>
        <family val="2"/>
      </rPr>
      <t xml:space="preserve">  GIAC Inv Res Susp Capt 2021-excel.
</t>
    </r>
    <r>
      <rPr>
        <b/>
        <sz val="11"/>
        <color rgb="FF0000FF"/>
        <rFont val="Calibri Light"/>
        <family val="2"/>
      </rPr>
      <t>Julio:</t>
    </r>
    <r>
      <rPr>
        <sz val="11"/>
        <color rgb="FF0000FF"/>
        <rFont val="Calibri Light"/>
        <family val="2"/>
      </rPr>
      <t xml:space="preserve"> Se recopilan las resoluciones que ordenaron suspender actividad de captación no autorizada de recursos del público, expedidos en el año 2022.
</t>
    </r>
    <r>
      <rPr>
        <b/>
        <sz val="11"/>
        <color rgb="FF0000FF"/>
        <rFont val="Calibri Light"/>
        <family val="2"/>
      </rPr>
      <t xml:space="preserve">Archivo evidencia: </t>
    </r>
    <r>
      <rPr>
        <sz val="11"/>
        <color rgb="FF0000FF"/>
        <rFont val="Calibri Light"/>
        <family val="2"/>
      </rPr>
      <t xml:space="preserve"> GIAC Inv Res Susp Capt 2022-excel.</t>
    </r>
  </si>
  <si>
    <r>
      <rPr>
        <b/>
        <sz val="11"/>
        <color rgb="FF0000FF"/>
        <rFont val="Calibri Light"/>
        <family val="2"/>
      </rPr>
      <t>Marzo</t>
    </r>
    <r>
      <rPr>
        <sz val="11"/>
        <color rgb="FF0000FF"/>
        <rFont val="Calibri Light"/>
        <family val="2"/>
      </rPr>
      <t xml:space="preserve">: 
Se realizaron mesas de trabajo para la elaboración del flujograma del Proceso de Intervención Judicial/la Desintervención Judicial.
</t>
    </r>
    <r>
      <rPr>
        <b/>
        <sz val="11"/>
        <color rgb="FF0000FF"/>
        <rFont val="Calibri Light"/>
        <family val="2"/>
      </rPr>
      <t>Abril</t>
    </r>
    <r>
      <rPr>
        <sz val="11"/>
        <color rgb="FF0000FF"/>
        <rFont val="Calibri Light"/>
        <family val="2"/>
      </rPr>
      <t xml:space="preserve">: Se elaboró flujograma de proceso de intervención judicial y solicitudes de desintervención.
Reunión para iniciar la elaboración del flujograma de las investigaciones administrativas por captación.
</t>
    </r>
    <r>
      <rPr>
        <b/>
        <sz val="11"/>
        <color rgb="FF0000FF"/>
        <rFont val="Calibri Light"/>
        <family val="2"/>
      </rPr>
      <t xml:space="preserve">Archivo evidencia: </t>
    </r>
    <r>
      <rPr>
        <sz val="11"/>
        <color rgb="FF0000FF"/>
        <rFont val="Calibri Light"/>
        <family val="2"/>
      </rPr>
      <t xml:space="preserve">Visio con flujogramas de intervención judicial y trámite solicitudes de desintervención.
</t>
    </r>
    <r>
      <rPr>
        <b/>
        <sz val="11"/>
        <color rgb="FF0000FF"/>
        <rFont val="Calibri Light"/>
        <family val="2"/>
      </rPr>
      <t xml:space="preserve">Mayo: </t>
    </r>
    <r>
      <rPr>
        <sz val="11"/>
        <color rgb="FF0000FF"/>
        <rFont val="Calibri Light"/>
        <family val="2"/>
      </rPr>
      <t xml:space="preserve">Fueron elaborados y aprobados los flujogramas correspondientes a Proceso de intervención judicial, desintervenciones e investigaciones administrativas por Captación.
</t>
    </r>
    <r>
      <rPr>
        <b/>
        <sz val="11"/>
        <color rgb="FF0000FF"/>
        <rFont val="Calibri Light"/>
        <family val="2"/>
      </rPr>
      <t>Archivo evidencia:</t>
    </r>
    <r>
      <rPr>
        <sz val="11"/>
        <color rgb="FF0000FF"/>
        <rFont val="Calibri Light"/>
        <family val="2"/>
      </rPr>
      <t xml:space="preserve"> PDF con flujogramas indicados-correos aprobación. </t>
    </r>
  </si>
  <si>
    <r>
      <rPr>
        <b/>
        <sz val="11"/>
        <color rgb="FF0000FF"/>
        <rFont val="Calibri Light"/>
        <family val="2"/>
      </rPr>
      <t>Evidencias mes de marzo</t>
    </r>
    <r>
      <rPr>
        <sz val="11"/>
        <color rgb="FF0000FF"/>
        <rFont val="Calibri Light"/>
        <family val="2"/>
      </rPr>
      <t xml:space="preserve">
Se anexan pdfs de las 6 fichas de análisis doctrinal trabajadas durante el mes de marzo.
Link Tesauro: https://admintesauro.supersociedades.gov.co/ (ámbito privado) y https://tesauro.supersociedades.gov.co/results?restart=true#/ (ámbito público)
</t>
    </r>
    <r>
      <rPr>
        <b/>
        <sz val="11"/>
        <color rgb="FF0000FF"/>
        <rFont val="Calibri Light"/>
        <family val="2"/>
      </rPr>
      <t>Evidencias mes de Abril</t>
    </r>
    <r>
      <rPr>
        <sz val="11"/>
        <color rgb="FF0000FF"/>
        <rFont val="Calibri Light"/>
        <family val="2"/>
      </rPr>
      <t xml:space="preserve">
Se anexan pdfs de las 6 fichas de análisis doctrinal trabajadas durante el mes de abril.
Link Tesauro: https://admintesauro.supersociedades.gov.co/ (ámbito privado) y https://tesauro.supersociedades.gov.co/results?restart=true#/ (ámbito público)
</t>
    </r>
    <r>
      <rPr>
        <b/>
        <sz val="11"/>
        <color rgb="FF0000FF"/>
        <rFont val="Calibri Light"/>
        <family val="2"/>
      </rPr>
      <t>Evidencias mes de Mayo</t>
    </r>
    <r>
      <rPr>
        <sz val="11"/>
        <color rgb="FF0000FF"/>
        <rFont val="Calibri Light"/>
        <family val="2"/>
      </rPr>
      <t xml:space="preserve">
Se anexan pdfs de las 6 fichas de análisis doctrinal trabajadas durante el mes de mayo.
Link Tesauro: https://admintesauro.supersociedades.gov.co/ (ámbito privado) y https://tesauro.supersociedades.gov.co/results?restart=true#/ (ámbito público)
</t>
    </r>
    <r>
      <rPr>
        <b/>
        <sz val="11"/>
        <color rgb="FF0000FF"/>
        <rFont val="Calibri Light"/>
        <family val="2"/>
      </rPr>
      <t>Evidencias mes de Junio</t>
    </r>
    <r>
      <rPr>
        <sz val="11"/>
        <color rgb="FF0000FF"/>
        <rFont val="Calibri Light"/>
        <family val="2"/>
      </rPr>
      <t xml:space="preserve">
Se anexan pdfs de las 6 fichas de análisis doctrinal trabajadas durante el mes de junio.
Link Tesauro: https://admintesauro.supersociedades.gov.co/ (ámbito privado) y https://tesauro.supersociedades.gov.co/results?restart=true#/ (ámbito público)
</t>
    </r>
    <r>
      <rPr>
        <b/>
        <sz val="11"/>
        <color rgb="FF0000FF"/>
        <rFont val="Calibri Light"/>
        <family val="2"/>
      </rPr>
      <t>Evidencias mes de Julio</t>
    </r>
    <r>
      <rPr>
        <sz val="11"/>
        <color rgb="FF0000FF"/>
        <rFont val="Calibri Light"/>
        <family val="2"/>
      </rPr>
      <t xml:space="preserve">
Se anexan pdfs de las 6 fichas de análisis doctrinal trabajadas durante el mes de julio.
Link Tesauro: https://admintesauro.supersociedades.gov.co/ (ámbito privado) y https://tesauro.supersociedades.gov.co/results?restart=true#/ (ámbito público)</t>
    </r>
  </si>
  <si>
    <r>
      <rPr>
        <b/>
        <sz val="11"/>
        <color rgb="FF0000FF"/>
        <rFont val="Calibri Light"/>
        <family val="2"/>
      </rPr>
      <t>Evidencias Mes de Marzo</t>
    </r>
    <r>
      <rPr>
        <sz val="11"/>
        <color rgb="FF0000FF"/>
        <rFont val="Calibri Light"/>
        <family val="2"/>
      </rPr>
      <t xml:space="preserve">
Se anexa archivo de excel donde se encuentran relacionados los 170 oficios con los descriptores modificados y/o añadidos al sistema para el mes de  marzo de 2024.
Link  Tesauro: https://admintesauro.supersociedades.gov.co/ (ámbito privado) y https://tesauro.supersociedades.gov.co/results?restart=true#/ (ámbito público)
</t>
    </r>
    <r>
      <rPr>
        <b/>
        <sz val="11"/>
        <color rgb="FF0000FF"/>
        <rFont val="Calibri Light"/>
        <family val="2"/>
      </rPr>
      <t>Evidencias Mes de Abril</t>
    </r>
    <r>
      <rPr>
        <sz val="11"/>
        <color rgb="FF0000FF"/>
        <rFont val="Calibri Light"/>
        <family val="2"/>
      </rPr>
      <t xml:space="preserve">
Se anexa archivo de excel donde se encuentran relacionados los 170 oficios con los descriptores modificados y/o añadidos al sistema para el mes de  abril de 2024.
Link  Tesauro: https://admintesauro.supersociedades.gov.co/ (ámbito privado) y https://tesauro.supersociedades.gov.co/results?restart=true#/ (ámbito público)
</t>
    </r>
    <r>
      <rPr>
        <b/>
        <sz val="11"/>
        <color rgb="FF0000FF"/>
        <rFont val="Calibri Light"/>
        <family val="2"/>
      </rPr>
      <t>Evidencias Mes de Mayo</t>
    </r>
    <r>
      <rPr>
        <sz val="11"/>
        <color rgb="FF0000FF"/>
        <rFont val="Calibri Light"/>
        <family val="2"/>
      </rPr>
      <t xml:space="preserve">
Se anexa archivo de excel donde se encuentran relacionados los 170 oficios con los descriptores modificados y/o añadidos al sistema para el mes de  mayo de 2024.
Link  Tesauro: https://admintesauro.supersociedades.gov.co/ (ámbito privado) y https://tesauro.supersociedades.gov.co/results?restart=true#/ (ámbito público)
</t>
    </r>
    <r>
      <rPr>
        <b/>
        <sz val="11"/>
        <color rgb="FF0000FF"/>
        <rFont val="Calibri Light"/>
        <family val="2"/>
      </rPr>
      <t>Evidencias Mes de Junio</t>
    </r>
    <r>
      <rPr>
        <sz val="11"/>
        <color rgb="FF0000FF"/>
        <rFont val="Calibri Light"/>
        <family val="2"/>
      </rPr>
      <t xml:space="preserve">
Se anexa archivo de excel donde se encuentran relacionados los 170 oficios con los descriptores modificados y/o añadidos al sistema para el mes de junio de 2024.
Link  Tesauro: https://admintesauro.supersociedades.gov.co/ (ámbito privado) y https://tesauro.supersociedades.gov.co/results?restart=true#/ (ámbito público)
</t>
    </r>
    <r>
      <rPr>
        <b/>
        <sz val="11"/>
        <color rgb="FF0000FF"/>
        <rFont val="Calibri Light"/>
        <family val="2"/>
      </rPr>
      <t>Evidencias Mes de Julio</t>
    </r>
    <r>
      <rPr>
        <sz val="11"/>
        <color rgb="FF0000FF"/>
        <rFont val="Calibri Light"/>
        <family val="2"/>
      </rPr>
      <t xml:space="preserve">
Se anexa archivo de excel donde se encuentran relacionados los 170 oficios con los descriptores modificados y/o añadidos al sistema para el mes de julio de 2024.
Link  Tesauro: https://admintesauro.supersociedades.gov.co/ (ámbito privado) y https://tesauro.supersociedades.gov.co/results?restart=true#/ (ámbito público)</t>
    </r>
  </si>
  <si>
    <r>
      <rPr>
        <b/>
        <sz val="11"/>
        <color rgb="FF0000FF"/>
        <rFont val="Calibri Light"/>
        <family val="2"/>
      </rPr>
      <t>Febrero</t>
    </r>
    <r>
      <rPr>
        <sz val="11"/>
        <color rgb="FF0000FF"/>
        <rFont val="Calibri Light"/>
        <family val="2"/>
      </rPr>
      <t xml:space="preserve">: Excel con la relación de 12 fichas jurídicas elaboradas. </t>
    </r>
    <r>
      <rPr>
        <b/>
        <sz val="11"/>
        <color rgb="FF0000FF"/>
        <rFont val="Calibri Light"/>
        <family val="2"/>
      </rPr>
      <t>Marzo</t>
    </r>
    <r>
      <rPr>
        <sz val="11"/>
        <color rgb="FF0000FF"/>
        <rFont val="Calibri Light"/>
        <family val="2"/>
      </rPr>
      <t>: 16 fichas elaborada</t>
    </r>
    <r>
      <rPr>
        <sz val="11"/>
        <color theme="3"/>
        <rFont val="Calibri Light"/>
        <family val="2"/>
      </rPr>
      <t xml:space="preserve">s </t>
    </r>
    <r>
      <rPr>
        <sz val="11"/>
        <color rgb="FF0000FF"/>
        <rFont val="Calibri Light"/>
        <family val="2"/>
      </rPr>
      <t xml:space="preserve">y 18 fichas publicadas. </t>
    </r>
    <r>
      <rPr>
        <b/>
        <sz val="11"/>
        <color rgb="FF0000FF"/>
        <rFont val="Calibri Light"/>
        <family val="2"/>
      </rPr>
      <t xml:space="preserve">Abril: </t>
    </r>
    <r>
      <rPr>
        <sz val="11"/>
        <color rgb="FF0000FF"/>
        <rFont val="Calibri Light"/>
        <family val="2"/>
      </rPr>
      <t xml:space="preserve">Se leboraron 16 fichas y se publicaron 16; 10 jurídicas y 6 estadísticas. </t>
    </r>
    <r>
      <rPr>
        <b/>
        <sz val="11"/>
        <color rgb="FF0000FF"/>
        <rFont val="Calibri Light"/>
        <family val="2"/>
      </rPr>
      <t xml:space="preserve">Mayo: </t>
    </r>
    <r>
      <rPr>
        <sz val="11"/>
        <color rgb="FF0000FF"/>
        <rFont val="Calibri Light"/>
        <family val="2"/>
      </rPr>
      <t>Se leboraron 16 fichas y se publicaron 18.</t>
    </r>
    <r>
      <rPr>
        <b/>
        <sz val="11"/>
        <color rgb="FF0000FF"/>
        <rFont val="Calibri Light"/>
        <family val="2"/>
      </rPr>
      <t xml:space="preserve"> Junio: </t>
    </r>
    <r>
      <rPr>
        <sz val="11"/>
        <color rgb="FF0000FF"/>
        <rFont val="Calibri Light"/>
        <family val="2"/>
      </rPr>
      <t xml:space="preserve">Se leboraron 16 fichas y se publicaron 18. </t>
    </r>
    <r>
      <rPr>
        <b/>
        <sz val="11"/>
        <color rgb="FF0000FF"/>
        <rFont val="Calibri Light"/>
        <family val="2"/>
      </rPr>
      <t xml:space="preserve">Julio: </t>
    </r>
    <r>
      <rPr>
        <sz val="11"/>
        <color rgb="FF0000FF"/>
        <rFont val="Calibri Light"/>
        <family val="2"/>
      </rPr>
      <t>Se leboraron 16 fichas y se publicaron 17</t>
    </r>
    <r>
      <rPr>
        <b/>
        <sz val="11"/>
        <color rgb="FF0000FF"/>
        <rFont val="Calibri Light"/>
        <family val="2"/>
      </rPr>
      <t>. Agosto:</t>
    </r>
  </si>
  <si>
    <r>
      <t>Excel con la relación de 7</t>
    </r>
    <r>
      <rPr>
        <sz val="11"/>
        <color rgb="FFFF0000"/>
        <rFont val="Calibri Light"/>
        <family val="2"/>
      </rPr>
      <t xml:space="preserve"> </t>
    </r>
    <r>
      <rPr>
        <sz val="11"/>
        <color rgb="FF0000FF"/>
        <rFont val="Calibri Light"/>
        <family val="2"/>
      </rPr>
      <t xml:space="preserve">sentencias publicadas en </t>
    </r>
    <r>
      <rPr>
        <b/>
        <sz val="11"/>
        <color rgb="FF0000FF"/>
        <rFont val="Calibri Light"/>
        <family val="2"/>
      </rPr>
      <t>febrero</t>
    </r>
    <r>
      <rPr>
        <sz val="11"/>
        <color rgb="FF0000FF"/>
        <rFont val="Calibri Light"/>
        <family val="2"/>
      </rPr>
      <t xml:space="preserve"> y 6 en </t>
    </r>
    <r>
      <rPr>
        <b/>
        <sz val="11"/>
        <color rgb="FF0000FF"/>
        <rFont val="Calibri Light"/>
        <family val="2"/>
      </rPr>
      <t xml:space="preserve">marzo. Abril: </t>
    </r>
    <r>
      <rPr>
        <sz val="11"/>
        <color rgb="FF0000FF"/>
        <rFont val="Calibri Light"/>
        <family val="2"/>
      </rPr>
      <t xml:space="preserve">Se publicaron las 9 sentencias proferidas. </t>
    </r>
    <r>
      <rPr>
        <b/>
        <sz val="11"/>
        <color rgb="FF0000FF"/>
        <rFont val="Calibri Light"/>
        <family val="2"/>
      </rPr>
      <t xml:space="preserve">  Mayo: </t>
    </r>
    <r>
      <rPr>
        <sz val="11"/>
        <color rgb="FF0000FF"/>
        <rFont val="Calibri Light"/>
        <family val="2"/>
      </rPr>
      <t xml:space="preserve">Se publicaron las 11 sentencias proferidas. </t>
    </r>
    <r>
      <rPr>
        <b/>
        <sz val="11"/>
        <color rgb="FF0000FF"/>
        <rFont val="Calibri Light"/>
        <family val="2"/>
      </rPr>
      <t>Junio</t>
    </r>
    <r>
      <rPr>
        <sz val="11"/>
        <color rgb="FF0000FF"/>
        <rFont val="Calibri Light"/>
        <family val="2"/>
      </rPr>
      <t xml:space="preserve">: Se publicaron 8 sentencias, 7 proferidas en junio y una pendiente del mes de mayo. </t>
    </r>
    <r>
      <rPr>
        <b/>
        <sz val="11"/>
        <color rgb="FF0000FF"/>
        <rFont val="Calibri Light"/>
        <family val="2"/>
      </rPr>
      <t>Julio</t>
    </r>
    <r>
      <rPr>
        <sz val="11"/>
        <color rgb="FF0000FF"/>
        <rFont val="Calibri Light"/>
        <family val="2"/>
      </rPr>
      <t xml:space="preserve">: Se publicó 1 sentencia proferida. </t>
    </r>
    <r>
      <rPr>
        <b/>
        <sz val="11"/>
        <color rgb="FF0000FF"/>
        <rFont val="Calibri Light"/>
        <family val="2"/>
      </rPr>
      <t>Agosto</t>
    </r>
    <r>
      <rPr>
        <sz val="11"/>
        <color rgb="FF0000FF"/>
        <rFont val="Calibri Light"/>
        <family val="2"/>
      </rPr>
      <t>:</t>
    </r>
  </si>
  <si>
    <r>
      <t>Excel con la relación de 3</t>
    </r>
    <r>
      <rPr>
        <sz val="11"/>
        <color rgb="FFFF0000"/>
        <rFont val="Calibri Light"/>
        <family val="2"/>
      </rPr>
      <t xml:space="preserve"> </t>
    </r>
    <r>
      <rPr>
        <sz val="11"/>
        <color rgb="FF0000FF"/>
        <rFont val="Calibri Light"/>
        <family val="2"/>
      </rPr>
      <t xml:space="preserve">sentencias de segunda instancia revisadas en </t>
    </r>
    <r>
      <rPr>
        <b/>
        <sz val="11"/>
        <color rgb="FF0000FF"/>
        <rFont val="Calibri Light"/>
        <family val="2"/>
      </rPr>
      <t>febrero</t>
    </r>
    <r>
      <rPr>
        <sz val="11"/>
        <color rgb="FF0000FF"/>
        <rFont val="Calibri Light"/>
        <family val="2"/>
      </rPr>
      <t xml:space="preserve"> y 6 en </t>
    </r>
    <r>
      <rPr>
        <b/>
        <sz val="11"/>
        <color rgb="FF0000FF"/>
        <rFont val="Calibri Light"/>
        <family val="2"/>
      </rPr>
      <t xml:space="preserve">marzo. Abril: </t>
    </r>
    <r>
      <rPr>
        <sz val="11"/>
        <color rgb="FF0000FF"/>
        <rFont val="Calibri Light"/>
        <family val="2"/>
      </rPr>
      <t>Se analizaron 2 sentencias de segunda instancia.</t>
    </r>
    <r>
      <rPr>
        <b/>
        <sz val="11"/>
        <color rgb="FF0000FF"/>
        <rFont val="Calibri Light"/>
        <family val="2"/>
      </rPr>
      <t xml:space="preserve"> Mayo: </t>
    </r>
    <r>
      <rPr>
        <sz val="11"/>
        <color rgb="FF0000FF"/>
        <rFont val="Calibri Light"/>
        <family val="2"/>
      </rPr>
      <t>Se analizó 1 sentencia de segunda instancia</t>
    </r>
    <r>
      <rPr>
        <b/>
        <sz val="11"/>
        <color rgb="FF0000FF"/>
        <rFont val="Calibri Light"/>
        <family val="2"/>
      </rPr>
      <t xml:space="preserve">. Junio: </t>
    </r>
    <r>
      <rPr>
        <sz val="11"/>
        <color rgb="FF0000FF"/>
        <rFont val="Calibri Light"/>
        <family val="2"/>
      </rPr>
      <t>Se analizaron 2 sentencias de segunda instancia.</t>
    </r>
    <r>
      <rPr>
        <b/>
        <sz val="11"/>
        <color rgb="FF0000FF"/>
        <rFont val="Calibri Light"/>
        <family val="2"/>
      </rPr>
      <t xml:space="preserve"> Julio: </t>
    </r>
    <r>
      <rPr>
        <sz val="11"/>
        <color rgb="FF0000FF"/>
        <rFont val="Calibri Light"/>
        <family val="2"/>
      </rPr>
      <t xml:space="preserve">Se analizó 1 sentencia de segunda instancia. </t>
    </r>
    <r>
      <rPr>
        <b/>
        <sz val="11"/>
        <color rgb="FF0000FF"/>
        <rFont val="Calibri Light"/>
        <family val="2"/>
      </rPr>
      <t>Agosto:</t>
    </r>
  </si>
  <si>
    <r>
      <t>En</t>
    </r>
    <r>
      <rPr>
        <b/>
        <sz val="11"/>
        <color rgb="FF0000FF"/>
        <rFont val="Calibri Light"/>
        <family val="2"/>
      </rPr>
      <t xml:space="preserve"> Febrero </t>
    </r>
    <r>
      <rPr>
        <sz val="11"/>
        <color rgb="FF0000FF"/>
        <rFont val="Calibri Light"/>
        <family val="2"/>
      </rPr>
      <t xml:space="preserve">no se identificaron porque no había iniciado el contrato de pautas legales. En </t>
    </r>
    <r>
      <rPr>
        <b/>
        <sz val="11"/>
        <color rgb="FF0000FF"/>
        <rFont val="Calibri Light"/>
        <family val="2"/>
      </rPr>
      <t>Marzo</t>
    </r>
    <r>
      <rPr>
        <sz val="11"/>
        <color rgb="FF0000FF"/>
        <rFont val="Calibri Light"/>
        <family val="2"/>
      </rPr>
      <t xml:space="preserve"> se recopilaron 49 sentencias (de 2013 hasta 2023) identificadas por tema: Diferencias societarias, </t>
    </r>
    <r>
      <rPr>
        <b/>
        <sz val="11"/>
        <color rgb="FF0000FF"/>
        <rFont val="Calibri Light"/>
        <family val="2"/>
      </rPr>
      <t>Abril</t>
    </r>
    <r>
      <rPr>
        <sz val="11"/>
        <color rgb="FF0000FF"/>
        <rFont val="Calibri Light"/>
        <family val="2"/>
      </rPr>
      <t xml:space="preserve">: Acordamos que, si bien están identificadas las sentencias de primera instancia sobre responsabilidad de administradores, conflictos de interés y responsabilidad de liquidadores, los cuadros se  realizarán una vez se complete la recolección de las segundas instancias referentes a estos mismas temas. </t>
    </r>
    <r>
      <rPr>
        <b/>
        <sz val="11"/>
        <color rgb="FF0000FF"/>
        <rFont val="Calibri Light"/>
        <family val="2"/>
      </rPr>
      <t>Mayo</t>
    </r>
    <r>
      <rPr>
        <sz val="11"/>
        <color rgb="FF0000FF"/>
        <rFont val="Calibri Light"/>
        <family val="2"/>
      </rPr>
      <t xml:space="preserve">: Se concluyó la elaboracion del cuadro integral de segundas instancias proferidas por el Tribunal Superior de Bogota, identificando 16 procesos faltantes de los próximos temas a tratar en el proyecto de pautas legales, siendo estos: Responsabilidad de administradores, Régimen de Conflicto de interes y Responsabilidad de liquidadores. Una vez se identifique el resultado de segunda instancia de los procesos faltantes, se procedera con la elaboración del cuadro de los tres temas mencionados para la continuación del proyecto. </t>
    </r>
    <r>
      <rPr>
        <b/>
        <sz val="11"/>
        <color rgb="FF0000FF"/>
        <rFont val="Calibri Light"/>
        <family val="2"/>
      </rPr>
      <t>Junio</t>
    </r>
    <r>
      <rPr>
        <sz val="11"/>
        <color rgb="FF0000FF"/>
        <rFont val="Calibri Light"/>
        <family val="2"/>
      </rPr>
      <t xml:space="preserve">: Se revisaron 19 expedientes físicos y se está adelantando la revisión de otros 36 expedientes fisicos adicionales. Una vez esta revisión sea concluida y se tenga la integridad de sentencias de segunda instancia, se elaborarán los siguientes cuadros de los temas de Responsabilidad de administradores, Conflictos de interes y responsabilidad de liquidadores, esto para la continuación del proyecto de pautas legales. </t>
    </r>
    <r>
      <rPr>
        <b/>
        <sz val="11"/>
        <color rgb="FF0000FF"/>
        <rFont val="Calibri Light"/>
        <family val="2"/>
      </rPr>
      <t xml:space="preserve">Julio: </t>
    </r>
    <r>
      <rPr>
        <sz val="11"/>
        <color rgb="FF0000FF"/>
        <rFont val="Calibri Light"/>
        <family val="2"/>
      </rPr>
      <t xml:space="preserve">Se recopilaron, identificaron y publicaron los videos de audiencias que contienen sentencias sin soporte escrito dentro de los archivos relacionados de sus respectivos extractos, debido a que las audiencias proferidas antes del año 2017 no tenían radicado por lo que el sistema no lo trae dentro de la sincronización automática y el mismo, no permite subir manualmente dichos videos sin contar con un radicado. Se han adelantado 37 de 48 videos que se compartieron dentro de los procesos números: 2013-801-153, 801-023, 2013-801-053, 2013-801-085, 2013-801-028, 2013-801-097, 2013-801-073, 2014-801-107, 2014-801-013, 2014-801-014, 2014-801-089, 2014-801-216, 2015-800-004, 2015-801-4, 2014-801-189, 2014-802-30, 2015-800-072, 2015-800-071, 2014-801-221, 2015-800-101, 2015-800-096, 2015-800-097, 2015-800-179, 2015-800-116, 2015-800-210, 2015-800-130, 2015-800-254, 2015-800-278, 2015-800-277, 2015-800-158, 2016-800-027, 2016-800-143. </t>
    </r>
    <r>
      <rPr>
        <b/>
        <sz val="11"/>
        <color rgb="FF0000FF"/>
        <rFont val="Calibri Light"/>
        <family val="2"/>
      </rPr>
      <t>Agosto:</t>
    </r>
  </si>
  <si>
    <r>
      <t xml:space="preserve">De las sentencias revisadas en </t>
    </r>
    <r>
      <rPr>
        <b/>
        <sz val="11"/>
        <color rgb="FF0000FF"/>
        <rFont val="Calibri Light"/>
        <family val="2"/>
      </rPr>
      <t>febrero</t>
    </r>
    <r>
      <rPr>
        <sz val="11"/>
        <color rgb="FF0000FF"/>
        <rFont val="Calibri Light"/>
        <family val="2"/>
      </rPr>
      <t xml:space="preserve"> no se encontraron sentencias sin soporte escrito. En </t>
    </r>
    <r>
      <rPr>
        <b/>
        <sz val="11"/>
        <color rgb="FF0000FF"/>
        <rFont val="Calibri Light"/>
        <family val="2"/>
      </rPr>
      <t>marzo</t>
    </r>
    <r>
      <rPr>
        <sz val="11"/>
        <color rgb="FF0000FF"/>
        <rFont val="Calibri Light"/>
        <family val="2"/>
      </rPr>
      <t xml:space="preserve"> se hicieron 2 transcripciones. </t>
    </r>
    <r>
      <rPr>
        <b/>
        <sz val="11"/>
        <color rgb="FF0000FF"/>
        <rFont val="Calibri Light"/>
        <family val="2"/>
      </rPr>
      <t>Abril</t>
    </r>
    <r>
      <rPr>
        <sz val="11"/>
        <color rgb="FF0000FF"/>
        <rFont val="Calibri Light"/>
        <family val="2"/>
      </rPr>
      <t xml:space="preserve">: Se transcribieron 4 sentencias. </t>
    </r>
    <r>
      <rPr>
        <b/>
        <sz val="11"/>
        <color rgb="FF0000FF"/>
        <rFont val="Calibri Light"/>
        <family val="2"/>
      </rPr>
      <t xml:space="preserve">Mayo: </t>
    </r>
    <r>
      <rPr>
        <sz val="11"/>
        <color rgb="FF0000FF"/>
        <rFont val="Calibri Light"/>
        <family val="2"/>
      </rPr>
      <t>Se realizaron 2 transcripciones de sentencias emitidas en primera instancia, con los radicados números:  2023-01-570636 y 2023-01-898941</t>
    </r>
    <r>
      <rPr>
        <b/>
        <sz val="11"/>
        <color rgb="FF0000FF"/>
        <rFont val="Calibri Light"/>
        <family val="2"/>
      </rPr>
      <t xml:space="preserve">. Junio: </t>
    </r>
    <r>
      <rPr>
        <sz val="11"/>
        <color rgb="FF0000FF"/>
        <rFont val="Calibri Light"/>
        <family val="2"/>
      </rPr>
      <t xml:space="preserve">Se realizaron 2 transcripciones de sentencias emitidas en primera instancia, con los radicados números:  2023-01-599458 y 2021-01-780260. </t>
    </r>
    <r>
      <rPr>
        <b/>
        <sz val="11"/>
        <color rgb="FF0000FF"/>
        <rFont val="Calibri Light"/>
        <family val="2"/>
      </rPr>
      <t xml:space="preserve">Julio: </t>
    </r>
    <r>
      <rPr>
        <sz val="11"/>
        <color rgb="FF0000FF"/>
        <rFont val="Calibri Light"/>
        <family val="2"/>
      </rPr>
      <t xml:space="preserve">se realizaron 3 transcripciones de las sentencias emitidas en primera instancia, con radicados números: 2020-01-603130, 2023-01-069836 y 2022-01-047828. </t>
    </r>
    <r>
      <rPr>
        <b/>
        <sz val="11"/>
        <color rgb="FF0000FF"/>
        <rFont val="Calibri Light"/>
        <family val="2"/>
      </rPr>
      <t>Agosto</t>
    </r>
    <r>
      <rPr>
        <sz val="11"/>
        <color rgb="FF0000FF"/>
        <rFont val="Calibri Light"/>
        <family val="2"/>
      </rPr>
      <t>:</t>
    </r>
  </si>
  <si>
    <r>
      <rPr>
        <b/>
        <sz val="11"/>
        <color rgb="FF0000FF"/>
        <rFont val="Calibri Light"/>
        <family val="2"/>
      </rPr>
      <t xml:space="preserve">Junio: </t>
    </r>
    <r>
      <rPr>
        <sz val="11"/>
        <color rgb="FF0000FF"/>
        <rFont val="Calibri Light"/>
        <family val="2"/>
      </rPr>
      <t>Se avanza en la organización temática del inventario. Al mismo tiempo se da inicio a la busqueda y obtención de los conceptos, la busqueda se hace partiendo desde el más reciente, año 2024, y así se irá descendiendo hasta el año establecido como punto de partida.</t>
    </r>
    <r>
      <rPr>
        <i/>
        <sz val="11"/>
        <color rgb="FF0000FF"/>
        <rFont val="Calibri Light"/>
        <family val="2"/>
      </rPr>
      <t xml:space="preserve">                       </t>
    </r>
    <r>
      <rPr>
        <b/>
        <sz val="11"/>
        <color rgb="FF0000FF"/>
        <rFont val="Calibri Light"/>
        <family val="2"/>
      </rPr>
      <t>Julio</t>
    </r>
    <r>
      <rPr>
        <b/>
        <i/>
        <sz val="11"/>
        <color rgb="FF0000FF"/>
        <rFont val="Calibri Light"/>
        <family val="2"/>
      </rPr>
      <t xml:space="preserve">: </t>
    </r>
    <r>
      <rPr>
        <sz val="11"/>
        <color rgb="FF0000FF"/>
        <rFont val="Calibri Light"/>
        <family val="2"/>
      </rPr>
      <t>Se realizo la consecución del inventario de los conceptos contables de 2012 a junio 2024 en excel para la resprectiva revisión y organización de la temática.</t>
    </r>
  </si>
  <si>
    <r>
      <rPr>
        <b/>
        <sz val="11"/>
        <color rgb="FF0000FF"/>
        <rFont val="Calibri Light"/>
        <family val="2"/>
      </rPr>
      <t xml:space="preserve">Abril y mayo: </t>
    </r>
    <r>
      <rPr>
        <sz val="11"/>
        <color rgb="FF0000FF"/>
        <rFont val="Calibri Light"/>
        <family val="2"/>
      </rPr>
      <t xml:space="preserve">Se cargó en el sharepoint un archivo Excel en el cual se relacionan varios actos administrativos clasificados por los temas jurídico/contables más relevantes expedidos en el año 2023 y sobre los cuales se piensa trabajar para alimentar la herramienta de Tesauro.
</t>
    </r>
    <r>
      <rPr>
        <b/>
        <sz val="11"/>
        <color rgb="FF0000FF"/>
        <rFont val="Calibri Light"/>
        <family val="2"/>
      </rPr>
      <t xml:space="preserve">JUNIO </t>
    </r>
    <r>
      <rPr>
        <sz val="11"/>
        <color rgb="FF0000FF"/>
        <rFont val="Calibri Light"/>
        <family val="2"/>
      </rPr>
      <t xml:space="preserve">se cargó en el sharepoint un archivo Excel en el cual se relacionan varios actos administrativos clasificados por los temas jurídico/contables más relevantes expedidos en el año 2022 y sobre los cuales se piensa trabajar para alimentar la herramienta de Tesauro.                                                                                                 </t>
    </r>
    <r>
      <rPr>
        <b/>
        <sz val="11"/>
        <color rgb="FF0000FF"/>
        <rFont val="Calibri Light"/>
        <family val="2"/>
      </rPr>
      <t xml:space="preserve">JULIO: </t>
    </r>
    <r>
      <rPr>
        <sz val="11"/>
        <color rgb="FF0000FF"/>
        <rFont val="Calibri Light"/>
        <family val="2"/>
      </rPr>
      <t>Se cargó en el sharepoint, un archivo Excel en el cual se relacionan varios actos administrativos clasificados por temas jurídicos y contables, más relevantes expedidos entre 2016 y 2021 y sobre los cualess se alimentará la herramienta tesauro.</t>
    </r>
  </si>
  <si>
    <r>
      <rPr>
        <b/>
        <sz val="11"/>
        <color rgb="FF0000FF"/>
        <rFont val="Calibri Light"/>
        <family val="2"/>
      </rPr>
      <t>Julio:</t>
    </r>
    <r>
      <rPr>
        <sz val="11"/>
        <color rgb="FF0000FF"/>
        <rFont val="Calibri Light"/>
        <family val="2"/>
      </rPr>
      <t xml:space="preserve"> De acuerdo con el cronograma de trabajo se remitieron 2 actoas adminsitrativo en el mes de julio. Se adjunta correo con la fecha de remisión y los actos (2023-01-479672 y 2023-01-502280)</t>
    </r>
  </si>
  <si>
    <r>
      <t xml:space="preserve">En </t>
    </r>
    <r>
      <rPr>
        <b/>
        <sz val="11"/>
        <color rgb="FF0000FF"/>
        <rFont val="Calibri Light"/>
        <family val="2"/>
      </rPr>
      <t xml:space="preserve">febrero </t>
    </r>
    <r>
      <rPr>
        <sz val="11"/>
        <color rgb="FF0000FF"/>
        <rFont val="Calibri Light"/>
        <family val="2"/>
      </rPr>
      <t xml:space="preserve">se identificó el resultado de 20 apelaciones. En </t>
    </r>
    <r>
      <rPr>
        <b/>
        <sz val="11"/>
        <color rgb="FF0000FF"/>
        <rFont val="Calibri Light"/>
        <family val="2"/>
      </rPr>
      <t>marzo</t>
    </r>
    <r>
      <rPr>
        <sz val="11"/>
        <color rgb="FF0000FF"/>
        <rFont val="Calibri Light"/>
        <family val="2"/>
      </rPr>
      <t xml:space="preserve"> se identificó el resultado de 59 apelaciones. </t>
    </r>
    <r>
      <rPr>
        <b/>
        <sz val="11"/>
        <color rgb="FF0000FF"/>
        <rFont val="Calibri Light"/>
        <family val="2"/>
      </rPr>
      <t>Abril:</t>
    </r>
    <r>
      <rPr>
        <sz val="11"/>
        <color rgb="FF0000FF"/>
        <rFont val="Calibri Light"/>
        <family val="2"/>
      </rPr>
      <t xml:space="preserve"> Se identificó el resultado de las apelaciones de 75 sentencias de segunda instancia. </t>
    </r>
    <r>
      <rPr>
        <b/>
        <sz val="11"/>
        <color rgb="FF0000FF"/>
        <rFont val="Calibri Light"/>
        <family val="2"/>
      </rPr>
      <t>Mayo</t>
    </r>
    <r>
      <rPr>
        <sz val="11"/>
        <color rgb="FF0000FF"/>
        <rFont val="Calibri Light"/>
        <family val="2"/>
      </rPr>
      <t xml:space="preserve">: Se identificó el resultado de la segunda instancia de 137 procesos y/o sentencias de primera instancia, Así mismo, se tomaron 56 pantallazos de sentencias de segundas instancias subidas en el tesauro público con tal de tener evidencias sobre el buen funcionamiento de la plataforma en la manutencion de los archivos de apelación. Puede verificarse esto en la carpeta dispuesta dentro de  la carpeta compartida a todo el equipo. </t>
    </r>
    <r>
      <rPr>
        <b/>
        <sz val="11"/>
        <color rgb="FF0000FF"/>
        <rFont val="Calibri Light"/>
        <family val="2"/>
      </rPr>
      <t>Junio</t>
    </r>
    <r>
      <rPr>
        <sz val="11"/>
        <color rgb="FF0000FF"/>
        <rFont val="Calibri Light"/>
        <family val="2"/>
      </rPr>
      <t xml:space="preserve">: En junio se recopiló e identifcó el resultado de segunda intancia de las 220 apelaciones por lo que, para el periodo en cuestión, se solicitó al Grupo de Gestión Documental de la Superintendencia de Sociedades, el préstamo interno de 56 expedientes físicos, de los cuales, se han revisado 19 cuyos números están identificados en el excel de evidencias. </t>
    </r>
    <r>
      <rPr>
        <b/>
        <sz val="11"/>
        <color rgb="FF0000FF"/>
        <rFont val="Calibri Light"/>
        <family val="2"/>
      </rPr>
      <t xml:space="preserve">Julio: </t>
    </r>
    <r>
      <rPr>
        <sz val="11"/>
        <color rgb="FF0000FF"/>
        <rFont val="Calibri Light"/>
        <family val="2"/>
      </rPr>
      <t>Se recopiló e identificó el resultado de segunda instancia de la cifra enunciada, por lo que para el periodo en cuestión, se solicitó al Grupo de Gestión Documental de la Superintendencia de Sociedades, el préstamo interno de 56 expedientes físicos, de los cuales, se han revisado hasta la fecha un total de 40 a saber: 2014-801-001, 2015-800-88,2015-800-056, 2015-800-300, 2016-800-361, 2016-800-122, 2016-800-199, 2017-800-10, 2015-800-251, 2016-800-28, 2016-800-320, 2016-800-00174, 2017-800-92, 2017-800-00128, 2016-800-77, 2016-800-158, 2016-800-206, 2017-800-00295, 2016-800-329, 2016-800-384, 2016-800-219, 2016-800-00315, 2016-800-370, 2018-800-00218, 2017-800-00315, 2018-800-00384, 2018-800-00218, 2018-800-00017, 2018-800-00091, 2018-800-00396, 2016-800-00394, 2017-800-38, 2016-800-067, 2017-800-00317, 2018-800-00319, 2018-800-00276, 2016-800-00387, 2014-802-38, 2016-800-395, 2022-800-00190.</t>
    </r>
    <r>
      <rPr>
        <b/>
        <sz val="11"/>
        <color rgb="FF0000FF"/>
        <rFont val="Calibri Light"/>
        <family val="2"/>
      </rPr>
      <t xml:space="preserve"> Agosto</t>
    </r>
    <r>
      <rPr>
        <sz val="11"/>
        <color rgb="FF0000FF"/>
        <rFont val="Calibri Light"/>
        <family val="2"/>
      </rPr>
      <t xml:space="preserve">: </t>
    </r>
  </si>
  <si>
    <r>
      <t xml:space="preserve">En </t>
    </r>
    <r>
      <rPr>
        <b/>
        <sz val="11"/>
        <color rgb="FF0000FF"/>
        <rFont val="Calibri Light"/>
        <family val="2"/>
      </rPr>
      <t>marzo</t>
    </r>
    <r>
      <rPr>
        <sz val="11"/>
        <color rgb="FF0000FF"/>
        <rFont val="Calibri Light"/>
        <family val="2"/>
      </rPr>
      <t xml:space="preserve"> se analizaron: i) todas las sentencias sobre impugnación de 2016, que corresponden a 14 de primera instancia y 9 de segunda instancia y ii) 8 sentencias sobre ineficacia. En total iii) se elaboraron 22 fichas. </t>
    </r>
    <r>
      <rPr>
        <b/>
        <sz val="11"/>
        <color rgb="FF0000FF"/>
        <rFont val="Calibri Light"/>
        <family val="2"/>
      </rPr>
      <t>Abril:</t>
    </r>
    <r>
      <rPr>
        <sz val="11"/>
        <color rgb="FF0000FF"/>
        <rFont val="Calibri Light"/>
        <family val="2"/>
      </rPr>
      <t xml:space="preserve"> Se elaboraron 40 fichas correspondientes a sendas sentencias analizadas, así: i) Por inexistencia año 2017, dos (2) fichas;  ii) Por ineficacia año 2017, veinticuatro (24) fichas; iii) Por impugnación año 2017, doce (12) fichas y iv) Por impugnación año 2018: Parcialmente dos (2) fichas.  </t>
    </r>
    <r>
      <rPr>
        <b/>
        <sz val="11"/>
        <color rgb="FF0000FF"/>
        <rFont val="Calibri Light"/>
        <family val="2"/>
      </rPr>
      <t>Mayo</t>
    </r>
    <r>
      <rPr>
        <sz val="11"/>
        <color rgb="FF0000FF"/>
        <rFont val="Calibri Light"/>
        <family val="2"/>
      </rPr>
      <t xml:space="preserve">: Se  analizaron treinta y cinco (35) sentencias con sus correspondientes segundas instancias, en los casos en los que procedidó la apelación y se elaboraron sendas fichas. </t>
    </r>
    <r>
      <rPr>
        <b/>
        <sz val="11"/>
        <color rgb="FF0000FF"/>
        <rFont val="Calibri Light"/>
        <family val="2"/>
      </rPr>
      <t>Junio</t>
    </r>
    <r>
      <rPr>
        <sz val="11"/>
        <color rgb="FF0000FF"/>
        <rFont val="Calibri Light"/>
        <family val="2"/>
      </rPr>
      <t xml:space="preserve">: Se estudiaron 20 sentencias con sus respectivas segundas instancias, con lo cual se elaboraron las 11 fichas de análisis y diseño de pautas legales del año 2018 que faltaban para completarlo y 9 del año 2019 de manera parcial, específicamente en tres áreas: i) Impugnación de decisiones sociales; ii) Reconocimiento de presupuestos de ineficacia; e, iii) Inexistencia. </t>
    </r>
    <r>
      <rPr>
        <b/>
        <sz val="11"/>
        <color rgb="FF0000FF"/>
        <rFont val="Calibri Light"/>
        <family val="2"/>
      </rPr>
      <t>Julio</t>
    </r>
    <r>
      <rPr>
        <sz val="11"/>
        <color rgb="FF0000FF"/>
        <rFont val="Calibri Light"/>
        <family val="2"/>
      </rPr>
      <t xml:space="preserve">: Se estudiaron veinte (20) sentencias (teniendo en cuenta que muchas de ellas tuvieron segunda instancia) con sus correspondientes Fichas de análisis, que se encuentran en Google Drive, así:  a.) POR IMPUGNACIÓN año 2019: Las restantes para completar el año, TOTAL: Cinco (5) fichas, así: i. Radicado 2019-01-306481 ii. Radicado 2019-01-318292 iii. Radicado 2019-01-329254 iv. Radicado 2019-01-424231 v. Radicado 2019-01-428062. b.) POR INEFICACIA año 2019: PARCIALMENTE: Quince (15) fichas, así:
i. Radicado 2019-01-013683 ii. Radicado 2019-01-034731, iii. Radicado 2019-01-041249. iv. Radicado 2019-01-050989 v. Radicado 2019-01-051010 vi. Radicado 2019-01-083655
vii. Radicado 2019-01-134549 viii. Radicado 2019-01-180924 ix. Radicado 2019-01-202608 x. Radicado 2019-01-202994 xi. Radicado 2019-01-208259 xii. Radicado 2019-01-212029
xiii. Radicado 2019-01-237261, xiv. Radicado 2019-01-243600, xv. Radicado 2019-01-249668. </t>
    </r>
    <r>
      <rPr>
        <b/>
        <sz val="11"/>
        <color rgb="FF0000FF"/>
        <rFont val="Calibri Light"/>
        <family val="2"/>
      </rPr>
      <t>Agosto</t>
    </r>
    <r>
      <rPr>
        <sz val="11"/>
        <color rgb="FF0000FF"/>
        <rFont val="Calibri Light"/>
        <family val="2"/>
      </rPr>
      <t>:</t>
    </r>
  </si>
  <si>
    <r>
      <t xml:space="preserve"> En marzo se hicieron 5 pautas legales nuevas y se actualizaron 5 de las pautas anteriores. </t>
    </r>
    <r>
      <rPr>
        <b/>
        <sz val="11"/>
        <color rgb="FF0000FF"/>
        <rFont val="Calibri Light"/>
        <family val="2"/>
      </rPr>
      <t>Abril</t>
    </r>
    <r>
      <rPr>
        <sz val="11"/>
        <color rgb="FF0000FF"/>
        <rFont val="Calibri Light"/>
        <family val="2"/>
      </rPr>
      <t xml:space="preserve">: 6 pautas legales nuevas y 12 ctualizaciones. </t>
    </r>
    <r>
      <rPr>
        <b/>
        <sz val="11"/>
        <color rgb="FF0000FF"/>
        <rFont val="Calibri Light"/>
        <family val="2"/>
      </rPr>
      <t>Mayo</t>
    </r>
    <r>
      <rPr>
        <sz val="11"/>
        <color rgb="FF0000FF"/>
        <rFont val="Calibri Light"/>
        <family val="2"/>
      </rPr>
      <t xml:space="preserve">:  Se elaboraron las fichas de análisis y diseño de pautas legales del año 2018, de manera parcial, específicamente en tres áreas: i) Impugnación de decisiones sociales; ii) Reconocimiento de presupuestos de ineficacia; e, iii) Inexistencia. Se hicieron tres (3) nuevas Pautas Legales y diez y nueve (19) actualizaciones de Pautas Legales ya existentes. </t>
    </r>
    <r>
      <rPr>
        <b/>
        <sz val="11"/>
        <color rgb="FF0000FF"/>
        <rFont val="Calibri Light"/>
        <family val="2"/>
      </rPr>
      <t>Junio</t>
    </r>
    <r>
      <rPr>
        <sz val="11"/>
        <color rgb="FF0000FF"/>
        <rFont val="Calibri Light"/>
        <family val="2"/>
      </rPr>
      <t xml:space="preserve">: 1 pauta legal nueva y 15 actualizaciones. Adicionalmente, la contratista fue la moderadora de la jornada académica del Primer encuentro de jurisdicciones en temas discordantes societarios llevada a cabo el 19 de junio. </t>
    </r>
    <r>
      <rPr>
        <b/>
        <sz val="11"/>
        <color rgb="FF0000FF"/>
        <rFont val="Calibri Light"/>
        <family val="2"/>
      </rPr>
      <t>Julio</t>
    </r>
    <r>
      <rPr>
        <sz val="11"/>
        <color rgb="FF0000FF"/>
        <rFont val="Calibri Light"/>
        <family val="2"/>
      </rPr>
      <t>: Se hicieron catorce (14) actualizaciones de Pautas Legales ya existentes. Adicionalmente, se unificó el PORTAFOLIO DE DESCRIPTORES JERARQUIZADOS Y DE FILTROS ESPECIALIZADOS que tenía tanto la Delegatura de Procedimientos Mercantiles como la Oficina Jurídica en un solo texto integrado, organizado alfabética y conceptualmente, para que en adelante fuera el de la Superintendencia de Sociedades, de manera uniforme, sistemática y transversal, sin perjuicio de las complementaciones que lo retroalimenten según se avance en el estudio de los documentos objeto de análisis (sentencias, conceptos, oficios, resoluciones, entre otros) y se incorporen las otras áreas de la entidad.</t>
    </r>
    <r>
      <rPr>
        <b/>
        <sz val="11"/>
        <color rgb="FF0000FF"/>
        <rFont val="Calibri Light"/>
        <family val="2"/>
      </rPr>
      <t xml:space="preserve"> Agosto</t>
    </r>
    <r>
      <rPr>
        <sz val="11"/>
        <color rgb="FF0000FF"/>
        <rFont val="Calibri Light"/>
        <family val="2"/>
      </rPr>
      <t xml:space="preserve">:
</t>
    </r>
  </si>
  <si>
    <r>
      <t>Marzo:</t>
    </r>
    <r>
      <rPr>
        <sz val="11"/>
        <color rgb="FF0000FF"/>
        <rFont val="Calibri Light"/>
        <family val="2"/>
      </rPr>
      <t xml:space="preserve"> Se llevó a cabo reunión con Maria Consuelo Alarcón y Yolima Prada, con quienes se inició el flujo del proceso de reorganización, para conocer en cada etapa del mismo cuáles serían los criterios de selección de las providencias y sobre cuáles se podrían generar los descriptores, en tanto que existen varios procesos de insolvencia, ya sea para recuperación o liquidación, que debe definirse si van a entrar dentro del proyecto, en tanto que se está a la espera de los proyectos de Ley presentados para revivirlos o excluirlos del régimen de insolvencia.
</t>
    </r>
    <r>
      <rPr>
        <b/>
        <sz val="11"/>
        <color rgb="FF0000FF"/>
        <rFont val="Calibri Light"/>
        <family val="2"/>
      </rPr>
      <t>Abril:</t>
    </r>
    <r>
      <rPr>
        <sz val="11"/>
        <color rgb="FF0000FF"/>
        <rFont val="Calibri Light"/>
        <family val="2"/>
      </rPr>
      <t xml:space="preserve"> Se llevó a cabo reunión con Maria Consuelo Alarcón y Yolima Prada, a quienes se les informó y mostró los ajustes realizados al flujograma del proceso de reorganización, con el fin de aterrizarlo a la realidad de la Delegatura y los procesos que se adelantan allí.
</t>
    </r>
    <r>
      <rPr>
        <b/>
        <sz val="11"/>
        <color rgb="FF0000FF"/>
        <rFont val="Calibri Light"/>
        <family val="2"/>
      </rPr>
      <t>Mayo:</t>
    </r>
    <r>
      <rPr>
        <sz val="11"/>
        <color rgb="FF0000FF"/>
        <rFont val="Calibri Light"/>
        <family val="2"/>
      </rPr>
      <t xml:space="preserve"> Se llevó a cabo reunión con Maria Consuelo Alarcón y Yolima Prada, a quienes se les informó y mostró los ajustes realizados al flujograma del proceso de reorganización, con el fin de aterrizarlo a la realidad de la Delegatura y los procesos que se adelantan allí.
</t>
    </r>
    <r>
      <rPr>
        <b/>
        <sz val="11"/>
        <color rgb="FF0000FF"/>
        <rFont val="Calibri Light"/>
        <family val="2"/>
      </rPr>
      <t>Junio:</t>
    </r>
    <r>
      <rPr>
        <sz val="11"/>
        <color rgb="FF0000FF"/>
        <rFont val="Calibri Light"/>
        <family val="2"/>
      </rPr>
      <t xml:space="preserve"> Se continúa con flujograma del proceso de reorganización, quedando pendiente el de liquidación. 
Julio: Se continúa con flujograma del proceso de reorganización, quedando pendiente el de liquidación. </t>
    </r>
  </si>
  <si>
    <r>
      <rPr>
        <b/>
        <sz val="11"/>
        <color rgb="FF0000FF"/>
        <rFont val="Calibri Light"/>
        <family val="2"/>
      </rPr>
      <t xml:space="preserve">Junio: </t>
    </r>
    <r>
      <rPr>
        <sz val="11"/>
        <color rgb="FF0000FF"/>
        <rFont val="Calibri Light"/>
        <family val="2"/>
      </rPr>
      <t xml:space="preserve">Se crea documento en excel 2024 Control providencias TESAURO, donde se va a identificar el tema (criterio), Juez, proceso, sociedad, expediente, decisión (consecutivo, radicado y fecha), aclaración/adición/corrección (consecutivo, radicado y fecha), y recurso (consecutivo, radicado y fecha), con el fin de tener un control de las providencias e ir actualizando en la medida en que se requiera, y con los proyectos de ley presentados al Congreso.
</t>
    </r>
    <r>
      <rPr>
        <b/>
        <sz val="11"/>
        <color rgb="FF0000FF"/>
        <rFont val="Calibri Light"/>
        <family val="2"/>
      </rPr>
      <t xml:space="preserve">Julio: </t>
    </r>
    <r>
      <rPr>
        <sz val="11"/>
        <color rgb="FF0000FF"/>
        <rFont val="Calibri Light"/>
        <family val="2"/>
      </rPr>
      <t>Se continúa con la recopilacion de providencias de la Delegatura, Direcciones, Coordinaciones e Intendencias Regionales, la cual posteriormente debe ser depurada.</t>
    </r>
  </si>
  <si>
    <t>Organizar, clasificar y sistematizar la información de la jurisprudencia y doctrina jurídica que permita estructurar la memoria institucional de la Entidad.</t>
  </si>
  <si>
    <t>Cumplimiento del cronograma de actividades (Ver hoja "EDT - Actividades")</t>
  </si>
  <si>
    <t>%</t>
  </si>
  <si>
    <t>Actividades ejecutadas
___________________________
Actividades planeadas</t>
  </si>
  <si>
    <t>Gerente de Proyecto</t>
  </si>
  <si>
    <t>CONTRATISTA</t>
  </si>
  <si>
    <t>por definir</t>
  </si>
  <si>
    <t>Elsa María López Roca</t>
  </si>
  <si>
    <t>ElsaL@SUPERSOCIEDADES.GOV.CO</t>
  </si>
  <si>
    <t>Superintendente Delegado de Asuntos Económicos y Societarios</t>
  </si>
  <si>
    <t>No Aplica</t>
  </si>
  <si>
    <t xml:space="preserve">Cumplir con los lineamientos de calidad definidos para la herramienta Tesauro. Que los entregables estén alineados a la estratégia y requerimientos de la Entidad. </t>
  </si>
  <si>
    <t>1. Flujogramas de los procesos de DIAFE e Insolvencia
2. Recopilación de la Información de insumo para la elaboración de fichas.
3. Modelos de fichas de Tesauro a utilizar en la siguiente vigencia
4. Calidad de datos a 54 Fichas y 1700 oficios de la Oficina Asesora Jurídica.
5. Análisis de 360  sentencias para elaborar las fichas  de la DPM y análisis de 54 sentencias con sus respectivas pautas legales
6. Piezas publicitarias de la herramienta Tesauro</t>
  </si>
  <si>
    <t>Desde el levantamiento hasta la revisión y validación de la información recopilada para la elaboración de las fichas de Tesauro de las Delegaturas de Procedimientos de Insolvencia; Intervención y Asuntos Financieros Especiales; Asuntos Económicos y Societarios; y Supervisión Societaria. 
Desde la actualización de la información de la Delegatura de Procedimientos Mercantiles y la Oficina Asesora Juridica para el uso eficiente de la herramienta Tesauro, hasta la verificación de la calidad de datos de la información cargada para cada área (DPM/OAJ).</t>
  </si>
  <si>
    <t xml:space="preserve">No se contempla la automatización de la alimentación del cargue de la información en la herramienta Tesauro. </t>
  </si>
  <si>
    <t>Dedicación en términos de tiempo, del talento humano que hace parte del proyecto. No existe un equipo del proyecto con dedicación exclusiva al mismo. 
Afectación funcional de la Herramienta que impida el desarrollo del proyecto.</t>
  </si>
  <si>
    <t>Respetar los recursos financieros asignados para la ejecución del proyecto; 
Garantizar que los proveedores y/o contratistas sean idóneos para la ejecución del proyecto.
Que el equipo del proyecto (Talento Humano) pueda dedicar el tiempo necesario para el cumplimiento del proyecto y no afectar la ejeución en tiempo ni la calidad de los entregables.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</si>
</sst>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dd/mm/yyyy;@"/>
    <numFmt numFmtId="165" formatCode="[$$-240A]#,##0"/>
    <numFmt numFmtId="166" formatCode="dd\-mm\-yy"/>
    <numFmt numFmtId="167" formatCode="d/mm/yyyy;@"/>
    <numFmt numFmtId="168" formatCode="0.000%"/>
    <numFmt numFmtId="169" formatCode="0.0000%"/>
  </numFmts>
  <fonts count="48"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b/>
      <sz val="10"/>
      <color theme="0"/>
      <name val="Arial"/>
      <family val="2"/>
    </font>
    <font>
      <b/>
      <sz val="9"/>
      <color indexed="9"/>
      <name val="Arial"/>
      <family val="2"/>
    </font>
    <font>
      <sz val="10"/>
      <name val="Arial"/>
      <family val="2"/>
    </font>
    <font>
      <sz val="12"/>
      <name val="Calibri Light"/>
      <family val="2"/>
    </font>
    <font>
      <b/>
      <sz val="9"/>
      <name val="Calibri Light"/>
      <family val="2"/>
    </font>
    <font>
      <sz val="9"/>
      <name val="Calibri Light"/>
      <family val="2"/>
    </font>
    <font>
      <sz val="10"/>
      <name val="Calibri Light"/>
      <family val="2"/>
    </font>
    <font>
      <sz val="11"/>
      <name val="Calibri Light"/>
      <family val="2"/>
    </font>
    <font>
      <sz val="14"/>
      <name val="Calibri Light"/>
      <family val="2"/>
    </font>
    <font>
      <sz val="16"/>
      <name val="Calibri Light"/>
      <family val="2"/>
    </font>
    <font>
      <sz val="15"/>
      <name val="Calibri Light"/>
      <family val="2"/>
    </font>
    <font>
      <sz val="10"/>
      <color theme="0"/>
      <name val="Calibri Light"/>
      <family val="2"/>
    </font>
    <font>
      <u/>
      <sz val="12"/>
      <color theme="10"/>
      <name val="Calibri Light"/>
      <family val="2"/>
    </font>
    <font>
      <sz val="16"/>
      <color theme="0"/>
      <name val="Calibri Light"/>
      <family val="2"/>
    </font>
    <font>
      <sz val="18"/>
      <name val="Calibri Light"/>
      <family val="2"/>
    </font>
    <font>
      <sz val="12"/>
      <color rgb="FF0000FF"/>
      <name val="Calibri Light"/>
      <family val="2"/>
    </font>
    <font>
      <b/>
      <sz val="9"/>
      <color theme="0"/>
      <name val="Calibri Light"/>
      <family val="2"/>
    </font>
    <font>
      <sz val="11"/>
      <color rgb="FF0000FF"/>
      <name val="Calibri Light"/>
      <family val="2"/>
    </font>
    <font>
      <b/>
      <sz val="11"/>
      <color rgb="FF0000FF"/>
      <name val="Calibri Light"/>
      <family val="2"/>
    </font>
    <font>
      <b/>
      <sz val="12"/>
      <color rgb="FF0000FF"/>
      <name val="Calibri Light"/>
      <family val="2"/>
    </font>
    <font>
      <sz val="10"/>
      <color rgb="FF002060"/>
      <name val="Calibri Light"/>
      <family val="2"/>
    </font>
    <font>
      <b/>
      <sz val="16"/>
      <name val="Calibri Light"/>
      <family val="2"/>
    </font>
    <font>
      <b/>
      <sz val="10"/>
      <name val="Calibri Light"/>
      <family val="2"/>
    </font>
    <font>
      <b/>
      <sz val="10"/>
      <color theme="0"/>
      <name val="Calibri Light"/>
      <family val="2"/>
    </font>
    <font>
      <sz val="12"/>
      <color theme="0"/>
      <name val="Calibri Light"/>
      <family val="2"/>
    </font>
    <font>
      <sz val="10"/>
      <color rgb="FF0000FF"/>
      <name val="Calibri Light"/>
      <family val="2"/>
    </font>
    <font>
      <b/>
      <sz val="14"/>
      <color rgb="FF0000FF"/>
      <name val="Calibri Light"/>
      <family val="2"/>
    </font>
    <font>
      <b/>
      <sz val="10"/>
      <color rgb="FF0000FF"/>
      <name val="Calibri Light"/>
      <family val="2"/>
    </font>
    <font>
      <sz val="11"/>
      <color rgb="FFFF0000"/>
      <name val="Calibri Light"/>
      <family val="2"/>
    </font>
    <font>
      <b/>
      <sz val="12"/>
      <name val="Calibri Light"/>
      <family val="2"/>
    </font>
    <font>
      <sz val="11"/>
      <color theme="3"/>
      <name val="Calibri Light"/>
      <family val="2"/>
    </font>
    <font>
      <i/>
      <sz val="11"/>
      <color rgb="FF0000FF"/>
      <name val="Calibri Light"/>
      <family val="2"/>
    </font>
    <font>
      <b/>
      <i/>
      <sz val="11"/>
      <color rgb="FF0000FF"/>
      <name val="Calibri Light"/>
      <family val="2"/>
    </font>
    <font>
      <sz val="9"/>
      <color theme="0"/>
      <name val="Calibri Light"/>
      <family val="2"/>
    </font>
  </fonts>
  <fills count="15">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23"/>
      </patternFill>
    </fill>
    <fill>
      <patternFill patternType="solid">
        <fgColor theme="3" tint="0.79998168889431442"/>
        <bgColor indexed="64"/>
      </patternFill>
    </fill>
    <fill>
      <patternFill patternType="solid">
        <fgColor rgb="FFFFFF00"/>
        <bgColor indexed="64"/>
      </patternFill>
    </fill>
    <fill>
      <patternFill patternType="solid">
        <fgColor rgb="FF00206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FF00"/>
        <bgColor indexed="64"/>
      </patternFill>
    </fill>
    <fill>
      <patternFill patternType="solid">
        <fgColor theme="9" tint="0.79998168889431442"/>
        <bgColor indexed="64"/>
      </patternFill>
    </fill>
  </fills>
  <borders count="61">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s>
  <cellStyleXfs count="6">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xf numFmtId="9" fontId="16" fillId="0" borderId="0" applyFont="0" applyFill="0" applyBorder="0" applyAlignment="0" applyProtection="0"/>
  </cellStyleXfs>
  <cellXfs count="424">
    <xf numFmtId="0" fontId="0" fillId="0" borderId="0" xfId="0"/>
    <xf numFmtId="0" fontId="4" fillId="0" borderId="0" xfId="0" applyFont="1" applyAlignment="1">
      <alignment horizontal="center" vertical="center" wrapText="1"/>
    </xf>
    <xf numFmtId="0" fontId="4" fillId="0" borderId="0" xfId="0" applyFont="1"/>
    <xf numFmtId="0" fontId="4" fillId="4" borderId="0" xfId="0" applyFont="1" applyFill="1" applyAlignment="1">
      <alignment horizontal="center" vertical="center" wrapText="1"/>
    </xf>
    <xf numFmtId="0" fontId="6" fillId="0" borderId="0" xfId="2" applyFont="1" applyAlignment="1">
      <alignment horizontal="center" vertical="center"/>
    </xf>
    <xf numFmtId="0" fontId="6" fillId="4" borderId="0" xfId="0" applyFont="1" applyFill="1" applyAlignment="1">
      <alignment horizontal="center" vertical="center" wrapText="1"/>
    </xf>
    <xf numFmtId="0" fontId="8"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center" vertical="center"/>
    </xf>
    <xf numFmtId="0" fontId="4" fillId="4" borderId="0" xfId="0" applyFont="1" applyFill="1" applyAlignment="1">
      <alignment horizontal="left" vertical="center" wrapText="1"/>
    </xf>
    <xf numFmtId="0" fontId="8" fillId="0" borderId="0" xfId="0" applyFont="1" applyAlignment="1">
      <alignment horizontal="center" vertical="center"/>
    </xf>
    <xf numFmtId="0" fontId="12" fillId="5" borderId="6" xfId="4" applyFont="1" applyFill="1" applyBorder="1" applyAlignment="1">
      <alignment horizontal="center" vertical="center"/>
    </xf>
    <xf numFmtId="0" fontId="4" fillId="0" borderId="2" xfId="0" applyFont="1" applyBorder="1" applyAlignment="1">
      <alignment vertical="center" wrapText="1"/>
    </xf>
    <xf numFmtId="0" fontId="4" fillId="0" borderId="0" xfId="0" applyFont="1" applyAlignment="1">
      <alignment vertical="center" wrapText="1"/>
    </xf>
    <xf numFmtId="0" fontId="2" fillId="0" borderId="0" xfId="0" applyFont="1"/>
    <xf numFmtId="0" fontId="2" fillId="6" borderId="2" xfId="0" applyFont="1" applyFill="1" applyBorder="1"/>
    <xf numFmtId="0" fontId="4" fillId="0" borderId="3" xfId="0" applyFont="1" applyBorder="1" applyAlignment="1">
      <alignment horizontal="center"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7" xfId="0" applyFont="1" applyFill="1" applyBorder="1" applyAlignment="1">
      <alignment horizontal="center" vertical="center" wrapText="1"/>
    </xf>
    <xf numFmtId="0" fontId="5" fillId="3" borderId="2" xfId="0" applyFont="1" applyFill="1" applyBorder="1" applyAlignment="1">
      <alignment horizontal="left" vertical="center"/>
    </xf>
    <xf numFmtId="0" fontId="14" fillId="3" borderId="2" xfId="0" applyFont="1" applyFill="1" applyBorder="1" applyAlignment="1">
      <alignment horizontal="center" vertical="center"/>
    </xf>
    <xf numFmtId="0" fontId="5" fillId="3" borderId="2" xfId="0" applyFont="1" applyFill="1" applyBorder="1" applyAlignment="1">
      <alignment vertical="center"/>
    </xf>
    <xf numFmtId="0" fontId="15" fillId="7" borderId="2" xfId="0" applyFont="1" applyFill="1" applyBorder="1" applyAlignment="1">
      <alignment horizontal="center" vertical="center" wrapText="1"/>
    </xf>
    <xf numFmtId="9" fontId="15" fillId="7" borderId="2" xfId="0" applyNumberFormat="1" applyFont="1" applyFill="1" applyBorder="1" applyAlignment="1">
      <alignment horizontal="center" vertical="center" wrapText="1"/>
    </xf>
    <xf numFmtId="166" fontId="15" fillId="7" borderId="2" xfId="0" applyNumberFormat="1" applyFont="1" applyFill="1" applyBorder="1" applyAlignment="1">
      <alignment horizontal="center" vertical="center" wrapText="1"/>
    </xf>
    <xf numFmtId="0" fontId="15" fillId="3" borderId="2" xfId="0" applyFont="1" applyFill="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8" borderId="0" xfId="0" applyFont="1" applyFill="1" applyAlignment="1">
      <alignment horizontal="center" vertical="center" wrapText="1"/>
    </xf>
    <xf numFmtId="0" fontId="4" fillId="8" borderId="14"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39" xfId="0" applyFont="1" applyBorder="1" applyAlignment="1">
      <alignment vertical="center" wrapText="1"/>
    </xf>
    <xf numFmtId="0" fontId="4" fillId="0" borderId="10" xfId="0" applyFont="1" applyBorder="1" applyAlignment="1">
      <alignment vertical="center" wrapText="1"/>
    </xf>
    <xf numFmtId="0" fontId="4" fillId="0" borderId="13" xfId="0" applyFont="1" applyBorder="1" applyAlignment="1">
      <alignment vertical="center" wrapText="1"/>
    </xf>
    <xf numFmtId="0" fontId="4" fillId="0" borderId="15"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4" fillId="4" borderId="10" xfId="0" applyFont="1" applyFill="1" applyBorder="1" applyAlignment="1">
      <alignment vertical="center" wrapText="1"/>
    </xf>
    <xf numFmtId="0" fontId="4" fillId="4" borderId="13" xfId="0" applyFont="1" applyFill="1" applyBorder="1" applyAlignment="1">
      <alignment vertical="center" wrapText="1"/>
    </xf>
    <xf numFmtId="0" fontId="4" fillId="4" borderId="15"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Alignment="1">
      <alignment vertical="center" wrapText="1"/>
    </xf>
    <xf numFmtId="0" fontId="4" fillId="4" borderId="52" xfId="0" applyFont="1" applyFill="1" applyBorder="1" applyAlignment="1">
      <alignment vertical="center" wrapText="1"/>
    </xf>
    <xf numFmtId="0" fontId="4" fillId="4" borderId="53" xfId="0" applyFont="1" applyFill="1" applyBorder="1" applyAlignment="1">
      <alignment vertical="center" wrapText="1"/>
    </xf>
    <xf numFmtId="0" fontId="7" fillId="0" borderId="0" xfId="2" applyFont="1" applyAlignment="1">
      <alignment vertical="center"/>
    </xf>
    <xf numFmtId="0" fontId="7" fillId="0" borderId="11" xfId="2" applyFont="1" applyBorder="1" applyAlignment="1">
      <alignment vertical="center"/>
    </xf>
    <xf numFmtId="0" fontId="7" fillId="0" borderId="16" xfId="2" applyFont="1" applyBorder="1" applyAlignment="1">
      <alignment vertical="center"/>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0" fontId="5" fillId="3" borderId="2" xfId="0" applyFont="1" applyFill="1" applyBorder="1" applyAlignment="1">
      <alignment vertical="center" wrapText="1"/>
    </xf>
    <xf numFmtId="0" fontId="18" fillId="0" borderId="0" xfId="2" applyFont="1" applyAlignment="1">
      <alignment horizontal="center" vertical="center"/>
    </xf>
    <xf numFmtId="0" fontId="23" fillId="0" borderId="0" xfId="0" applyFont="1" applyAlignment="1">
      <alignment horizontal="center" vertical="center"/>
    </xf>
    <xf numFmtId="0" fontId="23" fillId="0" borderId="0" xfId="0" applyFont="1"/>
    <xf numFmtId="0" fontId="21" fillId="0" borderId="2" xfId="0" applyFont="1" applyBorder="1" applyAlignment="1">
      <alignment horizontal="center" vertical="center" wrapText="1"/>
    </xf>
    <xf numFmtId="0" fontId="21" fillId="0" borderId="2" xfId="0" applyFont="1" applyBorder="1" applyAlignment="1">
      <alignment horizontal="left" vertical="center" wrapText="1"/>
    </xf>
    <xf numFmtId="0" fontId="20" fillId="4" borderId="2" xfId="0" applyFont="1" applyFill="1" applyBorder="1" applyAlignment="1">
      <alignment horizontal="center" vertical="center" wrapText="1"/>
    </xf>
    <xf numFmtId="0" fontId="20" fillId="4" borderId="2" xfId="0" applyFont="1" applyFill="1" applyBorder="1" applyAlignment="1">
      <alignment horizontal="center" vertical="center"/>
    </xf>
    <xf numFmtId="0" fontId="20" fillId="4" borderId="0" xfId="0" applyFont="1" applyFill="1" applyAlignment="1">
      <alignment vertical="center"/>
    </xf>
    <xf numFmtId="0" fontId="20" fillId="4" borderId="2" xfId="0" applyFont="1" applyFill="1" applyBorder="1" applyAlignment="1">
      <alignment vertical="center"/>
    </xf>
    <xf numFmtId="0" fontId="25" fillId="4" borderId="0" xfId="0" applyFont="1" applyFill="1" applyAlignment="1">
      <alignment vertical="center"/>
    </xf>
    <xf numFmtId="0" fontId="19" fillId="0" borderId="0" xfId="0" applyFont="1" applyAlignment="1">
      <alignment horizontal="center" vertical="center" wrapText="1"/>
    </xf>
    <xf numFmtId="2" fontId="19" fillId="0" borderId="2" xfId="0" applyNumberFormat="1" applyFont="1" applyBorder="1" applyAlignment="1">
      <alignment horizontal="center" vertical="center" wrapText="1"/>
    </xf>
    <xf numFmtId="165" fontId="19" fillId="0" borderId="2" xfId="0" applyNumberFormat="1" applyFont="1" applyBorder="1" applyAlignment="1">
      <alignment horizontal="center" vertical="center" wrapText="1"/>
    </xf>
    <xf numFmtId="0" fontId="17" fillId="4" borderId="2" xfId="0" quotePrefix="1" applyFont="1" applyFill="1" applyBorder="1" applyAlignment="1">
      <alignment horizontal="center" vertical="center" wrapText="1"/>
    </xf>
    <xf numFmtId="0" fontId="26" fillId="4" borderId="2" xfId="4" applyFont="1" applyFill="1" applyBorder="1" applyAlignment="1">
      <alignment horizontal="center" vertical="center" wrapText="1"/>
    </xf>
    <xf numFmtId="0" fontId="17" fillId="4" borderId="2" xfId="0" applyFont="1" applyFill="1" applyBorder="1" applyAlignment="1">
      <alignment horizontal="center" vertical="center" wrapText="1"/>
    </xf>
    <xf numFmtId="0" fontId="17" fillId="0" borderId="2" xfId="0" applyFont="1" applyBorder="1" applyAlignment="1">
      <alignment horizontal="center" vertical="center" wrapText="1"/>
    </xf>
    <xf numFmtId="0" fontId="17" fillId="0" borderId="0" xfId="0" applyFont="1" applyAlignment="1">
      <alignment horizontal="center" vertical="center" wrapText="1"/>
    </xf>
    <xf numFmtId="0" fontId="17" fillId="0" borderId="2" xfId="0" applyFont="1" applyBorder="1" applyAlignment="1">
      <alignment horizontal="left" vertical="center" wrapText="1"/>
    </xf>
    <xf numFmtId="0" fontId="23" fillId="4" borderId="2" xfId="0" applyFont="1" applyFill="1" applyBorder="1" applyAlignment="1">
      <alignment horizontal="center" vertical="center" wrapText="1"/>
    </xf>
    <xf numFmtId="0" fontId="23" fillId="4" borderId="2" xfId="0" applyFont="1" applyFill="1" applyBorder="1" applyAlignment="1">
      <alignment horizontal="left" vertical="center" wrapText="1"/>
    </xf>
    <xf numFmtId="164" fontId="23" fillId="4" borderId="2" xfId="0" applyNumberFormat="1" applyFont="1" applyFill="1" applyBorder="1" applyAlignment="1">
      <alignment horizontal="center" vertical="center" wrapText="1"/>
    </xf>
    <xf numFmtId="0" fontId="23" fillId="0" borderId="0" xfId="0" applyFont="1" applyAlignment="1">
      <alignment horizontal="center" vertical="center" wrapText="1"/>
    </xf>
    <xf numFmtId="0" fontId="27" fillId="0" borderId="0" xfId="0" applyFont="1" applyAlignment="1">
      <alignment horizontal="center" vertical="center" wrapText="1"/>
    </xf>
    <xf numFmtId="0" fontId="17" fillId="0" borderId="2" xfId="0" applyFont="1" applyBorder="1" applyAlignment="1">
      <alignment horizontal="justify" vertical="center" wrapText="1"/>
    </xf>
    <xf numFmtId="0" fontId="21" fillId="0" borderId="2" xfId="0" applyFont="1" applyBorder="1" applyAlignment="1">
      <alignment horizontal="justify" vertical="center" wrapText="1"/>
    </xf>
    <xf numFmtId="0" fontId="11" fillId="4" borderId="2" xfId="4" applyFill="1" applyBorder="1" applyAlignment="1">
      <alignment horizontal="center" vertical="center" wrapText="1"/>
    </xf>
    <xf numFmtId="0" fontId="19" fillId="0" borderId="0" xfId="0" applyFont="1"/>
    <xf numFmtId="0" fontId="19" fillId="4" borderId="12" xfId="0" applyFont="1" applyFill="1" applyBorder="1" applyAlignment="1">
      <alignment vertical="center" wrapText="1"/>
    </xf>
    <xf numFmtId="0" fontId="19" fillId="4" borderId="6" xfId="0" applyFont="1" applyFill="1" applyBorder="1" applyAlignment="1">
      <alignment vertical="center" wrapText="1"/>
    </xf>
    <xf numFmtId="0" fontId="19" fillId="4" borderId="14" xfId="0" applyFont="1" applyFill="1" applyBorder="1" applyAlignment="1">
      <alignment vertical="center" wrapText="1"/>
    </xf>
    <xf numFmtId="0" fontId="20" fillId="0" borderId="0" xfId="0" applyFont="1"/>
    <xf numFmtId="0" fontId="30" fillId="3" borderId="2" xfId="0" applyFont="1" applyFill="1" applyBorder="1" applyAlignment="1">
      <alignment horizontal="center" vertical="center" wrapText="1"/>
    </xf>
    <xf numFmtId="0" fontId="30" fillId="3" borderId="2" xfId="0" applyFont="1" applyFill="1" applyBorder="1" applyAlignment="1">
      <alignment horizontal="center" vertical="center"/>
    </xf>
    <xf numFmtId="0" fontId="21" fillId="4" borderId="2" xfId="0" applyFont="1" applyFill="1" applyBorder="1" applyAlignment="1">
      <alignment horizontal="center" vertical="center" wrapText="1"/>
    </xf>
    <xf numFmtId="0" fontId="21" fillId="0" borderId="0" xfId="0" applyFont="1" applyAlignment="1">
      <alignment horizontal="center" vertical="center" wrapText="1"/>
    </xf>
    <xf numFmtId="0" fontId="21" fillId="0" borderId="0" xfId="0" applyFont="1"/>
    <xf numFmtId="0" fontId="21" fillId="4" borderId="2" xfId="0" applyFont="1" applyFill="1" applyBorder="1" applyAlignment="1">
      <alignment horizontal="justify" vertical="center" wrapText="1"/>
    </xf>
    <xf numFmtId="0" fontId="26" fillId="0" borderId="2" xfId="4" applyFont="1" applyBorder="1" applyAlignment="1">
      <alignment horizontal="center" vertical="center" wrapText="1"/>
    </xf>
    <xf numFmtId="0" fontId="23" fillId="0" borderId="0" xfId="0" applyFont="1" applyAlignment="1">
      <alignment horizontal="justify" vertical="center" wrapText="1"/>
    </xf>
    <xf numFmtId="0" fontId="22" fillId="0" borderId="0" xfId="0" applyFont="1" applyAlignment="1">
      <alignment horizontal="justify" vertical="center" wrapText="1"/>
    </xf>
    <xf numFmtId="0" fontId="22" fillId="0" borderId="0" xfId="0" applyFont="1" applyAlignment="1">
      <alignment horizontal="justify" vertical="center"/>
    </xf>
    <xf numFmtId="0" fontId="23" fillId="0" borderId="0" xfId="0" applyFont="1" applyAlignment="1">
      <alignment horizontal="justify" vertical="center"/>
    </xf>
    <xf numFmtId="0" fontId="31" fillId="0" borderId="0" xfId="0" applyFont="1" applyAlignment="1">
      <alignment horizontal="center" vertical="center" wrapText="1"/>
    </xf>
    <xf numFmtId="0" fontId="29" fillId="0" borderId="56" xfId="0" applyFont="1" applyBorder="1" applyAlignment="1">
      <alignment horizontal="center" vertical="center" wrapText="1"/>
    </xf>
    <xf numFmtId="0" fontId="29" fillId="0" borderId="56" xfId="5" applyNumberFormat="1" applyFont="1" applyFill="1" applyBorder="1" applyAlignment="1" applyProtection="1">
      <alignment horizontal="center" vertical="center" wrapText="1"/>
    </xf>
    <xf numFmtId="0" fontId="29" fillId="0" borderId="58" xfId="0" applyFont="1" applyBorder="1" applyAlignment="1">
      <alignment horizontal="justify" vertical="center" wrapText="1"/>
    </xf>
    <xf numFmtId="0" fontId="29" fillId="0" borderId="58" xfId="0" applyFont="1" applyBorder="1" applyAlignment="1">
      <alignment horizontal="center" vertical="center" wrapText="1"/>
    </xf>
    <xf numFmtId="0" fontId="29" fillId="0" borderId="58" xfId="5" applyNumberFormat="1" applyFont="1" applyFill="1" applyBorder="1" applyAlignment="1" applyProtection="1">
      <alignment horizontal="center" vertical="center" wrapText="1"/>
    </xf>
    <xf numFmtId="0" fontId="33" fillId="0" borderId="0" xfId="0" applyFont="1" applyAlignment="1">
      <alignment horizontal="center" vertical="center" wrapText="1"/>
    </xf>
    <xf numFmtId="0" fontId="20" fillId="4" borderId="0" xfId="0" applyFont="1" applyFill="1" applyProtection="1">
      <protection locked="0"/>
    </xf>
    <xf numFmtId="0" fontId="20" fillId="4" borderId="0" xfId="0" applyFont="1" applyFill="1" applyAlignment="1" applyProtection="1">
      <alignment horizontal="center"/>
      <protection locked="0"/>
    </xf>
    <xf numFmtId="0" fontId="20" fillId="4" borderId="0" xfId="0" applyFont="1" applyFill="1" applyAlignment="1" applyProtection="1">
      <alignment vertical="center" wrapText="1"/>
      <protection locked="0"/>
    </xf>
    <xf numFmtId="0" fontId="20" fillId="4" borderId="0" xfId="0" applyFont="1" applyFill="1" applyAlignment="1" applyProtection="1">
      <alignment horizontal="center" vertical="center" wrapText="1"/>
      <protection locked="0"/>
    </xf>
    <xf numFmtId="0" fontId="37" fillId="10" borderId="2" xfId="0" applyFont="1" applyFill="1" applyBorder="1" applyAlignment="1" applyProtection="1">
      <alignment horizontal="center" vertical="center" wrapText="1"/>
      <protection locked="0"/>
    </xf>
    <xf numFmtId="0" fontId="17" fillId="0" borderId="2" xfId="0" applyFont="1" applyBorder="1" applyAlignment="1">
      <alignment vertical="center" wrapText="1"/>
    </xf>
    <xf numFmtId="0" fontId="38" fillId="0" borderId="0" xfId="0" applyFont="1" applyAlignment="1">
      <alignment horizontal="center" vertical="center" wrapText="1"/>
    </xf>
    <xf numFmtId="0" fontId="17" fillId="0" borderId="0" xfId="0" applyFont="1"/>
    <xf numFmtId="10" fontId="34" fillId="0" borderId="57" xfId="5" applyNumberFormat="1" applyFont="1" applyFill="1" applyBorder="1" applyAlignment="1" applyProtection="1">
      <alignment horizontal="center" vertical="center" wrapText="1"/>
      <protection locked="0"/>
    </xf>
    <xf numFmtId="10" fontId="29" fillId="0" borderId="56" xfId="0" applyNumberFormat="1" applyFont="1" applyBorder="1" applyAlignment="1">
      <alignment horizontal="center" vertical="center" wrapText="1"/>
    </xf>
    <xf numFmtId="10" fontId="29" fillId="0" borderId="57" xfId="0" applyNumberFormat="1" applyFont="1" applyBorder="1" applyAlignment="1">
      <alignment horizontal="center" vertical="center" wrapText="1"/>
    </xf>
    <xf numFmtId="10" fontId="29" fillId="0" borderId="58" xfId="0" applyNumberFormat="1" applyFont="1" applyBorder="1" applyAlignment="1">
      <alignment horizontal="center" vertical="center" wrapText="1"/>
    </xf>
    <xf numFmtId="10" fontId="34" fillId="0" borderId="56" xfId="5" applyNumberFormat="1" applyFont="1" applyFill="1" applyBorder="1" applyAlignment="1" applyProtection="1">
      <alignment horizontal="center" vertical="center" wrapText="1"/>
      <protection locked="0"/>
    </xf>
    <xf numFmtId="10" fontId="34" fillId="0" borderId="56" xfId="5" applyNumberFormat="1" applyFont="1" applyFill="1" applyBorder="1" applyAlignment="1" applyProtection="1">
      <alignment horizontal="left" vertical="center" wrapText="1"/>
      <protection locked="0"/>
    </xf>
    <xf numFmtId="10" fontId="34" fillId="0" borderId="58" xfId="5" applyNumberFormat="1" applyFont="1" applyFill="1" applyBorder="1" applyAlignment="1" applyProtection="1">
      <alignment horizontal="center" vertical="center" wrapText="1"/>
      <protection locked="0"/>
    </xf>
    <xf numFmtId="10" fontId="20" fillId="0" borderId="0" xfId="0" applyNumberFormat="1" applyFont="1" applyAlignment="1" applyProtection="1">
      <alignment horizontal="center" vertical="center" wrapText="1"/>
      <protection locked="0"/>
    </xf>
    <xf numFmtId="10" fontId="20" fillId="0" borderId="0" xfId="0" applyNumberFormat="1" applyFont="1" applyAlignment="1" applyProtection="1">
      <alignment horizontal="left" vertical="center" wrapText="1"/>
      <protection locked="0"/>
    </xf>
    <xf numFmtId="10" fontId="22" fillId="0" borderId="0" xfId="0" applyNumberFormat="1" applyFont="1" applyAlignment="1" applyProtection="1">
      <alignment horizontal="left" vertical="center"/>
      <protection locked="0"/>
    </xf>
    <xf numFmtId="10" fontId="37" fillId="10" borderId="2" xfId="0" applyNumberFormat="1" applyFont="1" applyFill="1" applyBorder="1" applyAlignment="1" applyProtection="1">
      <alignment horizontal="center" vertical="center" wrapText="1"/>
      <protection locked="0"/>
    </xf>
    <xf numFmtId="10" fontId="39" fillId="0" borderId="56" xfId="5" applyNumberFormat="1" applyFont="1" applyFill="1" applyBorder="1" applyAlignment="1" applyProtection="1">
      <alignment horizontal="center" vertical="center" wrapText="1"/>
      <protection locked="0"/>
    </xf>
    <xf numFmtId="10" fontId="39" fillId="0" borderId="56" xfId="5" applyNumberFormat="1" applyFont="1" applyFill="1" applyBorder="1" applyAlignment="1" applyProtection="1">
      <alignment horizontal="left" vertical="center" wrapText="1"/>
      <protection locked="0"/>
    </xf>
    <xf numFmtId="10" fontId="39" fillId="0" borderId="57" xfId="5" applyNumberFormat="1" applyFont="1" applyFill="1" applyBorder="1" applyAlignment="1" applyProtection="1">
      <alignment horizontal="center" vertical="center" wrapText="1"/>
      <protection locked="0"/>
    </xf>
    <xf numFmtId="10" fontId="39" fillId="0" borderId="57" xfId="5" applyNumberFormat="1" applyFont="1" applyFill="1" applyBorder="1" applyAlignment="1" applyProtection="1">
      <alignment horizontal="left" vertical="center" wrapText="1"/>
      <protection locked="0"/>
    </xf>
    <xf numFmtId="10" fontId="34" fillId="0" borderId="58" xfId="5" applyNumberFormat="1" applyFont="1" applyFill="1" applyBorder="1" applyAlignment="1" applyProtection="1">
      <alignment horizontal="left" vertical="center" wrapText="1"/>
      <protection locked="0"/>
    </xf>
    <xf numFmtId="10" fontId="39" fillId="0" borderId="58" xfId="5" applyNumberFormat="1" applyFont="1" applyFill="1" applyBorder="1" applyAlignment="1" applyProtection="1">
      <alignment horizontal="center" vertical="center" wrapText="1"/>
      <protection locked="0"/>
    </xf>
    <xf numFmtId="10" fontId="39" fillId="0" borderId="58" xfId="5" applyNumberFormat="1" applyFont="1" applyFill="1" applyBorder="1" applyAlignment="1" applyProtection="1">
      <alignment horizontal="left" vertical="center" wrapText="1"/>
      <protection locked="0"/>
    </xf>
    <xf numFmtId="10" fontId="29" fillId="0" borderId="58" xfId="5" applyNumberFormat="1" applyFont="1" applyFill="1" applyBorder="1" applyAlignment="1" applyProtection="1">
      <alignment horizontal="center" vertical="center" wrapText="1"/>
    </xf>
    <xf numFmtId="0" fontId="29" fillId="0" borderId="2" xfId="0" applyFont="1" applyBorder="1" applyAlignment="1">
      <alignment horizontal="center" vertical="center" wrapText="1"/>
    </xf>
    <xf numFmtId="0" fontId="29" fillId="0" borderId="2" xfId="5" applyNumberFormat="1" applyFont="1" applyFill="1" applyBorder="1" applyAlignment="1" applyProtection="1">
      <alignment horizontal="center" vertical="center" wrapText="1"/>
    </xf>
    <xf numFmtId="10" fontId="29" fillId="0" borderId="2" xfId="5" applyNumberFormat="1" applyFont="1" applyFill="1" applyBorder="1" applyAlignment="1" applyProtection="1">
      <alignment horizontal="center" vertical="center" wrapText="1"/>
    </xf>
    <xf numFmtId="167" fontId="29" fillId="0" borderId="2" xfId="0" applyNumberFormat="1" applyFont="1" applyBorder="1" applyAlignment="1">
      <alignment horizontal="center" vertical="center"/>
    </xf>
    <xf numFmtId="10" fontId="34" fillId="0" borderId="2" xfId="5" applyNumberFormat="1" applyFont="1" applyFill="1" applyBorder="1" applyAlignment="1" applyProtection="1">
      <alignment horizontal="center" vertical="center" wrapText="1"/>
      <protection locked="0"/>
    </xf>
    <xf numFmtId="0" fontId="29" fillId="0" borderId="56" xfId="0" applyFont="1" applyBorder="1" applyAlignment="1">
      <alignment horizontal="justify" vertical="center" wrapText="1"/>
    </xf>
    <xf numFmtId="14" fontId="31" fillId="0" borderId="56" xfId="0" applyNumberFormat="1" applyFont="1" applyBorder="1" applyAlignment="1" applyProtection="1">
      <alignment horizontal="center" vertical="center"/>
      <protection locked="0"/>
    </xf>
    <xf numFmtId="0" fontId="31" fillId="0" borderId="57" xfId="0" applyFont="1" applyBorder="1" applyAlignment="1" applyProtection="1">
      <alignment horizontal="center" vertical="center" wrapText="1"/>
      <protection locked="0"/>
    </xf>
    <xf numFmtId="14" fontId="31" fillId="0" borderId="57" xfId="0" applyNumberFormat="1" applyFont="1" applyBorder="1" applyAlignment="1" applyProtection="1">
      <alignment horizontal="center" vertical="center"/>
      <protection locked="0"/>
    </xf>
    <xf numFmtId="14" fontId="31" fillId="0" borderId="58" xfId="0" applyNumberFormat="1" applyFont="1" applyBorder="1" applyAlignment="1" applyProtection="1">
      <alignment horizontal="center" vertical="center"/>
      <protection locked="0"/>
    </xf>
    <xf numFmtId="14" fontId="31" fillId="0" borderId="56" xfId="0" applyNumberFormat="1" applyFont="1" applyBorder="1" applyAlignment="1" applyProtection="1">
      <alignment horizontal="center" vertical="center" wrapText="1"/>
      <protection locked="0"/>
    </xf>
    <xf numFmtId="14" fontId="31" fillId="0" borderId="57" xfId="0" applyNumberFormat="1" applyFont="1" applyBorder="1" applyAlignment="1" applyProtection="1">
      <alignment horizontal="center" vertical="center" wrapText="1"/>
      <protection locked="0"/>
    </xf>
    <xf numFmtId="14" fontId="31" fillId="0" borderId="58" xfId="0" applyNumberFormat="1" applyFont="1" applyBorder="1" applyAlignment="1" applyProtection="1">
      <alignment horizontal="center" vertical="center" wrapText="1"/>
      <protection locked="0"/>
    </xf>
    <xf numFmtId="14" fontId="31" fillId="0" borderId="60" xfId="0" applyNumberFormat="1" applyFont="1" applyBorder="1" applyAlignment="1" applyProtection="1">
      <alignment horizontal="center" vertical="center"/>
      <protection locked="0"/>
    </xf>
    <xf numFmtId="14" fontId="31" fillId="0" borderId="2" xfId="0" applyNumberFormat="1" applyFont="1" applyBorder="1" applyAlignment="1" applyProtection="1">
      <alignment horizontal="center" vertical="center"/>
      <protection locked="0"/>
    </xf>
    <xf numFmtId="0" fontId="33" fillId="0" borderId="0" xfId="0" applyFont="1" applyAlignment="1" applyProtection="1">
      <alignment horizontal="center" vertical="center" wrapText="1"/>
      <protection locked="0"/>
    </xf>
    <xf numFmtId="0" fontId="31" fillId="0" borderId="56" xfId="0" applyFont="1" applyBorder="1" applyAlignment="1">
      <alignment horizontal="justify" vertical="center"/>
    </xf>
    <xf numFmtId="0" fontId="31" fillId="0" borderId="56" xfId="0" applyFont="1" applyBorder="1" applyAlignment="1">
      <alignment horizontal="center" vertical="center" wrapText="1"/>
    </xf>
    <xf numFmtId="10" fontId="31" fillId="0" borderId="56" xfId="0" applyNumberFormat="1" applyFont="1" applyBorder="1" applyAlignment="1">
      <alignment horizontal="center" vertical="center" wrapText="1"/>
    </xf>
    <xf numFmtId="14" fontId="31" fillId="0" borderId="56" xfId="0" applyNumberFormat="1" applyFont="1" applyBorder="1" applyAlignment="1">
      <alignment horizontal="center" vertical="center"/>
    </xf>
    <xf numFmtId="1" fontId="31" fillId="0" borderId="56" xfId="0" applyNumberFormat="1" applyFont="1" applyBorder="1" applyAlignment="1">
      <alignment horizontal="center" vertical="center"/>
    </xf>
    <xf numFmtId="0" fontId="31" fillId="0" borderId="57" xfId="0" applyFont="1" applyBorder="1" applyAlignment="1">
      <alignment horizontal="justify" vertical="center"/>
    </xf>
    <xf numFmtId="0" fontId="31" fillId="0" borderId="57" xfId="0" applyFont="1" applyBorder="1" applyAlignment="1">
      <alignment horizontal="center" vertical="center" wrapText="1"/>
    </xf>
    <xf numFmtId="10" fontId="31" fillId="0" borderId="57" xfId="0" applyNumberFormat="1" applyFont="1" applyBorder="1" applyAlignment="1">
      <alignment horizontal="center" vertical="center" wrapText="1"/>
    </xf>
    <xf numFmtId="14" fontId="31" fillId="0" borderId="57" xfId="0" applyNumberFormat="1" applyFont="1" applyBorder="1" applyAlignment="1">
      <alignment horizontal="center" vertical="center"/>
    </xf>
    <xf numFmtId="1" fontId="31" fillId="0" borderId="57" xfId="0" applyNumberFormat="1" applyFont="1" applyBorder="1" applyAlignment="1">
      <alignment horizontal="center" vertical="center"/>
    </xf>
    <xf numFmtId="0" fontId="31" fillId="0" borderId="58" xfId="0" applyFont="1" applyBorder="1" applyAlignment="1">
      <alignment horizontal="justify" vertical="center" wrapText="1"/>
    </xf>
    <xf numFmtId="0" fontId="31" fillId="0" borderId="58" xfId="0" applyFont="1" applyBorder="1" applyAlignment="1">
      <alignment horizontal="center" vertical="center" wrapText="1"/>
    </xf>
    <xf numFmtId="10" fontId="31" fillId="0" borderId="58" xfId="0" applyNumberFormat="1" applyFont="1" applyBorder="1" applyAlignment="1">
      <alignment horizontal="center" vertical="center" wrapText="1"/>
    </xf>
    <xf numFmtId="14" fontId="31" fillId="0" borderId="58" xfId="0" applyNumberFormat="1" applyFont="1" applyBorder="1" applyAlignment="1">
      <alignment horizontal="center" vertical="center"/>
    </xf>
    <xf numFmtId="1" fontId="31" fillId="0" borderId="58" xfId="0" applyNumberFormat="1" applyFont="1" applyBorder="1" applyAlignment="1">
      <alignment horizontal="center" vertical="center"/>
    </xf>
    <xf numFmtId="0" fontId="31" fillId="0" borderId="56" xfId="0" applyFont="1" applyBorder="1" applyAlignment="1">
      <alignment horizontal="justify" vertical="center" wrapText="1"/>
    </xf>
    <xf numFmtId="10" fontId="31" fillId="0" borderId="56" xfId="5" applyNumberFormat="1" applyFont="1" applyBorder="1" applyAlignment="1" applyProtection="1">
      <alignment horizontal="center" vertical="center" wrapText="1"/>
    </xf>
    <xf numFmtId="0" fontId="31" fillId="0" borderId="57" xfId="0" applyFont="1" applyBorder="1" applyAlignment="1">
      <alignment horizontal="justify" vertical="center" wrapText="1"/>
    </xf>
    <xf numFmtId="10" fontId="31" fillId="0" borderId="57" xfId="5" applyNumberFormat="1" applyFont="1" applyBorder="1" applyAlignment="1" applyProtection="1">
      <alignment horizontal="center" vertical="center" wrapText="1"/>
    </xf>
    <xf numFmtId="10" fontId="31" fillId="0" borderId="58" xfId="5" applyNumberFormat="1" applyFont="1" applyBorder="1" applyAlignment="1" applyProtection="1">
      <alignment horizontal="center" vertical="center" wrapText="1"/>
    </xf>
    <xf numFmtId="14" fontId="31" fillId="4" borderId="57" xfId="0" applyNumberFormat="1" applyFont="1" applyFill="1" applyBorder="1" applyAlignment="1">
      <alignment horizontal="center" vertical="center" wrapText="1"/>
    </xf>
    <xf numFmtId="14" fontId="31" fillId="4" borderId="58" xfId="0" applyNumberFormat="1" applyFont="1" applyFill="1" applyBorder="1" applyAlignment="1">
      <alignment horizontal="center" vertical="center" wrapText="1"/>
    </xf>
    <xf numFmtId="0" fontId="31" fillId="0" borderId="56" xfId="0" applyFont="1" applyBorder="1" applyAlignment="1">
      <alignment horizontal="left" vertical="center" wrapText="1"/>
    </xf>
    <xf numFmtId="10" fontId="31" fillId="0" borderId="56" xfId="5" applyNumberFormat="1" applyFont="1" applyFill="1" applyBorder="1" applyAlignment="1" applyProtection="1">
      <alignment horizontal="center" vertical="center" wrapText="1"/>
    </xf>
    <xf numFmtId="14" fontId="31" fillId="0" borderId="56" xfId="0" applyNumberFormat="1" applyFont="1" applyBorder="1" applyAlignment="1">
      <alignment horizontal="center" vertical="center" wrapText="1"/>
    </xf>
    <xf numFmtId="1" fontId="31" fillId="0" borderId="56" xfId="0" applyNumberFormat="1" applyFont="1" applyBorder="1" applyAlignment="1">
      <alignment horizontal="center" vertical="center" wrapText="1"/>
    </xf>
    <xf numFmtId="14" fontId="31" fillId="0" borderId="57" xfId="0" applyNumberFormat="1" applyFont="1" applyBorder="1" applyAlignment="1">
      <alignment horizontal="center" vertical="center" wrapText="1"/>
    </xf>
    <xf numFmtId="1" fontId="31" fillId="0" borderId="57" xfId="0" applyNumberFormat="1" applyFont="1" applyBorder="1" applyAlignment="1">
      <alignment horizontal="center" vertical="center" wrapText="1"/>
    </xf>
    <xf numFmtId="14" fontId="31" fillId="0" borderId="58" xfId="0" applyNumberFormat="1" applyFont="1" applyBorder="1" applyAlignment="1">
      <alignment horizontal="center" vertical="center" wrapText="1"/>
    </xf>
    <xf numFmtId="1" fontId="31" fillId="0" borderId="58" xfId="0" applyNumberFormat="1" applyFont="1" applyBorder="1" applyAlignment="1">
      <alignment horizontal="center" vertical="center" wrapText="1"/>
    </xf>
    <xf numFmtId="0" fontId="39" fillId="0" borderId="56" xfId="0" applyFont="1" applyBorder="1" applyAlignment="1">
      <alignment horizontal="center" vertical="center" wrapText="1"/>
    </xf>
    <xf numFmtId="0" fontId="39" fillId="0" borderId="57" xfId="0" applyFont="1" applyBorder="1" applyAlignment="1">
      <alignment horizontal="center" vertical="center" wrapText="1"/>
    </xf>
    <xf numFmtId="0" fontId="39" fillId="0" borderId="58" xfId="0" applyFont="1" applyBorder="1" applyAlignment="1">
      <alignment horizontal="center" vertical="center" wrapText="1"/>
    </xf>
    <xf numFmtId="9" fontId="31" fillId="0" borderId="58" xfId="0" applyNumberFormat="1" applyFont="1" applyBorder="1" applyAlignment="1">
      <alignment horizontal="center" vertical="center" wrapText="1"/>
    </xf>
    <xf numFmtId="0" fontId="31" fillId="0" borderId="60" xfId="0" applyFont="1" applyBorder="1" applyAlignment="1">
      <alignment horizontal="justify" vertical="center" wrapText="1"/>
    </xf>
    <xf numFmtId="0" fontId="31" fillId="0" borderId="60" xfId="0" applyFont="1" applyBorder="1" applyAlignment="1">
      <alignment horizontal="center" vertical="center" wrapText="1"/>
    </xf>
    <xf numFmtId="10" fontId="31" fillId="0" borderId="60" xfId="0" applyNumberFormat="1" applyFont="1" applyBorder="1" applyAlignment="1">
      <alignment horizontal="center" vertical="center" wrapText="1"/>
    </xf>
    <xf numFmtId="14" fontId="31" fillId="0" borderId="60" xfId="0" applyNumberFormat="1" applyFont="1" applyBorder="1" applyAlignment="1">
      <alignment horizontal="center" vertical="center" wrapText="1"/>
    </xf>
    <xf numFmtId="14" fontId="31" fillId="0" borderId="60" xfId="0" applyNumberFormat="1" applyFont="1" applyBorder="1" applyAlignment="1">
      <alignment horizontal="center" vertical="center"/>
    </xf>
    <xf numFmtId="1" fontId="31" fillId="0" borderId="60" xfId="0" applyNumberFormat="1" applyFont="1" applyBorder="1" applyAlignment="1">
      <alignment horizontal="center" vertical="center" wrapText="1"/>
    </xf>
    <xf numFmtId="0" fontId="39" fillId="0" borderId="2" xfId="0" applyFont="1" applyBorder="1" applyAlignment="1">
      <alignment horizontal="center" vertical="center" wrapText="1"/>
    </xf>
    <xf numFmtId="0" fontId="31" fillId="0" borderId="2" xfId="0" applyFont="1" applyBorder="1" applyAlignment="1">
      <alignment horizontal="justify" vertical="center" wrapText="1"/>
    </xf>
    <xf numFmtId="1" fontId="31" fillId="0" borderId="2" xfId="0" applyNumberFormat="1" applyFont="1" applyBorder="1" applyAlignment="1">
      <alignment horizontal="center" vertical="center" wrapText="1"/>
    </xf>
    <xf numFmtId="0" fontId="40" fillId="0" borderId="0" xfId="0" applyFont="1" applyAlignment="1">
      <alignment horizontal="center" vertical="center" wrapText="1"/>
    </xf>
    <xf numFmtId="9" fontId="33" fillId="9" borderId="59" xfId="0" applyNumberFormat="1" applyFont="1" applyFill="1" applyBorder="1" applyAlignment="1">
      <alignment horizontal="center" vertical="center" wrapText="1"/>
    </xf>
    <xf numFmtId="10" fontId="34" fillId="11" borderId="57" xfId="5" applyNumberFormat="1" applyFont="1" applyFill="1" applyBorder="1" applyAlignment="1" applyProtection="1">
      <alignment horizontal="center" vertical="center" wrapText="1"/>
    </xf>
    <xf numFmtId="10" fontId="34" fillId="11" borderId="56" xfId="5" applyNumberFormat="1" applyFont="1" applyFill="1" applyBorder="1" applyAlignment="1" applyProtection="1">
      <alignment horizontal="center" vertical="center" wrapText="1"/>
    </xf>
    <xf numFmtId="10" fontId="34" fillId="11" borderId="58" xfId="5" applyNumberFormat="1" applyFont="1" applyFill="1" applyBorder="1" applyAlignment="1" applyProtection="1">
      <alignment horizontal="center" vertical="center" wrapText="1"/>
    </xf>
    <xf numFmtId="10" fontId="39" fillId="11" borderId="56" xfId="5" applyNumberFormat="1" applyFont="1" applyFill="1" applyBorder="1" applyAlignment="1" applyProtection="1">
      <alignment horizontal="center" vertical="center" wrapText="1"/>
    </xf>
    <xf numFmtId="10" fontId="39" fillId="11" borderId="57" xfId="5" applyNumberFormat="1" applyFont="1" applyFill="1" applyBorder="1" applyAlignment="1" applyProtection="1">
      <alignment horizontal="center" vertical="center" wrapText="1"/>
    </xf>
    <xf numFmtId="10" fontId="39" fillId="11" borderId="58" xfId="5" applyNumberFormat="1" applyFont="1" applyFill="1" applyBorder="1" applyAlignment="1" applyProtection="1">
      <alignment horizontal="center" vertical="center" wrapText="1"/>
    </xf>
    <xf numFmtId="10" fontId="43" fillId="12" borderId="59" xfId="0" applyNumberFormat="1" applyFont="1" applyFill="1" applyBorder="1" applyAlignment="1">
      <alignment horizontal="center" vertical="center" wrapText="1"/>
    </xf>
    <xf numFmtId="10" fontId="34" fillId="11" borderId="2" xfId="5" applyNumberFormat="1" applyFont="1" applyFill="1" applyBorder="1" applyAlignment="1" applyProtection="1">
      <alignment horizontal="center" vertical="center" wrapText="1"/>
    </xf>
    <xf numFmtId="10" fontId="34" fillId="11" borderId="60" xfId="5" applyNumberFormat="1" applyFont="1" applyFill="1" applyBorder="1" applyAlignment="1" applyProtection="1">
      <alignment horizontal="center" vertical="center" wrapText="1"/>
    </xf>
    <xf numFmtId="10" fontId="34" fillId="0" borderId="57" xfId="5" applyNumberFormat="1" applyFont="1" applyFill="1" applyBorder="1" applyAlignment="1" applyProtection="1">
      <alignment horizontal="left" vertical="center" wrapText="1"/>
      <protection locked="0"/>
    </xf>
    <xf numFmtId="10" fontId="34" fillId="0" borderId="60" xfId="5" applyNumberFormat="1" applyFont="1" applyFill="1" applyBorder="1" applyAlignment="1" applyProtection="1">
      <alignment horizontal="center" vertical="center" wrapText="1"/>
      <protection locked="0"/>
    </xf>
    <xf numFmtId="10" fontId="34" fillId="0" borderId="60" xfId="5" applyNumberFormat="1" applyFont="1" applyFill="1" applyBorder="1" applyAlignment="1" applyProtection="1">
      <alignment horizontal="left" vertical="center" wrapText="1"/>
      <protection locked="0"/>
    </xf>
    <xf numFmtId="10" fontId="34" fillId="0" borderId="2" xfId="5" applyNumberFormat="1" applyFont="1" applyFill="1" applyBorder="1" applyAlignment="1" applyProtection="1">
      <alignment horizontal="left" vertical="center" wrapText="1"/>
      <protection locked="0"/>
    </xf>
    <xf numFmtId="168" fontId="29" fillId="0" borderId="57" xfId="0" applyNumberFormat="1" applyFont="1" applyBorder="1" applyAlignment="1">
      <alignment horizontal="center" vertical="center" wrapText="1"/>
    </xf>
    <xf numFmtId="10" fontId="33" fillId="13" borderId="59" xfId="0" applyNumberFormat="1" applyFont="1" applyFill="1" applyBorder="1" applyAlignment="1">
      <alignment horizontal="center" vertical="center" wrapText="1"/>
    </xf>
    <xf numFmtId="0" fontId="31" fillId="0" borderId="56" xfId="0" applyFont="1" applyBorder="1" applyAlignment="1" applyProtection="1">
      <alignment horizontal="justify" vertical="center" wrapText="1"/>
      <protection locked="0"/>
    </xf>
    <xf numFmtId="0" fontId="31" fillId="0" borderId="57" xfId="0" applyFont="1" applyBorder="1" applyAlignment="1" applyProtection="1">
      <alignment horizontal="justify" vertical="center" wrapText="1"/>
      <protection locked="0"/>
    </xf>
    <xf numFmtId="0" fontId="31" fillId="0" borderId="58" xfId="0" applyFont="1" applyBorder="1" applyAlignment="1" applyProtection="1">
      <alignment horizontal="justify" vertical="center" wrapText="1"/>
      <protection locked="0"/>
    </xf>
    <xf numFmtId="0" fontId="31" fillId="0" borderId="57" xfId="0" applyFont="1" applyBorder="1" applyAlignment="1" applyProtection="1">
      <alignment horizontal="justify" vertical="center"/>
      <protection locked="0"/>
    </xf>
    <xf numFmtId="0" fontId="31" fillId="0" borderId="58" xfId="0" applyFont="1" applyBorder="1" applyAlignment="1" applyProtection="1">
      <alignment horizontal="justify" vertical="center"/>
      <protection locked="0"/>
    </xf>
    <xf numFmtId="0" fontId="31" fillId="0" borderId="56" xfId="0" applyFont="1" applyBorder="1" applyAlignment="1" applyProtection="1">
      <alignment horizontal="justify" vertical="center"/>
      <protection locked="0"/>
    </xf>
    <xf numFmtId="0" fontId="32" fillId="0" borderId="2" xfId="0" applyFont="1" applyBorder="1" applyAlignment="1" applyProtection="1">
      <alignment horizontal="justify" vertical="center" wrapText="1"/>
      <protection locked="0"/>
    </xf>
    <xf numFmtId="0" fontId="32" fillId="0" borderId="57" xfId="0" applyFont="1" applyBorder="1" applyAlignment="1" applyProtection="1">
      <alignment horizontal="justify" vertical="center" wrapText="1"/>
      <protection locked="0"/>
    </xf>
    <xf numFmtId="0" fontId="32" fillId="0" borderId="56" xfId="0" applyFont="1" applyBorder="1" applyAlignment="1" applyProtection="1">
      <alignment horizontal="justify" vertical="center" wrapText="1"/>
      <protection locked="0"/>
    </xf>
    <xf numFmtId="10" fontId="34" fillId="0" borderId="56" xfId="5" applyNumberFormat="1" applyFont="1" applyFill="1" applyBorder="1" applyAlignment="1" applyProtection="1">
      <alignment horizontal="center" vertical="center" wrapText="1"/>
    </xf>
    <xf numFmtId="10" fontId="34" fillId="0" borderId="57" xfId="5" applyNumberFormat="1" applyFont="1" applyFill="1" applyBorder="1" applyAlignment="1" applyProtection="1">
      <alignment horizontal="center" vertical="center" wrapText="1"/>
    </xf>
    <xf numFmtId="10" fontId="34" fillId="0" borderId="58" xfId="5" applyNumberFormat="1" applyFont="1" applyFill="1" applyBorder="1" applyAlignment="1" applyProtection="1">
      <alignment horizontal="center" vertical="center" wrapText="1"/>
    </xf>
    <xf numFmtId="10" fontId="39" fillId="0" borderId="56" xfId="5" applyNumberFormat="1" applyFont="1" applyFill="1" applyBorder="1" applyAlignment="1" applyProtection="1">
      <alignment horizontal="center" vertical="center" wrapText="1"/>
    </xf>
    <xf numFmtId="10" fontId="39" fillId="0" borderId="57" xfId="5" applyNumberFormat="1" applyFont="1" applyFill="1" applyBorder="1" applyAlignment="1" applyProtection="1">
      <alignment horizontal="center" vertical="center" wrapText="1"/>
    </xf>
    <xf numFmtId="10" fontId="39" fillId="0" borderId="58" xfId="5" applyNumberFormat="1" applyFont="1" applyFill="1" applyBorder="1" applyAlignment="1" applyProtection="1">
      <alignment horizontal="center" vertical="center" wrapText="1"/>
    </xf>
    <xf numFmtId="10" fontId="34" fillId="0" borderId="60" xfId="5" applyNumberFormat="1" applyFont="1" applyFill="1" applyBorder="1" applyAlignment="1" applyProtection="1">
      <alignment horizontal="center" vertical="center" wrapText="1"/>
    </xf>
    <xf numFmtId="10" fontId="34" fillId="0" borderId="2" xfId="5" applyNumberFormat="1" applyFont="1" applyFill="1" applyBorder="1" applyAlignment="1" applyProtection="1">
      <alignment horizontal="center" vertical="center" wrapText="1"/>
    </xf>
    <xf numFmtId="0" fontId="31" fillId="0" borderId="60" xfId="0" applyFont="1" applyBorder="1" applyAlignment="1" applyProtection="1">
      <alignment horizontal="justify" vertical="center" wrapText="1"/>
      <protection locked="0"/>
    </xf>
    <xf numFmtId="0" fontId="4" fillId="0" borderId="0" xfId="0" applyFont="1" applyAlignment="1">
      <alignment horizontal="center" vertical="center" wrapText="1"/>
    </xf>
    <xf numFmtId="0" fontId="17" fillId="4" borderId="2" xfId="0" applyFont="1" applyFill="1" applyBorder="1" applyAlignment="1">
      <alignment horizontal="center" vertical="center" wrapText="1"/>
    </xf>
    <xf numFmtId="0" fontId="30" fillId="3" borderId="2" xfId="0" applyFont="1" applyFill="1" applyBorder="1" applyAlignment="1">
      <alignment horizontal="center" vertical="center" wrapText="1"/>
    </xf>
    <xf numFmtId="0" fontId="17" fillId="0" borderId="2" xfId="0" applyFont="1" applyBorder="1" applyAlignment="1">
      <alignment horizontal="center" vertical="center" wrapText="1"/>
    </xf>
    <xf numFmtId="0" fontId="5" fillId="3" borderId="2" xfId="0" applyFont="1" applyFill="1" applyBorder="1" applyAlignment="1">
      <alignment horizontal="left" vertical="center"/>
    </xf>
    <xf numFmtId="0" fontId="28" fillId="0" borderId="2" xfId="0" applyFont="1" applyBorder="1" applyAlignment="1">
      <alignment horizontal="left" vertical="center" wrapText="1"/>
    </xf>
    <xf numFmtId="0" fontId="4" fillId="0" borderId="18"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5" xfId="0" applyFont="1" applyBorder="1" applyAlignment="1">
      <alignment horizontal="left" vertical="center" wrapText="1"/>
    </xf>
    <xf numFmtId="0" fontId="4" fillId="0" borderId="13" xfId="0" applyFont="1" applyBorder="1" applyAlignment="1">
      <alignment horizontal="center" vertical="center" wrapText="1"/>
    </xf>
    <xf numFmtId="0" fontId="4" fillId="0" borderId="0" xfId="0" applyFont="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6" fillId="0" borderId="18" xfId="2" applyFont="1" applyBorder="1" applyAlignment="1">
      <alignment horizontal="center" vertical="center"/>
    </xf>
    <xf numFmtId="0" fontId="6" fillId="0" borderId="19" xfId="2" applyFont="1" applyBorder="1" applyAlignment="1">
      <alignment horizontal="center" vertical="center"/>
    </xf>
    <xf numFmtId="0" fontId="6" fillId="0" borderId="26" xfId="2" applyFont="1" applyBorder="1" applyAlignment="1">
      <alignment horizontal="center" vertical="center"/>
    </xf>
    <xf numFmtId="0" fontId="6" fillId="0" borderId="21" xfId="2" applyFont="1" applyBorder="1" applyAlignment="1">
      <alignment horizontal="center" vertical="center"/>
    </xf>
    <xf numFmtId="0" fontId="6" fillId="0" borderId="2" xfId="2" applyFont="1" applyBorder="1" applyAlignment="1">
      <alignment horizontal="center" vertical="center"/>
    </xf>
    <xf numFmtId="0" fontId="6" fillId="0" borderId="5" xfId="2" applyFont="1" applyBorder="1" applyAlignment="1">
      <alignment horizontal="center" vertical="center"/>
    </xf>
    <xf numFmtId="0" fontId="6" fillId="0" borderId="23" xfId="2" applyFont="1" applyBorder="1" applyAlignment="1">
      <alignment horizontal="center" vertical="center"/>
    </xf>
    <xf numFmtId="0" fontId="6" fillId="0" borderId="24" xfId="2" applyFont="1" applyBorder="1" applyAlignment="1">
      <alignment horizontal="center" vertical="center"/>
    </xf>
    <xf numFmtId="0" fontId="6" fillId="0" borderId="27" xfId="2" applyFont="1" applyBorder="1" applyAlignment="1">
      <alignment horizontal="center" vertical="center"/>
    </xf>
    <xf numFmtId="0" fontId="23" fillId="4" borderId="2" xfId="0" applyFont="1" applyFill="1" applyBorder="1" applyAlignment="1">
      <alignment horizontal="left" vertical="center" wrapText="1"/>
    </xf>
    <xf numFmtId="0" fontId="24" fillId="4" borderId="2" xfId="0" applyFont="1" applyFill="1" applyBorder="1" applyAlignment="1">
      <alignment horizontal="justify" vertical="center" wrapText="1"/>
    </xf>
    <xf numFmtId="0" fontId="5" fillId="3" borderId="9" xfId="0" applyFont="1" applyFill="1" applyBorder="1" applyAlignment="1">
      <alignment horizontal="left" vertical="center" wrapText="1"/>
    </xf>
    <xf numFmtId="0" fontId="5" fillId="3" borderId="0" xfId="0" applyFont="1" applyFill="1" applyAlignment="1">
      <alignment horizontal="left" vertical="center" wrapText="1"/>
    </xf>
    <xf numFmtId="0" fontId="4" fillId="0" borderId="19"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2" xfId="0" applyFont="1" applyBorder="1" applyAlignment="1">
      <alignment horizontal="left" vertical="center" wrapText="1"/>
    </xf>
    <xf numFmtId="0" fontId="19" fillId="0" borderId="15" xfId="0" applyFont="1" applyBorder="1" applyAlignment="1">
      <alignment horizontal="left" vertical="center" wrapText="1"/>
    </xf>
    <xf numFmtId="0" fontId="19" fillId="0" borderId="16" xfId="0" applyFont="1" applyBorder="1" applyAlignment="1">
      <alignment horizontal="left" vertical="center" wrapText="1"/>
    </xf>
    <xf numFmtId="0" fontId="19" fillId="0" borderId="17" xfId="0" applyFont="1" applyBorder="1" applyAlignment="1">
      <alignment horizontal="left" vertical="center" wrapText="1"/>
    </xf>
    <xf numFmtId="0" fontId="4" fillId="0" borderId="26" xfId="0" applyFont="1" applyBorder="1" applyAlignment="1">
      <alignment horizontal="left" vertical="center" wrapText="1"/>
    </xf>
    <xf numFmtId="0" fontId="4" fillId="0" borderId="5" xfId="0" applyFont="1" applyBorder="1" applyAlignment="1">
      <alignment horizontal="left" vertical="center" wrapText="1"/>
    </xf>
    <xf numFmtId="0" fontId="18" fillId="0" borderId="23" xfId="2" applyFont="1" applyBorder="1" applyAlignment="1">
      <alignment horizontal="center" vertical="center"/>
    </xf>
    <xf numFmtId="0" fontId="18" fillId="0" borderId="24" xfId="2" applyFont="1" applyBorder="1" applyAlignment="1">
      <alignment horizontal="center" vertical="center"/>
    </xf>
    <xf numFmtId="0" fontId="18" fillId="0" borderId="27" xfId="2" applyFont="1" applyBorder="1" applyAlignment="1">
      <alignment horizontal="center" vertical="center"/>
    </xf>
    <xf numFmtId="0" fontId="19" fillId="0" borderId="23" xfId="0" applyFont="1" applyBorder="1" applyAlignment="1">
      <alignment horizontal="left" vertical="center" wrapText="1"/>
    </xf>
    <xf numFmtId="0" fontId="19" fillId="0" borderId="27" xfId="0" applyFont="1" applyBorder="1" applyAlignment="1">
      <alignment horizontal="left" vertical="center" wrapText="1"/>
    </xf>
    <xf numFmtId="0" fontId="23" fillId="4" borderId="5" xfId="0" applyFont="1" applyFill="1" applyBorder="1" applyAlignment="1">
      <alignment horizontal="left" vertical="center" wrapText="1"/>
    </xf>
    <xf numFmtId="0" fontId="23" fillId="4" borderId="4" xfId="0" applyFont="1" applyFill="1" applyBorder="1" applyAlignment="1">
      <alignment horizontal="left" vertical="center" wrapText="1"/>
    </xf>
    <xf numFmtId="0" fontId="23" fillId="4" borderId="3" xfId="0" applyFont="1" applyFill="1" applyBorder="1" applyAlignment="1">
      <alignment horizontal="left" vertical="center" wrapText="1"/>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6" fillId="0" borderId="28" xfId="2" applyFont="1" applyBorder="1" applyAlignment="1">
      <alignment horizontal="center" vertical="center"/>
    </xf>
    <xf numFmtId="0" fontId="6" fillId="0" borderId="30" xfId="2" applyFont="1" applyBorder="1" applyAlignment="1">
      <alignment horizontal="center" vertical="center"/>
    </xf>
    <xf numFmtId="0" fontId="6" fillId="0" borderId="29" xfId="2" applyFont="1" applyBorder="1" applyAlignment="1">
      <alignment horizontal="center" vertical="center"/>
    </xf>
    <xf numFmtId="0" fontId="6" fillId="0" borderId="31" xfId="2" applyFont="1" applyBorder="1" applyAlignment="1">
      <alignment horizontal="center" vertical="center"/>
    </xf>
    <xf numFmtId="0" fontId="6" fillId="0" borderId="40" xfId="2" applyFont="1" applyBorder="1" applyAlignment="1">
      <alignment horizontal="center" vertical="center"/>
    </xf>
    <xf numFmtId="0" fontId="6" fillId="0" borderId="32" xfId="2" applyFont="1" applyBorder="1" applyAlignment="1">
      <alignment horizontal="center" vertical="center"/>
    </xf>
    <xf numFmtId="0" fontId="22" fillId="0" borderId="2" xfId="0" applyFont="1" applyBorder="1" applyAlignment="1">
      <alignment horizontal="lef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4" fillId="0" borderId="2" xfId="0" applyFont="1" applyBorder="1" applyAlignment="1">
      <alignment horizontal="center" vertical="center" wrapText="1"/>
    </xf>
    <xf numFmtId="0" fontId="17" fillId="0" borderId="2" xfId="0" applyFont="1" applyBorder="1" applyAlignment="1">
      <alignment horizontal="justify" vertical="center" wrapText="1"/>
    </xf>
    <xf numFmtId="0" fontId="6" fillId="0" borderId="10" xfId="2" applyFont="1" applyBorder="1" applyAlignment="1">
      <alignment horizontal="center" vertical="center"/>
    </xf>
    <xf numFmtId="0" fontId="6" fillId="0" borderId="11" xfId="2" applyFont="1" applyBorder="1" applyAlignment="1">
      <alignment horizontal="center" vertical="center"/>
    </xf>
    <xf numFmtId="0" fontId="6" fillId="0" borderId="12" xfId="2" applyFont="1" applyBorder="1" applyAlignment="1">
      <alignment horizontal="center" vertical="center"/>
    </xf>
    <xf numFmtId="0" fontId="6" fillId="0" borderId="54" xfId="2" applyFont="1" applyBorder="1" applyAlignment="1">
      <alignment horizontal="center" vertical="center"/>
    </xf>
    <xf numFmtId="0" fontId="6" fillId="0" borderId="4" xfId="2" applyFont="1" applyBorder="1" applyAlignment="1">
      <alignment horizontal="center" vertical="center"/>
    </xf>
    <xf numFmtId="0" fontId="6" fillId="0" borderId="55" xfId="2" applyFont="1" applyBorder="1" applyAlignment="1">
      <alignment horizontal="center" vertical="center"/>
    </xf>
    <xf numFmtId="0" fontId="6" fillId="0" borderId="15" xfId="2" applyFont="1" applyBorder="1" applyAlignment="1">
      <alignment horizontal="center" vertical="center"/>
    </xf>
    <xf numFmtId="0" fontId="6" fillId="0" borderId="16" xfId="2" applyFont="1" applyBorder="1" applyAlignment="1">
      <alignment horizontal="center" vertical="center"/>
    </xf>
    <xf numFmtId="0" fontId="6" fillId="0" borderId="17" xfId="2" applyFont="1" applyBorder="1" applyAlignment="1">
      <alignment horizontal="center" vertical="center"/>
    </xf>
    <xf numFmtId="0" fontId="23" fillId="0" borderId="2" xfId="0" applyFont="1" applyBorder="1" applyAlignment="1">
      <alignment horizontal="left" vertical="center" wrapText="1"/>
    </xf>
    <xf numFmtId="0" fontId="14" fillId="3" borderId="8" xfId="0" applyFont="1" applyFill="1" applyBorder="1" applyAlignment="1">
      <alignment horizontal="center" vertical="center"/>
    </xf>
    <xf numFmtId="0" fontId="14" fillId="3" borderId="0" xfId="0" applyFont="1" applyFill="1" applyAlignment="1">
      <alignment horizontal="center" vertical="center"/>
    </xf>
    <xf numFmtId="0" fontId="14" fillId="3" borderId="5" xfId="0" applyFont="1" applyFill="1" applyBorder="1" applyAlignment="1">
      <alignment horizontal="center" vertical="center"/>
    </xf>
    <xf numFmtId="0" fontId="14" fillId="3" borderId="3" xfId="0" applyFont="1" applyFill="1" applyBorder="1" applyAlignment="1">
      <alignment horizontal="center" vertical="center"/>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6" fillId="4" borderId="31" xfId="2" applyFont="1" applyFill="1" applyBorder="1" applyAlignment="1">
      <alignment horizontal="center" vertical="center"/>
    </xf>
    <xf numFmtId="0" fontId="6" fillId="4" borderId="40" xfId="2" applyFont="1" applyFill="1" applyBorder="1" applyAlignment="1">
      <alignment horizontal="center" vertical="center"/>
    </xf>
    <xf numFmtId="0" fontId="4" fillId="4" borderId="47"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9" xfId="0" applyFont="1" applyFill="1" applyBorder="1" applyAlignment="1">
      <alignment horizontal="left" vertical="center" wrapText="1"/>
    </xf>
    <xf numFmtId="0" fontId="30" fillId="3" borderId="2" xfId="0" applyFont="1" applyFill="1" applyBorder="1" applyAlignment="1">
      <alignment horizontal="left" vertical="center"/>
    </xf>
    <xf numFmtId="0" fontId="30" fillId="3" borderId="8" xfId="0" applyFont="1" applyFill="1" applyBorder="1" applyAlignment="1">
      <alignment horizontal="center" vertical="center"/>
    </xf>
    <xf numFmtId="0" fontId="30" fillId="3" borderId="0" xfId="0" applyFont="1" applyFill="1" applyAlignment="1">
      <alignment horizontal="center" vertical="center"/>
    </xf>
    <xf numFmtId="0" fontId="17" fillId="4" borderId="2" xfId="0" applyFont="1" applyFill="1" applyBorder="1" applyAlignment="1">
      <alignment horizontal="center" vertical="center" wrapText="1"/>
    </xf>
    <xf numFmtId="0" fontId="21" fillId="4" borderId="2" xfId="0" applyFont="1" applyFill="1" applyBorder="1" applyAlignment="1">
      <alignment horizontal="left" vertical="center" wrapText="1"/>
    </xf>
    <xf numFmtId="0" fontId="30" fillId="3" borderId="2" xfId="0" applyFont="1" applyFill="1" applyBorder="1" applyAlignment="1">
      <alignment horizontal="center" vertical="center" wrapText="1"/>
    </xf>
    <xf numFmtId="0" fontId="19" fillId="4" borderId="0" xfId="0" applyFont="1" applyFill="1" applyAlignment="1">
      <alignment horizontal="center" vertical="center" wrapText="1"/>
    </xf>
    <xf numFmtId="0" fontId="18" fillId="4" borderId="41" xfId="2" applyFont="1" applyFill="1" applyBorder="1" applyAlignment="1">
      <alignment horizontal="center" vertical="center"/>
    </xf>
    <xf numFmtId="0" fontId="18" fillId="4" borderId="47" xfId="2" applyFont="1" applyFill="1" applyBorder="1" applyAlignment="1">
      <alignment horizontal="center" vertical="center"/>
    </xf>
    <xf numFmtId="0" fontId="18" fillId="4" borderId="42" xfId="2" applyFont="1" applyFill="1" applyBorder="1" applyAlignment="1">
      <alignment horizontal="center" vertical="center"/>
    </xf>
    <xf numFmtId="0" fontId="18" fillId="4" borderId="43" xfId="2" applyFont="1" applyFill="1" applyBorder="1" applyAlignment="1">
      <alignment horizontal="center" vertical="center"/>
    </xf>
    <xf numFmtId="0" fontId="18" fillId="4" borderId="48" xfId="2" applyFont="1" applyFill="1" applyBorder="1" applyAlignment="1">
      <alignment horizontal="center" vertical="center"/>
    </xf>
    <xf numFmtId="0" fontId="18" fillId="4" borderId="44" xfId="2" applyFont="1" applyFill="1" applyBorder="1" applyAlignment="1">
      <alignment horizontal="center" vertical="center"/>
    </xf>
    <xf numFmtId="0" fontId="18" fillId="4" borderId="45" xfId="2" applyFont="1" applyFill="1" applyBorder="1" applyAlignment="1">
      <alignment horizontal="center" vertical="center"/>
    </xf>
    <xf numFmtId="0" fontId="18" fillId="4" borderId="49" xfId="2" applyFont="1" applyFill="1" applyBorder="1" applyAlignment="1">
      <alignment horizontal="center" vertical="center"/>
    </xf>
    <xf numFmtId="0" fontId="18" fillId="4" borderId="46" xfId="2" applyFont="1" applyFill="1" applyBorder="1" applyAlignment="1">
      <alignment horizontal="center" vertical="center"/>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15" xfId="0" applyFont="1" applyFill="1" applyBorder="1" applyAlignment="1">
      <alignment horizontal="center" vertical="center" wrapText="1"/>
    </xf>
    <xf numFmtId="0" fontId="19" fillId="4" borderId="16"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23" fillId="0" borderId="5" xfId="0" applyFont="1" applyBorder="1" applyAlignment="1">
      <alignment horizontal="justify" vertical="center" wrapText="1"/>
    </xf>
    <xf numFmtId="0" fontId="23" fillId="0" borderId="4" xfId="0" applyFont="1" applyBorder="1" applyAlignment="1">
      <alignment horizontal="justify" vertical="center" wrapText="1"/>
    </xf>
    <xf numFmtId="0" fontId="23" fillId="0" borderId="3" xfId="0" applyFont="1" applyBorder="1" applyAlignment="1">
      <alignment horizontal="justify" vertical="center" wrapText="1"/>
    </xf>
    <xf numFmtId="0" fontId="23" fillId="0" borderId="2" xfId="0" applyFont="1" applyBorder="1" applyAlignment="1">
      <alignment horizontal="justify" vertical="center" wrapText="1"/>
    </xf>
    <xf numFmtId="0" fontId="4" fillId="4" borderId="19"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6" fillId="4" borderId="18" xfId="2" applyFont="1" applyFill="1" applyBorder="1" applyAlignment="1">
      <alignment horizontal="center" vertical="center"/>
    </xf>
    <xf numFmtId="0" fontId="6" fillId="4" borderId="19" xfId="2" applyFont="1" applyFill="1" applyBorder="1" applyAlignment="1">
      <alignment horizontal="center" vertical="center"/>
    </xf>
    <xf numFmtId="0" fontId="6" fillId="4" borderId="20" xfId="2" applyFont="1" applyFill="1" applyBorder="1" applyAlignment="1">
      <alignment horizontal="center" vertical="center"/>
    </xf>
    <xf numFmtId="0" fontId="6" fillId="4" borderId="21" xfId="2" applyFont="1" applyFill="1" applyBorder="1" applyAlignment="1">
      <alignment horizontal="center" vertical="center"/>
    </xf>
    <xf numFmtId="0" fontId="6" fillId="4" borderId="2" xfId="2" applyFont="1" applyFill="1" applyBorder="1" applyAlignment="1">
      <alignment horizontal="center" vertical="center"/>
    </xf>
    <xf numFmtId="0" fontId="6" fillId="4" borderId="22" xfId="2" applyFont="1" applyFill="1" applyBorder="1" applyAlignment="1">
      <alignment horizontal="center" vertical="center"/>
    </xf>
    <xf numFmtId="0" fontId="6" fillId="4" borderId="23" xfId="2" applyFont="1" applyFill="1" applyBorder="1" applyAlignment="1">
      <alignment horizontal="center" vertical="center"/>
    </xf>
    <xf numFmtId="0" fontId="6" fillId="4" borderId="24" xfId="2" applyFont="1" applyFill="1" applyBorder="1" applyAlignment="1">
      <alignment horizontal="center" vertical="center"/>
    </xf>
    <xf numFmtId="0" fontId="6" fillId="4" borderId="25" xfId="2" applyFont="1" applyFill="1" applyBorder="1" applyAlignment="1">
      <alignment horizontal="center" vertical="center"/>
    </xf>
    <xf numFmtId="0" fontId="22" fillId="0" borderId="2" xfId="0" applyFont="1" applyBorder="1" applyAlignment="1">
      <alignment horizontal="justify" vertical="center" wrapText="1"/>
    </xf>
    <xf numFmtId="0" fontId="22" fillId="0" borderId="2" xfId="0" applyFont="1" applyBorder="1" applyAlignment="1">
      <alignment horizontal="justify" vertical="center"/>
    </xf>
    <xf numFmtId="0" fontId="35" fillId="0" borderId="2" xfId="0" applyFont="1" applyBorder="1" applyAlignment="1">
      <alignment horizontal="left" vertical="center" wrapText="1"/>
    </xf>
    <xf numFmtId="0" fontId="6" fillId="4" borderId="30" xfId="2" applyFont="1" applyFill="1" applyBorder="1" applyAlignment="1">
      <alignment horizontal="center" vertical="center"/>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6" fillId="4" borderId="4" xfId="2" applyFont="1" applyFill="1" applyBorder="1" applyAlignment="1">
      <alignment horizontal="center" vertical="center"/>
    </xf>
    <xf numFmtId="0" fontId="6" fillId="4" borderId="36" xfId="2" applyFont="1" applyFill="1" applyBorder="1" applyAlignment="1">
      <alignment horizontal="center" vertical="center"/>
    </xf>
    <xf numFmtId="0" fontId="4" fillId="4" borderId="18"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36" fillId="4" borderId="2" xfId="0" applyFont="1" applyFill="1" applyBorder="1" applyAlignment="1" applyProtection="1">
      <alignment horizontal="center"/>
      <protection locked="0"/>
    </xf>
    <xf numFmtId="0" fontId="39" fillId="0" borderId="56" xfId="0" applyFont="1" applyBorder="1" applyAlignment="1">
      <alignment horizontal="center" vertical="center" wrapText="1"/>
    </xf>
    <xf numFmtId="0" fontId="39" fillId="0" borderId="58" xfId="0" applyFont="1" applyBorder="1" applyAlignment="1">
      <alignment horizontal="center" vertical="center" wrapText="1"/>
    </xf>
    <xf numFmtId="0" fontId="39" fillId="0" borderId="57" xfId="0" applyFont="1" applyBorder="1" applyAlignment="1">
      <alignment horizontal="center" vertical="center" wrapText="1"/>
    </xf>
    <xf numFmtId="0" fontId="17" fillId="0" borderId="2" xfId="0" applyFont="1" applyBorder="1" applyAlignment="1">
      <alignment horizontal="left" vertical="center" wrapText="1"/>
    </xf>
    <xf numFmtId="0" fontId="17" fillId="0" borderId="5" xfId="0" applyFont="1" applyBorder="1" applyAlignment="1">
      <alignment horizontal="justify" vertical="center" wrapText="1"/>
    </xf>
    <xf numFmtId="0" fontId="17" fillId="0" borderId="4" xfId="0" applyFont="1" applyBorder="1" applyAlignment="1">
      <alignment horizontal="justify" vertical="center" wrapText="1"/>
    </xf>
    <xf numFmtId="0" fontId="17" fillId="0" borderId="3" xfId="0" applyFont="1" applyBorder="1" applyAlignment="1">
      <alignment horizontal="justify" vertical="center" wrapText="1"/>
    </xf>
    <xf numFmtId="0" fontId="17" fillId="0" borderId="5"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2" xfId="0" applyFont="1" applyBorder="1" applyAlignment="1">
      <alignment horizontal="center" vertical="center" wrapText="1"/>
    </xf>
    <xf numFmtId="0" fontId="6" fillId="4" borderId="50" xfId="2" applyFont="1" applyFill="1" applyBorder="1" applyAlignment="1">
      <alignment horizontal="center" vertical="center"/>
    </xf>
    <xf numFmtId="0" fontId="6" fillId="4" borderId="3" xfId="2" applyFont="1" applyFill="1" applyBorder="1" applyAlignment="1">
      <alignment horizontal="center" vertical="center"/>
    </xf>
    <xf numFmtId="0" fontId="6" fillId="4" borderId="51" xfId="2" applyFont="1" applyFill="1" applyBorder="1" applyAlignment="1">
      <alignment horizontal="center" vertical="center"/>
    </xf>
    <xf numFmtId="0" fontId="4" fillId="4" borderId="18"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25" xfId="0" applyFont="1" applyFill="1" applyBorder="1" applyAlignment="1">
      <alignment horizontal="center" vertical="center" wrapText="1"/>
    </xf>
    <xf numFmtId="0" fontId="17" fillId="4" borderId="2" xfId="0" applyFont="1" applyFill="1" applyBorder="1" applyAlignment="1">
      <alignment horizontal="left" vertical="center" wrapText="1"/>
    </xf>
    <xf numFmtId="0" fontId="17" fillId="4" borderId="2" xfId="0" applyFont="1" applyFill="1" applyBorder="1" applyAlignment="1">
      <alignment horizontal="left" vertical="center"/>
    </xf>
    <xf numFmtId="0" fontId="23" fillId="4" borderId="0" xfId="0" applyFont="1" applyFill="1" applyAlignment="1">
      <alignment horizontal="justify" vertical="center" wrapText="1"/>
    </xf>
    <xf numFmtId="0" fontId="23" fillId="4" borderId="2" xfId="0" applyFont="1" applyFill="1" applyBorder="1" applyAlignment="1">
      <alignment horizontal="justify" vertical="center" wrapText="1"/>
    </xf>
    <xf numFmtId="9" fontId="17" fillId="4" borderId="2" xfId="0" applyNumberFormat="1" applyFont="1" applyFill="1" applyBorder="1" applyAlignment="1">
      <alignment horizontal="center" vertical="center" wrapText="1"/>
    </xf>
    <xf numFmtId="0" fontId="43" fillId="4" borderId="2" xfId="0" applyFont="1" applyFill="1" applyBorder="1" applyAlignment="1">
      <alignment horizontal="center" vertical="center" wrapText="1"/>
    </xf>
    <xf numFmtId="10" fontId="31" fillId="14" borderId="56" xfId="0" applyNumberFormat="1" applyFont="1" applyFill="1" applyBorder="1" applyAlignment="1">
      <alignment horizontal="center" vertical="center"/>
    </xf>
    <xf numFmtId="10" fontId="31" fillId="14" borderId="57" xfId="0" applyNumberFormat="1" applyFont="1" applyFill="1" applyBorder="1" applyAlignment="1">
      <alignment horizontal="center" vertical="center"/>
    </xf>
    <xf numFmtId="10" fontId="31" fillId="14" borderId="58" xfId="0" applyNumberFormat="1" applyFont="1" applyFill="1" applyBorder="1" applyAlignment="1">
      <alignment horizontal="center" vertical="center"/>
    </xf>
    <xf numFmtId="10" fontId="31" fillId="14" borderId="56" xfId="0" applyNumberFormat="1" applyFont="1" applyFill="1" applyBorder="1" applyAlignment="1">
      <alignment horizontal="center" vertical="center" wrapText="1"/>
    </xf>
    <xf numFmtId="10" fontId="31" fillId="14" borderId="57" xfId="0" applyNumberFormat="1" applyFont="1" applyFill="1" applyBorder="1" applyAlignment="1">
      <alignment horizontal="center" vertical="center" wrapText="1"/>
    </xf>
    <xf numFmtId="168" fontId="31" fillId="14" borderId="57" xfId="0" applyNumberFormat="1" applyFont="1" applyFill="1" applyBorder="1" applyAlignment="1">
      <alignment horizontal="center" vertical="center" wrapText="1"/>
    </xf>
    <xf numFmtId="168" fontId="31" fillId="14" borderId="58" xfId="0" applyNumberFormat="1" applyFont="1" applyFill="1" applyBorder="1" applyAlignment="1">
      <alignment horizontal="center" vertical="center" wrapText="1"/>
    </xf>
    <xf numFmtId="10" fontId="31" fillId="14" borderId="2" xfId="0" applyNumberFormat="1" applyFont="1" applyFill="1" applyBorder="1" applyAlignment="1">
      <alignment horizontal="center" vertical="center"/>
    </xf>
    <xf numFmtId="169" fontId="8" fillId="0" borderId="0" xfId="0" applyNumberFormat="1" applyFont="1" applyAlignment="1">
      <alignment horizontal="center" vertical="center" wrapText="1"/>
    </xf>
    <xf numFmtId="10" fontId="25" fillId="4" borderId="0" xfId="0" applyNumberFormat="1" applyFont="1" applyFill="1" applyProtection="1">
      <protection locked="0"/>
    </xf>
    <xf numFmtId="0" fontId="25" fillId="4" borderId="0" xfId="0" applyFont="1" applyFill="1" applyAlignment="1" applyProtection="1">
      <alignment horizontal="center"/>
      <protection locked="0"/>
    </xf>
    <xf numFmtId="0" fontId="25" fillId="4" borderId="0" xfId="0" applyFont="1" applyFill="1" applyProtection="1">
      <protection locked="0"/>
    </xf>
    <xf numFmtId="10" fontId="25" fillId="0" borderId="0" xfId="0" applyNumberFormat="1" applyFont="1" applyAlignment="1" applyProtection="1">
      <alignment horizontal="center" vertical="center" wrapText="1"/>
      <protection locked="0"/>
    </xf>
    <xf numFmtId="0" fontId="47" fillId="0" borderId="0" xfId="0" applyFont="1" applyAlignment="1">
      <alignment horizontal="center" vertical="center" wrapText="1"/>
    </xf>
  </cellXfs>
  <cellStyles count="6">
    <cellStyle name="Hipervínculo" xfId="4" builtinId="8"/>
    <cellStyle name="Neutral" xfId="1" builtinId="28" customBuiltin="1"/>
    <cellStyle name="Normal" xfId="0" builtinId="0"/>
    <cellStyle name="Normal 2" xfId="2"/>
    <cellStyle name="Porcentaje" xfId="5" builtinId="5"/>
    <cellStyle name="Total" xfId="3" builtinId="25" customBuiltin="1"/>
  </cellStyles>
  <dxfs count="10">
    <dxf>
      <fill>
        <patternFill>
          <bgColor rgb="FF92D05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235326</xdr:colOff>
      <xdr:row>1</xdr:row>
      <xdr:rowOff>67235</xdr:rowOff>
    </xdr:from>
    <xdr:to>
      <xdr:col>2</xdr:col>
      <xdr:colOff>1322296</xdr:colOff>
      <xdr:row>4</xdr:row>
      <xdr:rowOff>251308</xdr:rowOff>
    </xdr:to>
    <xdr:pic>
      <xdr:nvPicPr>
        <xdr:cNvPr id="4" name="Picture 2">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1444" y="549088"/>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804334</xdr:colOff>
      <xdr:row>1</xdr:row>
      <xdr:rowOff>63499</xdr:rowOff>
    </xdr:from>
    <xdr:to>
      <xdr:col>2</xdr:col>
      <xdr:colOff>917637</xdr:colOff>
      <xdr:row>4</xdr:row>
      <xdr:rowOff>235743</xdr:rowOff>
    </xdr:to>
    <xdr:pic>
      <xdr:nvPicPr>
        <xdr:cNvPr id="5" name="Picture 2">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3084"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34017</xdr:colOff>
      <xdr:row>0</xdr:row>
      <xdr:rowOff>146958</xdr:rowOff>
    </xdr:from>
    <xdr:to>
      <xdr:col>14</xdr:col>
      <xdr:colOff>411256</xdr:colOff>
      <xdr:row>6</xdr:row>
      <xdr:rowOff>48587</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A00-000003000000}"/>
            </a:ext>
          </a:extLst>
        </xdr:cNvPr>
        <xdr:cNvSpPr/>
      </xdr:nvSpPr>
      <xdr:spPr>
        <a:xfrm>
          <a:off x="18198192" y="146958"/>
          <a:ext cx="958264" cy="135895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2</xdr:col>
      <xdr:colOff>714375</xdr:colOff>
      <xdr:row>1</xdr:row>
      <xdr:rowOff>57150</xdr:rowOff>
    </xdr:from>
    <xdr:to>
      <xdr:col>2</xdr:col>
      <xdr:colOff>1801345</xdr:colOff>
      <xdr:row>4</xdr:row>
      <xdr:rowOff>237861</xdr:rowOff>
    </xdr:to>
    <xdr:pic>
      <xdr:nvPicPr>
        <xdr:cNvPr id="5" name="Picture 2">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76300" y="219075"/>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984249</xdr:colOff>
      <xdr:row>20</xdr:row>
      <xdr:rowOff>2</xdr:rowOff>
    </xdr:from>
    <xdr:to>
      <xdr:col>6</xdr:col>
      <xdr:colOff>402789</xdr:colOff>
      <xdr:row>27</xdr:row>
      <xdr:rowOff>139453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5418666" y="4974169"/>
          <a:ext cx="963706" cy="117661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402168</xdr:colOff>
      <xdr:row>1</xdr:row>
      <xdr:rowOff>52917</xdr:rowOff>
    </xdr:from>
    <xdr:to>
      <xdr:col>2</xdr:col>
      <xdr:colOff>515471</xdr:colOff>
      <xdr:row>4</xdr:row>
      <xdr:rowOff>225161</xdr:rowOff>
    </xdr:to>
    <xdr:pic>
      <xdr:nvPicPr>
        <xdr:cNvPr id="5" name="Picture 2">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0918" y="211667"/>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391584</xdr:colOff>
      <xdr:row>1</xdr:row>
      <xdr:rowOff>52916</xdr:rowOff>
    </xdr:from>
    <xdr:to>
      <xdr:col>2</xdr:col>
      <xdr:colOff>504887</xdr:colOff>
      <xdr:row>4</xdr:row>
      <xdr:rowOff>225160</xdr:rowOff>
    </xdr:to>
    <xdr:pic>
      <xdr:nvPicPr>
        <xdr:cNvPr id="6" name="Picture 2">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0334" y="211666"/>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412750</xdr:colOff>
      <xdr:row>1</xdr:row>
      <xdr:rowOff>63500</xdr:rowOff>
    </xdr:from>
    <xdr:to>
      <xdr:col>2</xdr:col>
      <xdr:colOff>526053</xdr:colOff>
      <xdr:row>4</xdr:row>
      <xdr:rowOff>235744</xdr:rowOff>
    </xdr:to>
    <xdr:pic>
      <xdr:nvPicPr>
        <xdr:cNvPr id="5" name="Picture 2">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 y="222250"/>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603251</xdr:colOff>
      <xdr:row>1</xdr:row>
      <xdr:rowOff>63499</xdr:rowOff>
    </xdr:from>
    <xdr:to>
      <xdr:col>1</xdr:col>
      <xdr:colOff>1690221</xdr:colOff>
      <xdr:row>4</xdr:row>
      <xdr:rowOff>235743</xdr:rowOff>
    </xdr:to>
    <xdr:pic>
      <xdr:nvPicPr>
        <xdr:cNvPr id="5" name="Picture 2">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1"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555073</xdr:colOff>
      <xdr:row>1</xdr:row>
      <xdr:rowOff>33131</xdr:rowOff>
    </xdr:from>
    <xdr:to>
      <xdr:col>1</xdr:col>
      <xdr:colOff>1476245</xdr:colOff>
      <xdr:row>4</xdr:row>
      <xdr:rowOff>248478</xdr:rowOff>
    </xdr:to>
    <xdr:pic>
      <xdr:nvPicPr>
        <xdr:cNvPr id="5" name="Picture 2">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86377" y="207066"/>
          <a:ext cx="921172" cy="944216"/>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709084</xdr:colOff>
      <xdr:row>1</xdr:row>
      <xdr:rowOff>63501</xdr:rowOff>
    </xdr:from>
    <xdr:to>
      <xdr:col>1</xdr:col>
      <xdr:colOff>1796054</xdr:colOff>
      <xdr:row>4</xdr:row>
      <xdr:rowOff>235745</xdr:rowOff>
    </xdr:to>
    <xdr:pic>
      <xdr:nvPicPr>
        <xdr:cNvPr id="5" name="Picture 2">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67834" y="222251"/>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30</xdr:row>
      <xdr:rowOff>81643</xdr:rowOff>
    </xdr:from>
    <xdr:to>
      <xdr:col>5</xdr:col>
      <xdr:colOff>718777</xdr:colOff>
      <xdr:row>38</xdr:row>
      <xdr:rowOff>60833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600-000003000000}"/>
            </a:ext>
          </a:extLst>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751417</xdr:colOff>
      <xdr:row>1</xdr:row>
      <xdr:rowOff>63499</xdr:rowOff>
    </xdr:from>
    <xdr:to>
      <xdr:col>2</xdr:col>
      <xdr:colOff>864720</xdr:colOff>
      <xdr:row>4</xdr:row>
      <xdr:rowOff>235743</xdr:rowOff>
    </xdr:to>
    <xdr:pic>
      <xdr:nvPicPr>
        <xdr:cNvPr id="5" name="Picture 2">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0167"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560917</xdr:colOff>
      <xdr:row>23</xdr:row>
      <xdr:rowOff>116417</xdr:rowOff>
    </xdr:from>
    <xdr:to>
      <xdr:col>3</xdr:col>
      <xdr:colOff>1524623</xdr:colOff>
      <xdr:row>31</xdr:row>
      <xdr:rowOff>107703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700-000003000000}"/>
            </a:ext>
          </a:extLst>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772585</xdr:colOff>
      <xdr:row>1</xdr:row>
      <xdr:rowOff>63499</xdr:rowOff>
    </xdr:from>
    <xdr:to>
      <xdr:col>1</xdr:col>
      <xdr:colOff>1859555</xdr:colOff>
      <xdr:row>4</xdr:row>
      <xdr:rowOff>235743</xdr:rowOff>
    </xdr:to>
    <xdr:pic>
      <xdr:nvPicPr>
        <xdr:cNvPr id="5" name="Picture 2">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1335"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800-000004000000}"/>
            </a:ext>
          </a:extLst>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508000</xdr:colOff>
      <xdr:row>1</xdr:row>
      <xdr:rowOff>63499</xdr:rowOff>
    </xdr:from>
    <xdr:to>
      <xdr:col>1</xdr:col>
      <xdr:colOff>1594970</xdr:colOff>
      <xdr:row>4</xdr:row>
      <xdr:rowOff>235743</xdr:rowOff>
    </xdr:to>
    <xdr:pic>
      <xdr:nvPicPr>
        <xdr:cNvPr id="6" name="Picture 2">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6750"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8" Type="http://schemas.openxmlformats.org/officeDocument/2006/relationships/hyperlink" Target="mailto:MargaritaV@SUPERSOCIEDADES.GOV.CO" TargetMode="External"/><Relationship Id="rId13" Type="http://schemas.openxmlformats.org/officeDocument/2006/relationships/hyperlink" Target="mailto:MIGonzalez@supersociedades.gov.co" TargetMode="External"/><Relationship Id="rId18" Type="http://schemas.openxmlformats.org/officeDocument/2006/relationships/drawing" Target="../drawings/drawing7.xml"/><Relationship Id="rId3" Type="http://schemas.openxmlformats.org/officeDocument/2006/relationships/hyperlink" Target="mailto:ElsaL@SUPERSOCIEDADES.GOV.CO" TargetMode="External"/><Relationship Id="rId7" Type="http://schemas.openxmlformats.org/officeDocument/2006/relationships/hyperlink" Target="mailto:RURamirez@SUPERSOCIEDADES.GOV.CO" TargetMode="External"/><Relationship Id="rId12" Type="http://schemas.openxmlformats.org/officeDocument/2006/relationships/hyperlink" Target="mailto:AnaMA@SUPERSOCIEDADES.GOV.CO" TargetMode="External"/><Relationship Id="rId17" Type="http://schemas.openxmlformats.org/officeDocument/2006/relationships/printerSettings" Target="../printerSettings/printerSettings7.bin"/><Relationship Id="rId2" Type="http://schemas.openxmlformats.org/officeDocument/2006/relationships/hyperlink" Target="mailto:MariaA@SUPERSOCIEDADES.GOV.CO" TargetMode="External"/><Relationship Id="rId16" Type="http://schemas.openxmlformats.org/officeDocument/2006/relationships/hyperlink" Target="mailto:MJimenez@SUPERSOCIEDADES.GOV.CO" TargetMode="External"/><Relationship Id="rId20" Type="http://schemas.openxmlformats.org/officeDocument/2006/relationships/comments" Target="../comments6.xml"/><Relationship Id="rId1" Type="http://schemas.openxmlformats.org/officeDocument/2006/relationships/hyperlink" Target="mailto:MariaA@SUPERSOCIEDADES.GOV.CO" TargetMode="External"/><Relationship Id="rId6" Type="http://schemas.openxmlformats.org/officeDocument/2006/relationships/hyperlink" Target="mailto:ManuelaRV@SUPERSOCIEDADES.GOV.CO" TargetMode="External"/><Relationship Id="rId11" Type="http://schemas.openxmlformats.org/officeDocument/2006/relationships/hyperlink" Target="mailto:MauricioE@SUPERSOCIEDADES.GOV.CO" TargetMode="External"/><Relationship Id="rId5" Type="http://schemas.openxmlformats.org/officeDocument/2006/relationships/hyperlink" Target="mailto:SantiagoL@SUPERSOCIEDADES.GOV.CO" TargetMode="External"/><Relationship Id="rId15" Type="http://schemas.openxmlformats.org/officeDocument/2006/relationships/hyperlink" Target="mailto:BEscobar@SUPERSOCIEDADES.GOV.CO" TargetMode="External"/><Relationship Id="rId10" Type="http://schemas.openxmlformats.org/officeDocument/2006/relationships/hyperlink" Target="mailto:ECabrera@SUPERSOCIEDADES.GOV.CO" TargetMode="External"/><Relationship Id="rId19" Type="http://schemas.openxmlformats.org/officeDocument/2006/relationships/vmlDrawing" Target="../drawings/vmlDrawing6.vml"/><Relationship Id="rId4" Type="http://schemas.openxmlformats.org/officeDocument/2006/relationships/hyperlink" Target="mailto:ACervantes@SUPERSOCIEDADES.GOV.CO" TargetMode="External"/><Relationship Id="rId9" Type="http://schemas.openxmlformats.org/officeDocument/2006/relationships/hyperlink" Target="mailto:EnaS@SUPERSOCIEDADES.GOV.CO" TargetMode="External"/><Relationship Id="rId14" Type="http://schemas.openxmlformats.org/officeDocument/2006/relationships/hyperlink" Target="mailto:MarisolCC@SUPERSOCIEDADES.GOV.CO" TargetMode="Externa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S25"/>
  <sheetViews>
    <sheetView showGridLines="0" zoomScale="85" zoomScaleNormal="85" workbookViewId="0">
      <selection activeCell="E7" sqref="E7:K7"/>
    </sheetView>
  </sheetViews>
  <sheetFormatPr baseColWidth="10" defaultColWidth="11.42578125" defaultRowHeight="12" x14ac:dyDescent="0.2"/>
  <cols>
    <col min="1" max="1" width="11.42578125" style="1"/>
    <col min="2" max="2" width="3.28515625" style="1" customWidth="1"/>
    <col min="3" max="3" width="26.5703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2:19" ht="37.5" customHeight="1" thickBot="1" x14ac:dyDescent="0.25"/>
    <row r="2" spans="2:19" ht="26.25" customHeight="1" x14ac:dyDescent="0.2">
      <c r="B2" s="249"/>
      <c r="C2" s="250"/>
      <c r="D2" s="251" t="s">
        <v>121</v>
      </c>
      <c r="E2" s="252"/>
      <c r="F2" s="252"/>
      <c r="G2" s="252"/>
      <c r="H2" s="252"/>
      <c r="I2" s="252"/>
      <c r="J2" s="253"/>
      <c r="K2" s="239" t="s">
        <v>122</v>
      </c>
      <c r="L2" s="240"/>
    </row>
    <row r="3" spans="2:19" ht="23.25" customHeight="1" x14ac:dyDescent="0.2">
      <c r="B3" s="245"/>
      <c r="C3" s="246"/>
      <c r="D3" s="254" t="s">
        <v>123</v>
      </c>
      <c r="E3" s="255"/>
      <c r="F3" s="255"/>
      <c r="G3" s="255"/>
      <c r="H3" s="255"/>
      <c r="I3" s="255"/>
      <c r="J3" s="256"/>
      <c r="K3" s="241" t="s">
        <v>128</v>
      </c>
      <c r="L3" s="242"/>
    </row>
    <row r="4" spans="2:19" ht="24" customHeight="1" x14ac:dyDescent="0.2">
      <c r="B4" s="245"/>
      <c r="C4" s="246"/>
      <c r="D4" s="254" t="s">
        <v>124</v>
      </c>
      <c r="E4" s="255"/>
      <c r="F4" s="255"/>
      <c r="G4" s="255"/>
      <c r="H4" s="255"/>
      <c r="I4" s="255"/>
      <c r="J4" s="256"/>
      <c r="K4" s="241" t="s">
        <v>125</v>
      </c>
      <c r="L4" s="242"/>
    </row>
    <row r="5" spans="2:19" ht="22.5" customHeight="1" thickBot="1" x14ac:dyDescent="0.25">
      <c r="B5" s="247"/>
      <c r="C5" s="248"/>
      <c r="D5" s="257" t="s">
        <v>126</v>
      </c>
      <c r="E5" s="258"/>
      <c r="F5" s="258"/>
      <c r="G5" s="258"/>
      <c r="H5" s="258"/>
      <c r="I5" s="258"/>
      <c r="J5" s="259"/>
      <c r="K5" s="243" t="s">
        <v>127</v>
      </c>
      <c r="L5" s="244"/>
    </row>
    <row r="6" spans="2:19" ht="5.25" customHeight="1" x14ac:dyDescent="0.2">
      <c r="C6" s="4"/>
      <c r="D6" s="4"/>
      <c r="E6" s="4"/>
      <c r="F6" s="4"/>
      <c r="G6" s="4"/>
      <c r="H6" s="4"/>
      <c r="I6" s="4"/>
    </row>
    <row r="7" spans="2:19" ht="48" customHeight="1" x14ac:dyDescent="0.2">
      <c r="C7" s="237" t="s">
        <v>0</v>
      </c>
      <c r="D7" s="237"/>
      <c r="E7" s="238" t="s">
        <v>140</v>
      </c>
      <c r="F7" s="238"/>
      <c r="G7" s="238"/>
      <c r="H7" s="238"/>
      <c r="I7" s="238"/>
      <c r="J7" s="238"/>
      <c r="K7" s="238"/>
      <c r="S7" s="1"/>
    </row>
    <row r="8" spans="2:19" ht="6.75" customHeight="1" x14ac:dyDescent="0.2">
      <c r="C8" s="7"/>
      <c r="D8" s="7"/>
      <c r="E8" s="8"/>
      <c r="F8" s="8"/>
      <c r="G8" s="8"/>
      <c r="H8" s="8"/>
      <c r="I8" s="8"/>
      <c r="S8" s="1"/>
    </row>
    <row r="9" spans="2:19" ht="6.75" customHeight="1" thickBot="1" x14ac:dyDescent="0.25">
      <c r="C9" s="7"/>
      <c r="D9" s="7"/>
      <c r="E9" s="8"/>
      <c r="F9" s="8"/>
      <c r="G9" s="8"/>
      <c r="H9" s="8"/>
      <c r="I9" s="8"/>
      <c r="S9" s="1"/>
    </row>
    <row r="10" spans="2:19" ht="12.75" thickBot="1" x14ac:dyDescent="0.25">
      <c r="B10" s="29"/>
      <c r="C10" s="30"/>
      <c r="D10" s="30"/>
      <c r="E10" s="30"/>
      <c r="F10" s="30"/>
      <c r="G10" s="30"/>
      <c r="H10" s="30"/>
      <c r="I10" s="30"/>
      <c r="J10" s="30"/>
      <c r="K10" s="30"/>
      <c r="L10" s="31"/>
    </row>
    <row r="11" spans="2:19" ht="39.950000000000003" customHeight="1" thickBot="1" x14ac:dyDescent="0.25">
      <c r="B11" s="32"/>
      <c r="C11" s="11" t="s">
        <v>35</v>
      </c>
      <c r="D11" s="33"/>
      <c r="E11" s="11" t="s">
        <v>36</v>
      </c>
      <c r="F11" s="33"/>
      <c r="G11" s="11" t="s">
        <v>49</v>
      </c>
      <c r="H11" s="33"/>
      <c r="I11" s="11" t="s">
        <v>69</v>
      </c>
      <c r="J11" s="33"/>
      <c r="K11" s="11" t="s">
        <v>50</v>
      </c>
      <c r="L11" s="34"/>
    </row>
    <row r="12" spans="2:19" ht="15" customHeight="1" thickBot="1" x14ac:dyDescent="0.25">
      <c r="B12" s="32"/>
      <c r="C12" s="33"/>
      <c r="D12" s="33"/>
      <c r="E12" s="33"/>
      <c r="F12" s="33"/>
      <c r="G12" s="33"/>
      <c r="H12" s="33"/>
      <c r="I12" s="33"/>
      <c r="J12" s="33"/>
      <c r="K12" s="33"/>
      <c r="L12" s="34"/>
    </row>
    <row r="13" spans="2:19" ht="39.950000000000003" customHeight="1" thickBot="1" x14ac:dyDescent="0.25">
      <c r="B13" s="32"/>
      <c r="C13" s="11" t="s">
        <v>37</v>
      </c>
      <c r="D13" s="33"/>
      <c r="E13" s="11" t="s">
        <v>38</v>
      </c>
      <c r="F13" s="33"/>
      <c r="G13" s="11" t="s">
        <v>39</v>
      </c>
      <c r="H13" s="33"/>
      <c r="I13" s="11" t="s">
        <v>51</v>
      </c>
      <c r="J13" s="33"/>
      <c r="K13" s="11" t="s">
        <v>40</v>
      </c>
      <c r="L13" s="34"/>
    </row>
    <row r="14" spans="2:19" ht="15" customHeight="1" thickBot="1" x14ac:dyDescent="0.25">
      <c r="B14" s="32"/>
      <c r="C14" s="33"/>
      <c r="D14" s="33"/>
      <c r="E14" s="33"/>
      <c r="F14" s="33"/>
      <c r="G14" s="33"/>
      <c r="H14" s="33"/>
      <c r="I14" s="33"/>
      <c r="J14" s="33"/>
      <c r="K14" s="33"/>
      <c r="L14" s="34"/>
    </row>
    <row r="15" spans="2:19" ht="37.5" customHeight="1" thickBot="1" x14ac:dyDescent="0.25">
      <c r="B15" s="32"/>
      <c r="C15" s="33"/>
      <c r="D15" s="33"/>
      <c r="E15" s="33"/>
      <c r="F15" s="33"/>
      <c r="G15" s="11" t="s">
        <v>41</v>
      </c>
      <c r="H15" s="33"/>
      <c r="I15" s="33"/>
      <c r="J15" s="33"/>
      <c r="K15" s="33"/>
      <c r="L15" s="34"/>
    </row>
    <row r="16" spans="2:19" ht="12.75" thickBot="1" x14ac:dyDescent="0.25">
      <c r="B16" s="35"/>
      <c r="C16" s="36"/>
      <c r="D16" s="36"/>
      <c r="E16" s="36"/>
      <c r="F16" s="36"/>
      <c r="G16" s="36"/>
      <c r="H16" s="36"/>
      <c r="I16" s="36"/>
      <c r="J16" s="36"/>
      <c r="K16" s="36"/>
      <c r="L16" s="37"/>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3"/>
  <sheetViews>
    <sheetView showGridLines="0" topLeftCell="A13" zoomScale="90" zoomScaleNormal="90" workbookViewId="0">
      <selection activeCell="J24" sqref="J24"/>
    </sheetView>
  </sheetViews>
  <sheetFormatPr baseColWidth="10" defaultColWidth="11.42578125"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6" customWidth="1"/>
    <col min="19" max="19" width="1" style="1" customWidth="1"/>
    <col min="20" max="20" width="1.5703125" style="1" customWidth="1"/>
    <col min="21" max="21" width="1.140625" style="6"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ht="26.25" customHeight="1" x14ac:dyDescent="0.2">
      <c r="B2" s="356"/>
      <c r="C2" s="357"/>
      <c r="D2" s="362" t="s">
        <v>121</v>
      </c>
      <c r="E2" s="363"/>
      <c r="F2" s="363"/>
      <c r="G2" s="363"/>
      <c r="H2" s="363"/>
      <c r="I2" s="363"/>
      <c r="J2" s="364"/>
      <c r="K2" s="59"/>
      <c r="L2" s="57"/>
      <c r="M2" s="350" t="str">
        <f>Proyecto!K2</f>
        <v>Codigo: GC-F-015</v>
      </c>
      <c r="N2" s="350"/>
      <c r="O2" s="350"/>
      <c r="P2" s="351"/>
      <c r="S2" s="6"/>
      <c r="T2" s="6"/>
      <c r="U2" s="10"/>
    </row>
    <row r="3" spans="2:31" ht="23.25" customHeight="1" x14ac:dyDescent="0.2">
      <c r="B3" s="358"/>
      <c r="C3" s="359"/>
      <c r="D3" s="365" t="s">
        <v>123</v>
      </c>
      <c r="E3" s="366"/>
      <c r="F3" s="366"/>
      <c r="G3" s="366"/>
      <c r="H3" s="366"/>
      <c r="I3" s="366"/>
      <c r="J3" s="367"/>
      <c r="K3" s="16"/>
      <c r="L3" s="18"/>
      <c r="M3" s="352" t="str">
        <f>Proyecto!K3</f>
        <v>Fecha: 17 de septiembre de 2014</v>
      </c>
      <c r="N3" s="352"/>
      <c r="O3" s="352"/>
      <c r="P3" s="353"/>
      <c r="S3" s="6"/>
      <c r="T3" s="6"/>
      <c r="U3" s="10"/>
    </row>
    <row r="4" spans="2:31" ht="24" customHeight="1" x14ac:dyDescent="0.2">
      <c r="B4" s="358"/>
      <c r="C4" s="359"/>
      <c r="D4" s="365" t="s">
        <v>124</v>
      </c>
      <c r="E4" s="366"/>
      <c r="F4" s="366"/>
      <c r="G4" s="366"/>
      <c r="H4" s="366"/>
      <c r="I4" s="366"/>
      <c r="J4" s="367"/>
      <c r="K4" s="16"/>
      <c r="L4" s="18"/>
      <c r="M4" s="352" t="str">
        <f>Proyecto!K4</f>
        <v>Version 001</v>
      </c>
      <c r="N4" s="352"/>
      <c r="O4" s="352"/>
      <c r="P4" s="353"/>
      <c r="U4" s="10"/>
    </row>
    <row r="5" spans="2:31" ht="22.5" customHeight="1" thickBot="1" x14ac:dyDescent="0.25">
      <c r="B5" s="360"/>
      <c r="C5" s="361"/>
      <c r="D5" s="368" t="s">
        <v>126</v>
      </c>
      <c r="E5" s="369"/>
      <c r="F5" s="369"/>
      <c r="G5" s="369"/>
      <c r="H5" s="369"/>
      <c r="I5" s="369"/>
      <c r="J5" s="370"/>
      <c r="K5" s="60"/>
      <c r="L5" s="58"/>
      <c r="M5" s="354" t="s">
        <v>127</v>
      </c>
      <c r="N5" s="354"/>
      <c r="O5" s="354"/>
      <c r="P5" s="355"/>
    </row>
    <row r="6" spans="2:31" ht="5.25" customHeight="1" x14ac:dyDescent="0.2">
      <c r="B6" s="4"/>
      <c r="C6" s="4"/>
      <c r="D6" s="4"/>
      <c r="E6" s="4"/>
      <c r="F6" s="4"/>
      <c r="G6" s="4"/>
      <c r="H6" s="4"/>
      <c r="I6" s="4"/>
      <c r="J6" s="4"/>
      <c r="K6" s="4"/>
      <c r="L6" s="4"/>
      <c r="M6" s="4"/>
      <c r="N6" s="4"/>
      <c r="O6" s="4"/>
      <c r="P6" s="4"/>
    </row>
    <row r="7" spans="2:31" ht="46.5" customHeight="1" x14ac:dyDescent="0.2">
      <c r="B7" s="237" t="s">
        <v>0</v>
      </c>
      <c r="C7" s="237"/>
      <c r="D7" s="349" t="str">
        <f>Proyecto!$E$7</f>
        <v>Robustecimiento del uso de la inteligencia artificial a través del Tesauro: buscador inteligente de la jurisprudencia y doctrina jurídica de la Supersociedades</v>
      </c>
      <c r="E7" s="349"/>
      <c r="F7" s="349"/>
      <c r="G7" s="349"/>
      <c r="H7" s="349"/>
      <c r="I7" s="349"/>
      <c r="J7" s="349"/>
      <c r="K7" s="349"/>
      <c r="L7" s="349"/>
      <c r="M7" s="349"/>
      <c r="N7" s="349"/>
      <c r="O7" s="349"/>
      <c r="P7" s="349"/>
      <c r="AE7" s="1"/>
    </row>
    <row r="8" spans="2:31" ht="6.75" customHeight="1" x14ac:dyDescent="0.2">
      <c r="B8" s="7"/>
      <c r="C8" s="7"/>
      <c r="D8" s="104"/>
      <c r="E8" s="104"/>
      <c r="F8" s="104"/>
      <c r="G8" s="104"/>
      <c r="H8" s="104"/>
      <c r="I8" s="104"/>
      <c r="J8" s="104"/>
      <c r="K8" s="104"/>
      <c r="L8" s="104"/>
      <c r="M8" s="104"/>
      <c r="N8" s="104"/>
      <c r="O8" s="104"/>
      <c r="P8" s="104"/>
      <c r="AE8" s="1"/>
    </row>
    <row r="9" spans="2:31" ht="4.5" customHeight="1" x14ac:dyDescent="0.2">
      <c r="D9" s="101"/>
      <c r="E9" s="101"/>
      <c r="F9" s="101"/>
      <c r="G9" s="101"/>
      <c r="H9" s="101"/>
      <c r="I9" s="101"/>
      <c r="J9" s="101"/>
      <c r="K9" s="101"/>
      <c r="L9" s="101"/>
      <c r="M9" s="101"/>
      <c r="N9" s="101"/>
      <c r="O9" s="101"/>
      <c r="P9" s="101"/>
    </row>
    <row r="10" spans="2:31" ht="111" customHeight="1" x14ac:dyDescent="0.2">
      <c r="B10" s="237" t="s">
        <v>29</v>
      </c>
      <c r="C10" s="237"/>
      <c r="D10" s="371" t="s">
        <v>385</v>
      </c>
      <c r="E10" s="372"/>
      <c r="F10" s="372"/>
      <c r="G10" s="372"/>
      <c r="H10" s="372"/>
      <c r="I10" s="372"/>
      <c r="J10" s="372"/>
      <c r="K10" s="372"/>
      <c r="L10" s="372"/>
      <c r="M10" s="372"/>
      <c r="N10" s="372"/>
      <c r="O10" s="372"/>
      <c r="P10" s="372"/>
      <c r="AE10" s="1"/>
    </row>
    <row r="11" spans="2:31" ht="4.5" customHeight="1" x14ac:dyDescent="0.2">
      <c r="D11" s="102"/>
      <c r="E11" s="102"/>
      <c r="F11" s="102"/>
      <c r="G11" s="102"/>
      <c r="H11" s="102"/>
      <c r="I11" s="102"/>
      <c r="J11" s="102"/>
      <c r="K11" s="102"/>
      <c r="L11" s="102"/>
      <c r="M11" s="102"/>
      <c r="N11" s="102"/>
      <c r="O11" s="102"/>
      <c r="P11" s="102"/>
    </row>
    <row r="12" spans="2:31" ht="36.75" customHeight="1" x14ac:dyDescent="0.2">
      <c r="B12" s="237" t="s">
        <v>30</v>
      </c>
      <c r="C12" s="237"/>
      <c r="D12" s="371" t="s">
        <v>386</v>
      </c>
      <c r="E12" s="371"/>
      <c r="F12" s="371"/>
      <c r="G12" s="371"/>
      <c r="H12" s="371"/>
      <c r="I12" s="371"/>
      <c r="J12" s="371"/>
      <c r="K12" s="371"/>
      <c r="L12" s="371"/>
      <c r="M12" s="371"/>
      <c r="N12" s="371"/>
      <c r="O12" s="371"/>
      <c r="P12" s="371"/>
    </row>
    <row r="13" spans="2:31" ht="6" customHeight="1" x14ac:dyDescent="0.2">
      <c r="B13" s="7"/>
      <c r="C13" s="7"/>
      <c r="D13" s="103"/>
      <c r="E13" s="103"/>
      <c r="F13" s="103"/>
      <c r="G13" s="103"/>
      <c r="H13" s="103"/>
      <c r="I13" s="103"/>
      <c r="J13" s="103"/>
      <c r="K13" s="103"/>
      <c r="L13" s="103"/>
      <c r="M13" s="103"/>
      <c r="N13" s="103"/>
      <c r="O13" s="103"/>
      <c r="P13" s="103"/>
      <c r="AE13" s="1"/>
    </row>
    <row r="14" spans="2:31" ht="69" customHeight="1" x14ac:dyDescent="0.2">
      <c r="B14" s="237" t="s">
        <v>31</v>
      </c>
      <c r="C14" s="237"/>
      <c r="D14" s="371" t="s">
        <v>387</v>
      </c>
      <c r="E14" s="371"/>
      <c r="F14" s="371"/>
      <c r="G14" s="371"/>
      <c r="H14" s="371"/>
      <c r="I14" s="371"/>
      <c r="J14" s="371"/>
      <c r="K14" s="371"/>
      <c r="L14" s="371"/>
      <c r="M14" s="371"/>
      <c r="N14" s="371"/>
      <c r="O14" s="371"/>
      <c r="P14" s="371"/>
    </row>
    <row r="15" spans="2:31" ht="6.75" customHeight="1" x14ac:dyDescent="0.2">
      <c r="B15" s="7"/>
      <c r="C15" s="7"/>
      <c r="D15" s="103"/>
      <c r="E15" s="103"/>
      <c r="F15" s="103"/>
      <c r="G15" s="103"/>
      <c r="H15" s="103"/>
      <c r="I15" s="103"/>
      <c r="J15" s="103"/>
      <c r="K15" s="103"/>
      <c r="L15" s="103"/>
      <c r="M15" s="103"/>
      <c r="N15" s="103"/>
      <c r="O15" s="103"/>
      <c r="P15" s="103"/>
      <c r="AE15" s="1"/>
    </row>
    <row r="16" spans="2:31" ht="72" customHeight="1" x14ac:dyDescent="0.2">
      <c r="B16" s="237" t="s">
        <v>32</v>
      </c>
      <c r="C16" s="237"/>
      <c r="D16" s="371" t="s">
        <v>388</v>
      </c>
      <c r="E16" s="371"/>
      <c r="F16" s="371"/>
      <c r="G16" s="371"/>
      <c r="H16" s="371"/>
      <c r="I16" s="371"/>
      <c r="J16" s="371"/>
      <c r="K16" s="371"/>
      <c r="L16" s="371"/>
      <c r="M16" s="371"/>
      <c r="N16" s="371"/>
      <c r="O16" s="371"/>
      <c r="P16" s="371"/>
    </row>
    <row r="17" spans="2:31" ht="5.25" customHeight="1" x14ac:dyDescent="0.2">
      <c r="B17" s="7"/>
      <c r="C17" s="7"/>
      <c r="D17" s="103"/>
      <c r="E17" s="103"/>
      <c r="F17" s="103"/>
      <c r="G17" s="103"/>
      <c r="H17" s="103"/>
      <c r="I17" s="103"/>
      <c r="J17" s="103"/>
      <c r="K17" s="103"/>
      <c r="L17" s="103"/>
      <c r="M17" s="103"/>
      <c r="N17" s="103"/>
      <c r="O17" s="103"/>
      <c r="P17" s="103"/>
      <c r="AE17" s="1"/>
    </row>
    <row r="18" spans="2:31" ht="122.25" customHeight="1" x14ac:dyDescent="0.2">
      <c r="B18" s="237" t="s">
        <v>33</v>
      </c>
      <c r="C18" s="237"/>
      <c r="D18" s="371" t="s">
        <v>384</v>
      </c>
      <c r="E18" s="371"/>
      <c r="F18" s="371"/>
      <c r="G18" s="371"/>
      <c r="H18" s="371"/>
      <c r="I18" s="371"/>
      <c r="J18" s="371"/>
      <c r="K18" s="371"/>
      <c r="L18" s="371"/>
      <c r="M18" s="371"/>
      <c r="N18" s="371"/>
      <c r="O18" s="371"/>
      <c r="P18" s="371"/>
    </row>
    <row r="19" spans="2:31" ht="6.75" customHeight="1" x14ac:dyDescent="0.2">
      <c r="B19" s="7"/>
      <c r="C19" s="7"/>
      <c r="D19" s="103"/>
      <c r="E19" s="103"/>
      <c r="F19" s="103"/>
      <c r="G19" s="103"/>
      <c r="H19" s="103"/>
      <c r="I19" s="103"/>
      <c r="J19" s="103"/>
      <c r="K19" s="103"/>
      <c r="L19" s="103"/>
      <c r="M19" s="103"/>
      <c r="N19" s="103"/>
      <c r="O19" s="103"/>
      <c r="P19" s="103"/>
      <c r="AE19" s="1"/>
    </row>
    <row r="20" spans="2:31" ht="42" customHeight="1" x14ac:dyDescent="0.2">
      <c r="B20" s="237" t="s">
        <v>34</v>
      </c>
      <c r="C20" s="237"/>
      <c r="D20" s="371" t="s">
        <v>383</v>
      </c>
      <c r="E20" s="371"/>
      <c r="F20" s="371"/>
      <c r="G20" s="371"/>
      <c r="H20" s="371"/>
      <c r="I20" s="371"/>
      <c r="J20" s="371"/>
      <c r="K20" s="371"/>
      <c r="L20" s="371"/>
      <c r="M20" s="371"/>
      <c r="N20" s="371"/>
      <c r="O20" s="371"/>
      <c r="P20" s="371"/>
    </row>
    <row r="21" spans="2:31" ht="21" x14ac:dyDescent="0.2">
      <c r="D21" s="84"/>
      <c r="E21" s="84"/>
      <c r="F21" s="84"/>
      <c r="G21" s="84"/>
      <c r="H21" s="84"/>
      <c r="I21" s="84"/>
      <c r="J21" s="84"/>
      <c r="K21" s="84"/>
      <c r="L21" s="84"/>
      <c r="M21" s="84"/>
      <c r="N21" s="84"/>
      <c r="O21" s="84"/>
      <c r="P21" s="84"/>
    </row>
    <row r="22" spans="2:31" ht="21" x14ac:dyDescent="0.2">
      <c r="D22" s="84"/>
      <c r="E22" s="84"/>
      <c r="F22" s="84"/>
      <c r="G22" s="84"/>
      <c r="H22" s="84"/>
      <c r="I22" s="84"/>
      <c r="J22" s="84"/>
      <c r="K22" s="84"/>
      <c r="L22" s="84"/>
      <c r="M22" s="84"/>
      <c r="N22" s="84"/>
      <c r="O22" s="84"/>
      <c r="P22" s="84"/>
    </row>
    <row r="23" spans="2:31" ht="21" x14ac:dyDescent="0.2">
      <c r="D23" s="84"/>
      <c r="E23" s="84"/>
      <c r="F23" s="84"/>
      <c r="G23" s="84"/>
      <c r="H23" s="84"/>
      <c r="I23" s="84"/>
      <c r="J23" s="84"/>
      <c r="K23" s="84"/>
      <c r="L23" s="84"/>
      <c r="M23" s="84"/>
      <c r="N23" s="84"/>
      <c r="O23" s="84"/>
      <c r="P23" s="84"/>
    </row>
  </sheetData>
  <mergeCells count="26">
    <mergeCell ref="D20:P20"/>
    <mergeCell ref="B10:C10"/>
    <mergeCell ref="D10:P10"/>
    <mergeCell ref="B12:C12"/>
    <mergeCell ref="B14:C14"/>
    <mergeCell ref="B16:C16"/>
    <mergeCell ref="B18:C18"/>
    <mergeCell ref="B20:C20"/>
    <mergeCell ref="D18:P18"/>
    <mergeCell ref="D12:P12"/>
    <mergeCell ref="D14:P14"/>
    <mergeCell ref="D16:P16"/>
    <mergeCell ref="B7:C7"/>
    <mergeCell ref="D7:P7"/>
    <mergeCell ref="M2:P2"/>
    <mergeCell ref="M3:P3"/>
    <mergeCell ref="M4:P4"/>
    <mergeCell ref="M5:P5"/>
    <mergeCell ref="B2:C2"/>
    <mergeCell ref="B3:C3"/>
    <mergeCell ref="B4:C4"/>
    <mergeCell ref="B5:C5"/>
    <mergeCell ref="D2:J2"/>
    <mergeCell ref="D3:J3"/>
    <mergeCell ref="D4:J4"/>
    <mergeCell ref="D5:J5"/>
  </mergeCells>
  <dataValidations count="1">
    <dataValidation type="whole" allowBlank="1" showInputMessage="1" showErrorMessage="1" sqref="G20:M65492 O9:U9 G9:M9 W9:AC9 Q11:U12 O11:P11 G11:M11 W14:AC14 Q14:U14 G16:M16 W11:AC12 W16:AC16 O20:U65492 G18:M18 O18:U18 W18:AC18 W20:AC65492 O16:U16">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AK58"/>
  <sheetViews>
    <sheetView showGridLines="0" tabSelected="1" topLeftCell="A7" zoomScale="80" zoomScaleNormal="80" workbookViewId="0">
      <pane xSplit="6" ySplit="3" topLeftCell="G37" activePane="bottomRight" state="frozen"/>
      <selection activeCell="A7" sqref="A7"/>
      <selection pane="topRight" activeCell="G7" sqref="G7"/>
      <selection pane="bottomLeft" activeCell="A10" sqref="A10"/>
      <selection pane="bottomRight" activeCell="J15" sqref="J15"/>
    </sheetView>
  </sheetViews>
  <sheetFormatPr baseColWidth="10" defaultColWidth="11.42578125" defaultRowHeight="12.75" x14ac:dyDescent="0.2"/>
  <cols>
    <col min="1" max="1" width="2.42578125" style="1" customWidth="1"/>
    <col min="2" max="2" width="12.85546875" style="1" customWidth="1"/>
    <col min="3" max="3" width="38" style="1" customWidth="1"/>
    <col min="4" max="4" width="25.28515625" style="1" customWidth="1"/>
    <col min="5" max="5" width="11.85546875" style="1" customWidth="1"/>
    <col min="6" max="6" width="12.140625" style="1" customWidth="1"/>
    <col min="7" max="7" width="18.42578125" style="1" customWidth="1"/>
    <col min="8" max="8" width="17.28515625" style="1" customWidth="1"/>
    <col min="9" max="9" width="16.28515625" style="1" customWidth="1"/>
    <col min="10" max="10" width="10" style="1" customWidth="1"/>
    <col min="11" max="11" width="64.42578125" style="1" customWidth="1"/>
    <col min="12" max="12" width="14.42578125" style="1" customWidth="1"/>
    <col min="13" max="13" width="20.28515625" style="1" customWidth="1"/>
    <col min="14" max="14" width="13.5703125" style="112" hidden="1" customWidth="1"/>
    <col min="15" max="15" width="8.7109375" style="113" hidden="1" customWidth="1"/>
    <col min="16" max="18" width="8.7109375" style="112" hidden="1" customWidth="1"/>
    <col min="19" max="19" width="8.7109375" style="113" hidden="1" customWidth="1"/>
    <col min="20" max="21" width="8.7109375" style="112" hidden="1" customWidth="1"/>
    <col min="22" max="22" width="11" style="112" hidden="1" customWidth="1"/>
    <col min="23" max="23" width="8.7109375" style="112" hidden="1" customWidth="1"/>
    <col min="24" max="24" width="10" style="112" hidden="1" customWidth="1"/>
    <col min="25" max="27" width="8.7109375" style="112" hidden="1" customWidth="1"/>
    <col min="28" max="28" width="10.7109375" style="112" hidden="1" customWidth="1"/>
    <col min="29" max="35" width="8.7109375" style="112" hidden="1" customWidth="1"/>
    <col min="36" max="36" width="11.7109375" style="127" hidden="1" customWidth="1"/>
    <col min="37" max="37" width="9.140625" style="72" customWidth="1"/>
    <col min="38" max="235" width="9.140625" style="1" customWidth="1"/>
    <col min="236" max="16384" width="11.42578125" style="1"/>
  </cols>
  <sheetData>
    <row r="1" spans="2:36" ht="13.5" thickBot="1" x14ac:dyDescent="0.25"/>
    <row r="2" spans="2:36" ht="26.25" customHeight="1" x14ac:dyDescent="0.2">
      <c r="C2" s="375"/>
      <c r="D2" s="374" t="s">
        <v>121</v>
      </c>
      <c r="E2" s="374"/>
      <c r="F2" s="374"/>
      <c r="G2" s="374"/>
      <c r="H2" s="374"/>
      <c r="I2" s="374"/>
      <c r="J2" s="374"/>
      <c r="K2" s="374"/>
      <c r="L2" s="380" t="str">
        <f>Proyecto!K2</f>
        <v>Codigo: GC-F-015</v>
      </c>
      <c r="M2" s="351"/>
      <c r="N2" s="114"/>
      <c r="O2" s="115"/>
      <c r="P2" s="114"/>
      <c r="Q2" s="114"/>
      <c r="R2" s="114"/>
      <c r="S2" s="115"/>
      <c r="T2" s="114"/>
      <c r="U2" s="114"/>
      <c r="V2" s="114"/>
      <c r="W2" s="114"/>
      <c r="X2" s="114"/>
      <c r="Y2" s="114"/>
      <c r="Z2" s="114"/>
      <c r="AA2" s="114"/>
      <c r="AB2" s="114"/>
      <c r="AC2" s="114"/>
      <c r="AD2" s="114"/>
      <c r="AE2" s="114"/>
      <c r="AF2" s="114"/>
      <c r="AG2" s="114"/>
      <c r="AH2" s="114"/>
      <c r="AI2" s="114"/>
      <c r="AJ2" s="128"/>
    </row>
    <row r="3" spans="2:36" ht="23.25" customHeight="1" x14ac:dyDescent="0.2">
      <c r="C3" s="376"/>
      <c r="D3" s="378" t="s">
        <v>123</v>
      </c>
      <c r="E3" s="378"/>
      <c r="F3" s="378"/>
      <c r="G3" s="378"/>
      <c r="H3" s="378"/>
      <c r="I3" s="378"/>
      <c r="J3" s="378"/>
      <c r="K3" s="378"/>
      <c r="L3" s="381" t="str">
        <f>Proyecto!K3</f>
        <v>Fecha: 17 de septiembre de 2014</v>
      </c>
      <c r="M3" s="353"/>
      <c r="N3" s="114"/>
      <c r="O3" s="115"/>
      <c r="P3" s="114"/>
      <c r="Q3" s="114"/>
      <c r="R3" s="114"/>
      <c r="S3" s="115"/>
      <c r="T3" s="114"/>
      <c r="U3" s="114"/>
      <c r="V3" s="114"/>
      <c r="W3" s="114"/>
      <c r="X3" s="114"/>
      <c r="Y3" s="114"/>
      <c r="Z3" s="114"/>
      <c r="AA3" s="114"/>
      <c r="AB3" s="114"/>
      <c r="AC3" s="114"/>
      <c r="AD3" s="114"/>
      <c r="AE3" s="114"/>
      <c r="AF3" s="114"/>
      <c r="AG3" s="114"/>
      <c r="AH3" s="114"/>
      <c r="AI3" s="114"/>
      <c r="AJ3" s="128"/>
    </row>
    <row r="4" spans="2:36" ht="24" customHeight="1" x14ac:dyDescent="0.2">
      <c r="C4" s="376"/>
      <c r="D4" s="378" t="s">
        <v>124</v>
      </c>
      <c r="E4" s="378"/>
      <c r="F4" s="378"/>
      <c r="G4" s="378"/>
      <c r="H4" s="378"/>
      <c r="I4" s="378"/>
      <c r="J4" s="378"/>
      <c r="K4" s="378"/>
      <c r="L4" s="381" t="str">
        <f>Proyecto!K4</f>
        <v>Version 001</v>
      </c>
      <c r="M4" s="353"/>
      <c r="N4" s="114"/>
      <c r="O4" s="115"/>
      <c r="P4" s="114"/>
      <c r="Q4" s="114"/>
      <c r="R4" s="114"/>
      <c r="S4" s="115"/>
      <c r="T4" s="114"/>
      <c r="U4" s="114"/>
      <c r="V4" s="114"/>
      <c r="W4" s="114"/>
      <c r="X4" s="114"/>
      <c r="Y4" s="114"/>
      <c r="Z4" s="114"/>
      <c r="AA4" s="114"/>
      <c r="AB4" s="114"/>
      <c r="AC4" s="114"/>
      <c r="AD4" s="114"/>
      <c r="AE4" s="114"/>
      <c r="AF4" s="114"/>
      <c r="AG4" s="114"/>
      <c r="AH4" s="114"/>
      <c r="AI4" s="114"/>
      <c r="AJ4" s="128"/>
    </row>
    <row r="5" spans="2:36" ht="22.5" customHeight="1" thickBot="1" x14ac:dyDescent="0.25">
      <c r="C5" s="377"/>
      <c r="D5" s="379" t="s">
        <v>126</v>
      </c>
      <c r="E5" s="379"/>
      <c r="F5" s="379"/>
      <c r="G5" s="379"/>
      <c r="H5" s="379"/>
      <c r="I5" s="379"/>
      <c r="J5" s="379"/>
      <c r="K5" s="379"/>
      <c r="L5" s="382" t="s">
        <v>127</v>
      </c>
      <c r="M5" s="355"/>
      <c r="N5" s="114"/>
      <c r="O5" s="115"/>
      <c r="P5" s="114"/>
      <c r="Q5" s="114"/>
      <c r="R5" s="114"/>
      <c r="S5" s="115"/>
      <c r="T5" s="114"/>
      <c r="U5" s="114"/>
      <c r="V5" s="114"/>
      <c r="W5" s="114"/>
      <c r="X5" s="114"/>
      <c r="Y5" s="114"/>
      <c r="Z5" s="114"/>
      <c r="AA5" s="114"/>
      <c r="AB5" s="114"/>
      <c r="AC5" s="114"/>
      <c r="AD5" s="114"/>
      <c r="AE5" s="114"/>
      <c r="AF5" s="114"/>
      <c r="AG5" s="114"/>
      <c r="AH5" s="114"/>
      <c r="AI5" s="114"/>
      <c r="AJ5" s="128"/>
    </row>
    <row r="6" spans="2:36" ht="5.25" customHeight="1" x14ac:dyDescent="0.2">
      <c r="C6" s="4"/>
      <c r="D6" s="4"/>
      <c r="E6" s="4"/>
      <c r="F6" s="4"/>
    </row>
    <row r="7" spans="2:36" ht="42.75" customHeight="1" x14ac:dyDescent="0.2">
      <c r="C7" s="237" t="s">
        <v>0</v>
      </c>
      <c r="D7" s="237"/>
      <c r="E7" s="373" t="str">
        <f>Proyecto!$E$7</f>
        <v>Robustecimiento del uso de la inteligencia artificial a través del Tesauro: buscador inteligente de la jurisprudencia y doctrina jurídica de la Supersociedades</v>
      </c>
      <c r="F7" s="373"/>
      <c r="G7" s="373"/>
      <c r="H7" s="373"/>
      <c r="I7" s="373"/>
      <c r="J7" s="373"/>
      <c r="K7" s="373"/>
      <c r="L7" s="373"/>
      <c r="M7" s="373"/>
      <c r="N7" s="115"/>
      <c r="O7" s="115"/>
      <c r="P7" s="115"/>
      <c r="Q7" s="115"/>
      <c r="R7" s="115"/>
      <c r="S7" s="115"/>
      <c r="T7" s="115"/>
      <c r="U7" s="115"/>
      <c r="V7" s="115"/>
      <c r="W7" s="115"/>
      <c r="X7" s="115"/>
      <c r="Y7" s="115"/>
      <c r="Z7" s="115"/>
      <c r="AA7" s="115"/>
      <c r="AB7" s="115"/>
      <c r="AC7" s="115"/>
      <c r="AD7" s="115"/>
      <c r="AE7" s="115"/>
      <c r="AF7" s="115"/>
      <c r="AG7" s="115"/>
      <c r="AH7" s="115"/>
      <c r="AI7" s="115"/>
      <c r="AJ7" s="129"/>
    </row>
    <row r="8" spans="2:36" x14ac:dyDescent="0.2">
      <c r="N8" s="383" t="s">
        <v>220</v>
      </c>
      <c r="O8" s="383"/>
      <c r="P8" s="383" t="s">
        <v>221</v>
      </c>
      <c r="Q8" s="383"/>
      <c r="R8" s="383" t="s">
        <v>222</v>
      </c>
      <c r="S8" s="383"/>
      <c r="T8" s="383" t="s">
        <v>223</v>
      </c>
      <c r="U8" s="383"/>
      <c r="V8" s="383" t="s">
        <v>224</v>
      </c>
      <c r="W8" s="383"/>
      <c r="X8" s="383" t="s">
        <v>225</v>
      </c>
      <c r="Y8" s="383"/>
      <c r="Z8" s="383" t="s">
        <v>226</v>
      </c>
      <c r="AA8" s="383"/>
      <c r="AB8" s="383" t="s">
        <v>227</v>
      </c>
      <c r="AC8" s="383"/>
      <c r="AD8" s="383" t="s">
        <v>228</v>
      </c>
      <c r="AE8" s="383"/>
      <c r="AF8" s="383" t="s">
        <v>229</v>
      </c>
      <c r="AG8" s="383"/>
      <c r="AH8" s="383" t="s">
        <v>230</v>
      </c>
      <c r="AI8" s="383"/>
    </row>
    <row r="9" spans="2:36" ht="25.5" customHeight="1" x14ac:dyDescent="0.2">
      <c r="B9" s="25" t="s">
        <v>219</v>
      </c>
      <c r="C9" s="25" t="s">
        <v>76</v>
      </c>
      <c r="D9" s="25" t="s">
        <v>77</v>
      </c>
      <c r="E9" s="25" t="s">
        <v>78</v>
      </c>
      <c r="F9" s="26" t="s">
        <v>79</v>
      </c>
      <c r="G9" s="25" t="s">
        <v>80</v>
      </c>
      <c r="H9" s="27" t="s">
        <v>89</v>
      </c>
      <c r="I9" s="27" t="s">
        <v>90</v>
      </c>
      <c r="J9" s="27" t="s">
        <v>91</v>
      </c>
      <c r="K9" s="26" t="s">
        <v>81</v>
      </c>
      <c r="L9" s="28" t="s">
        <v>82</v>
      </c>
      <c r="M9" s="28" t="s">
        <v>83</v>
      </c>
      <c r="N9" s="116" t="s">
        <v>231</v>
      </c>
      <c r="O9" s="116" t="s">
        <v>232</v>
      </c>
      <c r="P9" s="116" t="s">
        <v>231</v>
      </c>
      <c r="Q9" s="116" t="s">
        <v>232</v>
      </c>
      <c r="R9" s="116" t="s">
        <v>231</v>
      </c>
      <c r="S9" s="116" t="s">
        <v>232</v>
      </c>
      <c r="T9" s="116" t="s">
        <v>231</v>
      </c>
      <c r="U9" s="116" t="s">
        <v>232</v>
      </c>
      <c r="V9" s="116" t="s">
        <v>231</v>
      </c>
      <c r="W9" s="116" t="s">
        <v>232</v>
      </c>
      <c r="X9" s="116" t="s">
        <v>231</v>
      </c>
      <c r="Y9" s="116" t="s">
        <v>232</v>
      </c>
      <c r="Z9" s="116" t="s">
        <v>231</v>
      </c>
      <c r="AA9" s="116" t="s">
        <v>232</v>
      </c>
      <c r="AB9" s="116" t="s">
        <v>231</v>
      </c>
      <c r="AC9" s="116" t="s">
        <v>232</v>
      </c>
      <c r="AD9" s="116" t="s">
        <v>231</v>
      </c>
      <c r="AE9" s="116" t="s">
        <v>232</v>
      </c>
      <c r="AF9" s="116" t="s">
        <v>231</v>
      </c>
      <c r="AG9" s="116" t="s">
        <v>232</v>
      </c>
      <c r="AH9" s="116" t="s">
        <v>231</v>
      </c>
      <c r="AI9" s="116" t="s">
        <v>232</v>
      </c>
      <c r="AJ9" s="130" t="s">
        <v>233</v>
      </c>
    </row>
    <row r="10" spans="2:36" s="105" customFormat="1" ht="63" customHeight="1" x14ac:dyDescent="0.2">
      <c r="B10" s="384" t="s">
        <v>245</v>
      </c>
      <c r="C10" s="155" t="s">
        <v>252</v>
      </c>
      <c r="D10" s="156" t="s">
        <v>242</v>
      </c>
      <c r="E10" s="156">
        <v>1</v>
      </c>
      <c r="F10" s="157">
        <v>0.01</v>
      </c>
      <c r="G10" s="156" t="s">
        <v>261</v>
      </c>
      <c r="H10" s="158">
        <v>45334</v>
      </c>
      <c r="I10" s="158">
        <v>45343</v>
      </c>
      <c r="J10" s="159">
        <f>+(I10-H10)/7</f>
        <v>1.2857142857142858</v>
      </c>
      <c r="K10" s="215" t="s">
        <v>331</v>
      </c>
      <c r="L10" s="145">
        <v>45343</v>
      </c>
      <c r="M10" s="410">
        <f>+O10+Q10+S10+U10+W10+Y10+AA10+AC10+AE10+AG10+AI10</f>
        <v>0.01</v>
      </c>
      <c r="N10" s="201">
        <v>0.01</v>
      </c>
      <c r="O10" s="124">
        <v>0.01</v>
      </c>
      <c r="P10" s="201"/>
      <c r="Q10" s="124"/>
      <c r="R10" s="201"/>
      <c r="S10" s="224"/>
      <c r="T10" s="201"/>
      <c r="U10" s="224"/>
      <c r="V10" s="201"/>
      <c r="W10" s="224"/>
      <c r="X10" s="201"/>
      <c r="Y10" s="125"/>
      <c r="Z10" s="201"/>
      <c r="AA10" s="125"/>
      <c r="AB10" s="201"/>
      <c r="AC10" s="125"/>
      <c r="AD10" s="201"/>
      <c r="AE10" s="125"/>
      <c r="AF10" s="201"/>
      <c r="AG10" s="125"/>
      <c r="AH10" s="201"/>
      <c r="AI10" s="125"/>
      <c r="AJ10" s="121">
        <f>+AH10+AF10+AD10+AB10+Z10+T10+R10+X10+V10+P10+N10+AI10</f>
        <v>0.01</v>
      </c>
    </row>
    <row r="11" spans="2:36" s="105" customFormat="1" ht="153" customHeight="1" x14ac:dyDescent="0.2">
      <c r="B11" s="386"/>
      <c r="C11" s="160" t="s">
        <v>243</v>
      </c>
      <c r="D11" s="161" t="s">
        <v>253</v>
      </c>
      <c r="E11" s="161">
        <v>6</v>
      </c>
      <c r="F11" s="162">
        <v>0.01</v>
      </c>
      <c r="G11" s="161" t="s">
        <v>262</v>
      </c>
      <c r="H11" s="163">
        <v>45334</v>
      </c>
      <c r="I11" s="163">
        <v>45473</v>
      </c>
      <c r="J11" s="164">
        <f t="shared" ref="J11:J25" si="0">+(I11-H11)/7</f>
        <v>19.857142857142858</v>
      </c>
      <c r="K11" s="216" t="s">
        <v>345</v>
      </c>
      <c r="L11" s="147">
        <v>45473</v>
      </c>
      <c r="M11" s="411">
        <f>+O11+Q11+S11+U11+W11+Y11+AA11+AC11+AE11+AG11+AI11</f>
        <v>0.01</v>
      </c>
      <c r="N11" s="200">
        <v>2E-3</v>
      </c>
      <c r="O11" s="120">
        <v>2E-3</v>
      </c>
      <c r="P11" s="200">
        <v>2E-3</v>
      </c>
      <c r="Q11" s="120">
        <v>2E-3</v>
      </c>
      <c r="R11" s="200">
        <v>2E-3</v>
      </c>
      <c r="S11" s="225">
        <v>2E-3</v>
      </c>
      <c r="T11" s="200">
        <v>2E-3</v>
      </c>
      <c r="U11" s="225">
        <v>2E-3</v>
      </c>
      <c r="V11" s="200">
        <v>2E-3</v>
      </c>
      <c r="W11" s="225">
        <v>2E-3</v>
      </c>
      <c r="X11" s="200"/>
      <c r="Y11" s="209"/>
      <c r="Z11" s="200"/>
      <c r="AA11" s="209"/>
      <c r="AB11" s="200"/>
      <c r="AC11" s="209"/>
      <c r="AD11" s="200"/>
      <c r="AE11" s="209"/>
      <c r="AF11" s="200"/>
      <c r="AG11" s="209"/>
      <c r="AH11" s="200"/>
      <c r="AI11" s="209"/>
      <c r="AJ11" s="122">
        <f>+AH11+AF11+AD11+AB11+Z11+T11+R11+X11+V11+P11+N11+AI11</f>
        <v>0.01</v>
      </c>
    </row>
    <row r="12" spans="2:36" s="105" customFormat="1" ht="78" customHeight="1" x14ac:dyDescent="0.2">
      <c r="B12" s="386"/>
      <c r="C12" s="160" t="s">
        <v>251</v>
      </c>
      <c r="D12" s="161" t="s">
        <v>244</v>
      </c>
      <c r="E12" s="161">
        <v>3</v>
      </c>
      <c r="F12" s="162">
        <v>0.01</v>
      </c>
      <c r="G12" s="161" t="s">
        <v>261</v>
      </c>
      <c r="H12" s="163">
        <v>45331</v>
      </c>
      <c r="I12" s="163">
        <v>45352</v>
      </c>
      <c r="J12" s="164">
        <f t="shared" si="0"/>
        <v>3</v>
      </c>
      <c r="K12" s="216" t="s">
        <v>263</v>
      </c>
      <c r="L12" s="147">
        <v>45352</v>
      </c>
      <c r="M12" s="411">
        <f>+O12+Q12+S12+U12+W12+Y12+AA12+AC12+AE12+AG12+AI12</f>
        <v>0.01</v>
      </c>
      <c r="N12" s="200">
        <v>6.0000000000000001E-3</v>
      </c>
      <c r="O12" s="120">
        <v>6.0000000000000001E-3</v>
      </c>
      <c r="P12" s="200">
        <v>4.0000000000000001E-3</v>
      </c>
      <c r="Q12" s="120">
        <v>4.0000000000000001E-3</v>
      </c>
      <c r="R12" s="200"/>
      <c r="S12" s="225"/>
      <c r="T12" s="200"/>
      <c r="U12" s="225"/>
      <c r="V12" s="200"/>
      <c r="W12" s="225"/>
      <c r="X12" s="200"/>
      <c r="Y12" s="209"/>
      <c r="Z12" s="200"/>
      <c r="AA12" s="209"/>
      <c r="AB12" s="200"/>
      <c r="AC12" s="209"/>
      <c r="AD12" s="200"/>
      <c r="AE12" s="209"/>
      <c r="AF12" s="200"/>
      <c r="AG12" s="209"/>
      <c r="AH12" s="200"/>
      <c r="AI12" s="209"/>
      <c r="AJ12" s="122">
        <f t="shared" ref="AJ12:AJ13" si="1">+AH12+AF12+AD12+AB12+Z12+T12+R12+X12+V12+P12+N12+AI12</f>
        <v>0.01</v>
      </c>
    </row>
    <row r="13" spans="2:36" s="105" customFormat="1" ht="47.25" customHeight="1" x14ac:dyDescent="0.2">
      <c r="B13" s="385"/>
      <c r="C13" s="165" t="s">
        <v>249</v>
      </c>
      <c r="D13" s="166" t="s">
        <v>250</v>
      </c>
      <c r="E13" s="166">
        <v>1</v>
      </c>
      <c r="F13" s="167">
        <v>0.02</v>
      </c>
      <c r="G13" s="166" t="s">
        <v>262</v>
      </c>
      <c r="H13" s="168">
        <v>45566</v>
      </c>
      <c r="I13" s="168">
        <v>45641</v>
      </c>
      <c r="J13" s="169">
        <f t="shared" si="0"/>
        <v>10.714285714285714</v>
      </c>
      <c r="K13" s="217" t="s">
        <v>348</v>
      </c>
      <c r="L13" s="148">
        <v>45473</v>
      </c>
      <c r="M13" s="412">
        <f>+O13+Q13+S13+U13+W13+Y13+AA13+AC13+AE13+AG13+AI13</f>
        <v>0.02</v>
      </c>
      <c r="N13" s="202">
        <v>0</v>
      </c>
      <c r="O13" s="126">
        <v>0</v>
      </c>
      <c r="P13" s="202">
        <v>0</v>
      </c>
      <c r="Q13" s="126">
        <v>0</v>
      </c>
      <c r="R13" s="202">
        <v>0.02</v>
      </c>
      <c r="S13" s="226">
        <v>0.02</v>
      </c>
      <c r="T13" s="202"/>
      <c r="U13" s="226"/>
      <c r="V13" s="202"/>
      <c r="W13" s="226"/>
      <c r="X13" s="202"/>
      <c r="Y13" s="135"/>
      <c r="Z13" s="202"/>
      <c r="AA13" s="135"/>
      <c r="AB13" s="202"/>
      <c r="AC13" s="135"/>
      <c r="AD13" s="202"/>
      <c r="AE13" s="135"/>
      <c r="AF13" s="202"/>
      <c r="AG13" s="135"/>
      <c r="AH13" s="202"/>
      <c r="AI13" s="135"/>
      <c r="AJ13" s="123">
        <f t="shared" si="1"/>
        <v>0.02</v>
      </c>
    </row>
    <row r="14" spans="2:36" s="105" customFormat="1" ht="83.25" customHeight="1" x14ac:dyDescent="0.2">
      <c r="B14" s="384" t="s">
        <v>322</v>
      </c>
      <c r="C14" s="170" t="s">
        <v>144</v>
      </c>
      <c r="D14" s="156" t="s">
        <v>145</v>
      </c>
      <c r="E14" s="156" t="s">
        <v>212</v>
      </c>
      <c r="F14" s="171">
        <v>0.1</v>
      </c>
      <c r="G14" s="156" t="s">
        <v>146</v>
      </c>
      <c r="H14" s="158">
        <v>45328</v>
      </c>
      <c r="I14" s="158">
        <v>45641</v>
      </c>
      <c r="J14" s="159">
        <f t="shared" si="0"/>
        <v>44.714285714285715</v>
      </c>
      <c r="K14" s="215" t="s">
        <v>359</v>
      </c>
      <c r="L14" s="145"/>
      <c r="M14" s="410">
        <f>+O14+Q14+S14+U14+W14+Y14+AA14+AC14+AE14+AG14+AI14</f>
        <v>6.0000000000000005E-2</v>
      </c>
      <c r="N14" s="201">
        <v>0.01</v>
      </c>
      <c r="O14" s="124">
        <v>0.01</v>
      </c>
      <c r="P14" s="201">
        <v>0.01</v>
      </c>
      <c r="Q14" s="124">
        <v>0.01</v>
      </c>
      <c r="R14" s="201">
        <v>0.01</v>
      </c>
      <c r="S14" s="224">
        <v>0.01</v>
      </c>
      <c r="T14" s="201">
        <v>0.01</v>
      </c>
      <c r="U14" s="224">
        <v>0.01</v>
      </c>
      <c r="V14" s="201">
        <v>0.01</v>
      </c>
      <c r="W14" s="224">
        <v>0.01</v>
      </c>
      <c r="X14" s="201">
        <v>0.01</v>
      </c>
      <c r="Y14" s="124">
        <v>0.01</v>
      </c>
      <c r="Z14" s="201">
        <v>0.01</v>
      </c>
      <c r="AA14" s="125"/>
      <c r="AB14" s="201">
        <v>0.01</v>
      </c>
      <c r="AC14" s="125"/>
      <c r="AD14" s="201">
        <v>0.01</v>
      </c>
      <c r="AE14" s="125"/>
      <c r="AF14" s="201">
        <v>5.0000000000000001E-3</v>
      </c>
      <c r="AG14" s="125"/>
      <c r="AH14" s="201">
        <v>5.0000000000000001E-3</v>
      </c>
      <c r="AI14" s="125"/>
      <c r="AJ14" s="121">
        <f>+AH14+AF14+AD14+AB14+Z14+T14+R14+X14+V14+P14+N14+AI14</f>
        <v>9.9999999999999992E-2</v>
      </c>
    </row>
    <row r="15" spans="2:36" s="105" customFormat="1" ht="85.5" customHeight="1" x14ac:dyDescent="0.2">
      <c r="B15" s="386"/>
      <c r="C15" s="172" t="s">
        <v>147</v>
      </c>
      <c r="D15" s="161" t="s">
        <v>148</v>
      </c>
      <c r="E15" s="161" t="s">
        <v>267</v>
      </c>
      <c r="F15" s="173">
        <v>0.05</v>
      </c>
      <c r="G15" s="161" t="s">
        <v>149</v>
      </c>
      <c r="H15" s="163">
        <v>45328</v>
      </c>
      <c r="I15" s="163">
        <v>45641</v>
      </c>
      <c r="J15" s="164">
        <f t="shared" si="0"/>
        <v>44.714285714285715</v>
      </c>
      <c r="K15" s="216" t="s">
        <v>360</v>
      </c>
      <c r="L15" s="147"/>
      <c r="M15" s="411">
        <f t="shared" ref="M15:M45" si="2">+O15+Q15+S15+U15+W15+Y15+AA15+AC15+AE15+AG15+AI15</f>
        <v>2.7272727272727278E-2</v>
      </c>
      <c r="N15" s="200">
        <f t="shared" ref="N15:Y15" si="3">+$F$15/11</f>
        <v>4.5454545454545461E-3</v>
      </c>
      <c r="O15" s="120">
        <f t="shared" si="3"/>
        <v>4.5454545454545461E-3</v>
      </c>
      <c r="P15" s="200">
        <f t="shared" si="3"/>
        <v>4.5454545454545461E-3</v>
      </c>
      <c r="Q15" s="120">
        <f t="shared" si="3"/>
        <v>4.5454545454545461E-3</v>
      </c>
      <c r="R15" s="200">
        <f t="shared" si="3"/>
        <v>4.5454545454545461E-3</v>
      </c>
      <c r="S15" s="225">
        <f t="shared" si="3"/>
        <v>4.5454545454545461E-3</v>
      </c>
      <c r="T15" s="200">
        <f t="shared" si="3"/>
        <v>4.5454545454545461E-3</v>
      </c>
      <c r="U15" s="225">
        <f t="shared" si="3"/>
        <v>4.5454545454545461E-3</v>
      </c>
      <c r="V15" s="200">
        <f t="shared" si="3"/>
        <v>4.5454545454545461E-3</v>
      </c>
      <c r="W15" s="225">
        <f t="shared" si="3"/>
        <v>4.5454545454545461E-3</v>
      </c>
      <c r="X15" s="200">
        <f t="shared" si="3"/>
        <v>4.5454545454545461E-3</v>
      </c>
      <c r="Y15" s="120">
        <f t="shared" si="3"/>
        <v>4.5454545454545461E-3</v>
      </c>
      <c r="Z15" s="200">
        <f>+$F$15/11</f>
        <v>4.5454545454545461E-3</v>
      </c>
      <c r="AA15" s="209"/>
      <c r="AB15" s="200">
        <f>+$F$15/11</f>
        <v>4.5454545454545461E-3</v>
      </c>
      <c r="AC15" s="209"/>
      <c r="AD15" s="200">
        <f>+$F$15/11</f>
        <v>4.5454545454545461E-3</v>
      </c>
      <c r="AE15" s="209"/>
      <c r="AF15" s="200">
        <f>+$F$15/11</f>
        <v>4.5454545454545461E-3</v>
      </c>
      <c r="AG15" s="209"/>
      <c r="AH15" s="200">
        <f>+$F$15/11</f>
        <v>4.5454545454545461E-3</v>
      </c>
      <c r="AI15" s="209"/>
      <c r="AJ15" s="122">
        <f t="shared" ref="AJ15:AJ46" si="4">+AH15+AF15+AD15+AB15+Z15+T15+R15+X15+V15+P15+N15+AI15</f>
        <v>5.000000000000001E-2</v>
      </c>
    </row>
    <row r="16" spans="2:36" s="105" customFormat="1" ht="165" x14ac:dyDescent="0.2">
      <c r="B16" s="385"/>
      <c r="C16" s="165" t="s">
        <v>271</v>
      </c>
      <c r="D16" s="166" t="s">
        <v>270</v>
      </c>
      <c r="E16" s="166" t="s">
        <v>272</v>
      </c>
      <c r="F16" s="174">
        <v>0.04</v>
      </c>
      <c r="G16" s="166" t="s">
        <v>150</v>
      </c>
      <c r="H16" s="168">
        <v>45328</v>
      </c>
      <c r="I16" s="168">
        <v>45641</v>
      </c>
      <c r="J16" s="169">
        <f t="shared" si="0"/>
        <v>44.714285714285715</v>
      </c>
      <c r="K16" s="217" t="s">
        <v>361</v>
      </c>
      <c r="L16" s="148"/>
      <c r="M16" s="412">
        <f t="shared" si="2"/>
        <v>2.1818181818181816E-2</v>
      </c>
      <c r="N16" s="202">
        <f t="shared" ref="N16:U16" si="5">4%/11</f>
        <v>3.6363636363636364E-3</v>
      </c>
      <c r="O16" s="126">
        <f t="shared" si="5"/>
        <v>3.6363636363636364E-3</v>
      </c>
      <c r="P16" s="202">
        <f t="shared" si="5"/>
        <v>3.6363636363636364E-3</v>
      </c>
      <c r="Q16" s="126">
        <f t="shared" si="5"/>
        <v>3.6363636363636364E-3</v>
      </c>
      <c r="R16" s="202">
        <f t="shared" si="5"/>
        <v>3.6363636363636364E-3</v>
      </c>
      <c r="S16" s="226">
        <f t="shared" si="5"/>
        <v>3.6363636363636364E-3</v>
      </c>
      <c r="T16" s="202">
        <f t="shared" si="5"/>
        <v>3.6363636363636364E-3</v>
      </c>
      <c r="U16" s="226">
        <f t="shared" si="5"/>
        <v>3.6363636363636364E-3</v>
      </c>
      <c r="V16" s="202">
        <f>4%/11</f>
        <v>3.6363636363636364E-3</v>
      </c>
      <c r="W16" s="226">
        <f>4%/11</f>
        <v>3.6363636363636364E-3</v>
      </c>
      <c r="X16" s="202">
        <f>4%/11</f>
        <v>3.6363636363636364E-3</v>
      </c>
      <c r="Y16" s="126">
        <f>4%/11</f>
        <v>3.6363636363636364E-3</v>
      </c>
      <c r="Z16" s="202">
        <f>4%/11</f>
        <v>3.6363636363636364E-3</v>
      </c>
      <c r="AA16" s="135"/>
      <c r="AB16" s="202">
        <f>4%/11</f>
        <v>3.6363636363636364E-3</v>
      </c>
      <c r="AC16" s="135"/>
      <c r="AD16" s="202">
        <f>4%/11</f>
        <v>3.6363636363636364E-3</v>
      </c>
      <c r="AE16" s="135"/>
      <c r="AF16" s="202">
        <f>4%/11</f>
        <v>3.6363636363636364E-3</v>
      </c>
      <c r="AG16" s="135"/>
      <c r="AH16" s="202">
        <f>4%/11</f>
        <v>3.6363636363636364E-3</v>
      </c>
      <c r="AI16" s="135"/>
      <c r="AJ16" s="123">
        <f t="shared" si="4"/>
        <v>0.04</v>
      </c>
    </row>
    <row r="17" spans="2:36" s="105" customFormat="1" ht="287.25" customHeight="1" x14ac:dyDescent="0.2">
      <c r="B17" s="384" t="s">
        <v>323</v>
      </c>
      <c r="C17" s="170" t="s">
        <v>151</v>
      </c>
      <c r="D17" s="156" t="s">
        <v>152</v>
      </c>
      <c r="E17" s="156" t="s">
        <v>269</v>
      </c>
      <c r="F17" s="171">
        <v>0.01</v>
      </c>
      <c r="G17" s="156" t="s">
        <v>149</v>
      </c>
      <c r="H17" s="158">
        <v>45352</v>
      </c>
      <c r="I17" s="158">
        <v>45626</v>
      </c>
      <c r="J17" s="159">
        <f t="shared" si="0"/>
        <v>39.142857142857146</v>
      </c>
      <c r="K17" s="215" t="s">
        <v>362</v>
      </c>
      <c r="L17" s="145"/>
      <c r="M17" s="410">
        <f t="shared" si="2"/>
        <v>4.4444444444444444E-3</v>
      </c>
      <c r="N17" s="201">
        <v>0</v>
      </c>
      <c r="O17" s="124">
        <v>0</v>
      </c>
      <c r="P17" s="201">
        <f t="shared" ref="P17:X17" si="6">+$F$17/9</f>
        <v>1.1111111111111111E-3</v>
      </c>
      <c r="Q17" s="124">
        <f t="shared" si="6"/>
        <v>1.1111111111111111E-3</v>
      </c>
      <c r="R17" s="201">
        <f t="shared" si="6"/>
        <v>1.1111111111111111E-3</v>
      </c>
      <c r="S17" s="224">
        <f t="shared" si="6"/>
        <v>1.1111111111111111E-3</v>
      </c>
      <c r="T17" s="201">
        <f t="shared" si="6"/>
        <v>1.1111111111111111E-3</v>
      </c>
      <c r="U17" s="224">
        <f t="shared" si="6"/>
        <v>1.1111111111111111E-3</v>
      </c>
      <c r="V17" s="201">
        <f t="shared" si="6"/>
        <v>1.1111111111111111E-3</v>
      </c>
      <c r="W17" s="224">
        <f t="shared" si="6"/>
        <v>1.1111111111111111E-3</v>
      </c>
      <c r="X17" s="201">
        <f t="shared" si="6"/>
        <v>1.1111111111111111E-3</v>
      </c>
      <c r="Y17" s="125"/>
      <c r="Z17" s="201">
        <f>+$F$17/9</f>
        <v>1.1111111111111111E-3</v>
      </c>
      <c r="AA17" s="125"/>
      <c r="AB17" s="201">
        <f>+$F$17/9</f>
        <v>1.1111111111111111E-3</v>
      </c>
      <c r="AC17" s="125"/>
      <c r="AD17" s="201">
        <f>+$F$17/9</f>
        <v>1.1111111111111111E-3</v>
      </c>
      <c r="AE17" s="125"/>
      <c r="AF17" s="201">
        <f>+$F$17/9</f>
        <v>1.1111111111111111E-3</v>
      </c>
      <c r="AG17" s="125"/>
      <c r="AH17" s="201"/>
      <c r="AI17" s="125"/>
      <c r="AJ17" s="121">
        <f t="shared" si="4"/>
        <v>0.01</v>
      </c>
    </row>
    <row r="18" spans="2:36" s="105" customFormat="1" ht="150" x14ac:dyDescent="0.2">
      <c r="B18" s="386"/>
      <c r="C18" s="172" t="s">
        <v>273</v>
      </c>
      <c r="D18" s="172" t="s">
        <v>153</v>
      </c>
      <c r="E18" s="161" t="s">
        <v>274</v>
      </c>
      <c r="F18" s="173">
        <v>0.01</v>
      </c>
      <c r="G18" s="161" t="s">
        <v>149</v>
      </c>
      <c r="H18" s="163">
        <v>45328</v>
      </c>
      <c r="I18" s="163">
        <v>45641</v>
      </c>
      <c r="J18" s="164">
        <f t="shared" si="0"/>
        <v>44.714285714285715</v>
      </c>
      <c r="K18" s="216" t="s">
        <v>363</v>
      </c>
      <c r="L18" s="147"/>
      <c r="M18" s="411">
        <f t="shared" si="2"/>
        <v>5.445454545454545E-3</v>
      </c>
      <c r="N18" s="200">
        <f t="shared" ref="N18:X18" si="7">+$F$18/11</f>
        <v>9.0909090909090909E-4</v>
      </c>
      <c r="O18" s="120">
        <f t="shared" si="7"/>
        <v>9.0909090909090909E-4</v>
      </c>
      <c r="P18" s="200">
        <f t="shared" si="7"/>
        <v>9.0909090909090909E-4</v>
      </c>
      <c r="Q18" s="120">
        <f t="shared" si="7"/>
        <v>9.0909090909090909E-4</v>
      </c>
      <c r="R18" s="200">
        <f t="shared" si="7"/>
        <v>9.0909090909090909E-4</v>
      </c>
      <c r="S18" s="225">
        <f t="shared" si="7"/>
        <v>9.0909090909090909E-4</v>
      </c>
      <c r="T18" s="200">
        <f t="shared" si="7"/>
        <v>9.0909090909090909E-4</v>
      </c>
      <c r="U18" s="225">
        <f t="shared" si="7"/>
        <v>9.0909090909090909E-4</v>
      </c>
      <c r="V18" s="200">
        <f t="shared" si="7"/>
        <v>9.0909090909090909E-4</v>
      </c>
      <c r="W18" s="225">
        <f t="shared" si="7"/>
        <v>9.0909090909090909E-4</v>
      </c>
      <c r="X18" s="200">
        <f t="shared" si="7"/>
        <v>9.0909090909090909E-4</v>
      </c>
      <c r="Y18" s="209">
        <v>8.9999999999999998E-4</v>
      </c>
      <c r="Z18" s="200">
        <f>+$F$18/11</f>
        <v>9.0909090909090909E-4</v>
      </c>
      <c r="AA18" s="209"/>
      <c r="AB18" s="200">
        <f>+$F$18/11</f>
        <v>9.0909090909090909E-4</v>
      </c>
      <c r="AC18" s="209"/>
      <c r="AD18" s="200">
        <f>+$F$18/11</f>
        <v>9.0909090909090909E-4</v>
      </c>
      <c r="AE18" s="209"/>
      <c r="AF18" s="200">
        <f>+$F$18/11</f>
        <v>9.0909090909090909E-4</v>
      </c>
      <c r="AG18" s="209"/>
      <c r="AH18" s="200">
        <f>+$F$18/11</f>
        <v>9.0909090909090909E-4</v>
      </c>
      <c r="AI18" s="209"/>
      <c r="AJ18" s="213">
        <f t="shared" si="4"/>
        <v>0.01</v>
      </c>
    </row>
    <row r="19" spans="2:36" s="105" customFormat="1" ht="195.75" customHeight="1" x14ac:dyDescent="0.2">
      <c r="B19" s="386"/>
      <c r="C19" s="172" t="s">
        <v>276</v>
      </c>
      <c r="D19" s="161" t="s">
        <v>275</v>
      </c>
      <c r="E19" s="161" t="s">
        <v>266</v>
      </c>
      <c r="F19" s="173">
        <v>0.01</v>
      </c>
      <c r="G19" s="161" t="s">
        <v>150</v>
      </c>
      <c r="H19" s="175">
        <v>45328</v>
      </c>
      <c r="I19" s="163">
        <v>45641</v>
      </c>
      <c r="J19" s="164">
        <f t="shared" si="0"/>
        <v>44.714285714285715</v>
      </c>
      <c r="K19" s="216" t="s">
        <v>367</v>
      </c>
      <c r="L19" s="147"/>
      <c r="M19" s="411">
        <f t="shared" si="2"/>
        <v>5.4545454545454541E-3</v>
      </c>
      <c r="N19" s="200">
        <f t="shared" ref="N19:Y19" si="8">+$F$19/11</f>
        <v>9.0909090909090909E-4</v>
      </c>
      <c r="O19" s="120">
        <f t="shared" si="8"/>
        <v>9.0909090909090909E-4</v>
      </c>
      <c r="P19" s="200">
        <f t="shared" si="8"/>
        <v>9.0909090909090909E-4</v>
      </c>
      <c r="Q19" s="120">
        <f t="shared" si="8"/>
        <v>9.0909090909090909E-4</v>
      </c>
      <c r="R19" s="200">
        <f t="shared" si="8"/>
        <v>9.0909090909090909E-4</v>
      </c>
      <c r="S19" s="225">
        <f t="shared" si="8"/>
        <v>9.0909090909090909E-4</v>
      </c>
      <c r="T19" s="200">
        <f t="shared" si="8"/>
        <v>9.0909090909090909E-4</v>
      </c>
      <c r="U19" s="225">
        <f t="shared" si="8"/>
        <v>9.0909090909090909E-4</v>
      </c>
      <c r="V19" s="200">
        <f t="shared" si="8"/>
        <v>9.0909090909090909E-4</v>
      </c>
      <c r="W19" s="225">
        <f t="shared" si="8"/>
        <v>9.0909090909090909E-4</v>
      </c>
      <c r="X19" s="200">
        <f t="shared" si="8"/>
        <v>9.0909090909090909E-4</v>
      </c>
      <c r="Y19" s="120">
        <f t="shared" si="8"/>
        <v>9.0909090909090909E-4</v>
      </c>
      <c r="Z19" s="200">
        <f>+$F$19/11</f>
        <v>9.0909090909090909E-4</v>
      </c>
      <c r="AA19" s="209"/>
      <c r="AB19" s="200">
        <f>+$F$19/11</f>
        <v>9.0909090909090909E-4</v>
      </c>
      <c r="AC19" s="209"/>
      <c r="AD19" s="200">
        <f>+$F$19/11</f>
        <v>9.0909090909090909E-4</v>
      </c>
      <c r="AE19" s="209"/>
      <c r="AF19" s="200">
        <f>+$F$19/11</f>
        <v>9.0909090909090909E-4</v>
      </c>
      <c r="AG19" s="209"/>
      <c r="AH19" s="200">
        <f>+$F$19/11</f>
        <v>9.0909090909090909E-4</v>
      </c>
      <c r="AI19" s="209"/>
      <c r="AJ19" s="122">
        <f t="shared" si="4"/>
        <v>0.01</v>
      </c>
    </row>
    <row r="20" spans="2:36" s="105" customFormat="1" ht="204.75" customHeight="1" x14ac:dyDescent="0.2">
      <c r="B20" s="386"/>
      <c r="C20" s="172" t="s">
        <v>213</v>
      </c>
      <c r="D20" s="161" t="s">
        <v>154</v>
      </c>
      <c r="E20" s="161" t="s">
        <v>154</v>
      </c>
      <c r="F20" s="173">
        <v>0.09</v>
      </c>
      <c r="G20" s="161" t="s">
        <v>265</v>
      </c>
      <c r="H20" s="175">
        <v>45352</v>
      </c>
      <c r="I20" s="163">
        <v>45641</v>
      </c>
      <c r="J20" s="164">
        <f t="shared" si="0"/>
        <v>41.285714285714285</v>
      </c>
      <c r="K20" s="216" t="s">
        <v>368</v>
      </c>
      <c r="L20" s="146"/>
      <c r="M20" s="411">
        <f t="shared" si="2"/>
        <v>4.4999999999999998E-2</v>
      </c>
      <c r="N20" s="200">
        <v>0</v>
      </c>
      <c r="O20" s="120">
        <v>0</v>
      </c>
      <c r="P20" s="200">
        <f t="shared" ref="P20:Y21" si="9">+$F$20/10</f>
        <v>8.9999999999999993E-3</v>
      </c>
      <c r="Q20" s="120">
        <f t="shared" si="9"/>
        <v>8.9999999999999993E-3</v>
      </c>
      <c r="R20" s="200">
        <f t="shared" si="9"/>
        <v>8.9999999999999993E-3</v>
      </c>
      <c r="S20" s="225">
        <f t="shared" si="9"/>
        <v>8.9999999999999993E-3</v>
      </c>
      <c r="T20" s="200">
        <f t="shared" si="9"/>
        <v>8.9999999999999993E-3</v>
      </c>
      <c r="U20" s="225">
        <f t="shared" si="9"/>
        <v>8.9999999999999993E-3</v>
      </c>
      <c r="V20" s="200">
        <f t="shared" si="9"/>
        <v>8.9999999999999993E-3</v>
      </c>
      <c r="W20" s="225">
        <f t="shared" si="9"/>
        <v>8.9999999999999993E-3</v>
      </c>
      <c r="X20" s="200">
        <f t="shared" si="9"/>
        <v>8.9999999999999993E-3</v>
      </c>
      <c r="Y20" s="120">
        <f t="shared" si="9"/>
        <v>8.9999999999999993E-3</v>
      </c>
      <c r="Z20" s="200">
        <f>+$F$20/10</f>
        <v>8.9999999999999993E-3</v>
      </c>
      <c r="AA20" s="209"/>
      <c r="AB20" s="200">
        <f>+$F$20/10</f>
        <v>8.9999999999999993E-3</v>
      </c>
      <c r="AC20" s="209"/>
      <c r="AD20" s="200">
        <f>+$F$20/10</f>
        <v>8.9999999999999993E-3</v>
      </c>
      <c r="AE20" s="209"/>
      <c r="AF20" s="200">
        <f>+$F$20/10</f>
        <v>8.9999999999999993E-3</v>
      </c>
      <c r="AG20" s="209"/>
      <c r="AH20" s="200">
        <f>+$F$20/10</f>
        <v>8.9999999999999993E-3</v>
      </c>
      <c r="AI20" s="209"/>
      <c r="AJ20" s="122">
        <f t="shared" si="4"/>
        <v>8.9999999999999983E-2</v>
      </c>
    </row>
    <row r="21" spans="2:36" s="105" customFormat="1" ht="145.5" customHeight="1" x14ac:dyDescent="0.2">
      <c r="B21" s="385"/>
      <c r="C21" s="165" t="s">
        <v>254</v>
      </c>
      <c r="D21" s="166" t="s">
        <v>155</v>
      </c>
      <c r="E21" s="166" t="s">
        <v>268</v>
      </c>
      <c r="F21" s="174">
        <v>0.09</v>
      </c>
      <c r="G21" s="166" t="s">
        <v>265</v>
      </c>
      <c r="H21" s="176">
        <v>45352</v>
      </c>
      <c r="I21" s="168">
        <v>45641</v>
      </c>
      <c r="J21" s="169">
        <f t="shared" si="0"/>
        <v>41.285714285714285</v>
      </c>
      <c r="K21" s="217" t="s">
        <v>369</v>
      </c>
      <c r="L21" s="148"/>
      <c r="M21" s="412">
        <f t="shared" si="2"/>
        <v>4.4999999999999998E-2</v>
      </c>
      <c r="N21" s="202">
        <v>0</v>
      </c>
      <c r="O21" s="126">
        <v>0</v>
      </c>
      <c r="P21" s="202">
        <v>8.9999999999999993E-3</v>
      </c>
      <c r="Q21" s="126">
        <v>8.9999999999999993E-3</v>
      </c>
      <c r="R21" s="202">
        <v>8.9999999999999993E-3</v>
      </c>
      <c r="S21" s="226">
        <v>8.9999999999999993E-3</v>
      </c>
      <c r="T21" s="202">
        <v>8.9999999999999993E-3</v>
      </c>
      <c r="U21" s="226">
        <v>8.9999999999999993E-3</v>
      </c>
      <c r="V21" s="202">
        <v>8.9999999999999993E-3</v>
      </c>
      <c r="W21" s="226">
        <v>8.9999999999999993E-3</v>
      </c>
      <c r="X21" s="202">
        <v>8.9999999999999993E-3</v>
      </c>
      <c r="Y21" s="120">
        <f t="shared" si="9"/>
        <v>8.9999999999999993E-3</v>
      </c>
      <c r="Z21" s="202">
        <v>8.9999999999999993E-3</v>
      </c>
      <c r="AA21" s="135"/>
      <c r="AB21" s="202">
        <v>8.9999999999999993E-3</v>
      </c>
      <c r="AC21" s="135"/>
      <c r="AD21" s="202">
        <v>8.9999999999999993E-3</v>
      </c>
      <c r="AE21" s="135"/>
      <c r="AF21" s="202">
        <v>8.9999999999999993E-3</v>
      </c>
      <c r="AG21" s="135"/>
      <c r="AH21" s="202">
        <v>8.9999999999999993E-3</v>
      </c>
      <c r="AI21" s="135"/>
      <c r="AJ21" s="123">
        <f t="shared" si="4"/>
        <v>8.9999999999999983E-2</v>
      </c>
    </row>
    <row r="22" spans="2:36" s="105" customFormat="1" ht="114.75" customHeight="1" x14ac:dyDescent="0.2">
      <c r="B22" s="384" t="s">
        <v>246</v>
      </c>
      <c r="C22" s="177" t="s">
        <v>214</v>
      </c>
      <c r="D22" s="106" t="s">
        <v>215</v>
      </c>
      <c r="E22" s="107">
        <v>1700</v>
      </c>
      <c r="F22" s="171">
        <v>0.1</v>
      </c>
      <c r="G22" s="106" t="s">
        <v>216</v>
      </c>
      <c r="H22" s="158">
        <v>45352</v>
      </c>
      <c r="I22" s="158">
        <v>45641</v>
      </c>
      <c r="J22" s="159">
        <f t="shared" si="0"/>
        <v>41.285714285714285</v>
      </c>
      <c r="K22" s="215" t="s">
        <v>358</v>
      </c>
      <c r="L22" s="145"/>
      <c r="M22" s="410">
        <f t="shared" si="2"/>
        <v>0.05</v>
      </c>
      <c r="N22" s="201">
        <v>0</v>
      </c>
      <c r="O22" s="124">
        <v>0</v>
      </c>
      <c r="P22" s="201">
        <f t="shared" ref="P22:S23" si="10">+$F$22/10</f>
        <v>0.01</v>
      </c>
      <c r="Q22" s="124">
        <f t="shared" si="10"/>
        <v>0.01</v>
      </c>
      <c r="R22" s="201">
        <f t="shared" si="10"/>
        <v>0.01</v>
      </c>
      <c r="S22" s="224">
        <f t="shared" si="10"/>
        <v>0.01</v>
      </c>
      <c r="T22" s="201">
        <f t="shared" ref="T22:X23" si="11">+$F$22/10</f>
        <v>0.01</v>
      </c>
      <c r="U22" s="224">
        <f t="shared" si="11"/>
        <v>0.01</v>
      </c>
      <c r="V22" s="201">
        <f t="shared" si="11"/>
        <v>0.01</v>
      </c>
      <c r="W22" s="224">
        <f t="shared" si="11"/>
        <v>0.01</v>
      </c>
      <c r="X22" s="201">
        <f t="shared" si="11"/>
        <v>0.01</v>
      </c>
      <c r="Y22" s="124">
        <v>0.01</v>
      </c>
      <c r="Z22" s="201">
        <f>+$F$22/10</f>
        <v>0.01</v>
      </c>
      <c r="AA22" s="125"/>
      <c r="AB22" s="201">
        <f>+$F$22/10</f>
        <v>0.01</v>
      </c>
      <c r="AC22" s="125"/>
      <c r="AD22" s="201">
        <f>+$F$22/10</f>
        <v>0.01</v>
      </c>
      <c r="AE22" s="125"/>
      <c r="AF22" s="201">
        <f>+$F$22/10</f>
        <v>0.01</v>
      </c>
      <c r="AG22" s="125"/>
      <c r="AH22" s="201">
        <f>+$F$22/10</f>
        <v>0.01</v>
      </c>
      <c r="AI22" s="125"/>
      <c r="AJ22" s="121">
        <f t="shared" si="4"/>
        <v>9.9999999999999992E-2</v>
      </c>
    </row>
    <row r="23" spans="2:36" s="105" customFormat="1" ht="198" customHeight="1" x14ac:dyDescent="0.2">
      <c r="B23" s="385"/>
      <c r="C23" s="108" t="s">
        <v>217</v>
      </c>
      <c r="D23" s="109" t="s">
        <v>218</v>
      </c>
      <c r="E23" s="110">
        <v>54</v>
      </c>
      <c r="F23" s="174">
        <v>0.1</v>
      </c>
      <c r="G23" s="109" t="s">
        <v>216</v>
      </c>
      <c r="H23" s="168">
        <v>45352</v>
      </c>
      <c r="I23" s="168">
        <v>45641</v>
      </c>
      <c r="J23" s="169">
        <f t="shared" si="0"/>
        <v>41.285714285714285</v>
      </c>
      <c r="K23" s="217" t="s">
        <v>357</v>
      </c>
      <c r="L23" s="148"/>
      <c r="M23" s="412">
        <f t="shared" si="2"/>
        <v>0.05</v>
      </c>
      <c r="N23" s="202">
        <v>0</v>
      </c>
      <c r="O23" s="126">
        <v>0</v>
      </c>
      <c r="P23" s="202">
        <f t="shared" si="10"/>
        <v>0.01</v>
      </c>
      <c r="Q23" s="126">
        <f t="shared" si="10"/>
        <v>0.01</v>
      </c>
      <c r="R23" s="202">
        <f t="shared" si="10"/>
        <v>0.01</v>
      </c>
      <c r="S23" s="226">
        <f t="shared" si="10"/>
        <v>0.01</v>
      </c>
      <c r="T23" s="202">
        <f t="shared" si="11"/>
        <v>0.01</v>
      </c>
      <c r="U23" s="226">
        <f t="shared" si="11"/>
        <v>0.01</v>
      </c>
      <c r="V23" s="202">
        <f t="shared" si="11"/>
        <v>0.01</v>
      </c>
      <c r="W23" s="226">
        <f t="shared" si="11"/>
        <v>0.01</v>
      </c>
      <c r="X23" s="202">
        <f t="shared" si="11"/>
        <v>0.01</v>
      </c>
      <c r="Y23" s="126">
        <v>0.01</v>
      </c>
      <c r="Z23" s="202">
        <f>+$F$22/10</f>
        <v>0.01</v>
      </c>
      <c r="AA23" s="135"/>
      <c r="AB23" s="202">
        <f>+$F$22/10</f>
        <v>0.01</v>
      </c>
      <c r="AC23" s="135"/>
      <c r="AD23" s="202">
        <f>+$F$22/10</f>
        <v>0.01</v>
      </c>
      <c r="AE23" s="135"/>
      <c r="AF23" s="202">
        <f>+$F$22/10</f>
        <v>0.01</v>
      </c>
      <c r="AG23" s="135"/>
      <c r="AH23" s="202">
        <f>+$F$22/10</f>
        <v>0.01</v>
      </c>
      <c r="AI23" s="135"/>
      <c r="AJ23" s="123">
        <f t="shared" si="4"/>
        <v>9.9999999999999992E-2</v>
      </c>
    </row>
    <row r="24" spans="2:36" s="105" customFormat="1" ht="77.25" customHeight="1" x14ac:dyDescent="0.2">
      <c r="B24" s="384" t="s">
        <v>255</v>
      </c>
      <c r="C24" s="144" t="s">
        <v>264</v>
      </c>
      <c r="D24" s="156" t="s">
        <v>336</v>
      </c>
      <c r="E24" s="107"/>
      <c r="F24" s="178">
        <v>0.01</v>
      </c>
      <c r="G24" s="106" t="s">
        <v>256</v>
      </c>
      <c r="H24" s="158">
        <v>45352</v>
      </c>
      <c r="I24" s="158">
        <v>45639</v>
      </c>
      <c r="J24" s="159">
        <f t="shared" si="0"/>
        <v>41</v>
      </c>
      <c r="K24" s="215" t="s">
        <v>349</v>
      </c>
      <c r="L24" s="145"/>
      <c r="M24" s="410">
        <f t="shared" si="2"/>
        <v>4.0000000000000001E-3</v>
      </c>
      <c r="N24" s="201"/>
      <c r="O24" s="124"/>
      <c r="P24" s="201">
        <f t="shared" ref="P24:S25" si="12">+$F$24/10</f>
        <v>1E-3</v>
      </c>
      <c r="Q24" s="124">
        <f t="shared" si="12"/>
        <v>1E-3</v>
      </c>
      <c r="R24" s="201">
        <f t="shared" si="12"/>
        <v>1E-3</v>
      </c>
      <c r="S24" s="224">
        <f t="shared" si="12"/>
        <v>1E-3</v>
      </c>
      <c r="T24" s="201">
        <f t="shared" ref="T24:X25" si="13">+$F$24/10</f>
        <v>1E-3</v>
      </c>
      <c r="U24" s="224">
        <f t="shared" si="13"/>
        <v>1E-3</v>
      </c>
      <c r="V24" s="201">
        <f t="shared" si="13"/>
        <v>1E-3</v>
      </c>
      <c r="W24" s="224">
        <f t="shared" si="13"/>
        <v>1E-3</v>
      </c>
      <c r="X24" s="201">
        <f t="shared" si="13"/>
        <v>1E-3</v>
      </c>
      <c r="Y24" s="125"/>
      <c r="Z24" s="201">
        <f>+$F$24/10</f>
        <v>1E-3</v>
      </c>
      <c r="AA24" s="125"/>
      <c r="AB24" s="201">
        <f>+$F$24/10</f>
        <v>1E-3</v>
      </c>
      <c r="AC24" s="125"/>
      <c r="AD24" s="201">
        <f>+$F$24/10</f>
        <v>1E-3</v>
      </c>
      <c r="AE24" s="125"/>
      <c r="AF24" s="201">
        <f>+$F$24/10</f>
        <v>1E-3</v>
      </c>
      <c r="AG24" s="125"/>
      <c r="AH24" s="201">
        <f>+$F$24/10</f>
        <v>1E-3</v>
      </c>
      <c r="AI24" s="125"/>
      <c r="AJ24" s="121">
        <f t="shared" si="4"/>
        <v>1.0000000000000002E-2</v>
      </c>
    </row>
    <row r="25" spans="2:36" s="105" customFormat="1" ht="234.75" customHeight="1" x14ac:dyDescent="0.2">
      <c r="B25" s="385"/>
      <c r="C25" s="108" t="s">
        <v>338</v>
      </c>
      <c r="D25" s="109" t="s">
        <v>337</v>
      </c>
      <c r="E25" s="110">
        <v>4</v>
      </c>
      <c r="F25" s="138">
        <v>0.01</v>
      </c>
      <c r="G25" s="109" t="s">
        <v>257</v>
      </c>
      <c r="H25" s="168">
        <v>45352</v>
      </c>
      <c r="I25" s="168">
        <v>45639</v>
      </c>
      <c r="J25" s="169">
        <f t="shared" si="0"/>
        <v>41</v>
      </c>
      <c r="K25" s="217" t="s">
        <v>350</v>
      </c>
      <c r="L25" s="148"/>
      <c r="M25" s="412">
        <f t="shared" si="2"/>
        <v>4.0000000000000001E-3</v>
      </c>
      <c r="N25" s="202"/>
      <c r="O25" s="126"/>
      <c r="P25" s="201">
        <f t="shared" si="12"/>
        <v>1E-3</v>
      </c>
      <c r="Q25" s="124">
        <f t="shared" si="12"/>
        <v>1E-3</v>
      </c>
      <c r="R25" s="201">
        <f t="shared" si="12"/>
        <v>1E-3</v>
      </c>
      <c r="S25" s="224">
        <f t="shared" si="12"/>
        <v>1E-3</v>
      </c>
      <c r="T25" s="201">
        <f t="shared" si="13"/>
        <v>1E-3</v>
      </c>
      <c r="U25" s="224">
        <f t="shared" si="13"/>
        <v>1E-3</v>
      </c>
      <c r="V25" s="201">
        <f t="shared" si="13"/>
        <v>1E-3</v>
      </c>
      <c r="W25" s="224">
        <f t="shared" si="13"/>
        <v>1E-3</v>
      </c>
      <c r="X25" s="201">
        <f t="shared" si="13"/>
        <v>1E-3</v>
      </c>
      <c r="Y25" s="125"/>
      <c r="Z25" s="201">
        <f>+$F$24/10</f>
        <v>1E-3</v>
      </c>
      <c r="AA25" s="125"/>
      <c r="AB25" s="201">
        <f>+$F$24/10</f>
        <v>1E-3</v>
      </c>
      <c r="AC25" s="125"/>
      <c r="AD25" s="201">
        <f>+$F$24/10</f>
        <v>1E-3</v>
      </c>
      <c r="AE25" s="125"/>
      <c r="AF25" s="201">
        <f>+$F$24/10</f>
        <v>1E-3</v>
      </c>
      <c r="AG25" s="125"/>
      <c r="AH25" s="201">
        <f>+$F$24/10</f>
        <v>1E-3</v>
      </c>
      <c r="AI25" s="135"/>
      <c r="AJ25" s="123">
        <f t="shared" si="4"/>
        <v>1.0000000000000002E-2</v>
      </c>
    </row>
    <row r="26" spans="2:36" s="105" customFormat="1" ht="409.5" x14ac:dyDescent="0.2">
      <c r="B26" s="384" t="s">
        <v>339</v>
      </c>
      <c r="C26" s="156" t="s">
        <v>330</v>
      </c>
      <c r="D26" s="156" t="s">
        <v>327</v>
      </c>
      <c r="E26" s="156">
        <v>1</v>
      </c>
      <c r="F26" s="157">
        <v>0.01</v>
      </c>
      <c r="G26" s="156" t="s">
        <v>298</v>
      </c>
      <c r="H26" s="179">
        <v>45366</v>
      </c>
      <c r="I26" s="179">
        <v>45442</v>
      </c>
      <c r="J26" s="180">
        <f t="shared" ref="J26:J46" si="14">+(I26-H26)/7</f>
        <v>10.857142857142858</v>
      </c>
      <c r="K26" s="223" t="s">
        <v>353</v>
      </c>
      <c r="L26" s="149"/>
      <c r="M26" s="413">
        <f t="shared" si="2"/>
        <v>0.01</v>
      </c>
      <c r="N26" s="203"/>
      <c r="O26" s="131"/>
      <c r="P26" s="203">
        <f t="shared" ref="P26:U26" si="15">+$F$26/3</f>
        <v>3.3333333333333335E-3</v>
      </c>
      <c r="Q26" s="131">
        <f t="shared" si="15"/>
        <v>3.3333333333333335E-3</v>
      </c>
      <c r="R26" s="203">
        <f t="shared" si="15"/>
        <v>3.3333333333333335E-3</v>
      </c>
      <c r="S26" s="227">
        <f t="shared" si="15"/>
        <v>3.3333333333333335E-3</v>
      </c>
      <c r="T26" s="203">
        <f t="shared" si="15"/>
        <v>3.3333333333333335E-3</v>
      </c>
      <c r="U26" s="227">
        <f t="shared" si="15"/>
        <v>3.3333333333333335E-3</v>
      </c>
      <c r="V26" s="203"/>
      <c r="W26" s="227"/>
      <c r="X26" s="203"/>
      <c r="Y26" s="132"/>
      <c r="Z26" s="203"/>
      <c r="AA26" s="132"/>
      <c r="AB26" s="203"/>
      <c r="AC26" s="132"/>
      <c r="AD26" s="203"/>
      <c r="AE26" s="132"/>
      <c r="AF26" s="203"/>
      <c r="AG26" s="132"/>
      <c r="AH26" s="203"/>
      <c r="AI26" s="132"/>
      <c r="AJ26" s="123">
        <f t="shared" si="4"/>
        <v>0.01</v>
      </c>
    </row>
    <row r="27" spans="2:36" s="105" customFormat="1" ht="135" x14ac:dyDescent="0.2">
      <c r="B27" s="386"/>
      <c r="C27" s="161" t="s">
        <v>324</v>
      </c>
      <c r="D27" s="161" t="s">
        <v>325</v>
      </c>
      <c r="E27" s="161">
        <v>1</v>
      </c>
      <c r="F27" s="162">
        <v>0.01</v>
      </c>
      <c r="G27" s="161" t="s">
        <v>298</v>
      </c>
      <c r="H27" s="181">
        <v>45413</v>
      </c>
      <c r="I27" s="181">
        <v>45641</v>
      </c>
      <c r="J27" s="182">
        <f t="shared" si="14"/>
        <v>32.571428571428569</v>
      </c>
      <c r="K27" s="216" t="s">
        <v>351</v>
      </c>
      <c r="L27" s="150"/>
      <c r="M27" s="414">
        <f t="shared" si="2"/>
        <v>2.5000000000000001E-3</v>
      </c>
      <c r="N27" s="204"/>
      <c r="O27" s="133"/>
      <c r="P27" s="204"/>
      <c r="Q27" s="133"/>
      <c r="R27" s="204"/>
      <c r="S27" s="228"/>
      <c r="T27" s="204">
        <f>+$F$27/8</f>
        <v>1.25E-3</v>
      </c>
      <c r="U27" s="228">
        <f>+$F$27/8</f>
        <v>1.25E-3</v>
      </c>
      <c r="V27" s="204">
        <f>+$F$27/8</f>
        <v>1.25E-3</v>
      </c>
      <c r="W27" s="228">
        <f>+$F$27/8</f>
        <v>1.25E-3</v>
      </c>
      <c r="X27" s="204">
        <f>+$F$27/8</f>
        <v>1.25E-3</v>
      </c>
      <c r="Y27" s="134"/>
      <c r="Z27" s="204">
        <f>+$F$27/8</f>
        <v>1.25E-3</v>
      </c>
      <c r="AA27" s="134"/>
      <c r="AB27" s="204">
        <f>+$F$27/8</f>
        <v>1.25E-3</v>
      </c>
      <c r="AC27" s="134"/>
      <c r="AD27" s="204">
        <f>+$F$27/8</f>
        <v>1.25E-3</v>
      </c>
      <c r="AE27" s="134"/>
      <c r="AF27" s="204">
        <f>+$F$27/8</f>
        <v>1.25E-3</v>
      </c>
      <c r="AG27" s="134"/>
      <c r="AH27" s="204">
        <f>+$F$27/8</f>
        <v>1.25E-3</v>
      </c>
      <c r="AI27" s="134"/>
      <c r="AJ27" s="123">
        <f t="shared" si="4"/>
        <v>0.01</v>
      </c>
    </row>
    <row r="28" spans="2:36" s="105" customFormat="1" ht="84" customHeight="1" x14ac:dyDescent="0.2">
      <c r="B28" s="386"/>
      <c r="C28" s="161" t="s">
        <v>328</v>
      </c>
      <c r="D28" s="161" t="s">
        <v>326</v>
      </c>
      <c r="E28" s="161">
        <v>2</v>
      </c>
      <c r="F28" s="162">
        <v>0.02</v>
      </c>
      <c r="G28" s="161" t="s">
        <v>298</v>
      </c>
      <c r="H28" s="181">
        <v>45356</v>
      </c>
      <c r="I28" s="181">
        <v>45641</v>
      </c>
      <c r="J28" s="182">
        <f t="shared" si="14"/>
        <v>40.714285714285715</v>
      </c>
      <c r="K28" s="222" t="s">
        <v>370</v>
      </c>
      <c r="L28" s="150"/>
      <c r="M28" s="415">
        <f t="shared" si="2"/>
        <v>8.0000000000000002E-3</v>
      </c>
      <c r="N28" s="204"/>
      <c r="O28" s="133"/>
      <c r="P28" s="204">
        <f t="shared" ref="P28:X28" si="16">+$F$28/10</f>
        <v>2E-3</v>
      </c>
      <c r="Q28" s="133">
        <f t="shared" si="16"/>
        <v>2E-3</v>
      </c>
      <c r="R28" s="204">
        <f t="shared" si="16"/>
        <v>2E-3</v>
      </c>
      <c r="S28" s="228">
        <f t="shared" si="16"/>
        <v>2E-3</v>
      </c>
      <c r="T28" s="204">
        <f t="shared" si="16"/>
        <v>2E-3</v>
      </c>
      <c r="U28" s="228">
        <f t="shared" si="16"/>
        <v>2E-3</v>
      </c>
      <c r="V28" s="204">
        <f t="shared" si="16"/>
        <v>2E-3</v>
      </c>
      <c r="W28" s="228">
        <f t="shared" si="16"/>
        <v>2E-3</v>
      </c>
      <c r="X28" s="204">
        <f t="shared" si="16"/>
        <v>2E-3</v>
      </c>
      <c r="Y28" s="134"/>
      <c r="Z28" s="204">
        <f>+$F$28/10</f>
        <v>2E-3</v>
      </c>
      <c r="AA28" s="134"/>
      <c r="AB28" s="204">
        <f>+$F$28/10</f>
        <v>2E-3</v>
      </c>
      <c r="AC28" s="134"/>
      <c r="AD28" s="204">
        <f>+$F$28/10</f>
        <v>2E-3</v>
      </c>
      <c r="AE28" s="134"/>
      <c r="AF28" s="204">
        <f>+$F$28/10</f>
        <v>2E-3</v>
      </c>
      <c r="AG28" s="134"/>
      <c r="AH28" s="204">
        <f>+$F$28/10</f>
        <v>2E-3</v>
      </c>
      <c r="AI28" s="134"/>
      <c r="AJ28" s="123">
        <f t="shared" si="4"/>
        <v>2.0000000000000004E-2</v>
      </c>
    </row>
    <row r="29" spans="2:36" s="105" customFormat="1" ht="165" x14ac:dyDescent="0.2">
      <c r="B29" s="385"/>
      <c r="C29" s="166" t="s">
        <v>340</v>
      </c>
      <c r="D29" s="166" t="s">
        <v>329</v>
      </c>
      <c r="E29" s="166">
        <v>18</v>
      </c>
      <c r="F29" s="167">
        <v>0.04</v>
      </c>
      <c r="G29" s="166" t="s">
        <v>298</v>
      </c>
      <c r="H29" s="183">
        <v>45444</v>
      </c>
      <c r="I29" s="183">
        <v>45641</v>
      </c>
      <c r="J29" s="184">
        <f t="shared" si="14"/>
        <v>28.142857142857142</v>
      </c>
      <c r="K29" s="217" t="s">
        <v>371</v>
      </c>
      <c r="L29" s="151"/>
      <c r="M29" s="416">
        <f t="shared" si="2"/>
        <v>5.7142857142857143E-3</v>
      </c>
      <c r="N29" s="205"/>
      <c r="O29" s="136"/>
      <c r="P29" s="205"/>
      <c r="Q29" s="136"/>
      <c r="R29" s="205"/>
      <c r="S29" s="229"/>
      <c r="T29" s="205"/>
      <c r="U29" s="229"/>
      <c r="V29" s="205">
        <f>+$F$29/7</f>
        <v>5.7142857142857143E-3</v>
      </c>
      <c r="W29" s="229">
        <f>+$F$29/7</f>
        <v>5.7142857142857143E-3</v>
      </c>
      <c r="X29" s="205">
        <f>+$F$29/7</f>
        <v>5.7142857142857143E-3</v>
      </c>
      <c r="Y29" s="137"/>
      <c r="Z29" s="205">
        <f>+$F$29/7</f>
        <v>5.7142857142857143E-3</v>
      </c>
      <c r="AA29" s="137"/>
      <c r="AB29" s="205">
        <f>+$F$29/7</f>
        <v>5.7142857142857143E-3</v>
      </c>
      <c r="AC29" s="137"/>
      <c r="AD29" s="205">
        <f>+$F$29/7</f>
        <v>5.7142857142857143E-3</v>
      </c>
      <c r="AE29" s="137"/>
      <c r="AF29" s="205">
        <f>+$F$29/7</f>
        <v>5.7142857142857143E-3</v>
      </c>
      <c r="AG29" s="137"/>
      <c r="AH29" s="205">
        <f>+$F$29/7</f>
        <v>5.7142857142857143E-3</v>
      </c>
      <c r="AI29" s="137"/>
      <c r="AJ29" s="123">
        <f t="shared" si="4"/>
        <v>0.04</v>
      </c>
    </row>
    <row r="30" spans="2:36" s="105" customFormat="1" ht="316.5" customHeight="1" x14ac:dyDescent="0.2">
      <c r="B30" s="384" t="s">
        <v>334</v>
      </c>
      <c r="C30" s="170" t="s">
        <v>285</v>
      </c>
      <c r="D30" s="156" t="s">
        <v>286</v>
      </c>
      <c r="E30" s="156">
        <v>2</v>
      </c>
      <c r="F30" s="157">
        <v>0.02</v>
      </c>
      <c r="G30" s="185" t="s">
        <v>287</v>
      </c>
      <c r="H30" s="158">
        <v>45352</v>
      </c>
      <c r="I30" s="158">
        <v>45443</v>
      </c>
      <c r="J30" s="180">
        <f t="shared" si="14"/>
        <v>13</v>
      </c>
      <c r="K30" s="215" t="s">
        <v>356</v>
      </c>
      <c r="L30" s="145">
        <v>45442</v>
      </c>
      <c r="M30" s="410">
        <f t="shared" si="2"/>
        <v>0.02</v>
      </c>
      <c r="N30" s="201"/>
      <c r="O30" s="124"/>
      <c r="P30" s="201">
        <f t="shared" ref="P30:U30" si="17">0.02/3</f>
        <v>6.6666666666666671E-3</v>
      </c>
      <c r="Q30" s="124">
        <f t="shared" si="17"/>
        <v>6.6666666666666671E-3</v>
      </c>
      <c r="R30" s="201">
        <f t="shared" si="17"/>
        <v>6.6666666666666671E-3</v>
      </c>
      <c r="S30" s="224">
        <f t="shared" si="17"/>
        <v>6.6666666666666671E-3</v>
      </c>
      <c r="T30" s="201">
        <f t="shared" si="17"/>
        <v>6.6666666666666671E-3</v>
      </c>
      <c r="U30" s="224">
        <f t="shared" si="17"/>
        <v>6.6666666666666671E-3</v>
      </c>
      <c r="V30" s="201"/>
      <c r="W30" s="224"/>
      <c r="X30" s="201"/>
      <c r="Y30" s="125"/>
      <c r="Z30" s="201"/>
      <c r="AA30" s="125"/>
      <c r="AB30" s="201"/>
      <c r="AC30" s="125"/>
      <c r="AD30" s="201"/>
      <c r="AE30" s="125"/>
      <c r="AF30" s="201"/>
      <c r="AG30" s="125"/>
      <c r="AH30" s="201"/>
      <c r="AI30" s="125"/>
      <c r="AJ30" s="123">
        <f t="shared" si="4"/>
        <v>0.02</v>
      </c>
    </row>
    <row r="31" spans="2:36" s="105" customFormat="1" ht="150.75" customHeight="1" x14ac:dyDescent="0.2">
      <c r="B31" s="386"/>
      <c r="C31" s="172" t="s">
        <v>283</v>
      </c>
      <c r="D31" s="161" t="s">
        <v>277</v>
      </c>
      <c r="E31" s="161">
        <v>1</v>
      </c>
      <c r="F31" s="162">
        <f>0.06/3</f>
        <v>0.02</v>
      </c>
      <c r="G31" s="186" t="s">
        <v>280</v>
      </c>
      <c r="H31" s="163">
        <v>45447</v>
      </c>
      <c r="I31" s="163">
        <v>45565</v>
      </c>
      <c r="J31" s="182">
        <f t="shared" si="14"/>
        <v>16.857142857142858</v>
      </c>
      <c r="K31" s="216" t="s">
        <v>354</v>
      </c>
      <c r="L31" s="147"/>
      <c r="M31" s="411">
        <f t="shared" si="2"/>
        <v>0.01</v>
      </c>
      <c r="N31" s="200"/>
      <c r="O31" s="120"/>
      <c r="P31" s="200"/>
      <c r="Q31" s="120"/>
      <c r="R31" s="200"/>
      <c r="S31" s="225"/>
      <c r="T31" s="200"/>
      <c r="U31" s="225"/>
      <c r="V31" s="200">
        <f>+$F$31/4</f>
        <v>5.0000000000000001E-3</v>
      </c>
      <c r="W31" s="225">
        <f>+$F$31/4</f>
        <v>5.0000000000000001E-3</v>
      </c>
      <c r="X31" s="200">
        <f>+$F$31/4</f>
        <v>5.0000000000000001E-3</v>
      </c>
      <c r="Y31" s="209">
        <v>5.0000000000000001E-3</v>
      </c>
      <c r="Z31" s="200">
        <f>+$F$31/4</f>
        <v>5.0000000000000001E-3</v>
      </c>
      <c r="AA31" s="209"/>
      <c r="AB31" s="200">
        <f>+$F$31/4</f>
        <v>5.0000000000000001E-3</v>
      </c>
      <c r="AC31" s="209"/>
      <c r="AD31" s="200"/>
      <c r="AE31" s="209"/>
      <c r="AF31" s="200"/>
      <c r="AG31" s="209"/>
      <c r="AH31" s="200"/>
      <c r="AI31" s="209"/>
      <c r="AJ31" s="123">
        <f t="shared" si="4"/>
        <v>0.02</v>
      </c>
    </row>
    <row r="32" spans="2:36" s="105" customFormat="1" ht="163.5" customHeight="1" x14ac:dyDescent="0.2">
      <c r="B32" s="386"/>
      <c r="C32" s="172" t="s">
        <v>282</v>
      </c>
      <c r="D32" s="161" t="s">
        <v>278</v>
      </c>
      <c r="E32" s="161">
        <v>1</v>
      </c>
      <c r="F32" s="162">
        <f>0.06/3</f>
        <v>0.02</v>
      </c>
      <c r="G32" s="186" t="s">
        <v>281</v>
      </c>
      <c r="H32" s="163">
        <v>45447</v>
      </c>
      <c r="I32" s="163">
        <v>45565</v>
      </c>
      <c r="J32" s="182">
        <f t="shared" si="14"/>
        <v>16.857142857142858</v>
      </c>
      <c r="K32" s="216" t="s">
        <v>355</v>
      </c>
      <c r="L32" s="147"/>
      <c r="M32" s="411">
        <f t="shared" si="2"/>
        <v>0.01</v>
      </c>
      <c r="N32" s="200"/>
      <c r="O32" s="120"/>
      <c r="P32" s="200"/>
      <c r="Q32" s="120"/>
      <c r="R32" s="200"/>
      <c r="S32" s="225"/>
      <c r="T32" s="200"/>
      <c r="U32" s="225"/>
      <c r="V32" s="200">
        <f>+$F$32/4</f>
        <v>5.0000000000000001E-3</v>
      </c>
      <c r="W32" s="225">
        <f>+$F$32/4</f>
        <v>5.0000000000000001E-3</v>
      </c>
      <c r="X32" s="200">
        <f>+$F$32/4</f>
        <v>5.0000000000000001E-3</v>
      </c>
      <c r="Y32" s="209">
        <v>5.0000000000000001E-3</v>
      </c>
      <c r="Z32" s="200">
        <f>+$F$32/4</f>
        <v>5.0000000000000001E-3</v>
      </c>
      <c r="AA32" s="209"/>
      <c r="AB32" s="200">
        <f>+$F$32/4</f>
        <v>5.0000000000000001E-3</v>
      </c>
      <c r="AC32" s="209"/>
      <c r="AD32" s="200"/>
      <c r="AE32" s="209"/>
      <c r="AF32" s="200"/>
      <c r="AG32" s="209"/>
      <c r="AH32" s="200"/>
      <c r="AI32" s="209"/>
      <c r="AJ32" s="123">
        <f t="shared" si="4"/>
        <v>0.02</v>
      </c>
    </row>
    <row r="33" spans="2:37" s="105" customFormat="1" ht="82.5" customHeight="1" x14ac:dyDescent="0.2">
      <c r="B33" s="385"/>
      <c r="C33" s="165" t="s">
        <v>284</v>
      </c>
      <c r="D33" s="166" t="s">
        <v>279</v>
      </c>
      <c r="E33" s="166">
        <v>1</v>
      </c>
      <c r="F33" s="167">
        <f>0.06/3</f>
        <v>0.02</v>
      </c>
      <c r="G33" s="187" t="s">
        <v>281</v>
      </c>
      <c r="H33" s="168">
        <v>45566</v>
      </c>
      <c r="I33" s="168">
        <v>45625</v>
      </c>
      <c r="J33" s="184">
        <f t="shared" si="14"/>
        <v>8.4285714285714288</v>
      </c>
      <c r="K33" s="219"/>
      <c r="L33" s="148"/>
      <c r="M33" s="412">
        <f t="shared" si="2"/>
        <v>0</v>
      </c>
      <c r="N33" s="202"/>
      <c r="O33" s="126"/>
      <c r="P33" s="202"/>
      <c r="Q33" s="126"/>
      <c r="R33" s="202"/>
      <c r="S33" s="226"/>
      <c r="T33" s="202"/>
      <c r="U33" s="226"/>
      <c r="V33" s="202"/>
      <c r="W33" s="226"/>
      <c r="X33" s="202"/>
      <c r="Y33" s="135"/>
      <c r="Z33" s="202"/>
      <c r="AA33" s="135"/>
      <c r="AB33" s="202"/>
      <c r="AC33" s="135"/>
      <c r="AD33" s="202">
        <f>+$F$33/2</f>
        <v>0.01</v>
      </c>
      <c r="AE33" s="135"/>
      <c r="AF33" s="202">
        <f>+$F$33/2</f>
        <v>0.01</v>
      </c>
      <c r="AG33" s="135"/>
      <c r="AH33" s="202"/>
      <c r="AI33" s="135"/>
      <c r="AJ33" s="123">
        <f t="shared" si="4"/>
        <v>0.02</v>
      </c>
    </row>
    <row r="34" spans="2:37" s="105" customFormat="1" ht="108" customHeight="1" x14ac:dyDescent="0.2">
      <c r="B34" s="384" t="s">
        <v>335</v>
      </c>
      <c r="C34" s="170" t="s">
        <v>299</v>
      </c>
      <c r="D34" s="156" t="s">
        <v>316</v>
      </c>
      <c r="E34" s="156">
        <v>1</v>
      </c>
      <c r="F34" s="171">
        <v>3.5000000000000001E-3</v>
      </c>
      <c r="G34" s="179" t="s">
        <v>300</v>
      </c>
      <c r="H34" s="158">
        <v>45352</v>
      </c>
      <c r="I34" s="158">
        <v>45366</v>
      </c>
      <c r="J34" s="180">
        <f t="shared" si="14"/>
        <v>2</v>
      </c>
      <c r="K34" s="215" t="s">
        <v>341</v>
      </c>
      <c r="L34" s="145">
        <v>45366</v>
      </c>
      <c r="M34" s="410">
        <f t="shared" si="2"/>
        <v>3.5000000000000001E-3</v>
      </c>
      <c r="N34" s="201"/>
      <c r="O34" s="124"/>
      <c r="P34" s="201">
        <v>3.5000000000000001E-3</v>
      </c>
      <c r="Q34" s="124">
        <v>3.5000000000000001E-3</v>
      </c>
      <c r="R34" s="201"/>
      <c r="S34" s="224"/>
      <c r="T34" s="201"/>
      <c r="U34" s="224"/>
      <c r="V34" s="201"/>
      <c r="W34" s="224"/>
      <c r="X34" s="201"/>
      <c r="Y34" s="125"/>
      <c r="Z34" s="201"/>
      <c r="AA34" s="125"/>
      <c r="AB34" s="201"/>
      <c r="AC34" s="125"/>
      <c r="AD34" s="201"/>
      <c r="AE34" s="125"/>
      <c r="AF34" s="201"/>
      <c r="AG34" s="125"/>
      <c r="AH34" s="201"/>
      <c r="AI34" s="125"/>
      <c r="AJ34" s="123">
        <f t="shared" si="4"/>
        <v>3.5000000000000001E-3</v>
      </c>
    </row>
    <row r="35" spans="2:37" s="105" customFormat="1" ht="136.5" customHeight="1" x14ac:dyDescent="0.2">
      <c r="B35" s="386"/>
      <c r="C35" s="172" t="s">
        <v>317</v>
      </c>
      <c r="D35" s="161" t="s">
        <v>301</v>
      </c>
      <c r="E35" s="161">
        <v>1</v>
      </c>
      <c r="F35" s="162">
        <v>3.5000000000000001E-3</v>
      </c>
      <c r="G35" s="181" t="s">
        <v>300</v>
      </c>
      <c r="H35" s="163">
        <v>45383</v>
      </c>
      <c r="I35" s="163">
        <v>45427</v>
      </c>
      <c r="J35" s="182">
        <f t="shared" si="14"/>
        <v>6.2857142857142856</v>
      </c>
      <c r="K35" s="216" t="s">
        <v>343</v>
      </c>
      <c r="L35" s="147"/>
      <c r="M35" s="411">
        <f t="shared" si="2"/>
        <v>3.5000000000000001E-3</v>
      </c>
      <c r="N35" s="200">
        <v>0</v>
      </c>
      <c r="O35" s="120"/>
      <c r="P35" s="200"/>
      <c r="Q35" s="120"/>
      <c r="R35" s="200">
        <v>0</v>
      </c>
      <c r="S35" s="225">
        <v>0</v>
      </c>
      <c r="T35" s="200">
        <v>3.5000000000000001E-3</v>
      </c>
      <c r="U35" s="225">
        <v>3.5000000000000001E-3</v>
      </c>
      <c r="V35" s="200"/>
      <c r="W35" s="225"/>
      <c r="X35" s="200"/>
      <c r="Y35" s="209"/>
      <c r="Z35" s="200"/>
      <c r="AA35" s="209"/>
      <c r="AB35" s="200"/>
      <c r="AC35" s="209"/>
      <c r="AD35" s="200"/>
      <c r="AE35" s="209"/>
      <c r="AF35" s="200"/>
      <c r="AG35" s="209"/>
      <c r="AH35" s="200"/>
      <c r="AI35" s="209"/>
      <c r="AJ35" s="123">
        <f t="shared" si="4"/>
        <v>3.5000000000000001E-3</v>
      </c>
    </row>
    <row r="36" spans="2:37" s="105" customFormat="1" ht="108.75" customHeight="1" x14ac:dyDescent="0.2">
      <c r="B36" s="386"/>
      <c r="C36" s="172" t="s">
        <v>302</v>
      </c>
      <c r="D36" s="161" t="s">
        <v>303</v>
      </c>
      <c r="E36" s="161">
        <v>1</v>
      </c>
      <c r="F36" s="162">
        <v>3.5000000000000001E-3</v>
      </c>
      <c r="G36" s="181" t="s">
        <v>304</v>
      </c>
      <c r="H36" s="163">
        <v>45414</v>
      </c>
      <c r="I36" s="163">
        <v>45453</v>
      </c>
      <c r="J36" s="182">
        <f t="shared" si="14"/>
        <v>5.5714285714285712</v>
      </c>
      <c r="K36" s="222" t="s">
        <v>346</v>
      </c>
      <c r="L36" s="147"/>
      <c r="M36" s="414">
        <f t="shared" si="2"/>
        <v>3.5000000000000001E-3</v>
      </c>
      <c r="N36" s="200"/>
      <c r="O36" s="120"/>
      <c r="P36" s="200"/>
      <c r="Q36" s="120"/>
      <c r="R36" s="200"/>
      <c r="S36" s="225"/>
      <c r="T36" s="200"/>
      <c r="U36" s="225"/>
      <c r="V36" s="200">
        <v>3.5000000000000001E-3</v>
      </c>
      <c r="W36" s="225">
        <v>3.5000000000000001E-3</v>
      </c>
      <c r="X36" s="200"/>
      <c r="Y36" s="209"/>
      <c r="Z36" s="200"/>
      <c r="AA36" s="209"/>
      <c r="AB36" s="200"/>
      <c r="AC36" s="209"/>
      <c r="AD36" s="200"/>
      <c r="AE36" s="209"/>
      <c r="AF36" s="200"/>
      <c r="AG36" s="209"/>
      <c r="AH36" s="200"/>
      <c r="AI36" s="209"/>
      <c r="AJ36" s="123">
        <f t="shared" si="4"/>
        <v>3.5000000000000001E-3</v>
      </c>
    </row>
    <row r="37" spans="2:37" s="105" customFormat="1" ht="140.25" customHeight="1" x14ac:dyDescent="0.2">
      <c r="B37" s="386"/>
      <c r="C37" s="172" t="s">
        <v>305</v>
      </c>
      <c r="D37" s="161" t="s">
        <v>306</v>
      </c>
      <c r="E37" s="161">
        <v>1</v>
      </c>
      <c r="F37" s="162">
        <v>7.0000000000000001E-3</v>
      </c>
      <c r="G37" s="181" t="s">
        <v>300</v>
      </c>
      <c r="H37" s="163">
        <v>45414</v>
      </c>
      <c r="I37" s="163">
        <v>45473</v>
      </c>
      <c r="J37" s="182">
        <f t="shared" si="14"/>
        <v>8.4285714285714288</v>
      </c>
      <c r="K37" s="222" t="s">
        <v>347</v>
      </c>
      <c r="L37" s="147"/>
      <c r="M37" s="411">
        <f t="shared" si="2"/>
        <v>7.0000000000000001E-3</v>
      </c>
      <c r="N37" s="200">
        <v>0</v>
      </c>
      <c r="O37" s="120"/>
      <c r="P37" s="200"/>
      <c r="Q37" s="120"/>
      <c r="R37" s="200"/>
      <c r="S37" s="225"/>
      <c r="T37" s="200"/>
      <c r="U37" s="225"/>
      <c r="V37" s="200">
        <v>7.0000000000000001E-3</v>
      </c>
      <c r="W37" s="225">
        <v>7.0000000000000001E-3</v>
      </c>
      <c r="X37" s="200"/>
      <c r="Y37" s="209"/>
      <c r="Z37" s="200"/>
      <c r="AA37" s="209"/>
      <c r="AB37" s="200"/>
      <c r="AC37" s="209"/>
      <c r="AD37" s="200"/>
      <c r="AE37" s="209"/>
      <c r="AF37" s="200"/>
      <c r="AG37" s="209"/>
      <c r="AH37" s="200"/>
      <c r="AI37" s="209"/>
      <c r="AJ37" s="123">
        <f t="shared" si="4"/>
        <v>7.0000000000000001E-3</v>
      </c>
    </row>
    <row r="38" spans="2:37" s="105" customFormat="1" ht="66" customHeight="1" x14ac:dyDescent="0.2">
      <c r="B38" s="386"/>
      <c r="C38" s="172" t="s">
        <v>318</v>
      </c>
      <c r="D38" s="161" t="s">
        <v>319</v>
      </c>
      <c r="E38" s="161">
        <v>1</v>
      </c>
      <c r="F38" s="162">
        <v>3.5000000000000001E-3</v>
      </c>
      <c r="G38" s="181" t="s">
        <v>304</v>
      </c>
      <c r="H38" s="163">
        <v>45474</v>
      </c>
      <c r="I38" s="163">
        <v>45492</v>
      </c>
      <c r="J38" s="182">
        <f t="shared" si="14"/>
        <v>2.5714285714285716</v>
      </c>
      <c r="K38" s="216" t="s">
        <v>352</v>
      </c>
      <c r="L38" s="147"/>
      <c r="M38" s="415">
        <f t="shared" si="2"/>
        <v>3.5000000000000001E-3</v>
      </c>
      <c r="N38" s="200"/>
      <c r="O38" s="120"/>
      <c r="P38" s="200"/>
      <c r="Q38" s="120"/>
      <c r="R38" s="200"/>
      <c r="S38" s="225"/>
      <c r="T38" s="200"/>
      <c r="U38" s="225"/>
      <c r="V38" s="200"/>
      <c r="W38" s="225"/>
      <c r="X38" s="200">
        <v>3.5000000000000001E-3</v>
      </c>
      <c r="Y38" s="209">
        <v>3.5000000000000001E-3</v>
      </c>
      <c r="Z38" s="200"/>
      <c r="AA38" s="209"/>
      <c r="AB38" s="200"/>
      <c r="AC38" s="209"/>
      <c r="AD38" s="200"/>
      <c r="AE38" s="209"/>
      <c r="AF38" s="200"/>
      <c r="AG38" s="209"/>
      <c r="AH38" s="200"/>
      <c r="AI38" s="209"/>
      <c r="AJ38" s="123">
        <f t="shared" si="4"/>
        <v>3.5000000000000001E-3</v>
      </c>
    </row>
    <row r="39" spans="2:37" s="105" customFormat="1" ht="69.75" customHeight="1" x14ac:dyDescent="0.2">
      <c r="B39" s="386"/>
      <c r="C39" s="165" t="s">
        <v>320</v>
      </c>
      <c r="D39" s="166" t="s">
        <v>321</v>
      </c>
      <c r="E39" s="188">
        <v>1</v>
      </c>
      <c r="F39" s="167">
        <v>1.4E-2</v>
      </c>
      <c r="G39" s="183" t="s">
        <v>307</v>
      </c>
      <c r="H39" s="168">
        <v>45474</v>
      </c>
      <c r="I39" s="168">
        <v>45641</v>
      </c>
      <c r="J39" s="184">
        <f t="shared" si="14"/>
        <v>23.857142857142858</v>
      </c>
      <c r="K39" s="219" t="s">
        <v>366</v>
      </c>
      <c r="L39" s="148"/>
      <c r="M39" s="412">
        <f t="shared" si="2"/>
        <v>0</v>
      </c>
      <c r="N39" s="202">
        <v>0</v>
      </c>
      <c r="O39" s="126"/>
      <c r="P39" s="202"/>
      <c r="Q39" s="126"/>
      <c r="R39" s="202"/>
      <c r="S39" s="226"/>
      <c r="T39" s="202"/>
      <c r="U39" s="226"/>
      <c r="V39" s="202"/>
      <c r="W39" s="226"/>
      <c r="X39" s="202">
        <v>2.5500000000000002E-3</v>
      </c>
      <c r="Y39" s="135"/>
      <c r="Z39" s="202">
        <v>2.5500000000000002E-3</v>
      </c>
      <c r="AA39" s="135"/>
      <c r="AB39" s="202">
        <v>2.5500000000000002E-3</v>
      </c>
      <c r="AC39" s="135"/>
      <c r="AD39" s="202">
        <v>2.5500000000000002E-3</v>
      </c>
      <c r="AE39" s="135"/>
      <c r="AF39" s="202">
        <v>2.5500000000000002E-3</v>
      </c>
      <c r="AG39" s="135"/>
      <c r="AH39" s="202">
        <v>1.25E-3</v>
      </c>
      <c r="AI39" s="135"/>
      <c r="AJ39" s="123">
        <f t="shared" si="4"/>
        <v>1.4000000000000002E-2</v>
      </c>
    </row>
    <row r="40" spans="2:37" s="105" customFormat="1" ht="200.25" customHeight="1" x14ac:dyDescent="0.2">
      <c r="B40" s="386"/>
      <c r="C40" s="189" t="s">
        <v>312</v>
      </c>
      <c r="D40" s="190" t="s">
        <v>310</v>
      </c>
      <c r="E40" s="190">
        <v>1</v>
      </c>
      <c r="F40" s="191">
        <v>5.0000000000000001E-3</v>
      </c>
      <c r="G40" s="192" t="s">
        <v>311</v>
      </c>
      <c r="H40" s="193">
        <v>45400</v>
      </c>
      <c r="I40" s="193">
        <v>45503</v>
      </c>
      <c r="J40" s="194">
        <f t="shared" si="14"/>
        <v>14.714285714285714</v>
      </c>
      <c r="K40" s="232" t="s">
        <v>365</v>
      </c>
      <c r="L40" s="152"/>
      <c r="M40" s="410">
        <f t="shared" si="2"/>
        <v>4.9499999999999995E-3</v>
      </c>
      <c r="N40" s="208"/>
      <c r="O40" s="210"/>
      <c r="P40" s="208"/>
      <c r="Q40" s="210"/>
      <c r="R40" s="208">
        <f t="shared" ref="R40:X40" si="18">+$F$40/4</f>
        <v>1.25E-3</v>
      </c>
      <c r="S40" s="230">
        <f t="shared" si="18"/>
        <v>1.25E-3</v>
      </c>
      <c r="T40" s="208">
        <f t="shared" si="18"/>
        <v>1.25E-3</v>
      </c>
      <c r="U40" s="230">
        <f t="shared" si="18"/>
        <v>1.25E-3</v>
      </c>
      <c r="V40" s="208">
        <f t="shared" si="18"/>
        <v>1.25E-3</v>
      </c>
      <c r="W40" s="230">
        <f t="shared" si="18"/>
        <v>1.25E-3</v>
      </c>
      <c r="X40" s="208">
        <f t="shared" si="18"/>
        <v>1.25E-3</v>
      </c>
      <c r="Y40" s="211">
        <v>1.1999999999999999E-3</v>
      </c>
      <c r="Z40" s="208"/>
      <c r="AA40" s="211"/>
      <c r="AB40" s="208"/>
      <c r="AC40" s="211"/>
      <c r="AD40" s="208"/>
      <c r="AE40" s="211"/>
      <c r="AF40" s="208"/>
      <c r="AG40" s="211"/>
      <c r="AH40" s="208"/>
      <c r="AI40" s="211"/>
      <c r="AJ40" s="123">
        <f t="shared" si="4"/>
        <v>5.0000000000000001E-3</v>
      </c>
    </row>
    <row r="41" spans="2:37" s="105" customFormat="1" ht="45" customHeight="1" x14ac:dyDescent="0.2">
      <c r="B41" s="386"/>
      <c r="C41" s="172" t="s">
        <v>309</v>
      </c>
      <c r="D41" s="161" t="s">
        <v>315</v>
      </c>
      <c r="E41" s="161">
        <v>1</v>
      </c>
      <c r="F41" s="162">
        <v>1.4999999999999999E-2</v>
      </c>
      <c r="G41" s="181" t="s">
        <v>311</v>
      </c>
      <c r="H41" s="163">
        <v>45505</v>
      </c>
      <c r="I41" s="163">
        <v>45534</v>
      </c>
      <c r="J41" s="182">
        <f t="shared" si="14"/>
        <v>4.1428571428571432</v>
      </c>
      <c r="K41" s="218"/>
      <c r="L41" s="147"/>
      <c r="M41" s="414">
        <f t="shared" si="2"/>
        <v>0</v>
      </c>
      <c r="N41" s="200"/>
      <c r="O41" s="120"/>
      <c r="P41" s="200"/>
      <c r="Q41" s="120"/>
      <c r="R41" s="200"/>
      <c r="S41" s="225"/>
      <c r="T41" s="200"/>
      <c r="U41" s="225"/>
      <c r="V41" s="200"/>
      <c r="W41" s="225"/>
      <c r="X41" s="200">
        <f>+F41</f>
        <v>1.4999999999999999E-2</v>
      </c>
      <c r="Y41" s="209"/>
      <c r="Z41" s="200"/>
      <c r="AA41" s="209"/>
      <c r="AB41" s="200"/>
      <c r="AC41" s="209"/>
      <c r="AD41" s="200"/>
      <c r="AE41" s="209"/>
      <c r="AF41" s="200"/>
      <c r="AG41" s="209"/>
      <c r="AH41" s="200"/>
      <c r="AI41" s="209"/>
      <c r="AJ41" s="123">
        <f t="shared" si="4"/>
        <v>1.4999999999999999E-2</v>
      </c>
    </row>
    <row r="42" spans="2:37" s="105" customFormat="1" ht="45" customHeight="1" x14ac:dyDescent="0.2">
      <c r="B42" s="385"/>
      <c r="C42" s="165" t="s">
        <v>313</v>
      </c>
      <c r="D42" s="166" t="s">
        <v>314</v>
      </c>
      <c r="E42" s="166">
        <v>1</v>
      </c>
      <c r="F42" s="167">
        <v>2.5000000000000001E-2</v>
      </c>
      <c r="G42" s="183" t="s">
        <v>311</v>
      </c>
      <c r="H42" s="168">
        <v>45536</v>
      </c>
      <c r="I42" s="168">
        <v>45641</v>
      </c>
      <c r="J42" s="184">
        <f t="shared" si="14"/>
        <v>15</v>
      </c>
      <c r="K42" s="219"/>
      <c r="L42" s="148"/>
      <c r="M42" s="412">
        <f t="shared" si="2"/>
        <v>0</v>
      </c>
      <c r="N42" s="202"/>
      <c r="O42" s="126"/>
      <c r="P42" s="202"/>
      <c r="Q42" s="126"/>
      <c r="R42" s="202"/>
      <c r="S42" s="226"/>
      <c r="T42" s="202"/>
      <c r="U42" s="226"/>
      <c r="V42" s="202"/>
      <c r="W42" s="226"/>
      <c r="X42" s="202"/>
      <c r="Y42" s="135"/>
      <c r="Z42" s="202"/>
      <c r="AA42" s="135"/>
      <c r="AB42" s="202">
        <f>+$F$42/4</f>
        <v>6.2500000000000003E-3</v>
      </c>
      <c r="AC42" s="135"/>
      <c r="AD42" s="202">
        <f>+$F$42/4</f>
        <v>6.2500000000000003E-3</v>
      </c>
      <c r="AE42" s="135"/>
      <c r="AF42" s="202">
        <f>+$F$42/4</f>
        <v>6.2500000000000003E-3</v>
      </c>
      <c r="AG42" s="135"/>
      <c r="AH42" s="202">
        <f>+$F$42/4</f>
        <v>6.2500000000000003E-3</v>
      </c>
      <c r="AI42" s="135"/>
      <c r="AJ42" s="123">
        <f t="shared" si="4"/>
        <v>2.5000000000000001E-2</v>
      </c>
    </row>
    <row r="43" spans="2:37" s="105" customFormat="1" ht="105" customHeight="1" x14ac:dyDescent="0.2">
      <c r="B43" s="384" t="s">
        <v>333</v>
      </c>
      <c r="C43" s="170" t="s">
        <v>297</v>
      </c>
      <c r="D43" s="156" t="s">
        <v>288</v>
      </c>
      <c r="E43" s="156" t="s">
        <v>289</v>
      </c>
      <c r="F43" s="157">
        <v>0.01</v>
      </c>
      <c r="G43" s="156" t="s">
        <v>290</v>
      </c>
      <c r="H43" s="158">
        <v>45414</v>
      </c>
      <c r="I43" s="158">
        <v>45443</v>
      </c>
      <c r="J43" s="180">
        <f t="shared" si="14"/>
        <v>4.1428571428571432</v>
      </c>
      <c r="K43" s="220" t="s">
        <v>342</v>
      </c>
      <c r="L43" s="145"/>
      <c r="M43" s="410">
        <f t="shared" si="2"/>
        <v>0.01</v>
      </c>
      <c r="N43" s="201">
        <v>0</v>
      </c>
      <c r="O43" s="124"/>
      <c r="P43" s="201"/>
      <c r="Q43" s="124"/>
      <c r="R43" s="201"/>
      <c r="S43" s="224"/>
      <c r="T43" s="201">
        <v>0.01</v>
      </c>
      <c r="U43" s="224">
        <v>0.01</v>
      </c>
      <c r="V43" s="201"/>
      <c r="W43" s="224"/>
      <c r="X43" s="201"/>
      <c r="Y43" s="125"/>
      <c r="Z43" s="201"/>
      <c r="AA43" s="125"/>
      <c r="AB43" s="201"/>
      <c r="AC43" s="125"/>
      <c r="AD43" s="201"/>
      <c r="AE43" s="125"/>
      <c r="AF43" s="201"/>
      <c r="AG43" s="125"/>
      <c r="AH43" s="201"/>
      <c r="AI43" s="125"/>
      <c r="AJ43" s="123">
        <f t="shared" si="4"/>
        <v>0.01</v>
      </c>
    </row>
    <row r="44" spans="2:37" s="105" customFormat="1" ht="117.75" customHeight="1" x14ac:dyDescent="0.2">
      <c r="B44" s="386"/>
      <c r="C44" s="172" t="s">
        <v>291</v>
      </c>
      <c r="D44" s="161" t="s">
        <v>292</v>
      </c>
      <c r="E44" s="161" t="s">
        <v>293</v>
      </c>
      <c r="F44" s="162">
        <v>0.05</v>
      </c>
      <c r="G44" s="161" t="s">
        <v>294</v>
      </c>
      <c r="H44" s="163">
        <v>45447</v>
      </c>
      <c r="I44" s="163">
        <v>45596</v>
      </c>
      <c r="J44" s="182">
        <f t="shared" si="14"/>
        <v>21.285714285714285</v>
      </c>
      <c r="K44" s="218" t="s">
        <v>364</v>
      </c>
      <c r="L44" s="147"/>
      <c r="M44" s="411">
        <f t="shared" si="2"/>
        <v>0.02</v>
      </c>
      <c r="N44" s="200">
        <v>0</v>
      </c>
      <c r="O44" s="120"/>
      <c r="P44" s="200"/>
      <c r="Q44" s="120"/>
      <c r="R44" s="200"/>
      <c r="S44" s="225"/>
      <c r="T44" s="200"/>
      <c r="U44" s="225"/>
      <c r="V44" s="200">
        <f>+$F$44/5</f>
        <v>0.01</v>
      </c>
      <c r="W44" s="225">
        <f>+$F$44/5</f>
        <v>0.01</v>
      </c>
      <c r="X44" s="200">
        <f>+$F$44/5</f>
        <v>0.01</v>
      </c>
      <c r="Y44" s="209">
        <v>0.01</v>
      </c>
      <c r="Z44" s="200">
        <f>+$F$44/5</f>
        <v>0.01</v>
      </c>
      <c r="AA44" s="209"/>
      <c r="AB44" s="200">
        <f>+$F$44/5</f>
        <v>0.01</v>
      </c>
      <c r="AC44" s="209"/>
      <c r="AD44" s="200">
        <f>+$F$44/5</f>
        <v>0.01</v>
      </c>
      <c r="AE44" s="209"/>
      <c r="AF44" s="200"/>
      <c r="AG44" s="209"/>
      <c r="AH44" s="200"/>
      <c r="AI44" s="209"/>
      <c r="AJ44" s="123">
        <f t="shared" si="4"/>
        <v>0.05</v>
      </c>
    </row>
    <row r="45" spans="2:37" s="105" customFormat="1" ht="42" customHeight="1" x14ac:dyDescent="0.2">
      <c r="B45" s="385"/>
      <c r="C45" s="165" t="s">
        <v>308</v>
      </c>
      <c r="D45" s="166" t="s">
        <v>295</v>
      </c>
      <c r="E45" s="166" t="s">
        <v>296</v>
      </c>
      <c r="F45" s="167">
        <v>0.02</v>
      </c>
      <c r="G45" s="166" t="s">
        <v>294</v>
      </c>
      <c r="H45" s="168">
        <v>45597</v>
      </c>
      <c r="I45" s="168">
        <v>45641</v>
      </c>
      <c r="J45" s="184">
        <f t="shared" si="14"/>
        <v>6.2857142857142856</v>
      </c>
      <c r="K45" s="219"/>
      <c r="L45" s="148"/>
      <c r="M45" s="412">
        <f t="shared" si="2"/>
        <v>0</v>
      </c>
      <c r="N45" s="202">
        <v>0</v>
      </c>
      <c r="O45" s="126"/>
      <c r="P45" s="202"/>
      <c r="Q45" s="126"/>
      <c r="R45" s="202"/>
      <c r="S45" s="226"/>
      <c r="T45" s="202"/>
      <c r="U45" s="226"/>
      <c r="V45" s="202"/>
      <c r="W45" s="226"/>
      <c r="X45" s="202"/>
      <c r="Y45" s="135"/>
      <c r="Z45" s="202"/>
      <c r="AA45" s="135"/>
      <c r="AB45" s="202"/>
      <c r="AC45" s="135"/>
      <c r="AD45" s="202"/>
      <c r="AE45" s="135"/>
      <c r="AF45" s="202">
        <f>+$F$45/2</f>
        <v>0.01</v>
      </c>
      <c r="AG45" s="135"/>
      <c r="AH45" s="202">
        <f>+$F$45/2</f>
        <v>0.01</v>
      </c>
      <c r="AI45" s="135"/>
      <c r="AJ45" s="123">
        <f t="shared" si="4"/>
        <v>0.02</v>
      </c>
    </row>
    <row r="46" spans="2:37" s="105" customFormat="1" ht="104.25" customHeight="1" x14ac:dyDescent="0.2">
      <c r="B46" s="195" t="s">
        <v>332</v>
      </c>
      <c r="C46" s="196" t="s">
        <v>259</v>
      </c>
      <c r="D46" s="139" t="s">
        <v>258</v>
      </c>
      <c r="E46" s="140">
        <v>4</v>
      </c>
      <c r="F46" s="141">
        <v>0.01</v>
      </c>
      <c r="G46" s="139" t="s">
        <v>260</v>
      </c>
      <c r="H46" s="142">
        <v>45352</v>
      </c>
      <c r="I46" s="142">
        <v>45641</v>
      </c>
      <c r="J46" s="197">
        <f t="shared" si="14"/>
        <v>41.285714285714285</v>
      </c>
      <c r="K46" s="221" t="s">
        <v>344</v>
      </c>
      <c r="L46" s="153"/>
      <c r="M46" s="417">
        <f>+O46+Q46+S46+U46+W46+Y46+AA46+AC46+AE46+AG46+AI46</f>
        <v>5.0000000000000001E-3</v>
      </c>
      <c r="N46" s="207">
        <v>0</v>
      </c>
      <c r="O46" s="143"/>
      <c r="P46" s="207">
        <f>+$F$46/4</f>
        <v>2.5000000000000001E-3</v>
      </c>
      <c r="Q46" s="143">
        <f>+$F$46/4</f>
        <v>2.5000000000000001E-3</v>
      </c>
      <c r="R46" s="207"/>
      <c r="S46" s="231"/>
      <c r="T46" s="207"/>
      <c r="U46" s="231"/>
      <c r="V46" s="207">
        <f>+$F$46/4</f>
        <v>2.5000000000000001E-3</v>
      </c>
      <c r="W46" s="231">
        <f>+$F$46/4</f>
        <v>2.5000000000000001E-3</v>
      </c>
      <c r="X46" s="207"/>
      <c r="Y46" s="212"/>
      <c r="Z46" s="207"/>
      <c r="AA46" s="212"/>
      <c r="AB46" s="207">
        <f>+$F$46/4</f>
        <v>2.5000000000000001E-3</v>
      </c>
      <c r="AC46" s="212"/>
      <c r="AD46" s="207"/>
      <c r="AE46" s="212"/>
      <c r="AF46" s="207"/>
      <c r="AG46" s="212"/>
      <c r="AH46" s="207">
        <f>+$F$46/4</f>
        <v>2.5000000000000001E-3</v>
      </c>
      <c r="AI46" s="212"/>
      <c r="AJ46" s="123">
        <f t="shared" si="4"/>
        <v>0.01</v>
      </c>
    </row>
    <row r="47" spans="2:37" s="111" customFormat="1" ht="18.75" x14ac:dyDescent="0.2">
      <c r="B47" s="198"/>
      <c r="F47" s="199">
        <f>+SUM(F10:F46)</f>
        <v>1</v>
      </c>
      <c r="K47" s="154"/>
      <c r="L47" s="154"/>
      <c r="M47" s="214">
        <f>+SUM(M10:M46)</f>
        <v>0.4995996392496394</v>
      </c>
      <c r="N47" s="206">
        <f>SUM(N10:N46)</f>
        <v>3.8000000000000006E-2</v>
      </c>
      <c r="O47" s="206">
        <f>SUM(O10:O46)</f>
        <v>3.8000000000000006E-2</v>
      </c>
      <c r="P47" s="206">
        <f>SUM(P10:P46)</f>
        <v>8.511111111111111E-2</v>
      </c>
      <c r="Q47" s="206">
        <f t="shared" ref="Q47:AI47" si="19">SUM(Q10:Q46)</f>
        <v>8.511111111111111E-2</v>
      </c>
      <c r="R47" s="206">
        <f t="shared" si="19"/>
        <v>9.6361111111111106E-2</v>
      </c>
      <c r="S47" s="206">
        <f t="shared" si="19"/>
        <v>9.6361111111111106E-2</v>
      </c>
      <c r="T47" s="206">
        <f t="shared" si="19"/>
        <v>9.1111111111111115E-2</v>
      </c>
      <c r="U47" s="206">
        <f t="shared" si="19"/>
        <v>9.1111111111111115E-2</v>
      </c>
      <c r="V47" s="206">
        <f t="shared" si="19"/>
        <v>0.10632539682539685</v>
      </c>
      <c r="W47" s="206">
        <f t="shared" si="19"/>
        <v>0.10632539682539685</v>
      </c>
      <c r="X47" s="206">
        <f t="shared" si="19"/>
        <v>0.11237539682539684</v>
      </c>
      <c r="Y47" s="206">
        <f t="shared" si="19"/>
        <v>8.2690909090909107E-2</v>
      </c>
      <c r="Z47" s="206">
        <f t="shared" si="19"/>
        <v>9.2625396825396833E-2</v>
      </c>
      <c r="AA47" s="206">
        <f t="shared" si="19"/>
        <v>0</v>
      </c>
      <c r="AB47" s="206">
        <f t="shared" si="19"/>
        <v>0.10137539682539684</v>
      </c>
      <c r="AC47" s="206">
        <f t="shared" si="19"/>
        <v>0</v>
      </c>
      <c r="AD47" s="206">
        <f t="shared" si="19"/>
        <v>9.8875396825396825E-2</v>
      </c>
      <c r="AE47" s="206">
        <f t="shared" si="19"/>
        <v>0</v>
      </c>
      <c r="AF47" s="206">
        <f t="shared" si="19"/>
        <v>9.3875396825396834E-2</v>
      </c>
      <c r="AG47" s="206">
        <f t="shared" si="19"/>
        <v>0</v>
      </c>
      <c r="AH47" s="206">
        <f t="shared" si="19"/>
        <v>8.3964285714285727E-2</v>
      </c>
      <c r="AI47" s="206">
        <f t="shared" si="19"/>
        <v>0</v>
      </c>
      <c r="AJ47" s="206">
        <f>SUM(AJ10:AJ46)</f>
        <v>1</v>
      </c>
    </row>
    <row r="48" spans="2:37" s="6" customFormat="1" x14ac:dyDescent="0.2">
      <c r="M48" s="418">
        <f>+N47+P47+R47+T47+V47</f>
        <v>0.4169087301587302</v>
      </c>
      <c r="N48" s="419">
        <f>+N47+P47</f>
        <v>0.12311111111111112</v>
      </c>
      <c r="O48" s="420"/>
      <c r="P48" s="421"/>
      <c r="Q48" s="421"/>
      <c r="R48" s="421"/>
      <c r="S48" s="420"/>
      <c r="T48" s="421"/>
      <c r="U48" s="421"/>
      <c r="V48" s="421"/>
      <c r="W48" s="421"/>
      <c r="X48" s="421"/>
      <c r="Y48" s="421"/>
      <c r="Z48" s="421"/>
      <c r="AA48" s="421"/>
      <c r="AB48" s="421"/>
      <c r="AC48" s="421"/>
      <c r="AD48" s="421"/>
      <c r="AE48" s="421"/>
      <c r="AF48" s="421"/>
      <c r="AG48" s="421"/>
      <c r="AH48" s="421"/>
      <c r="AI48" s="421"/>
      <c r="AJ48" s="422"/>
      <c r="AK48" s="423"/>
    </row>
    <row r="49" spans="13:37" s="6" customFormat="1" x14ac:dyDescent="0.2">
      <c r="M49" s="418">
        <f>+O47+Q47+S47+U47+W47</f>
        <v>0.4169087301587302</v>
      </c>
      <c r="N49" s="419">
        <f>+O47+Q47</f>
        <v>0.12311111111111112</v>
      </c>
      <c r="O49" s="420"/>
      <c r="P49" s="421"/>
      <c r="Q49" s="421"/>
      <c r="R49" s="421"/>
      <c r="S49" s="420"/>
      <c r="T49" s="421"/>
      <c r="U49" s="421"/>
      <c r="V49" s="421"/>
      <c r="W49" s="421"/>
      <c r="X49" s="421"/>
      <c r="Y49" s="421"/>
      <c r="Z49" s="421"/>
      <c r="AA49" s="421"/>
      <c r="AB49" s="421"/>
      <c r="AC49" s="421"/>
      <c r="AD49" s="421"/>
      <c r="AE49" s="421"/>
      <c r="AF49" s="421"/>
      <c r="AG49" s="421"/>
      <c r="AH49" s="421"/>
      <c r="AI49" s="421"/>
      <c r="AJ49" s="422"/>
      <c r="AK49" s="423"/>
    </row>
    <row r="50" spans="13:37" s="6" customFormat="1" x14ac:dyDescent="0.2">
      <c r="M50" s="418">
        <f>+F47-M49</f>
        <v>0.5830912698412698</v>
      </c>
      <c r="N50" s="419">
        <f>+F47-N49</f>
        <v>0.87688888888888883</v>
      </c>
      <c r="O50" s="420"/>
      <c r="P50" s="421"/>
      <c r="Q50" s="421"/>
      <c r="R50" s="421"/>
      <c r="S50" s="420"/>
      <c r="T50" s="421"/>
      <c r="U50" s="421"/>
      <c r="V50" s="421"/>
      <c r="W50" s="421"/>
      <c r="X50" s="421"/>
      <c r="Y50" s="421"/>
      <c r="Z50" s="421"/>
      <c r="AA50" s="421"/>
      <c r="AB50" s="421"/>
      <c r="AC50" s="421"/>
      <c r="AD50" s="421"/>
      <c r="AE50" s="421"/>
      <c r="AF50" s="421"/>
      <c r="AG50" s="421"/>
      <c r="AH50" s="421"/>
      <c r="AI50" s="421"/>
      <c r="AJ50" s="422"/>
      <c r="AK50" s="423"/>
    </row>
    <row r="51" spans="13:37" s="6" customFormat="1" x14ac:dyDescent="0.2">
      <c r="N51" s="421"/>
      <c r="O51" s="420"/>
      <c r="P51" s="421"/>
      <c r="Q51" s="421"/>
      <c r="R51" s="421"/>
      <c r="S51" s="420"/>
      <c r="T51" s="421"/>
      <c r="U51" s="421"/>
      <c r="V51" s="421"/>
      <c r="W51" s="421"/>
      <c r="X51" s="421"/>
      <c r="Y51" s="421"/>
      <c r="Z51" s="421"/>
      <c r="AA51" s="421"/>
      <c r="AB51" s="421"/>
      <c r="AC51" s="421"/>
      <c r="AD51" s="421"/>
      <c r="AE51" s="421"/>
      <c r="AF51" s="421"/>
      <c r="AG51" s="421"/>
      <c r="AH51" s="421"/>
      <c r="AI51" s="421"/>
      <c r="AJ51" s="422"/>
      <c r="AK51" s="423"/>
    </row>
    <row r="58" spans="13:37" x14ac:dyDescent="0.2">
      <c r="N58" s="115"/>
      <c r="O58" s="115"/>
      <c r="P58" s="115"/>
      <c r="Q58" s="115"/>
      <c r="R58" s="115"/>
      <c r="S58" s="115"/>
      <c r="T58" s="115"/>
      <c r="U58" s="115"/>
      <c r="V58" s="115"/>
      <c r="W58" s="115"/>
      <c r="X58" s="115"/>
      <c r="Y58" s="115"/>
      <c r="Z58" s="115"/>
      <c r="AA58" s="115"/>
      <c r="AB58" s="115"/>
      <c r="AC58" s="115"/>
      <c r="AD58" s="115"/>
      <c r="AE58" s="115"/>
      <c r="AF58" s="115"/>
      <c r="AG58" s="115"/>
      <c r="AH58" s="115"/>
      <c r="AI58" s="115"/>
    </row>
  </sheetData>
  <sheetProtection algorithmName="SHA-512" hashValue="2KetHP7jKMb1MNGbfQEbjjx9yowvu1CKOIxrGX8NQyNAW6W/sIm9LAYboZyqBJSC11ZkneZ22q0dT/6rWXKF8A==" saltValue="dBo6bP4FIspNH4MBxBKxWg==" spinCount="100000" sheet="1" objects="1" scenarios="1" formatCells="0" formatColumns="0" formatRows="0" insertColumns="0" insertRows="0"/>
  <mergeCells count="31">
    <mergeCell ref="AF8:AG8"/>
    <mergeCell ref="AH8:AI8"/>
    <mergeCell ref="V8:W8"/>
    <mergeCell ref="X8:Y8"/>
    <mergeCell ref="Z8:AA8"/>
    <mergeCell ref="AB8:AC8"/>
    <mergeCell ref="AD8:AE8"/>
    <mergeCell ref="B43:B45"/>
    <mergeCell ref="B10:B13"/>
    <mergeCell ref="B14:B16"/>
    <mergeCell ref="B17:B21"/>
    <mergeCell ref="B24:B25"/>
    <mergeCell ref="B30:B33"/>
    <mergeCell ref="B34:B42"/>
    <mergeCell ref="B26:B29"/>
    <mergeCell ref="N8:O8"/>
    <mergeCell ref="P8:Q8"/>
    <mergeCell ref="R8:S8"/>
    <mergeCell ref="T8:U8"/>
    <mergeCell ref="B22:B23"/>
    <mergeCell ref="C7:D7"/>
    <mergeCell ref="E7:M7"/>
    <mergeCell ref="D2:K2"/>
    <mergeCell ref="C2:C5"/>
    <mergeCell ref="D3:K3"/>
    <mergeCell ref="D4:K4"/>
    <mergeCell ref="D5:K5"/>
    <mergeCell ref="L2:M2"/>
    <mergeCell ref="L3:M3"/>
    <mergeCell ref="L4:M4"/>
    <mergeCell ref="L5:M5"/>
  </mergeCells>
  <dataValidations count="1">
    <dataValidation type="whole" allowBlank="1" showInputMessage="1" showErrorMessage="1" sqref="G8:L8 G47:L65479">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8"/>
  <sheetViews>
    <sheetView showGridLines="0" zoomScale="90" zoomScaleNormal="90" workbookViewId="0">
      <selection activeCell="B14" sqref="B13:P14"/>
    </sheetView>
  </sheetViews>
  <sheetFormatPr baseColWidth="10" defaultColWidth="11.42578125"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6" customWidth="1"/>
    <col min="19" max="19" width="1" style="1" customWidth="1"/>
    <col min="20" max="20" width="1.5703125" style="1" customWidth="1"/>
    <col min="21" max="21" width="1.140625" style="6"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ht="26.25" customHeight="1" x14ac:dyDescent="0.2">
      <c r="B2" s="398"/>
      <c r="C2" s="399"/>
      <c r="D2" s="395" t="s">
        <v>121</v>
      </c>
      <c r="E2" s="363"/>
      <c r="F2" s="363"/>
      <c r="G2" s="363"/>
      <c r="H2" s="363"/>
      <c r="I2" s="363"/>
      <c r="J2" s="363"/>
      <c r="K2" s="55"/>
      <c r="L2" s="55"/>
      <c r="M2" s="380" t="str">
        <f>Proyecto!K2</f>
        <v>Codigo: GC-F-015</v>
      </c>
      <c r="N2" s="350"/>
      <c r="O2" s="350"/>
      <c r="P2" s="351"/>
      <c r="S2" s="6"/>
      <c r="T2" s="6" t="s">
        <v>130</v>
      </c>
      <c r="U2" s="10"/>
    </row>
    <row r="3" spans="2:31" ht="23.25" customHeight="1" x14ac:dyDescent="0.2">
      <c r="B3" s="400"/>
      <c r="C3" s="401"/>
      <c r="D3" s="396" t="s">
        <v>123</v>
      </c>
      <c r="E3" s="366"/>
      <c r="F3" s="366"/>
      <c r="G3" s="366"/>
      <c r="H3" s="366"/>
      <c r="I3" s="366"/>
      <c r="J3" s="366"/>
      <c r="K3" s="54"/>
      <c r="L3" s="54"/>
      <c r="M3" s="381" t="str">
        <f>Proyecto!K3</f>
        <v>Fecha: 17 de septiembre de 2014</v>
      </c>
      <c r="N3" s="352"/>
      <c r="O3" s="352"/>
      <c r="P3" s="353"/>
      <c r="S3" s="6"/>
      <c r="T3" s="6" t="s">
        <v>131</v>
      </c>
      <c r="U3" s="10"/>
    </row>
    <row r="4" spans="2:31" ht="24" customHeight="1" x14ac:dyDescent="0.2">
      <c r="B4" s="400"/>
      <c r="C4" s="401"/>
      <c r="D4" s="396" t="s">
        <v>124</v>
      </c>
      <c r="E4" s="366"/>
      <c r="F4" s="366"/>
      <c r="G4" s="366"/>
      <c r="H4" s="366"/>
      <c r="I4" s="366"/>
      <c r="J4" s="366"/>
      <c r="K4" s="54"/>
      <c r="L4" s="54"/>
      <c r="M4" s="381" t="str">
        <f>Proyecto!K4</f>
        <v>Version 001</v>
      </c>
      <c r="N4" s="352"/>
      <c r="O4" s="352"/>
      <c r="P4" s="353"/>
      <c r="T4" s="6" t="s">
        <v>132</v>
      </c>
      <c r="U4" s="10"/>
    </row>
    <row r="5" spans="2:31" ht="22.5" customHeight="1" thickBot="1" x14ac:dyDescent="0.25">
      <c r="B5" s="402"/>
      <c r="C5" s="403"/>
      <c r="D5" s="397" t="s">
        <v>126</v>
      </c>
      <c r="E5" s="369"/>
      <c r="F5" s="369"/>
      <c r="G5" s="369"/>
      <c r="H5" s="369"/>
      <c r="I5" s="369"/>
      <c r="J5" s="369"/>
      <c r="K5" s="56"/>
      <c r="L5" s="56"/>
      <c r="M5" s="382" t="s">
        <v>127</v>
      </c>
      <c r="N5" s="354"/>
      <c r="O5" s="354"/>
      <c r="P5" s="355"/>
      <c r="T5" s="6" t="s">
        <v>133</v>
      </c>
    </row>
    <row r="6" spans="2:31" ht="5.25" customHeight="1" x14ac:dyDescent="0.2">
      <c r="B6" s="4"/>
      <c r="C6" s="4"/>
      <c r="D6" s="4"/>
      <c r="E6" s="4"/>
      <c r="F6" s="4"/>
      <c r="G6" s="4"/>
      <c r="H6" s="4"/>
      <c r="I6" s="4"/>
      <c r="J6" s="4"/>
      <c r="K6" s="4"/>
      <c r="L6" s="4"/>
      <c r="M6" s="4"/>
      <c r="N6" s="4"/>
      <c r="O6" s="4"/>
      <c r="P6" s="4"/>
      <c r="T6" s="6"/>
    </row>
    <row r="7" spans="2:31" ht="48.75" customHeight="1" x14ac:dyDescent="0.2">
      <c r="B7" s="237" t="s">
        <v>0</v>
      </c>
      <c r="C7" s="237"/>
      <c r="D7" s="238" t="str">
        <f>Proyecto!$E$7</f>
        <v>Robustecimiento del uso de la inteligencia artificial a través del Tesauro: buscador inteligente de la jurisprudencia y doctrina jurídica de la Supersociedades</v>
      </c>
      <c r="E7" s="238"/>
      <c r="F7" s="238"/>
      <c r="G7" s="238"/>
      <c r="H7" s="238"/>
      <c r="I7" s="238"/>
      <c r="J7" s="238"/>
      <c r="K7" s="238"/>
      <c r="L7" s="238"/>
      <c r="M7" s="238"/>
      <c r="N7" s="238"/>
      <c r="O7" s="238"/>
      <c r="P7" s="238"/>
      <c r="AE7" s="1"/>
    </row>
    <row r="8" spans="2:31" ht="6.75" customHeight="1" x14ac:dyDescent="0.2">
      <c r="B8" s="7"/>
      <c r="C8" s="7"/>
      <c r="D8" s="8"/>
      <c r="E8" s="8"/>
      <c r="F8" s="8"/>
      <c r="G8" s="8"/>
      <c r="H8" s="8"/>
      <c r="I8" s="8"/>
      <c r="J8" s="8"/>
      <c r="K8" s="8"/>
      <c r="L8" s="8"/>
      <c r="M8" s="8"/>
      <c r="N8" s="8"/>
      <c r="O8" s="8"/>
      <c r="P8" s="8"/>
      <c r="AE8" s="1"/>
    </row>
    <row r="10" spans="2:31" ht="21.95" customHeight="1" x14ac:dyDescent="0.2">
      <c r="B10" s="292" t="s">
        <v>22</v>
      </c>
      <c r="C10" s="292"/>
      <c r="D10" s="292"/>
      <c r="E10" s="292"/>
      <c r="F10" s="292"/>
      <c r="G10" s="292"/>
      <c r="H10" s="292"/>
      <c r="I10" s="292"/>
      <c r="J10" s="292"/>
      <c r="K10" s="292"/>
      <c r="L10" s="292"/>
      <c r="M10" s="292"/>
      <c r="N10" s="292"/>
      <c r="O10" s="292"/>
      <c r="P10" s="292"/>
    </row>
    <row r="11" spans="2:31" ht="21.95" customHeight="1" x14ac:dyDescent="0.2">
      <c r="B11" s="291" t="s">
        <v>27</v>
      </c>
      <c r="C11" s="291"/>
      <c r="D11" s="291"/>
      <c r="E11" s="291"/>
      <c r="F11" s="19" t="s">
        <v>139</v>
      </c>
      <c r="G11" s="291" t="s">
        <v>138</v>
      </c>
      <c r="H11" s="291"/>
      <c r="I11" s="291"/>
      <c r="J11" s="291"/>
      <c r="K11" s="61"/>
      <c r="L11" s="61"/>
      <c r="M11" s="291" t="s">
        <v>129</v>
      </c>
      <c r="N11" s="291"/>
      <c r="O11" s="291"/>
      <c r="P11" s="291"/>
    </row>
    <row r="12" spans="2:31" s="79" customFormat="1" ht="76.5" customHeight="1" x14ac:dyDescent="0.25">
      <c r="B12" s="294" t="s">
        <v>234</v>
      </c>
      <c r="C12" s="294"/>
      <c r="D12" s="294"/>
      <c r="E12" s="294"/>
      <c r="F12" s="78" t="s">
        <v>131</v>
      </c>
      <c r="G12" s="388" t="s">
        <v>235</v>
      </c>
      <c r="H12" s="389"/>
      <c r="I12" s="389"/>
      <c r="J12" s="390"/>
      <c r="K12" s="117"/>
      <c r="L12" s="117"/>
      <c r="M12" s="391" t="s">
        <v>239</v>
      </c>
      <c r="N12" s="392"/>
      <c r="O12" s="392"/>
      <c r="P12" s="393"/>
      <c r="R12" s="118"/>
      <c r="U12" s="118"/>
      <c r="AE12" s="119"/>
    </row>
    <row r="13" spans="2:31" s="79" customFormat="1" ht="65.25" customHeight="1" x14ac:dyDescent="0.25">
      <c r="B13" s="294" t="s">
        <v>236</v>
      </c>
      <c r="C13" s="294"/>
      <c r="D13" s="294"/>
      <c r="E13" s="294"/>
      <c r="F13" s="78" t="s">
        <v>131</v>
      </c>
      <c r="G13" s="388" t="s">
        <v>237</v>
      </c>
      <c r="H13" s="389"/>
      <c r="I13" s="389"/>
      <c r="J13" s="390"/>
      <c r="K13" s="86"/>
      <c r="L13" s="86"/>
      <c r="M13" s="391" t="s">
        <v>238</v>
      </c>
      <c r="N13" s="392"/>
      <c r="O13" s="392"/>
      <c r="P13" s="393"/>
      <c r="R13" s="118"/>
      <c r="U13" s="118"/>
      <c r="AE13" s="119"/>
    </row>
    <row r="14" spans="2:31" s="79" customFormat="1" ht="72.75" customHeight="1" x14ac:dyDescent="0.25">
      <c r="B14" s="294" t="s">
        <v>240</v>
      </c>
      <c r="C14" s="294"/>
      <c r="D14" s="294"/>
      <c r="E14" s="294"/>
      <c r="F14" s="78" t="s">
        <v>132</v>
      </c>
      <c r="G14" s="388" t="s">
        <v>241</v>
      </c>
      <c r="H14" s="389"/>
      <c r="I14" s="389"/>
      <c r="J14" s="390"/>
      <c r="K14" s="117"/>
      <c r="L14" s="117"/>
      <c r="M14" s="391" t="s">
        <v>239</v>
      </c>
      <c r="N14" s="392"/>
      <c r="O14" s="392"/>
      <c r="P14" s="393"/>
      <c r="R14" s="118"/>
      <c r="U14" s="118"/>
      <c r="AE14" s="119"/>
    </row>
    <row r="15" spans="2:31" s="79" customFormat="1" ht="21.95" customHeight="1" x14ac:dyDescent="0.25">
      <c r="B15" s="294"/>
      <c r="C15" s="294"/>
      <c r="D15" s="294"/>
      <c r="E15" s="294"/>
      <c r="F15" s="78"/>
      <c r="G15" s="394"/>
      <c r="H15" s="394"/>
      <c r="I15" s="394"/>
      <c r="J15" s="394"/>
      <c r="K15" s="117"/>
      <c r="L15" s="117"/>
      <c r="M15" s="394"/>
      <c r="N15" s="394"/>
      <c r="O15" s="394"/>
      <c r="P15" s="394"/>
      <c r="R15" s="118"/>
      <c r="U15" s="118"/>
      <c r="AE15" s="119"/>
    </row>
    <row r="17" spans="2:16" ht="21.95" customHeight="1" x14ac:dyDescent="0.2">
      <c r="B17" s="292" t="s">
        <v>23</v>
      </c>
      <c r="C17" s="292"/>
      <c r="D17" s="292"/>
      <c r="E17" s="292"/>
      <c r="F17" s="292"/>
      <c r="G17" s="292"/>
      <c r="H17" s="292"/>
      <c r="I17" s="292"/>
      <c r="J17" s="292"/>
      <c r="K17" s="292"/>
      <c r="L17" s="292"/>
      <c r="M17" s="292"/>
      <c r="N17" s="292"/>
      <c r="O17" s="292"/>
      <c r="P17" s="292"/>
    </row>
    <row r="18" spans="2:16" ht="21.95" customHeight="1" x14ac:dyDescent="0.2">
      <c r="B18" s="387" t="s">
        <v>24</v>
      </c>
      <c r="C18" s="387"/>
      <c r="D18" s="387"/>
      <c r="E18" s="387"/>
      <c r="F18" s="387"/>
      <c r="G18" s="387"/>
      <c r="H18" s="387"/>
      <c r="I18" s="387"/>
      <c r="J18" s="387"/>
      <c r="K18" s="387"/>
      <c r="L18" s="387"/>
      <c r="M18" s="387"/>
      <c r="N18" s="387"/>
      <c r="O18" s="387"/>
      <c r="P18" s="387"/>
    </row>
  </sheetData>
  <mergeCells count="29">
    <mergeCell ref="D2:J2"/>
    <mergeCell ref="D3:J3"/>
    <mergeCell ref="D4:J4"/>
    <mergeCell ref="D5:J5"/>
    <mergeCell ref="B10:P10"/>
    <mergeCell ref="B2:C5"/>
    <mergeCell ref="M2:P2"/>
    <mergeCell ref="M3:P3"/>
    <mergeCell ref="M4:P4"/>
    <mergeCell ref="M5:P5"/>
    <mergeCell ref="B7:C7"/>
    <mergeCell ref="D7:P7"/>
    <mergeCell ref="G11:J11"/>
    <mergeCell ref="M11:P11"/>
    <mergeCell ref="B13:E13"/>
    <mergeCell ref="G13:J13"/>
    <mergeCell ref="M13:P13"/>
    <mergeCell ref="B12:E12"/>
    <mergeCell ref="G12:J12"/>
    <mergeCell ref="M12:P12"/>
    <mergeCell ref="B11:E11"/>
    <mergeCell ref="B17:P17"/>
    <mergeCell ref="B18:P18"/>
    <mergeCell ref="B14:E14"/>
    <mergeCell ref="G14:J14"/>
    <mergeCell ref="M14:P14"/>
    <mergeCell ref="B15:E15"/>
    <mergeCell ref="G15:J15"/>
    <mergeCell ref="M15:P15"/>
  </mergeCells>
  <conditionalFormatting sqref="F12:F15">
    <cfRule type="containsText" dxfId="3" priority="1" operator="containsText" text="Extremo">
      <formula>NOT(ISERROR(SEARCH("Extremo",F12)))</formula>
    </cfRule>
    <cfRule type="containsText" dxfId="2" priority="2" operator="containsText" text="Alto">
      <formula>NOT(ISERROR(SEARCH("Alto",F12)))</formula>
    </cfRule>
    <cfRule type="containsText" dxfId="1" priority="3" operator="containsText" text="Medio">
      <formula>NOT(ISERROR(SEARCH("Medio",F12)))</formula>
    </cfRule>
    <cfRule type="containsText" dxfId="0" priority="4" operator="containsText" text="Bajo">
      <formula>NOT(ISERROR(SEARCH("Bajo",F12)))</formula>
    </cfRule>
  </conditionalFormatting>
  <dataValidations count="2">
    <dataValidation type="whole" allowBlank="1" showInputMessage="1" showErrorMessage="1" sqref="O19:P65505 O9:P9 O16:P16 G16:M16 G19:M65505 G9:M9 W9:AC65505 Q9:U65505">
      <formula1>1</formula1>
      <formula2>5</formula2>
    </dataValidation>
    <dataValidation type="list" allowBlank="1" showInputMessage="1" showErrorMessage="1" sqref="F12:F15">
      <formula1>$T$2:$T$5</formula1>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topLeftCell="B1" workbookViewId="0">
      <selection activeCell="G9" sqref="G9"/>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15" t="s">
        <v>104</v>
      </c>
      <c r="C4" s="15" t="s">
        <v>57</v>
      </c>
      <c r="E4" s="15" t="s">
        <v>58</v>
      </c>
      <c r="G4" s="15" t="s">
        <v>59</v>
      </c>
      <c r="I4" s="15" t="s">
        <v>63</v>
      </c>
      <c r="K4" s="15" t="s">
        <v>64</v>
      </c>
      <c r="M4" s="15"/>
      <c r="O4" s="15" t="s">
        <v>96</v>
      </c>
      <c r="Q4" s="15" t="s">
        <v>107</v>
      </c>
    </row>
    <row r="5" spans="1:17" x14ac:dyDescent="0.2">
      <c r="A5" t="s">
        <v>105</v>
      </c>
      <c r="C5" s="14" t="s">
        <v>52</v>
      </c>
      <c r="E5" s="14" t="s">
        <v>53</v>
      </c>
      <c r="G5" s="14" t="s">
        <v>60</v>
      </c>
      <c r="I5" s="14" t="s">
        <v>93</v>
      </c>
      <c r="K5" s="14" t="s">
        <v>65</v>
      </c>
      <c r="M5" t="s">
        <v>84</v>
      </c>
      <c r="O5" s="14" t="s">
        <v>97</v>
      </c>
      <c r="Q5" t="s">
        <v>110</v>
      </c>
    </row>
    <row r="6" spans="1:17" x14ac:dyDescent="0.2">
      <c r="A6" t="s">
        <v>106</v>
      </c>
      <c r="C6" s="14" t="s">
        <v>55</v>
      </c>
      <c r="E6" s="14" t="s">
        <v>56</v>
      </c>
      <c r="G6" s="14" t="s">
        <v>61</v>
      </c>
      <c r="I6" s="14" t="s">
        <v>94</v>
      </c>
      <c r="K6" s="14" t="s">
        <v>66</v>
      </c>
      <c r="M6" t="s">
        <v>92</v>
      </c>
      <c r="O6" s="14" t="s">
        <v>98</v>
      </c>
      <c r="Q6" t="s">
        <v>111</v>
      </c>
    </row>
    <row r="7" spans="1:17" x14ac:dyDescent="0.2">
      <c r="C7" s="14" t="s">
        <v>54</v>
      </c>
      <c r="G7" s="14" t="s">
        <v>62</v>
      </c>
      <c r="K7" s="14" t="s">
        <v>67</v>
      </c>
      <c r="O7" s="14" t="s">
        <v>99</v>
      </c>
      <c r="Q7" t="s">
        <v>112</v>
      </c>
    </row>
    <row r="8" spans="1:17" x14ac:dyDescent="0.2">
      <c r="G8" s="14" t="s">
        <v>143</v>
      </c>
      <c r="O8" s="14" t="s">
        <v>100</v>
      </c>
      <c r="Q8" t="s">
        <v>113</v>
      </c>
    </row>
    <row r="9" spans="1:17" x14ac:dyDescent="0.2">
      <c r="O9" s="14" t="s">
        <v>101</v>
      </c>
      <c r="Q9" t="s">
        <v>114</v>
      </c>
    </row>
    <row r="10" spans="1:17" x14ac:dyDescent="0.2">
      <c r="O10" s="14" t="s">
        <v>102</v>
      </c>
      <c r="Q10" t="s">
        <v>115</v>
      </c>
    </row>
    <row r="11" spans="1:17" x14ac:dyDescent="0.2">
      <c r="O11" s="14" t="s">
        <v>75</v>
      </c>
      <c r="Q11" t="s">
        <v>116</v>
      </c>
    </row>
    <row r="12" spans="1:17" x14ac:dyDescent="0.2">
      <c r="Q12" t="s">
        <v>117</v>
      </c>
    </row>
    <row r="14" spans="1:17" x14ac:dyDescent="0.2">
      <c r="Q14" s="15" t="s">
        <v>118</v>
      </c>
    </row>
    <row r="15" spans="1:17" x14ac:dyDescent="0.2">
      <c r="Q15" t="s">
        <v>110</v>
      </c>
    </row>
    <row r="16" spans="1:17" x14ac:dyDescent="0.2">
      <c r="Q16" t="s">
        <v>111</v>
      </c>
    </row>
    <row r="17" spans="17:17" x14ac:dyDescent="0.2">
      <c r="Q17" t="s">
        <v>112</v>
      </c>
    </row>
    <row r="18" spans="17:17" x14ac:dyDescent="0.2">
      <c r="Q18" t="s">
        <v>113</v>
      </c>
    </row>
    <row r="19" spans="17:17" x14ac:dyDescent="0.2">
      <c r="Q19" t="s">
        <v>114</v>
      </c>
    </row>
    <row r="20" spans="17:17" x14ac:dyDescent="0.2">
      <c r="Q20" t="s">
        <v>115</v>
      </c>
    </row>
    <row r="21" spans="17:17" x14ac:dyDescent="0.2">
      <c r="Q21" t="s">
        <v>116</v>
      </c>
    </row>
    <row r="22" spans="17:17" x14ac:dyDescent="0.2">
      <c r="Q22" t="s">
        <v>117</v>
      </c>
    </row>
    <row r="23" spans="17:17" x14ac:dyDescent="0.2">
      <c r="Q23" s="14" t="s">
        <v>119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3"/>
  <sheetViews>
    <sheetView showGridLines="0" zoomScale="90" zoomScaleNormal="90" workbookViewId="0">
      <selection activeCell="E16" sqref="E16:P17"/>
    </sheetView>
  </sheetViews>
  <sheetFormatPr baseColWidth="10" defaultColWidth="11.42578125" defaultRowHeight="12" x14ac:dyDescent="0.2"/>
  <cols>
    <col min="1" max="1" width="2.42578125" style="1" customWidth="1"/>
    <col min="2" max="2" width="14.5703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6" customWidth="1"/>
    <col min="19" max="19" width="1" style="1" customWidth="1"/>
    <col min="20" max="20" width="1.5703125" style="1" customWidth="1"/>
    <col min="21" max="21" width="1.140625" style="6"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ht="26.25" customHeight="1" x14ac:dyDescent="0.2">
      <c r="B2" s="249"/>
      <c r="C2" s="250"/>
      <c r="D2" s="251" t="s">
        <v>121</v>
      </c>
      <c r="E2" s="252"/>
      <c r="F2" s="252"/>
      <c r="G2" s="252"/>
      <c r="H2" s="252"/>
      <c r="I2" s="252"/>
      <c r="J2" s="253"/>
      <c r="K2" s="239" t="s">
        <v>122</v>
      </c>
      <c r="L2" s="272"/>
      <c r="M2" s="239" t="str">
        <f>Proyecto!K2</f>
        <v>Codigo: GC-F-015</v>
      </c>
      <c r="N2" s="264"/>
      <c r="O2" s="264"/>
      <c r="P2" s="240"/>
      <c r="S2" s="6"/>
      <c r="T2" s="6"/>
      <c r="U2" s="10"/>
    </row>
    <row r="3" spans="2:31" ht="23.25" customHeight="1" x14ac:dyDescent="0.2">
      <c r="B3" s="245"/>
      <c r="C3" s="246"/>
      <c r="D3" s="254" t="s">
        <v>123</v>
      </c>
      <c r="E3" s="255"/>
      <c r="F3" s="255"/>
      <c r="G3" s="255"/>
      <c r="H3" s="255"/>
      <c r="I3" s="255"/>
      <c r="J3" s="256"/>
      <c r="K3" s="241" t="s">
        <v>128</v>
      </c>
      <c r="L3" s="273"/>
      <c r="M3" s="265" t="str">
        <f>Proyecto!K3</f>
        <v>Fecha: 17 de septiembre de 2014</v>
      </c>
      <c r="N3" s="266"/>
      <c r="O3" s="266"/>
      <c r="P3" s="267"/>
      <c r="S3" s="6"/>
      <c r="T3" s="6"/>
      <c r="U3" s="10"/>
    </row>
    <row r="4" spans="2:31" ht="24" customHeight="1" x14ac:dyDescent="0.2">
      <c r="B4" s="245"/>
      <c r="C4" s="246"/>
      <c r="D4" s="254" t="s">
        <v>124</v>
      </c>
      <c r="E4" s="255"/>
      <c r="F4" s="255"/>
      <c r="G4" s="255"/>
      <c r="H4" s="255"/>
      <c r="I4" s="255"/>
      <c r="J4" s="256"/>
      <c r="K4" s="241" t="s">
        <v>125</v>
      </c>
      <c r="L4" s="273"/>
      <c r="M4" s="241" t="str">
        <f>Proyecto!K4</f>
        <v>Version 001</v>
      </c>
      <c r="N4" s="268"/>
      <c r="O4" s="268"/>
      <c r="P4" s="242"/>
      <c r="U4" s="10"/>
    </row>
    <row r="5" spans="2:31" ht="22.5" customHeight="1" thickBot="1" x14ac:dyDescent="0.25">
      <c r="B5" s="247"/>
      <c r="C5" s="248"/>
      <c r="D5" s="274" t="s">
        <v>126</v>
      </c>
      <c r="E5" s="275"/>
      <c r="F5" s="275"/>
      <c r="G5" s="275"/>
      <c r="H5" s="275"/>
      <c r="I5" s="275"/>
      <c r="J5" s="276"/>
      <c r="K5" s="277" t="s">
        <v>127</v>
      </c>
      <c r="L5" s="278"/>
      <c r="M5" s="269" t="s">
        <v>127</v>
      </c>
      <c r="N5" s="270"/>
      <c r="O5" s="270"/>
      <c r="P5" s="271"/>
    </row>
    <row r="6" spans="2:31" ht="5.25" customHeight="1" x14ac:dyDescent="0.2">
      <c r="B6" s="4"/>
      <c r="C6" s="4"/>
      <c r="D6" s="62"/>
      <c r="E6" s="62"/>
      <c r="F6" s="62"/>
      <c r="G6" s="62"/>
      <c r="H6" s="62"/>
      <c r="I6" s="62"/>
      <c r="J6" s="62"/>
      <c r="K6" s="62"/>
      <c r="L6" s="62"/>
      <c r="M6" s="62"/>
      <c r="N6" s="62"/>
      <c r="O6" s="62"/>
      <c r="P6" s="62"/>
    </row>
    <row r="7" spans="2:31" ht="49.5" customHeight="1" x14ac:dyDescent="0.2">
      <c r="B7" s="237" t="s">
        <v>0</v>
      </c>
      <c r="C7" s="237"/>
      <c r="D7" s="304" t="str">
        <f>Proyecto!$E$7</f>
        <v>Robustecimiento del uso de la inteligencia artificial a través del Tesauro: buscador inteligente de la jurisprudencia y doctrina jurídica de la Supersociedades</v>
      </c>
      <c r="E7" s="304"/>
      <c r="F7" s="304"/>
      <c r="G7" s="304"/>
      <c r="H7" s="304"/>
      <c r="I7" s="304"/>
      <c r="J7" s="304"/>
      <c r="K7" s="304"/>
      <c r="L7" s="304"/>
      <c r="M7" s="304"/>
      <c r="N7" s="304"/>
      <c r="O7" s="304"/>
      <c r="P7" s="304"/>
      <c r="AE7" s="1"/>
    </row>
    <row r="8" spans="2:31" ht="6.75" customHeight="1" x14ac:dyDescent="0.2">
      <c r="B8" s="7"/>
      <c r="C8" s="7"/>
      <c r="D8" s="63"/>
      <c r="E8" s="63"/>
      <c r="F8" s="63"/>
      <c r="G8" s="63"/>
      <c r="H8" s="63"/>
      <c r="I8" s="63"/>
      <c r="J8" s="63"/>
      <c r="K8" s="63"/>
      <c r="L8" s="63"/>
      <c r="M8" s="63"/>
      <c r="N8" s="63"/>
      <c r="O8" s="63"/>
      <c r="P8" s="63"/>
      <c r="AE8" s="1"/>
    </row>
    <row r="9" spans="2:31" ht="39.75" customHeight="1" x14ac:dyDescent="0.2">
      <c r="B9" s="282" t="s">
        <v>25</v>
      </c>
      <c r="C9" s="283"/>
      <c r="D9" s="279" t="s">
        <v>141</v>
      </c>
      <c r="E9" s="280"/>
      <c r="F9" s="280"/>
      <c r="G9" s="280"/>
      <c r="H9" s="280"/>
      <c r="I9" s="280"/>
      <c r="J9" s="280"/>
      <c r="K9" s="280"/>
      <c r="L9" s="280"/>
      <c r="M9" s="280"/>
      <c r="N9" s="280"/>
      <c r="O9" s="280"/>
      <c r="P9" s="281"/>
      <c r="AE9" s="1"/>
    </row>
    <row r="10" spans="2:31" customFormat="1" ht="7.5" customHeight="1" x14ac:dyDescent="0.35">
      <c r="D10" s="64"/>
      <c r="E10" s="64"/>
      <c r="F10" s="64"/>
      <c r="G10" s="64"/>
      <c r="H10" s="64"/>
      <c r="I10" s="64"/>
      <c r="J10" s="64"/>
      <c r="K10" s="64"/>
      <c r="L10" s="64"/>
      <c r="M10" s="64"/>
      <c r="N10" s="64"/>
      <c r="O10" s="64"/>
      <c r="P10" s="64"/>
    </row>
    <row r="11" spans="2:31" ht="39.75" customHeight="1" x14ac:dyDescent="0.2">
      <c r="B11" s="282" t="s">
        <v>26</v>
      </c>
      <c r="C11" s="283"/>
      <c r="D11" s="260" t="s">
        <v>156</v>
      </c>
      <c r="E11" s="260"/>
      <c r="F11" s="260"/>
      <c r="G11" s="260"/>
      <c r="H11" s="260"/>
      <c r="I11" s="260"/>
      <c r="J11" s="260"/>
      <c r="K11" s="260"/>
      <c r="L11" s="260"/>
      <c r="M11" s="260"/>
      <c r="N11" s="260"/>
      <c r="O11" s="260"/>
      <c r="P11" s="260"/>
      <c r="AE11" s="1"/>
    </row>
    <row r="12" spans="2:31" ht="5.25" customHeight="1" x14ac:dyDescent="0.2">
      <c r="B12" s="9"/>
      <c r="C12" s="9"/>
      <c r="D12" s="3"/>
      <c r="E12" s="3"/>
      <c r="F12" s="3"/>
      <c r="G12" s="3"/>
      <c r="H12" s="3"/>
      <c r="I12" s="3"/>
      <c r="J12" s="3"/>
      <c r="K12" s="3"/>
      <c r="L12" s="3"/>
      <c r="M12" s="3"/>
      <c r="N12" s="3"/>
      <c r="O12" s="3"/>
      <c r="P12" s="3"/>
      <c r="AE12" s="1"/>
    </row>
    <row r="13" spans="2:31" ht="63.75" customHeight="1" x14ac:dyDescent="0.2">
      <c r="B13" s="262" t="s">
        <v>103</v>
      </c>
      <c r="C13" s="262"/>
      <c r="D13" s="19" t="s">
        <v>1</v>
      </c>
      <c r="E13" s="261" t="s">
        <v>142</v>
      </c>
      <c r="F13" s="261"/>
      <c r="G13" s="261"/>
      <c r="H13" s="261"/>
      <c r="I13" s="261"/>
      <c r="J13" s="261"/>
      <c r="K13" s="261"/>
      <c r="L13" s="261"/>
      <c r="M13" s="261"/>
      <c r="N13" s="261"/>
      <c r="O13" s="261"/>
      <c r="P13" s="261"/>
      <c r="AE13" s="1"/>
    </row>
    <row r="14" spans="2:31" ht="39" customHeight="1" x14ac:dyDescent="0.2">
      <c r="B14" s="263"/>
      <c r="C14" s="263"/>
      <c r="D14" s="17" t="s">
        <v>105</v>
      </c>
      <c r="E14" s="261"/>
      <c r="F14" s="261"/>
      <c r="G14" s="261"/>
      <c r="H14" s="261"/>
      <c r="I14" s="261"/>
      <c r="J14" s="261"/>
      <c r="K14" s="261"/>
      <c r="L14" s="261"/>
      <c r="M14" s="261"/>
      <c r="N14" s="261"/>
      <c r="O14" s="261"/>
      <c r="P14" s="261"/>
      <c r="AE14" s="1"/>
    </row>
    <row r="15" spans="2:31" ht="5.25" customHeight="1" x14ac:dyDescent="0.2">
      <c r="B15" s="9"/>
      <c r="C15" s="9"/>
      <c r="D15" s="3"/>
      <c r="E15" s="406"/>
      <c r="F15" s="406"/>
      <c r="G15" s="406"/>
      <c r="H15" s="406"/>
      <c r="I15" s="406"/>
      <c r="J15" s="406"/>
      <c r="K15" s="406"/>
      <c r="L15" s="406"/>
      <c r="M15" s="406"/>
      <c r="N15" s="406"/>
      <c r="O15" s="406"/>
      <c r="P15" s="406"/>
      <c r="AE15" s="1"/>
    </row>
    <row r="16" spans="2:31" ht="22.5" customHeight="1" x14ac:dyDescent="0.2">
      <c r="B16" s="262" t="s">
        <v>103</v>
      </c>
      <c r="C16" s="262"/>
      <c r="D16" s="19" t="s">
        <v>1</v>
      </c>
      <c r="E16" s="407" t="s">
        <v>372</v>
      </c>
      <c r="F16" s="407"/>
      <c r="G16" s="407"/>
      <c r="H16" s="407"/>
      <c r="I16" s="407"/>
      <c r="J16" s="407"/>
      <c r="K16" s="407"/>
      <c r="L16" s="407"/>
      <c r="M16" s="407"/>
      <c r="N16" s="407"/>
      <c r="O16" s="407"/>
      <c r="P16" s="407"/>
      <c r="AE16" s="1"/>
    </row>
    <row r="17" spans="2:31" ht="21" customHeight="1" x14ac:dyDescent="0.2">
      <c r="B17" s="263"/>
      <c r="C17" s="263"/>
      <c r="D17" s="17"/>
      <c r="E17" s="407"/>
      <c r="F17" s="407"/>
      <c r="G17" s="407"/>
      <c r="H17" s="407"/>
      <c r="I17" s="407"/>
      <c r="J17" s="407"/>
      <c r="K17" s="407"/>
      <c r="L17" s="407"/>
      <c r="M17" s="407"/>
      <c r="N17" s="407"/>
      <c r="O17" s="407"/>
      <c r="P17" s="407"/>
      <c r="AE17" s="1"/>
    </row>
    <row r="18" spans="2:31" ht="5.25" customHeight="1" x14ac:dyDescent="0.2">
      <c r="B18" s="9"/>
      <c r="C18" s="9"/>
      <c r="D18" s="3"/>
      <c r="E18" s="406"/>
      <c r="F18" s="406"/>
      <c r="G18" s="406"/>
      <c r="H18" s="406"/>
      <c r="I18" s="406"/>
      <c r="J18" s="406"/>
      <c r="K18" s="406"/>
      <c r="L18" s="406"/>
      <c r="M18" s="406"/>
      <c r="N18" s="406"/>
      <c r="O18" s="406"/>
      <c r="P18" s="406"/>
      <c r="AE18" s="1"/>
    </row>
    <row r="19" spans="2:31" ht="22.5" customHeight="1" x14ac:dyDescent="0.2">
      <c r="B19" s="262" t="s">
        <v>103</v>
      </c>
      <c r="C19" s="262"/>
      <c r="D19" s="19" t="s">
        <v>1</v>
      </c>
      <c r="E19" s="407"/>
      <c r="F19" s="407"/>
      <c r="G19" s="407"/>
      <c r="H19" s="407"/>
      <c r="I19" s="407"/>
      <c r="J19" s="407"/>
      <c r="K19" s="407"/>
      <c r="L19" s="407"/>
      <c r="M19" s="407"/>
      <c r="N19" s="407"/>
      <c r="O19" s="407"/>
      <c r="P19" s="407"/>
      <c r="AE19" s="1"/>
    </row>
    <row r="20" spans="2:31" ht="21" customHeight="1" x14ac:dyDescent="0.2">
      <c r="B20" s="263"/>
      <c r="C20" s="263"/>
      <c r="D20" s="17"/>
      <c r="E20" s="407"/>
      <c r="F20" s="407"/>
      <c r="G20" s="407"/>
      <c r="H20" s="407"/>
      <c r="I20" s="407"/>
      <c r="J20" s="407"/>
      <c r="K20" s="407"/>
      <c r="L20" s="407"/>
      <c r="M20" s="407"/>
      <c r="N20" s="407"/>
      <c r="O20" s="407"/>
      <c r="P20" s="407"/>
      <c r="AE20" s="1"/>
    </row>
    <row r="21" spans="2:31" ht="5.25" customHeight="1" x14ac:dyDescent="0.2">
      <c r="B21" s="9"/>
      <c r="C21" s="9"/>
      <c r="D21" s="3"/>
      <c r="E21" s="406"/>
      <c r="F21" s="406"/>
      <c r="G21" s="406"/>
      <c r="H21" s="406"/>
      <c r="I21" s="406"/>
      <c r="J21" s="406"/>
      <c r="K21" s="406"/>
      <c r="L21" s="406"/>
      <c r="M21" s="406"/>
      <c r="N21" s="406"/>
      <c r="O21" s="406"/>
      <c r="P21" s="406"/>
      <c r="AE21" s="1"/>
    </row>
    <row r="22" spans="2:31" ht="22.5" customHeight="1" x14ac:dyDescent="0.2">
      <c r="B22" s="262" t="s">
        <v>103</v>
      </c>
      <c r="C22" s="262"/>
      <c r="D22" s="19" t="s">
        <v>1</v>
      </c>
      <c r="E22" s="407"/>
      <c r="F22" s="407"/>
      <c r="G22" s="407"/>
      <c r="H22" s="407"/>
      <c r="I22" s="407"/>
      <c r="J22" s="407"/>
      <c r="K22" s="407"/>
      <c r="L22" s="407"/>
      <c r="M22" s="407"/>
      <c r="N22" s="407"/>
      <c r="O22" s="407"/>
      <c r="P22" s="407"/>
      <c r="AE22" s="1"/>
    </row>
    <row r="23" spans="2:31" ht="21" customHeight="1" x14ac:dyDescent="0.2">
      <c r="B23" s="263"/>
      <c r="C23" s="263"/>
      <c r="D23" s="17"/>
      <c r="E23" s="407"/>
      <c r="F23" s="407"/>
      <c r="G23" s="407"/>
      <c r="H23" s="407"/>
      <c r="I23" s="407"/>
      <c r="J23" s="407"/>
      <c r="K23" s="407"/>
      <c r="L23" s="407"/>
      <c r="M23" s="407"/>
      <c r="N23" s="407"/>
      <c r="O23" s="407"/>
      <c r="P23" s="407"/>
      <c r="AE23" s="1"/>
    </row>
  </sheetData>
  <mergeCells count="30">
    <mergeCell ref="D5:J5"/>
    <mergeCell ref="K5:L5"/>
    <mergeCell ref="D11:P11"/>
    <mergeCell ref="D9:P9"/>
    <mergeCell ref="B7:C7"/>
    <mergeCell ref="B11:C11"/>
    <mergeCell ref="B9:C9"/>
    <mergeCell ref="B2:C2"/>
    <mergeCell ref="B3:C3"/>
    <mergeCell ref="B4:C4"/>
    <mergeCell ref="B22:C23"/>
    <mergeCell ref="M2:P2"/>
    <mergeCell ref="M3:P3"/>
    <mergeCell ref="M4:P4"/>
    <mergeCell ref="M5:P5"/>
    <mergeCell ref="D7:P7"/>
    <mergeCell ref="D2:J2"/>
    <mergeCell ref="K2:L2"/>
    <mergeCell ref="D3:J3"/>
    <mergeCell ref="K3:L3"/>
    <mergeCell ref="D4:J4"/>
    <mergeCell ref="K4:L4"/>
    <mergeCell ref="B5:C5"/>
    <mergeCell ref="E22:P23"/>
    <mergeCell ref="E13:P14"/>
    <mergeCell ref="B16:C17"/>
    <mergeCell ref="E16:P17"/>
    <mergeCell ref="B19:C20"/>
    <mergeCell ref="E19:P20"/>
    <mergeCell ref="B13:C14"/>
  </mergeCells>
  <dataValidations count="1">
    <dataValidation type="whole" allowBlank="1" showInputMessage="1" showErrorMessage="1" sqref="O24:U65482 W24:AC65482 G24:M65482">
      <formula1>1</formula1>
      <formula2>5</formula2>
    </dataValidation>
  </dataValidations>
  <pageMargins left="0.39370078740157483" right="0.39370078740157483" top="0.74803149606299213" bottom="0.74803149606299213" header="0.31496062992125984" footer="0.31496062992125984"/>
  <pageSetup scale="77"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 D17 D20 D23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zoomScale="90" zoomScaleNormal="90" workbookViewId="0">
      <selection activeCell="D10" sqref="D10:I12"/>
    </sheetView>
  </sheetViews>
  <sheetFormatPr baseColWidth="10" defaultColWidth="11.42578125"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5703125" style="1" customWidth="1"/>
    <col min="14" max="14" width="1.7109375" style="13"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ht="26.25" customHeight="1" thickBot="1" x14ac:dyDescent="0.25">
      <c r="B2" s="249"/>
      <c r="C2" s="250"/>
      <c r="D2" s="284" t="s">
        <v>121</v>
      </c>
      <c r="E2" s="285"/>
      <c r="F2" s="285"/>
      <c r="G2" s="285"/>
      <c r="H2" s="286"/>
      <c r="I2" s="38" t="str">
        <f>Proyecto!K2</f>
        <v>Codigo: GC-F-015</v>
      </c>
      <c r="J2" s="13"/>
      <c r="K2" s="13"/>
      <c r="L2" s="13"/>
      <c r="N2" s="1"/>
      <c r="T2" s="2"/>
      <c r="X2" s="1"/>
    </row>
    <row r="3" spans="2:24" ht="23.25" customHeight="1" thickBot="1" x14ac:dyDescent="0.25">
      <c r="B3" s="245"/>
      <c r="C3" s="246"/>
      <c r="D3" s="284" t="s">
        <v>123</v>
      </c>
      <c r="E3" s="285"/>
      <c r="F3" s="285"/>
      <c r="G3" s="285"/>
      <c r="H3" s="286"/>
      <c r="I3" s="39" t="str">
        <f>Proyecto!K3</f>
        <v>Fecha: 17 de septiembre de 2014</v>
      </c>
      <c r="J3" s="13"/>
      <c r="K3" s="13"/>
      <c r="L3" s="13"/>
      <c r="N3" s="1"/>
      <c r="T3" s="2"/>
      <c r="X3" s="1"/>
    </row>
    <row r="4" spans="2:24" ht="24" customHeight="1" thickBot="1" x14ac:dyDescent="0.25">
      <c r="B4" s="245"/>
      <c r="C4" s="246"/>
      <c r="D4" s="284" t="s">
        <v>124</v>
      </c>
      <c r="E4" s="285"/>
      <c r="F4" s="285"/>
      <c r="G4" s="285"/>
      <c r="H4" s="286"/>
      <c r="I4" s="39" t="str">
        <f>Proyecto!K4</f>
        <v>Version 001</v>
      </c>
      <c r="J4" s="13"/>
      <c r="K4" s="13"/>
      <c r="L4" s="13"/>
      <c r="N4" s="1"/>
      <c r="T4" s="2"/>
      <c r="X4" s="1"/>
    </row>
    <row r="5" spans="2:24" ht="22.5" customHeight="1" thickBot="1" x14ac:dyDescent="0.25">
      <c r="B5" s="247"/>
      <c r="C5" s="248"/>
      <c r="D5" s="287" t="s">
        <v>126</v>
      </c>
      <c r="E5" s="288"/>
      <c r="F5" s="288"/>
      <c r="G5" s="288"/>
      <c r="H5" s="289"/>
      <c r="I5" s="40" t="s">
        <v>127</v>
      </c>
      <c r="J5" s="13"/>
      <c r="K5" s="13"/>
      <c r="L5" s="13"/>
      <c r="N5" s="1"/>
      <c r="T5" s="2"/>
      <c r="X5" s="1"/>
    </row>
    <row r="6" spans="2:24" ht="5.25" customHeight="1" x14ac:dyDescent="0.2">
      <c r="B6" s="4"/>
      <c r="C6" s="4"/>
      <c r="D6" s="4"/>
      <c r="E6" s="4"/>
      <c r="F6" s="4"/>
      <c r="G6" s="4"/>
      <c r="H6" s="4"/>
      <c r="I6" s="4"/>
    </row>
    <row r="7" spans="2:24" ht="29.25" customHeight="1" x14ac:dyDescent="0.2">
      <c r="B7" s="237" t="s">
        <v>0</v>
      </c>
      <c r="C7" s="237"/>
      <c r="D7" s="290" t="str">
        <f>Proyecto!$E$7</f>
        <v>Robustecimiento del uso de la inteligencia artificial a través del Tesauro: buscador inteligente de la jurisprudencia y doctrina jurídica de la Supersociedades</v>
      </c>
      <c r="E7" s="290"/>
      <c r="F7" s="290"/>
      <c r="G7" s="290"/>
      <c r="H7" s="290"/>
      <c r="I7" s="290"/>
      <c r="X7" s="1"/>
    </row>
    <row r="8" spans="2:24" ht="10.5" customHeight="1" x14ac:dyDescent="0.2">
      <c r="B8" s="9"/>
      <c r="C8" s="9"/>
      <c r="D8" s="5"/>
      <c r="E8" s="5"/>
      <c r="F8" s="5"/>
      <c r="G8" s="5"/>
      <c r="H8" s="5"/>
      <c r="I8" s="5"/>
      <c r="X8" s="1"/>
    </row>
    <row r="9" spans="2:24" ht="18.75" customHeight="1" x14ac:dyDescent="0.2">
      <c r="B9" s="292" t="s">
        <v>109</v>
      </c>
      <c r="C9" s="292"/>
      <c r="D9" s="292"/>
      <c r="E9" s="292"/>
      <c r="F9" s="292"/>
      <c r="G9" s="292"/>
      <c r="H9" s="292"/>
      <c r="I9" s="292"/>
      <c r="X9" s="1"/>
    </row>
    <row r="10" spans="2:24" s="233" customFormat="1" ht="40.5" customHeight="1" x14ac:dyDescent="0.2">
      <c r="B10" s="325" t="s">
        <v>27</v>
      </c>
      <c r="C10" s="325"/>
      <c r="D10" s="260" t="s">
        <v>373</v>
      </c>
      <c r="E10" s="260"/>
      <c r="F10" s="260"/>
      <c r="G10" s="260"/>
      <c r="H10" s="260"/>
      <c r="I10" s="260"/>
      <c r="N10" s="13"/>
    </row>
    <row r="11" spans="2:24" s="233" customFormat="1" ht="22.5" customHeight="1" x14ac:dyDescent="0.2">
      <c r="B11" s="325" t="s">
        <v>1</v>
      </c>
      <c r="C11" s="325"/>
      <c r="D11" s="325" t="s">
        <v>2</v>
      </c>
      <c r="E11" s="325"/>
      <c r="F11" s="235" t="s">
        <v>3</v>
      </c>
      <c r="G11" s="235" t="s">
        <v>107</v>
      </c>
      <c r="H11" s="235" t="s">
        <v>4</v>
      </c>
      <c r="I11" s="235" t="s">
        <v>108</v>
      </c>
      <c r="N11" s="13"/>
    </row>
    <row r="12" spans="2:24" s="233" customFormat="1" ht="63" customHeight="1" x14ac:dyDescent="0.2">
      <c r="B12" s="323" t="s">
        <v>52</v>
      </c>
      <c r="C12" s="323"/>
      <c r="D12" s="323" t="s">
        <v>374</v>
      </c>
      <c r="E12" s="323"/>
      <c r="F12" s="408">
        <v>1</v>
      </c>
      <c r="G12" s="236" t="s">
        <v>113</v>
      </c>
      <c r="H12" s="234" t="s">
        <v>53</v>
      </c>
      <c r="I12" s="234" t="s">
        <v>375</v>
      </c>
      <c r="N12" s="13"/>
    </row>
    <row r="13" spans="2:24" ht="24.75" customHeight="1" x14ac:dyDescent="0.2">
      <c r="B13" s="291" t="s">
        <v>5</v>
      </c>
      <c r="C13" s="291"/>
      <c r="D13" s="409" t="s">
        <v>376</v>
      </c>
      <c r="E13" s="409"/>
      <c r="F13" s="409"/>
      <c r="G13" s="409"/>
      <c r="H13" s="409"/>
      <c r="I13" s="409"/>
      <c r="X13" s="1"/>
    </row>
  </sheetData>
  <mergeCells count="19">
    <mergeCell ref="B7:C7"/>
    <mergeCell ref="D7:I7"/>
    <mergeCell ref="B13:C13"/>
    <mergeCell ref="D13:I13"/>
    <mergeCell ref="B12:C12"/>
    <mergeCell ref="D12:E12"/>
    <mergeCell ref="B9:I9"/>
    <mergeCell ref="B11:C11"/>
    <mergeCell ref="D11:E11"/>
    <mergeCell ref="B10:C10"/>
    <mergeCell ref="D10:I10"/>
    <mergeCell ref="D2:H2"/>
    <mergeCell ref="D3:H3"/>
    <mergeCell ref="D4:H4"/>
    <mergeCell ref="D5:H5"/>
    <mergeCell ref="B2:C2"/>
    <mergeCell ref="B4:C4"/>
    <mergeCell ref="B5:C5"/>
    <mergeCell ref="B3:C3"/>
  </mergeCells>
  <dataValidations count="1">
    <dataValidation type="whole" allowBlank="1" showInputMessage="1" showErrorMessage="1" sqref="P14:V65493 J14:N65493 H14:H65493">
      <formula1>1</formula1>
      <formula2>5</formula2>
    </dataValidation>
  </dataValidations>
  <pageMargins left="0.39370078740157483" right="0.39370078740157483" top="0.74803149606299213" bottom="0.74803149606299213" header="0.31496062992125984" footer="0.31496062992125984"/>
  <pageSetup scale="78"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'[03_CentroEstudiosSocietarios_2024.xlsx]No tocar'!#REF!</xm:f>
          </x14:formula1>
          <xm:sqref>G12</xm:sqref>
        </x14:dataValidation>
        <x14:dataValidation type="list" allowBlank="1" showInputMessage="1" showErrorMessage="1">
          <x14:formula1>
            <xm:f>'[03_CentroEstudiosSocietarios_2024.xlsx]No tocar'!#REF!</xm:f>
          </x14:formula1>
          <xm:sqref>B12:C12</xm:sqref>
        </x14:dataValidation>
        <x14:dataValidation type="list" allowBlank="1" showInputMessage="1" showErrorMessage="1">
          <x14:formula1>
            <xm:f>'[03_CentroEstudiosSocietarios_2024.xlsx]No tocar'!#REF!</xm:f>
          </x14:formula1>
          <xm:sqref>H12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24"/>
  <sheetViews>
    <sheetView showGridLines="0" zoomScale="90" zoomScaleNormal="90" workbookViewId="0">
      <selection activeCell="B20" sqref="B20"/>
    </sheetView>
  </sheetViews>
  <sheetFormatPr baseColWidth="10" defaultColWidth="11.42578125" defaultRowHeight="12" x14ac:dyDescent="0.2"/>
  <cols>
    <col min="1" max="1" width="2.42578125" style="1" customWidth="1"/>
    <col min="2" max="2" width="34.28515625" style="1" customWidth="1"/>
    <col min="3" max="3" width="39.42578125" style="1" customWidth="1"/>
    <col min="4" max="4" width="44.42578125" style="1" customWidth="1"/>
    <col min="5" max="5" width="8.85546875" style="1" customWidth="1"/>
    <col min="6" max="6" width="5.7109375" style="1" customWidth="1"/>
    <col min="7" max="7" width="49.85546875" style="1" customWidth="1"/>
    <col min="8" max="8" width="7.7109375" style="1" customWidth="1"/>
    <col min="9" max="9" width="0.7109375" style="6" customWidth="1"/>
    <col min="10" max="10" width="1" style="1" customWidth="1"/>
    <col min="11" max="11" width="1.5703125" style="1" customWidth="1"/>
    <col min="12" max="12" width="1.140625" style="6"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ht="26.25" customHeight="1" x14ac:dyDescent="0.2">
      <c r="B2" s="41"/>
      <c r="C2" s="295" t="s">
        <v>121</v>
      </c>
      <c r="D2" s="296"/>
      <c r="E2" s="296"/>
      <c r="F2" s="297"/>
      <c r="G2" s="38" t="str">
        <f>Proyecto!K2</f>
        <v>Codigo: GC-F-015</v>
      </c>
      <c r="H2" s="6"/>
      <c r="J2" s="10"/>
      <c r="L2" s="1"/>
      <c r="T2" s="2"/>
      <c r="V2" s="1"/>
    </row>
    <row r="3" spans="2:22" ht="23.25" customHeight="1" x14ac:dyDescent="0.2">
      <c r="B3" s="42"/>
      <c r="C3" s="298" t="s">
        <v>123</v>
      </c>
      <c r="D3" s="299"/>
      <c r="E3" s="299"/>
      <c r="F3" s="300"/>
      <c r="G3" s="39" t="str">
        <f>Proyecto!K3</f>
        <v>Fecha: 17 de septiembre de 2014</v>
      </c>
      <c r="H3" s="6"/>
      <c r="J3" s="10"/>
      <c r="L3" s="1"/>
      <c r="T3" s="2"/>
      <c r="V3" s="1"/>
    </row>
    <row r="4" spans="2:22" ht="24" customHeight="1" x14ac:dyDescent="0.2">
      <c r="B4" s="42"/>
      <c r="C4" s="298" t="s">
        <v>124</v>
      </c>
      <c r="D4" s="299"/>
      <c r="E4" s="299"/>
      <c r="F4" s="300"/>
      <c r="G4" s="39" t="str">
        <f>Proyecto!K4</f>
        <v>Version 001</v>
      </c>
      <c r="I4" s="1"/>
      <c r="J4" s="10"/>
      <c r="L4" s="1"/>
      <c r="T4" s="2"/>
      <c r="V4" s="1"/>
    </row>
    <row r="5" spans="2:22" ht="22.5" customHeight="1" thickBot="1" x14ac:dyDescent="0.25">
      <c r="B5" s="43"/>
      <c r="C5" s="301" t="s">
        <v>126</v>
      </c>
      <c r="D5" s="302"/>
      <c r="E5" s="302"/>
      <c r="F5" s="303"/>
      <c r="G5" s="40" t="s">
        <v>127</v>
      </c>
      <c r="I5" s="1"/>
      <c r="J5" s="6"/>
      <c r="L5" s="1"/>
      <c r="T5" s="2"/>
      <c r="V5" s="1"/>
    </row>
    <row r="6" spans="2:22" ht="5.25" customHeight="1" x14ac:dyDescent="0.2">
      <c r="B6" s="4"/>
      <c r="C6" s="4"/>
      <c r="D6" s="4"/>
      <c r="E6" s="4"/>
      <c r="F6" s="4"/>
      <c r="G6" s="4"/>
    </row>
    <row r="7" spans="2:22" ht="45" customHeight="1" x14ac:dyDescent="0.2">
      <c r="B7" s="22" t="s">
        <v>0</v>
      </c>
      <c r="C7" s="304" t="str">
        <f>Proyecto!$E$7</f>
        <v>Robustecimiento del uso de la inteligencia artificial a través del Tesauro: buscador inteligente de la jurisprudencia y doctrina jurídica de la Supersociedades</v>
      </c>
      <c r="D7" s="304"/>
      <c r="E7" s="304"/>
      <c r="F7" s="304"/>
      <c r="G7" s="304"/>
      <c r="V7" s="1"/>
    </row>
    <row r="9" spans="2:22" ht="18" customHeight="1" x14ac:dyDescent="0.2">
      <c r="B9" s="292" t="s">
        <v>43</v>
      </c>
      <c r="C9" s="292"/>
      <c r="D9" s="292"/>
      <c r="E9" s="292"/>
      <c r="F9" s="292"/>
      <c r="G9" s="292"/>
    </row>
    <row r="10" spans="2:22" customFormat="1" ht="15" customHeight="1" x14ac:dyDescent="0.2"/>
    <row r="11" spans="2:22" ht="20.25" customHeight="1" x14ac:dyDescent="0.2">
      <c r="B11" s="19" t="s">
        <v>72</v>
      </c>
      <c r="C11" s="19" t="s">
        <v>6</v>
      </c>
      <c r="D11" s="19" t="s">
        <v>14</v>
      </c>
      <c r="E11" s="19" t="s">
        <v>42</v>
      </c>
      <c r="F11" s="292" t="s">
        <v>15</v>
      </c>
      <c r="G11" s="292"/>
    </row>
    <row r="12" spans="2:22" ht="75" customHeight="1" x14ac:dyDescent="0.2">
      <c r="B12" s="65" t="s">
        <v>60</v>
      </c>
      <c r="C12" s="65" t="s">
        <v>134</v>
      </c>
      <c r="D12" s="87" t="s">
        <v>135</v>
      </c>
      <c r="E12" s="65" t="s">
        <v>93</v>
      </c>
      <c r="F12" s="294" t="s">
        <v>158</v>
      </c>
      <c r="G12" s="294"/>
    </row>
    <row r="13" spans="2:22" ht="164.25" customHeight="1" x14ac:dyDescent="0.2">
      <c r="B13" s="65" t="s">
        <v>61</v>
      </c>
      <c r="C13" s="65" t="s">
        <v>203</v>
      </c>
      <c r="D13" s="87" t="s">
        <v>136</v>
      </c>
      <c r="E13" s="65" t="s">
        <v>93</v>
      </c>
      <c r="F13" s="294" t="s">
        <v>157</v>
      </c>
      <c r="G13" s="294"/>
    </row>
    <row r="14" spans="2:22" ht="107.25" customHeight="1" x14ac:dyDescent="0.2">
      <c r="B14" s="65" t="s">
        <v>159</v>
      </c>
      <c r="C14" s="65" t="s">
        <v>170</v>
      </c>
      <c r="D14" s="87" t="s">
        <v>137</v>
      </c>
      <c r="E14" s="65" t="s">
        <v>93</v>
      </c>
      <c r="F14" s="294" t="s">
        <v>160</v>
      </c>
      <c r="G14" s="294"/>
    </row>
    <row r="15" spans="2:22" ht="124.5" customHeight="1" x14ac:dyDescent="0.2">
      <c r="B15" s="65" t="s">
        <v>159</v>
      </c>
      <c r="C15" s="65" t="s">
        <v>171</v>
      </c>
      <c r="D15" s="87" t="s">
        <v>137</v>
      </c>
      <c r="E15" s="65" t="s">
        <v>93</v>
      </c>
      <c r="F15" s="294" t="s">
        <v>161</v>
      </c>
      <c r="G15" s="294"/>
    </row>
    <row r="16" spans="2:22" ht="123" customHeight="1" x14ac:dyDescent="0.2">
      <c r="B16" s="65" t="s">
        <v>159</v>
      </c>
      <c r="C16" s="65" t="s">
        <v>172</v>
      </c>
      <c r="D16" s="87" t="s">
        <v>137</v>
      </c>
      <c r="E16" s="65" t="s">
        <v>93</v>
      </c>
      <c r="F16" s="294" t="s">
        <v>162</v>
      </c>
      <c r="G16" s="294"/>
    </row>
    <row r="17" spans="2:7" ht="121.5" customHeight="1" x14ac:dyDescent="0.2">
      <c r="B17" s="65" t="s">
        <v>159</v>
      </c>
      <c r="C17" s="65" t="s">
        <v>174</v>
      </c>
      <c r="D17" s="87" t="s">
        <v>137</v>
      </c>
      <c r="E17" s="65" t="s">
        <v>93</v>
      </c>
      <c r="F17" s="294" t="s">
        <v>163</v>
      </c>
      <c r="G17" s="294"/>
    </row>
    <row r="18" spans="2:7" ht="121.5" customHeight="1" x14ac:dyDescent="0.2">
      <c r="B18" s="65" t="s">
        <v>159</v>
      </c>
      <c r="C18" s="65" t="s">
        <v>173</v>
      </c>
      <c r="D18" s="87" t="s">
        <v>137</v>
      </c>
      <c r="E18" s="65" t="s">
        <v>93</v>
      </c>
      <c r="F18" s="294" t="s">
        <v>166</v>
      </c>
      <c r="G18" s="294"/>
    </row>
    <row r="19" spans="2:7" ht="121.5" customHeight="1" x14ac:dyDescent="0.2">
      <c r="B19" s="65" t="s">
        <v>159</v>
      </c>
      <c r="C19" s="65" t="s">
        <v>175</v>
      </c>
      <c r="D19" s="87" t="s">
        <v>137</v>
      </c>
      <c r="E19" s="65" t="s">
        <v>93</v>
      </c>
      <c r="F19" s="294" t="s">
        <v>167</v>
      </c>
      <c r="G19" s="294"/>
    </row>
    <row r="20" spans="2:7" ht="124.5" customHeight="1" x14ac:dyDescent="0.2">
      <c r="B20" s="65" t="s">
        <v>164</v>
      </c>
      <c r="C20" s="65" t="s">
        <v>247</v>
      </c>
      <c r="D20" s="87" t="s">
        <v>137</v>
      </c>
      <c r="E20" s="65" t="s">
        <v>93</v>
      </c>
      <c r="F20" s="294" t="s">
        <v>165</v>
      </c>
      <c r="G20" s="294"/>
    </row>
    <row r="21" spans="2:7" ht="18" customHeight="1" x14ac:dyDescent="0.2">
      <c r="B21" s="65"/>
      <c r="C21" s="18"/>
      <c r="D21" s="66"/>
      <c r="E21" s="12"/>
      <c r="F21" s="293"/>
      <c r="G21" s="293"/>
    </row>
    <row r="22" spans="2:7" ht="18" customHeight="1" x14ac:dyDescent="0.2">
      <c r="B22" s="65"/>
      <c r="C22" s="18"/>
      <c r="D22" s="18"/>
      <c r="E22" s="12"/>
      <c r="F22" s="293"/>
      <c r="G22" s="293"/>
    </row>
    <row r="23" spans="2:7" ht="18" customHeight="1" x14ac:dyDescent="0.2">
      <c r="B23" s="65"/>
      <c r="C23" s="18"/>
      <c r="D23" s="18"/>
      <c r="E23" s="12"/>
      <c r="F23" s="293"/>
      <c r="G23" s="293"/>
    </row>
    <row r="24" spans="2:7" ht="15" x14ac:dyDescent="0.2">
      <c r="B24" s="65"/>
    </row>
  </sheetData>
  <mergeCells count="19">
    <mergeCell ref="C2:F2"/>
    <mergeCell ref="C3:F3"/>
    <mergeCell ref="C4:F4"/>
    <mergeCell ref="C5:F5"/>
    <mergeCell ref="F22:G22"/>
    <mergeCell ref="F11:G11"/>
    <mergeCell ref="C7:G7"/>
    <mergeCell ref="B9:G9"/>
    <mergeCell ref="F19:G19"/>
    <mergeCell ref="F18:G18"/>
    <mergeCell ref="F23:G23"/>
    <mergeCell ref="F20:G20"/>
    <mergeCell ref="F21:G21"/>
    <mergeCell ref="F12:G12"/>
    <mergeCell ref="F17:G17"/>
    <mergeCell ref="F13:G13"/>
    <mergeCell ref="F14:G14"/>
    <mergeCell ref="F15:G15"/>
    <mergeCell ref="F16:G16"/>
  </mergeCells>
  <dataValidations count="1">
    <dataValidation type="whole" allowBlank="1" showInputMessage="1" showErrorMessage="1" sqref="F24:G24 E8:G8 E25:L65494 E23:E24 N8:T65494 H8:L24">
      <formula1>1</formula1>
      <formula2>5</formula2>
    </dataValidation>
  </dataValidations>
  <pageMargins left="0.39370078740157483" right="0.39370078740157483" top="0.74803149606299213" bottom="0.74803149606299213" header="0.31496062992125984" footer="0.31496062992125984"/>
  <pageSetup scale="72"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tocar'!$G$5:$G$7</xm:f>
          </x14:formula1>
          <xm:sqref>B12:B19</xm:sqref>
        </x14:dataValidation>
        <x14:dataValidation type="list" allowBlank="1" showInputMessage="1" showErrorMessage="1">
          <x14:formula1>
            <xm:f>'No tocar'!$I$5:$I$6</xm:f>
          </x14:formula1>
          <xm:sqref>E12:E22</xm:sqref>
        </x14:dataValidation>
        <x14:dataValidation type="list" allowBlank="1" showInputMessage="1" showErrorMessage="1">
          <x14:formula1>
            <xm:f>'No tocar'!$G$5:$G$9</xm:f>
          </x14:formula1>
          <xm:sqref>B20:B24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23"/>
  <sheetViews>
    <sheetView topLeftCell="A4" zoomScale="115" zoomScaleNormal="115" workbookViewId="0">
      <selection activeCell="G16" sqref="G16"/>
    </sheetView>
  </sheetViews>
  <sheetFormatPr baseColWidth="10" defaultColWidth="11.42578125" defaultRowHeight="12.75" x14ac:dyDescent="0.2"/>
  <cols>
    <col min="1" max="1" width="5" style="44" customWidth="1"/>
    <col min="2" max="2" width="48" style="44" customWidth="1"/>
    <col min="3" max="3" width="25" style="44" customWidth="1"/>
    <col min="4" max="4" width="11.42578125" style="44"/>
    <col min="5" max="5" width="33" style="44" customWidth="1"/>
    <col min="6" max="6" width="20.7109375" style="44" customWidth="1"/>
    <col min="7" max="7" width="25.5703125" style="44" customWidth="1"/>
    <col min="8" max="8" width="15" style="44" customWidth="1"/>
    <col min="9" max="16384" width="11.42578125" style="44"/>
  </cols>
  <sheetData>
    <row r="1" spans="2:8" ht="13.5" thickBot="1" x14ac:dyDescent="0.25"/>
    <row r="2" spans="2:8" ht="18" customHeight="1" thickBot="1" x14ac:dyDescent="0.25">
      <c r="B2" s="47"/>
      <c r="C2" s="315" t="s">
        <v>121</v>
      </c>
      <c r="D2" s="316"/>
      <c r="E2" s="316"/>
      <c r="F2" s="316"/>
      <c r="G2" s="309" t="str">
        <f>Proyecto!K2</f>
        <v>Codigo: GC-F-015</v>
      </c>
      <c r="H2" s="310"/>
    </row>
    <row r="3" spans="2:8" ht="19.5" customHeight="1" thickBot="1" x14ac:dyDescent="0.25">
      <c r="B3" s="48"/>
      <c r="C3" s="315" t="s">
        <v>123</v>
      </c>
      <c r="D3" s="316"/>
      <c r="E3" s="316"/>
      <c r="F3" s="316"/>
      <c r="G3" s="311" t="str">
        <f>Proyecto!K3</f>
        <v>Fecha: 17 de septiembre de 2014</v>
      </c>
      <c r="H3" s="312"/>
    </row>
    <row r="4" spans="2:8" ht="19.5" customHeight="1" thickBot="1" x14ac:dyDescent="0.25">
      <c r="B4" s="48"/>
      <c r="C4" s="315" t="s">
        <v>124</v>
      </c>
      <c r="D4" s="316"/>
      <c r="E4" s="316"/>
      <c r="F4" s="316"/>
      <c r="G4" s="313" t="str">
        <f>Proyecto!K4</f>
        <v>Version 001</v>
      </c>
      <c r="H4" s="314"/>
    </row>
    <row r="5" spans="2:8" ht="21.75" customHeight="1" thickBot="1" x14ac:dyDescent="0.25">
      <c r="B5" s="49"/>
      <c r="C5" s="315" t="s">
        <v>126</v>
      </c>
      <c r="D5" s="316"/>
      <c r="E5" s="316"/>
      <c r="F5" s="316"/>
      <c r="G5" s="311" t="s">
        <v>127</v>
      </c>
      <c r="H5" s="312"/>
    </row>
    <row r="6" spans="2:8" ht="21" customHeight="1" x14ac:dyDescent="0.2"/>
    <row r="7" spans="2:8" ht="22.5" customHeight="1" x14ac:dyDescent="0.2">
      <c r="B7" s="305" t="s">
        <v>74</v>
      </c>
      <c r="C7" s="306"/>
      <c r="D7" s="306"/>
      <c r="E7" s="306"/>
      <c r="F7" s="306"/>
      <c r="G7" s="306"/>
      <c r="H7" s="306"/>
    </row>
    <row r="8" spans="2:8" ht="106.5" customHeight="1" x14ac:dyDescent="0.2">
      <c r="B8" s="404" t="s">
        <v>169</v>
      </c>
      <c r="C8" s="405"/>
      <c r="D8" s="405"/>
      <c r="E8" s="405"/>
      <c r="F8" s="405"/>
      <c r="G8" s="405"/>
      <c r="H8" s="405"/>
    </row>
    <row r="9" spans="2:8" x14ac:dyDescent="0.2">
      <c r="B9" s="45"/>
    </row>
    <row r="11" spans="2:8" ht="22.5" customHeight="1" x14ac:dyDescent="0.2">
      <c r="B11" s="307" t="s">
        <v>71</v>
      </c>
      <c r="C11" s="308"/>
      <c r="E11" s="305" t="s">
        <v>73</v>
      </c>
      <c r="F11" s="306"/>
      <c r="G11" s="306"/>
      <c r="H11" s="306"/>
    </row>
    <row r="13" spans="2:8" ht="20.25" customHeight="1" x14ac:dyDescent="0.2">
      <c r="B13" s="23" t="s">
        <v>6</v>
      </c>
      <c r="C13" s="23" t="s">
        <v>72</v>
      </c>
      <c r="D13" s="46"/>
      <c r="E13" s="23" t="s">
        <v>6</v>
      </c>
      <c r="F13" s="23" t="s">
        <v>72</v>
      </c>
      <c r="G13" s="23" t="s">
        <v>70</v>
      </c>
      <c r="H13" s="23" t="s">
        <v>88</v>
      </c>
    </row>
    <row r="14" spans="2:8" ht="35.25" customHeight="1" x14ac:dyDescent="0.2">
      <c r="B14" s="67" t="str">
        <f>+'Recursos Humanos'!C12</f>
        <v>Despacho del Superintendente</v>
      </c>
      <c r="C14" s="68" t="str">
        <f>+'Recursos Humanos'!B12</f>
        <v>Patrocinador</v>
      </c>
      <c r="D14" s="69"/>
      <c r="E14" s="68" t="s">
        <v>168</v>
      </c>
      <c r="F14" s="68" t="s">
        <v>377</v>
      </c>
      <c r="G14" s="70"/>
      <c r="H14" s="70"/>
    </row>
    <row r="15" spans="2:8" ht="45" customHeight="1" x14ac:dyDescent="0.2">
      <c r="B15" s="67" t="str">
        <f>+'Recursos Humanos'!C13</f>
        <v>María Consuelo Alarcón Pardo
Gerente Proyecto</v>
      </c>
      <c r="C15" s="68" t="str">
        <f>+'Recursos Humanos'!B13</f>
        <v>Gerente</v>
      </c>
      <c r="D15" s="69"/>
      <c r="E15" s="70"/>
      <c r="F15" s="70"/>
      <c r="G15" s="70"/>
      <c r="H15" s="70"/>
    </row>
    <row r="16" spans="2:8" ht="43.5" customHeight="1" x14ac:dyDescent="0.2">
      <c r="B16" s="67" t="str">
        <f>+'Recursos Humanos'!C14</f>
        <v>Ana Maria Patricia Marmolejo Angel
Oficina Asesora Jurídica</v>
      </c>
      <c r="C16" s="68" t="str">
        <f>+'Recursos Humanos'!B14</f>
        <v>Líder funcional</v>
      </c>
      <c r="D16" s="69"/>
      <c r="E16" s="70"/>
      <c r="F16" s="70"/>
      <c r="G16" s="70"/>
      <c r="H16" s="70"/>
    </row>
    <row r="17" spans="2:8" ht="50.25" customHeight="1" x14ac:dyDescent="0.2">
      <c r="B17" s="67" t="str">
        <f>+'Recursos Humanos'!C15</f>
        <v>María Consuelo Alarcón Pardo
Delegatura de Procedimientos Mercantiles</v>
      </c>
      <c r="C17" s="68" t="str">
        <f>+'Recursos Humanos'!B15</f>
        <v>Líder funcional</v>
      </c>
      <c r="D17" s="69"/>
      <c r="E17" s="70"/>
      <c r="F17" s="70"/>
      <c r="G17" s="70"/>
      <c r="H17" s="70"/>
    </row>
    <row r="18" spans="2:8" ht="48.75" customHeight="1" x14ac:dyDescent="0.2">
      <c r="B18" s="67" t="str">
        <f>+'Recursos Humanos'!C16</f>
        <v>Manuela Roldan Velez
Delegatura de Procedimientos de Insolvencia</v>
      </c>
      <c r="C18" s="68" t="str">
        <f>+'Recursos Humanos'!B16</f>
        <v>Líder funcional</v>
      </c>
      <c r="D18" s="69"/>
      <c r="E18" s="70"/>
      <c r="F18" s="70"/>
      <c r="G18" s="70"/>
      <c r="H18" s="70"/>
    </row>
    <row r="19" spans="2:8" ht="55.5" customHeight="1" x14ac:dyDescent="0.2">
      <c r="B19" s="67" t="str">
        <f>+'Recursos Humanos'!C17</f>
        <v>Margarita Rosa Vizcaino Vergara
Delegatura de Intervención y Asuntos Financieros Especiales</v>
      </c>
      <c r="C19" s="68" t="str">
        <f>+'Recursos Humanos'!B17</f>
        <v>Líder funcional</v>
      </c>
      <c r="D19" s="69"/>
      <c r="E19" s="70"/>
      <c r="F19" s="70"/>
      <c r="G19" s="70"/>
      <c r="H19" s="70"/>
    </row>
    <row r="20" spans="2:8" ht="54" customHeight="1" x14ac:dyDescent="0.2">
      <c r="B20" s="67" t="str">
        <f>+'Recursos Humanos'!C18</f>
        <v xml:space="preserve">Ena Lucía Sanz Muñoz
Delegatura de Supervisión Societaria </v>
      </c>
      <c r="C20" s="68" t="str">
        <f>+'Recursos Humanos'!B18</f>
        <v>Líder funcional</v>
      </c>
      <c r="D20" s="71"/>
      <c r="E20" s="70"/>
      <c r="F20" s="70"/>
      <c r="G20" s="70"/>
      <c r="H20" s="70"/>
    </row>
    <row r="21" spans="2:8" ht="53.25" customHeight="1" x14ac:dyDescent="0.2">
      <c r="B21" s="67" t="str">
        <f>+'Recursos Humanos'!C19</f>
        <v>Mauricio Español Leon
Delegatura de Asuntos Económicos y Societarios</v>
      </c>
      <c r="C21" s="68" t="str">
        <f>+'Recursos Humanos'!B19</f>
        <v>Líder funcional</v>
      </c>
      <c r="D21" s="69"/>
      <c r="E21" s="70"/>
      <c r="F21" s="70"/>
      <c r="G21" s="70"/>
      <c r="H21" s="70"/>
    </row>
    <row r="22" spans="2:8" ht="40.5" customHeight="1" x14ac:dyDescent="0.2">
      <c r="B22" s="67" t="str">
        <f>+'Recursos Humanos'!C20</f>
        <v>Mayra Isabel González Núñez
Dirección TIC</v>
      </c>
      <c r="C22" s="68" t="str">
        <f>+'Recursos Humanos'!B20</f>
        <v>Líder Técnico</v>
      </c>
      <c r="D22" s="69"/>
      <c r="E22" s="70"/>
      <c r="F22" s="70"/>
      <c r="G22" s="70"/>
      <c r="H22" s="70"/>
    </row>
    <row r="23" spans="2:8" x14ac:dyDescent="0.2">
      <c r="B23" s="69"/>
      <c r="C23" s="69"/>
      <c r="D23" s="69"/>
      <c r="E23" s="69"/>
      <c r="F23" s="69"/>
      <c r="G23" s="69"/>
      <c r="H23" s="69"/>
    </row>
  </sheetData>
  <mergeCells count="12">
    <mergeCell ref="E11:H11"/>
    <mergeCell ref="B7:H7"/>
    <mergeCell ref="B8:H8"/>
    <mergeCell ref="B11:C11"/>
    <mergeCell ref="G2:H2"/>
    <mergeCell ref="G3:H3"/>
    <mergeCell ref="G4:H4"/>
    <mergeCell ref="G5:H5"/>
    <mergeCell ref="C2:F2"/>
    <mergeCell ref="C3:F3"/>
    <mergeCell ref="C4:F4"/>
    <mergeCell ref="C5:F5"/>
  </mergeCells>
  <pageMargins left="0.7" right="0.7" top="0.75" bottom="0.75" header="0.3" footer="0.3"/>
  <pageSetup paperSize="11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38"/>
  <sheetViews>
    <sheetView showGridLines="0" zoomScale="90" zoomScaleNormal="90" workbookViewId="0">
      <selection activeCell="C7" sqref="C7:F7"/>
    </sheetView>
  </sheetViews>
  <sheetFormatPr baseColWidth="10" defaultColWidth="11.42578125"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6" customWidth="1"/>
    <col min="9" max="9" width="1" style="1" customWidth="1"/>
    <col min="10" max="10" width="1.5703125" style="1" customWidth="1"/>
    <col min="11" max="11" width="1.140625" style="6"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ht="26.25" customHeight="1" thickBot="1" x14ac:dyDescent="0.25">
      <c r="B2" s="47"/>
      <c r="C2" s="315" t="s">
        <v>121</v>
      </c>
      <c r="D2" s="316"/>
      <c r="E2" s="316"/>
      <c r="F2" s="316"/>
      <c r="G2" s="309" t="str">
        <f>Proyecto!K2</f>
        <v>Codigo: GC-F-015</v>
      </c>
      <c r="H2" s="317"/>
      <c r="I2" s="317"/>
      <c r="J2" s="317"/>
      <c r="K2" s="317"/>
      <c r="L2" s="310"/>
    </row>
    <row r="3" spans="1:21" ht="23.25" customHeight="1" thickBot="1" x14ac:dyDescent="0.25">
      <c r="B3" s="48"/>
      <c r="C3" s="315" t="s">
        <v>123</v>
      </c>
      <c r="D3" s="316"/>
      <c r="E3" s="316"/>
      <c r="F3" s="316"/>
      <c r="G3" s="311" t="str">
        <f>Proyecto!K3</f>
        <v>Fecha: 17 de septiembre de 2014</v>
      </c>
      <c r="H3" s="318"/>
      <c r="I3" s="318"/>
      <c r="J3" s="318"/>
      <c r="K3" s="318"/>
      <c r="L3" s="312"/>
    </row>
    <row r="4" spans="1:21" ht="24" customHeight="1" thickBot="1" x14ac:dyDescent="0.25">
      <c r="B4" s="48"/>
      <c r="C4" s="315" t="s">
        <v>124</v>
      </c>
      <c r="D4" s="316"/>
      <c r="E4" s="316"/>
      <c r="F4" s="316"/>
      <c r="G4" s="313" t="str">
        <f>Proyecto!K4</f>
        <v>Version 001</v>
      </c>
      <c r="H4" s="319"/>
      <c r="I4" s="319"/>
      <c r="J4" s="319"/>
      <c r="K4" s="319"/>
      <c r="L4" s="314"/>
    </row>
    <row r="5" spans="1:21" ht="22.5" customHeight="1" thickBot="1" x14ac:dyDescent="0.25">
      <c r="B5" s="49"/>
      <c r="C5" s="315" t="s">
        <v>126</v>
      </c>
      <c r="D5" s="316"/>
      <c r="E5" s="316"/>
      <c r="F5" s="316"/>
      <c r="G5" s="311" t="s">
        <v>127</v>
      </c>
      <c r="H5" s="318"/>
      <c r="I5" s="318"/>
      <c r="J5" s="318"/>
      <c r="K5" s="318"/>
      <c r="L5" s="312"/>
    </row>
    <row r="6" spans="1:21" ht="5.25" customHeight="1" x14ac:dyDescent="0.2">
      <c r="A6" s="6" t="str">
        <f>Proyecto!$E$7</f>
        <v>Robustecimiento del uso de la inteligencia artificial a través del Tesauro: buscador inteligente de la jurisprudencia y doctrina jurídica de la Supersociedades</v>
      </c>
      <c r="B6" s="4"/>
      <c r="C6" s="4"/>
      <c r="D6" s="4"/>
      <c r="E6" s="4"/>
      <c r="F6" s="4"/>
    </row>
    <row r="7" spans="1:21" ht="66" customHeight="1" x14ac:dyDescent="0.2">
      <c r="B7" s="22" t="s">
        <v>0</v>
      </c>
      <c r="C7" s="304" t="str">
        <f>Proyecto!$E$7</f>
        <v>Robustecimiento del uso de la inteligencia artificial a través del Tesauro: buscador inteligente de la jurisprudencia y doctrina jurídica de la Supersociedades</v>
      </c>
      <c r="D7" s="304"/>
      <c r="E7" s="304"/>
      <c r="F7" s="304"/>
      <c r="U7" s="1"/>
    </row>
    <row r="8" spans="1:21" x14ac:dyDescent="0.2">
      <c r="C8" s="72"/>
    </row>
    <row r="9" spans="1:21" x14ac:dyDescent="0.2">
      <c r="C9" s="72"/>
    </row>
    <row r="10" spans="1:21" ht="18" customHeight="1" x14ac:dyDescent="0.2">
      <c r="B10" s="22" t="s">
        <v>85</v>
      </c>
      <c r="C10" s="73"/>
    </row>
    <row r="11" spans="1:21" ht="6" customHeight="1" x14ac:dyDescent="0.2">
      <c r="C11" s="72"/>
    </row>
    <row r="12" spans="1:21" ht="18" customHeight="1" x14ac:dyDescent="0.2">
      <c r="B12" s="22" t="s">
        <v>47</v>
      </c>
      <c r="C12" s="73"/>
    </row>
    <row r="13" spans="1:21" ht="6" customHeight="1" x14ac:dyDescent="0.2">
      <c r="C13" s="72"/>
    </row>
    <row r="14" spans="1:21" ht="18" customHeight="1" x14ac:dyDescent="0.2">
      <c r="B14" s="22" t="s">
        <v>48</v>
      </c>
      <c r="C14" s="73"/>
    </row>
    <row r="15" spans="1:21" ht="6" customHeight="1" x14ac:dyDescent="0.2">
      <c r="C15" s="72"/>
    </row>
    <row r="16" spans="1:21" ht="18" customHeight="1" x14ac:dyDescent="0.2">
      <c r="B16" s="22" t="s">
        <v>44</v>
      </c>
      <c r="C16" s="74">
        <v>0</v>
      </c>
    </row>
    <row r="17" spans="2:3" ht="6" customHeight="1" x14ac:dyDescent="0.2">
      <c r="C17" s="72"/>
    </row>
    <row r="18" spans="2:3" ht="18" customHeight="1" x14ac:dyDescent="0.2">
      <c r="B18" s="22" t="s">
        <v>45</v>
      </c>
      <c r="C18" s="74">
        <v>0</v>
      </c>
    </row>
    <row r="19" spans="2:3" ht="6" customHeight="1" x14ac:dyDescent="0.2">
      <c r="C19" s="72"/>
    </row>
    <row r="20" spans="2:3" ht="18" customHeight="1" x14ac:dyDescent="0.2">
      <c r="B20" s="22" t="s">
        <v>46</v>
      </c>
      <c r="C20" s="74">
        <v>0</v>
      </c>
    </row>
    <row r="21" spans="2:3" x14ac:dyDescent="0.2">
      <c r="C21" s="72"/>
    </row>
    <row r="22" spans="2:3" x14ac:dyDescent="0.2">
      <c r="C22" s="72"/>
    </row>
    <row r="38" spans="6:6" x14ac:dyDescent="0.2">
      <c r="F38" s="8"/>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30"/>
  <sheetViews>
    <sheetView showGridLines="0" topLeftCell="A13" zoomScale="90" zoomScaleNormal="90" workbookViewId="0">
      <selection activeCell="H18" sqref="H18"/>
    </sheetView>
  </sheetViews>
  <sheetFormatPr baseColWidth="10" defaultColWidth="11.42578125" defaultRowHeight="12" x14ac:dyDescent="0.2"/>
  <cols>
    <col min="1" max="1" width="2.42578125" style="72" customWidth="1"/>
    <col min="2" max="2" width="14.5703125" style="72" customWidth="1"/>
    <col min="3" max="3" width="24.140625" style="72" customWidth="1"/>
    <col min="4" max="4" width="38.7109375" style="72" customWidth="1"/>
    <col min="5" max="5" width="17.140625" style="72" customWidth="1"/>
    <col min="6" max="6" width="43.85546875" style="72" customWidth="1"/>
    <col min="7" max="7" width="17.42578125" style="72" bestFit="1" customWidth="1"/>
    <col min="8" max="8" width="31.140625" style="72" customWidth="1"/>
    <col min="9" max="11" width="7.7109375" style="72" customWidth="1"/>
    <col min="12" max="13" width="5.7109375" style="72" hidden="1" customWidth="1"/>
    <col min="14" max="14" width="10.7109375" style="72" customWidth="1"/>
    <col min="15" max="15" width="20.7109375" style="72" customWidth="1"/>
    <col min="16" max="16" width="9.140625" style="89" customWidth="1"/>
    <col min="17" max="237" width="9.140625" style="72" customWidth="1"/>
    <col min="238" max="16384" width="11.42578125" style="72"/>
  </cols>
  <sheetData>
    <row r="1" spans="2:16" ht="12.75" thickBot="1" x14ac:dyDescent="0.25"/>
    <row r="2" spans="2:16" ht="26.25" customHeight="1" thickBot="1" x14ac:dyDescent="0.25">
      <c r="B2" s="336"/>
      <c r="C2" s="337"/>
      <c r="D2" s="327" t="s">
        <v>121</v>
      </c>
      <c r="E2" s="328"/>
      <c r="F2" s="328"/>
      <c r="G2" s="329"/>
      <c r="H2" s="90" t="str">
        <f>Proyecto!K2</f>
        <v>Codigo: GC-F-015</v>
      </c>
    </row>
    <row r="3" spans="2:16" ht="23.25" customHeight="1" thickBot="1" x14ac:dyDescent="0.25">
      <c r="B3" s="338"/>
      <c r="C3" s="326"/>
      <c r="D3" s="330" t="s">
        <v>123</v>
      </c>
      <c r="E3" s="331"/>
      <c r="F3" s="331"/>
      <c r="G3" s="332"/>
      <c r="H3" s="91" t="str">
        <f>Proyecto!K3</f>
        <v>Fecha: 17 de septiembre de 2014</v>
      </c>
    </row>
    <row r="4" spans="2:16" ht="24" customHeight="1" thickBot="1" x14ac:dyDescent="0.25">
      <c r="B4" s="338"/>
      <c r="C4" s="326"/>
      <c r="D4" s="333" t="s">
        <v>124</v>
      </c>
      <c r="E4" s="334"/>
      <c r="F4" s="334"/>
      <c r="G4" s="335"/>
      <c r="H4" s="92" t="str">
        <f>Proyecto!K4</f>
        <v>Version 001</v>
      </c>
    </row>
    <row r="5" spans="2:16" ht="22.5" customHeight="1" thickBot="1" x14ac:dyDescent="0.25">
      <c r="B5" s="339"/>
      <c r="C5" s="340"/>
      <c r="D5" s="330" t="s">
        <v>126</v>
      </c>
      <c r="E5" s="331"/>
      <c r="F5" s="331"/>
      <c r="G5" s="332"/>
      <c r="H5" s="91" t="s">
        <v>127</v>
      </c>
    </row>
    <row r="6" spans="2:16" ht="5.25" customHeight="1" x14ac:dyDescent="0.2">
      <c r="B6" s="62"/>
      <c r="C6" s="62"/>
      <c r="D6" s="62"/>
      <c r="E6" s="62"/>
      <c r="F6" s="62"/>
      <c r="G6" s="62"/>
      <c r="H6" s="62"/>
    </row>
    <row r="7" spans="2:16" ht="49.5" customHeight="1" x14ac:dyDescent="0.2">
      <c r="B7" s="320" t="s">
        <v>0</v>
      </c>
      <c r="C7" s="320"/>
      <c r="D7" s="304" t="str">
        <f>Proyecto!$E$7</f>
        <v>Robustecimiento del uso de la inteligencia artificial a través del Tesauro: buscador inteligente de la jurisprudencia y doctrina jurídica de la Supersociedades</v>
      </c>
      <c r="E7" s="304"/>
      <c r="F7" s="304"/>
      <c r="G7" s="304"/>
      <c r="H7" s="304"/>
      <c r="P7" s="72"/>
    </row>
    <row r="8" spans="2:16" s="93" customFormat="1" ht="19.5" customHeight="1" x14ac:dyDescent="0.2"/>
    <row r="9" spans="2:16" ht="30" customHeight="1" x14ac:dyDescent="0.2">
      <c r="B9" s="321" t="s">
        <v>37</v>
      </c>
      <c r="C9" s="322"/>
      <c r="D9" s="322"/>
      <c r="E9" s="322"/>
      <c r="F9" s="322"/>
      <c r="G9" s="322"/>
      <c r="H9" s="322"/>
    </row>
    <row r="10" spans="2:16" ht="9.75" customHeight="1" x14ac:dyDescent="0.2">
      <c r="B10" s="326"/>
      <c r="C10" s="326"/>
      <c r="D10" s="326"/>
      <c r="E10" s="326"/>
      <c r="F10" s="326"/>
      <c r="G10" s="326"/>
      <c r="H10" s="326"/>
      <c r="P10" s="72"/>
    </row>
    <row r="11" spans="2:16" ht="25.5" customHeight="1" x14ac:dyDescent="0.2">
      <c r="B11" s="325" t="s">
        <v>6</v>
      </c>
      <c r="C11" s="325"/>
      <c r="D11" s="94" t="s">
        <v>7</v>
      </c>
      <c r="E11" s="95" t="s">
        <v>68</v>
      </c>
      <c r="F11" s="94" t="s">
        <v>11</v>
      </c>
      <c r="G11" s="94" t="s">
        <v>95</v>
      </c>
      <c r="H11" s="94" t="s">
        <v>8</v>
      </c>
      <c r="P11" s="72"/>
    </row>
    <row r="12" spans="2:16" s="97" customFormat="1" ht="42.75" customHeight="1" x14ac:dyDescent="0.2">
      <c r="B12" s="323" t="str">
        <f>+'Recursos Humanos'!C12</f>
        <v>Despacho del Superintendente</v>
      </c>
      <c r="C12" s="323"/>
      <c r="D12" s="75" t="str">
        <f>+'Comunicaciones internas'!C14</f>
        <v>Patrocinador</v>
      </c>
      <c r="E12" s="76">
        <v>6012201000</v>
      </c>
      <c r="F12" s="76" t="s">
        <v>198</v>
      </c>
      <c r="G12" s="77" t="s">
        <v>93</v>
      </c>
      <c r="H12" s="77" t="s">
        <v>65</v>
      </c>
    </row>
    <row r="13" spans="2:16" s="97" customFormat="1" ht="44.25" customHeight="1" x14ac:dyDescent="0.2">
      <c r="B13" s="323" t="str">
        <f>+'Recursos Humanos'!C13</f>
        <v>María Consuelo Alarcón Pardo
Gerente Proyecto</v>
      </c>
      <c r="C13" s="323"/>
      <c r="D13" s="77" t="str">
        <f>+'Recursos Humanos'!B13</f>
        <v>Gerente</v>
      </c>
      <c r="E13" s="76">
        <v>6012201000</v>
      </c>
      <c r="F13" s="76" t="s">
        <v>177</v>
      </c>
      <c r="G13" s="77" t="s">
        <v>93</v>
      </c>
      <c r="H13" s="77" t="s">
        <v>65</v>
      </c>
    </row>
    <row r="14" spans="2:16" s="97" customFormat="1" ht="44.25" customHeight="1" x14ac:dyDescent="0.2">
      <c r="B14" s="323" t="s">
        <v>179</v>
      </c>
      <c r="C14" s="323"/>
      <c r="D14" s="77" t="s">
        <v>181</v>
      </c>
      <c r="E14" s="76">
        <v>6012201000</v>
      </c>
      <c r="F14" s="76" t="s">
        <v>180</v>
      </c>
      <c r="G14" s="77" t="s">
        <v>93</v>
      </c>
      <c r="H14" s="77" t="s">
        <v>65</v>
      </c>
    </row>
    <row r="15" spans="2:16" s="97" customFormat="1" ht="50.1" customHeight="1" x14ac:dyDescent="0.2">
      <c r="B15" s="323" t="str">
        <f>+'Recursos Humanos'!C14</f>
        <v>Ana Maria Patricia Marmolejo Angel
Oficina Asesora Jurídica</v>
      </c>
      <c r="C15" s="323"/>
      <c r="D15" s="77" t="str">
        <f>+'Recursos Humanos'!B14</f>
        <v>Líder funcional</v>
      </c>
      <c r="E15" s="76">
        <v>6012201000</v>
      </c>
      <c r="F15" s="76" t="s">
        <v>182</v>
      </c>
      <c r="G15" s="77" t="s">
        <v>93</v>
      </c>
      <c r="H15" s="77" t="s">
        <v>65</v>
      </c>
    </row>
    <row r="16" spans="2:16" s="97" customFormat="1" ht="50.1" customHeight="1" x14ac:dyDescent="0.2">
      <c r="B16" s="341"/>
      <c r="C16" s="342"/>
      <c r="D16" s="77" t="s">
        <v>178</v>
      </c>
      <c r="E16" s="76">
        <v>6012201000</v>
      </c>
      <c r="F16" s="76" t="s">
        <v>378</v>
      </c>
      <c r="G16" s="77" t="s">
        <v>93</v>
      </c>
      <c r="H16" s="77" t="s">
        <v>65</v>
      </c>
    </row>
    <row r="17" spans="2:15" s="97" customFormat="1" ht="50.1" customHeight="1" x14ac:dyDescent="0.25">
      <c r="B17" s="323" t="str">
        <f>+'Recursos Humanos'!C15</f>
        <v>María Consuelo Alarcón Pardo
Delegatura de Procedimientos Mercantiles</v>
      </c>
      <c r="C17" s="323"/>
      <c r="D17" s="77" t="str">
        <f>+'Recursos Humanos'!B15</f>
        <v>Líder funcional</v>
      </c>
      <c r="E17" s="76">
        <v>6012201000</v>
      </c>
      <c r="F17" s="100" t="s">
        <v>177</v>
      </c>
      <c r="G17" s="77" t="s">
        <v>93</v>
      </c>
      <c r="H17" s="77" t="s">
        <v>65</v>
      </c>
      <c r="O17" s="98"/>
    </row>
    <row r="18" spans="2:15" s="97" customFormat="1" ht="50.1" customHeight="1" x14ac:dyDescent="0.25">
      <c r="B18" s="323" t="s">
        <v>183</v>
      </c>
      <c r="C18" s="323"/>
      <c r="D18" s="77" t="s">
        <v>184</v>
      </c>
      <c r="E18" s="76">
        <v>6012201000</v>
      </c>
      <c r="F18" s="76" t="s">
        <v>185</v>
      </c>
      <c r="G18" s="77" t="s">
        <v>93</v>
      </c>
      <c r="H18" s="77" t="s">
        <v>65</v>
      </c>
      <c r="O18" s="98"/>
    </row>
    <row r="19" spans="2:15" s="97" customFormat="1" ht="50.1" customHeight="1" x14ac:dyDescent="0.2">
      <c r="B19" s="323" t="str">
        <f>+'Recursos Humanos'!C16</f>
        <v>Manuela Roldan Velez
Delegatura de Procedimientos de Insolvencia</v>
      </c>
      <c r="C19" s="323"/>
      <c r="D19" s="77" t="str">
        <f>+'Recursos Humanos'!B16</f>
        <v>Líder funcional</v>
      </c>
      <c r="E19" s="76">
        <v>6012201000</v>
      </c>
      <c r="F19" s="76" t="s">
        <v>186</v>
      </c>
      <c r="G19" s="77" t="s">
        <v>93</v>
      </c>
      <c r="H19" s="77" t="s">
        <v>65</v>
      </c>
    </row>
    <row r="20" spans="2:15" s="97" customFormat="1" ht="50.1" customHeight="1" x14ac:dyDescent="0.2">
      <c r="B20" s="323" t="s">
        <v>188</v>
      </c>
      <c r="C20" s="323"/>
      <c r="D20" s="77" t="s">
        <v>189</v>
      </c>
      <c r="E20" s="76">
        <v>6012201000</v>
      </c>
      <c r="F20" s="76" t="s">
        <v>187</v>
      </c>
      <c r="G20" s="77" t="s">
        <v>93</v>
      </c>
      <c r="H20" s="77" t="s">
        <v>65</v>
      </c>
    </row>
    <row r="21" spans="2:15" s="97" customFormat="1" ht="50.1" customHeight="1" x14ac:dyDescent="0.25">
      <c r="B21" s="323" t="str">
        <f>+'Recursos Humanos'!C17</f>
        <v>Margarita Rosa Vizcaino Vergara
Delegatura de Intervención y Asuntos Financieros Especiales</v>
      </c>
      <c r="C21" s="323"/>
      <c r="D21" s="77" t="str">
        <f>+'Recursos Humanos'!B17</f>
        <v>Líder funcional</v>
      </c>
      <c r="E21" s="76">
        <v>6012201000</v>
      </c>
      <c r="F21" s="76" t="s">
        <v>190</v>
      </c>
      <c r="G21" s="77" t="s">
        <v>93</v>
      </c>
      <c r="H21" s="77" t="s">
        <v>65</v>
      </c>
      <c r="O21" s="98"/>
    </row>
    <row r="22" spans="2:15" s="97" customFormat="1" ht="50.1" customHeight="1" x14ac:dyDescent="0.25">
      <c r="B22" s="323" t="s">
        <v>379</v>
      </c>
      <c r="C22" s="323"/>
      <c r="D22" s="77" t="s">
        <v>176</v>
      </c>
      <c r="E22" s="76">
        <v>6012201000</v>
      </c>
      <c r="F22" s="88" t="s">
        <v>380</v>
      </c>
      <c r="G22" s="77" t="s">
        <v>93</v>
      </c>
      <c r="H22" s="77" t="s">
        <v>65</v>
      </c>
      <c r="O22" s="98"/>
    </row>
    <row r="23" spans="2:15" s="97" customFormat="1" ht="50.1" customHeight="1" x14ac:dyDescent="0.2">
      <c r="B23" s="323" t="str">
        <f>+'Recursos Humanos'!C18</f>
        <v xml:space="preserve">Ena Lucía Sanz Muñoz
Delegatura de Supervisión Societaria </v>
      </c>
      <c r="C23" s="323"/>
      <c r="D23" s="77" t="str">
        <f>+'Recursos Humanos'!B18</f>
        <v>Líder funcional</v>
      </c>
      <c r="E23" s="76">
        <v>6012201000</v>
      </c>
      <c r="F23" s="100" t="s">
        <v>191</v>
      </c>
      <c r="G23" s="77" t="s">
        <v>93</v>
      </c>
      <c r="H23" s="77" t="s">
        <v>65</v>
      </c>
    </row>
    <row r="24" spans="2:15" s="97" customFormat="1" ht="50.1" customHeight="1" x14ac:dyDescent="0.2">
      <c r="B24" s="323" t="s">
        <v>193</v>
      </c>
      <c r="C24" s="323"/>
      <c r="D24" s="77" t="s">
        <v>381</v>
      </c>
      <c r="E24" s="76">
        <v>6012201000</v>
      </c>
      <c r="F24" s="76" t="s">
        <v>192</v>
      </c>
      <c r="G24" s="77" t="s">
        <v>93</v>
      </c>
      <c r="H24" s="77" t="s">
        <v>65</v>
      </c>
    </row>
    <row r="25" spans="2:15" s="97" customFormat="1" ht="50.1" customHeight="1" x14ac:dyDescent="0.25">
      <c r="B25" s="323" t="str">
        <f>+'Recursos Humanos'!C19</f>
        <v>Mauricio Español Leon
Delegatura de Asuntos Económicos y Societarios</v>
      </c>
      <c r="C25" s="323"/>
      <c r="D25" s="77" t="str">
        <f>+'Recursos Humanos'!B19</f>
        <v>Líder funcional</v>
      </c>
      <c r="E25" s="76">
        <v>6012201000</v>
      </c>
      <c r="F25" s="76" t="s">
        <v>194</v>
      </c>
      <c r="G25" s="77" t="s">
        <v>93</v>
      </c>
      <c r="H25" s="77" t="s">
        <v>65</v>
      </c>
      <c r="O25" s="98"/>
    </row>
    <row r="26" spans="2:15" s="79" customFormat="1" ht="50.1" customHeight="1" x14ac:dyDescent="0.25">
      <c r="B26" s="323" t="str">
        <f>+'Recursos Humanos'!C20</f>
        <v>Mayra Isabel González Núñez
Dirección TIC</v>
      </c>
      <c r="C26" s="323"/>
      <c r="D26" s="77" t="str">
        <f>+'Recursos Humanos'!B20</f>
        <v>Líder Técnico</v>
      </c>
      <c r="E26" s="76">
        <v>6012201000</v>
      </c>
      <c r="F26" s="76" t="s">
        <v>248</v>
      </c>
      <c r="G26" s="77" t="s">
        <v>93</v>
      </c>
      <c r="H26" s="77" t="s">
        <v>65</v>
      </c>
      <c r="O26" s="119"/>
    </row>
    <row r="27" spans="2:15" s="97" customFormat="1" ht="47.25" customHeight="1" x14ac:dyDescent="0.2">
      <c r="B27" s="323" t="s">
        <v>196</v>
      </c>
      <c r="C27" s="323"/>
      <c r="D27" s="77" t="s">
        <v>197</v>
      </c>
      <c r="E27" s="76">
        <v>6012201000</v>
      </c>
      <c r="F27" s="76" t="s">
        <v>195</v>
      </c>
      <c r="G27" s="77" t="s">
        <v>93</v>
      </c>
      <c r="H27" s="77" t="s">
        <v>65</v>
      </c>
    </row>
    <row r="28" spans="2:15" s="97" customFormat="1" ht="51" customHeight="1" x14ac:dyDescent="0.25">
      <c r="B28" s="323" t="s">
        <v>209</v>
      </c>
      <c r="C28" s="323"/>
      <c r="D28" s="77" t="s">
        <v>210</v>
      </c>
      <c r="E28" s="76">
        <v>6012201000</v>
      </c>
      <c r="F28" s="88" t="s">
        <v>211</v>
      </c>
      <c r="G28" s="77" t="s">
        <v>93</v>
      </c>
      <c r="H28" s="77" t="s">
        <v>65</v>
      </c>
      <c r="O28" s="98"/>
    </row>
    <row r="29" spans="2:15" s="97" customFormat="1" ht="21.95" customHeight="1" x14ac:dyDescent="0.25">
      <c r="B29" s="324"/>
      <c r="C29" s="324"/>
      <c r="D29" s="96"/>
      <c r="E29" s="96"/>
      <c r="F29" s="96"/>
      <c r="G29" s="96"/>
      <c r="H29" s="96"/>
      <c r="O29" s="98"/>
    </row>
    <row r="30" spans="2:15" ht="15.75" x14ac:dyDescent="0.2">
      <c r="B30" s="79"/>
      <c r="C30" s="79"/>
      <c r="D30" s="79"/>
      <c r="E30" s="79"/>
      <c r="F30" s="79"/>
      <c r="G30" s="79"/>
      <c r="H30" s="79"/>
    </row>
  </sheetData>
  <mergeCells count="28">
    <mergeCell ref="B24:C24"/>
    <mergeCell ref="B27:C27"/>
    <mergeCell ref="B14:C14"/>
    <mergeCell ref="B16:C16"/>
    <mergeCell ref="B22:C22"/>
    <mergeCell ref="B18:C18"/>
    <mergeCell ref="B20:C20"/>
    <mergeCell ref="D2:G2"/>
    <mergeCell ref="D3:G3"/>
    <mergeCell ref="D4:G4"/>
    <mergeCell ref="D5:G5"/>
    <mergeCell ref="B2:C5"/>
    <mergeCell ref="B7:C7"/>
    <mergeCell ref="D7:H7"/>
    <mergeCell ref="B9:H9"/>
    <mergeCell ref="B28:C28"/>
    <mergeCell ref="B29:C29"/>
    <mergeCell ref="B26:C26"/>
    <mergeCell ref="B15:C15"/>
    <mergeCell ref="B25:C25"/>
    <mergeCell ref="B21:C21"/>
    <mergeCell ref="B23:C23"/>
    <mergeCell ref="B11:C11"/>
    <mergeCell ref="B12:C12"/>
    <mergeCell ref="B10:H10"/>
    <mergeCell ref="B13:C13"/>
    <mergeCell ref="B19:C19"/>
    <mergeCell ref="B17:C17"/>
  </mergeCells>
  <conditionalFormatting sqref="D11:D29">
    <cfRule type="cellIs" dxfId="9" priority="1" stopIfTrue="1" operator="equal">
      <formula>"Alto"</formula>
    </cfRule>
    <cfRule type="cellIs" dxfId="8" priority="2" stopIfTrue="1" operator="equal">
      <formula>"Medio"</formula>
    </cfRule>
    <cfRule type="cellIs" dxfId="7" priority="3" stopIfTrue="1" operator="equal">
      <formula>"Bajo"</formula>
    </cfRule>
  </conditionalFormatting>
  <dataValidations count="1">
    <dataValidation type="whole" allowBlank="1" showInputMessage="1" showErrorMessage="1" sqref="E29:F29 F30:N65507 I9:N9">
      <formula1>1</formula1>
      <formula2>5</formula2>
    </dataValidation>
  </dataValidations>
  <hyperlinks>
    <hyperlink ref="F13" r:id="rId1"/>
    <hyperlink ref="F17" r:id="rId2"/>
    <hyperlink ref="F22" r:id="rId3"/>
    <hyperlink ref="F14" r:id="rId4"/>
    <hyperlink ref="F18" r:id="rId5"/>
    <hyperlink ref="F19" r:id="rId6"/>
    <hyperlink ref="F20" r:id="rId7"/>
    <hyperlink ref="F21" r:id="rId8"/>
    <hyperlink ref="F23" r:id="rId9"/>
    <hyperlink ref="F24" r:id="rId10"/>
    <hyperlink ref="F25" r:id="rId11"/>
    <hyperlink ref="F15" r:id="rId12"/>
    <hyperlink ref="F26" r:id="rId13"/>
    <hyperlink ref="F27" r:id="rId14"/>
    <hyperlink ref="F12" r:id="rId15"/>
    <hyperlink ref="F28" r:id="rId16"/>
  </hyperlinks>
  <pageMargins left="0.39370078740157483" right="0.39370078740157483" top="0.74803149606299213" bottom="0.74803149606299213" header="0.31496062992125984" footer="0.31496062992125984"/>
  <pageSetup scale="71" fitToHeight="0" orientation="landscape" r:id="rId17"/>
  <drawing r:id="rId18"/>
  <legacyDrawing r:id="rId19"/>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tocar'!$K$5:$K$7</xm:f>
          </x14:formula1>
          <xm:sqref>H12:H29</xm:sqref>
        </x14:dataValidation>
        <x14:dataValidation type="list" allowBlank="1" showInputMessage="1" showErrorMessage="1">
          <x14:formula1>
            <xm:f>'No tocar'!$I$5:$I$6</xm:f>
          </x14:formula1>
          <xm:sqref>G12:G29</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30"/>
  <sheetViews>
    <sheetView showGridLines="0" topLeftCell="A4" zoomScale="90" zoomScaleNormal="90" workbookViewId="0">
      <selection activeCell="F14" sqref="F14"/>
    </sheetView>
  </sheetViews>
  <sheetFormatPr baseColWidth="10" defaultColWidth="11.42578125" defaultRowHeight="12" x14ac:dyDescent="0.2"/>
  <cols>
    <col min="1" max="1" width="2.42578125" style="1" customWidth="1"/>
    <col min="2" max="2" width="39.140625" style="1" customWidth="1"/>
    <col min="3" max="3" width="25.85546875" style="1" customWidth="1"/>
    <col min="4" max="4" width="63.140625" style="1" customWidth="1"/>
    <col min="5" max="5" width="18" style="1" customWidth="1"/>
    <col min="6" max="6" width="34.7109375" style="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ht="26.25" customHeight="1" thickBot="1" x14ac:dyDescent="0.25">
      <c r="B2" s="47"/>
      <c r="C2" s="315" t="s">
        <v>121</v>
      </c>
      <c r="D2" s="316"/>
      <c r="E2" s="316"/>
      <c r="F2" s="316"/>
      <c r="G2" s="52" t="str">
        <f>Proyecto!K2</f>
        <v>Codigo: GC-F-015</v>
      </c>
      <c r="H2" s="51"/>
    </row>
    <row r="3" spans="2:16" ht="23.25" customHeight="1" thickBot="1" x14ac:dyDescent="0.25">
      <c r="B3" s="48"/>
      <c r="C3" s="315" t="s">
        <v>123</v>
      </c>
      <c r="D3" s="316"/>
      <c r="E3" s="316"/>
      <c r="F3" s="316"/>
      <c r="G3" s="50" t="str">
        <f>Proyecto!K3</f>
        <v>Fecha: 17 de septiembre de 2014</v>
      </c>
      <c r="H3" s="51"/>
    </row>
    <row r="4" spans="2:16" ht="24" customHeight="1" thickBot="1" x14ac:dyDescent="0.25">
      <c r="B4" s="48"/>
      <c r="C4" s="315" t="s">
        <v>124</v>
      </c>
      <c r="D4" s="316"/>
      <c r="E4" s="316"/>
      <c r="F4" s="316"/>
      <c r="G4" s="50" t="str">
        <f>Proyecto!K4</f>
        <v>Version 001</v>
      </c>
      <c r="H4" s="51"/>
    </row>
    <row r="5" spans="2:16" ht="22.5" customHeight="1" thickBot="1" x14ac:dyDescent="0.25">
      <c r="B5" s="49"/>
      <c r="C5" s="315" t="s">
        <v>126</v>
      </c>
      <c r="D5" s="316"/>
      <c r="E5" s="316"/>
      <c r="F5" s="316"/>
      <c r="G5" s="53" t="s">
        <v>127</v>
      </c>
      <c r="H5" s="51"/>
    </row>
    <row r="6" spans="2:16" ht="5.25" customHeight="1" x14ac:dyDescent="0.2">
      <c r="B6" s="4"/>
      <c r="C6" s="4"/>
      <c r="D6" s="4"/>
      <c r="E6" s="4"/>
      <c r="F6" s="4"/>
    </row>
    <row r="7" spans="2:16" ht="51" customHeight="1" x14ac:dyDescent="0.2">
      <c r="B7" s="22" t="s">
        <v>0</v>
      </c>
      <c r="C7" s="346" t="str">
        <f>Proyecto!$E$7</f>
        <v>Robustecimiento del uso de la inteligencia artificial a través del Tesauro: buscador inteligente de la jurisprudencia y doctrina jurídica de la Supersociedades</v>
      </c>
      <c r="D7" s="347"/>
      <c r="E7" s="347"/>
      <c r="F7" s="347"/>
      <c r="G7" s="348"/>
      <c r="P7" s="1"/>
    </row>
    <row r="8" spans="2:16" ht="6.75" customHeight="1" x14ac:dyDescent="0.2">
      <c r="B8" s="7"/>
      <c r="C8" s="8"/>
      <c r="D8" s="8"/>
      <c r="E8" s="8"/>
      <c r="F8" s="8"/>
      <c r="P8" s="1"/>
    </row>
    <row r="9" spans="2:16" x14ac:dyDescent="0.2">
      <c r="B9" s="246"/>
      <c r="C9" s="246"/>
    </row>
    <row r="10" spans="2:16" ht="20.25" customHeight="1" x14ac:dyDescent="0.2">
      <c r="B10" s="343" t="s">
        <v>16</v>
      </c>
      <c r="C10" s="344"/>
      <c r="D10" s="344"/>
      <c r="E10" s="344"/>
      <c r="F10" s="344"/>
      <c r="G10" s="345"/>
    </row>
    <row r="11" spans="2:16" customFormat="1" ht="15" customHeight="1" x14ac:dyDescent="0.2"/>
    <row r="12" spans="2:16" ht="24.75" customHeight="1" x14ac:dyDescent="0.2">
      <c r="B12" s="20" t="s">
        <v>86</v>
      </c>
      <c r="C12" s="21" t="s">
        <v>17</v>
      </c>
      <c r="D12" s="21" t="s">
        <v>18</v>
      </c>
      <c r="E12" s="21" t="s">
        <v>19</v>
      </c>
      <c r="F12" s="21" t="s">
        <v>20</v>
      </c>
      <c r="G12" s="21" t="s">
        <v>21</v>
      </c>
    </row>
    <row r="13" spans="2:16" s="97" customFormat="1" ht="57.75" customHeight="1" x14ac:dyDescent="0.25">
      <c r="B13" s="65" t="str">
        <f>+'Recursos Humanos'!B12</f>
        <v>Patrocinador</v>
      </c>
      <c r="C13" s="96" t="s">
        <v>100</v>
      </c>
      <c r="D13" s="99" t="s">
        <v>199</v>
      </c>
      <c r="E13" s="65" t="s">
        <v>115</v>
      </c>
      <c r="F13" s="65" t="str">
        <f>+'Recursos Humanos'!C13</f>
        <v>María Consuelo Alarcón Pardo
Gerente Proyecto</v>
      </c>
      <c r="G13" s="96" t="s">
        <v>204</v>
      </c>
      <c r="P13" s="98"/>
    </row>
    <row r="14" spans="2:16" s="97" customFormat="1" ht="75" customHeight="1" x14ac:dyDescent="0.25">
      <c r="B14" s="65" t="str">
        <f>+'Recursos Humanos'!$C$13</f>
        <v>María Consuelo Alarcón Pardo
Gerente Proyecto</v>
      </c>
      <c r="C14" s="96" t="s">
        <v>97</v>
      </c>
      <c r="D14" s="99" t="s">
        <v>200</v>
      </c>
      <c r="E14" s="96" t="s">
        <v>119</v>
      </c>
      <c r="F14" s="65" t="str">
        <f>+'Recursos Humanos'!C14</f>
        <v>Ana Maria Patricia Marmolejo Angel
Oficina Asesora Jurídica</v>
      </c>
      <c r="G14" s="96" t="s">
        <v>205</v>
      </c>
      <c r="P14" s="98"/>
    </row>
    <row r="15" spans="2:16" s="97" customFormat="1" ht="85.5" customHeight="1" x14ac:dyDescent="0.25">
      <c r="B15" s="65" t="str">
        <f>+'Recursos Humanos'!$C$13</f>
        <v>María Consuelo Alarcón Pardo
Gerente Proyecto</v>
      </c>
      <c r="C15" s="96" t="s">
        <v>97</v>
      </c>
      <c r="D15" s="99" t="s">
        <v>200</v>
      </c>
      <c r="E15" s="96" t="s">
        <v>119</v>
      </c>
      <c r="F15" s="65" t="str">
        <f>+'Recursos Humanos'!C15</f>
        <v>María Consuelo Alarcón Pardo
Delegatura de Procedimientos Mercantiles</v>
      </c>
      <c r="G15" s="96" t="s">
        <v>206</v>
      </c>
      <c r="P15" s="98"/>
    </row>
    <row r="16" spans="2:16" s="97" customFormat="1" ht="73.5" customHeight="1" x14ac:dyDescent="0.25">
      <c r="B16" s="65" t="str">
        <f>+'Recursos Humanos'!$C$13</f>
        <v>María Consuelo Alarcón Pardo
Gerente Proyecto</v>
      </c>
      <c r="C16" s="96" t="s">
        <v>97</v>
      </c>
      <c r="D16" s="99" t="s">
        <v>200</v>
      </c>
      <c r="E16" s="96" t="s">
        <v>119</v>
      </c>
      <c r="F16" s="65" t="str">
        <f>+'Recursos Humanos'!C16</f>
        <v>Manuela Roldan Velez
Delegatura de Procedimientos de Insolvencia</v>
      </c>
      <c r="G16" s="96" t="s">
        <v>207</v>
      </c>
      <c r="P16" s="98"/>
    </row>
    <row r="17" spans="2:16" s="97" customFormat="1" ht="73.5" customHeight="1" x14ac:dyDescent="0.25">
      <c r="B17" s="65" t="str">
        <f>+'Recursos Humanos'!$C$13</f>
        <v>María Consuelo Alarcón Pardo
Gerente Proyecto</v>
      </c>
      <c r="C17" s="96" t="s">
        <v>97</v>
      </c>
      <c r="D17" s="99" t="s">
        <v>200</v>
      </c>
      <c r="E17" s="96" t="s">
        <v>119</v>
      </c>
      <c r="F17" s="65" t="str">
        <f>+'Recursos Humanos'!C17</f>
        <v>Margarita Rosa Vizcaino Vergara
Delegatura de Intervención y Asuntos Financieros Especiales</v>
      </c>
      <c r="G17" s="96" t="s">
        <v>207</v>
      </c>
      <c r="P17" s="98"/>
    </row>
    <row r="18" spans="2:16" s="97" customFormat="1" ht="73.5" customHeight="1" x14ac:dyDescent="0.25">
      <c r="B18" s="65" t="str">
        <f>+'Recursos Humanos'!$C$13</f>
        <v>María Consuelo Alarcón Pardo
Gerente Proyecto</v>
      </c>
      <c r="C18" s="96" t="s">
        <v>97</v>
      </c>
      <c r="D18" s="99" t="s">
        <v>200</v>
      </c>
      <c r="E18" s="96" t="s">
        <v>119</v>
      </c>
      <c r="F18" s="65" t="str">
        <f>+'Recursos Humanos'!C18</f>
        <v xml:space="preserve">Ena Lucía Sanz Muñoz
Delegatura de Supervisión Societaria </v>
      </c>
      <c r="G18" s="96" t="s">
        <v>207</v>
      </c>
      <c r="P18" s="98"/>
    </row>
    <row r="19" spans="2:16" s="97" customFormat="1" ht="73.5" customHeight="1" x14ac:dyDescent="0.25">
      <c r="B19" s="65" t="str">
        <f>+'Recursos Humanos'!$C$13</f>
        <v>María Consuelo Alarcón Pardo
Gerente Proyecto</v>
      </c>
      <c r="C19" s="96" t="s">
        <v>97</v>
      </c>
      <c r="D19" s="99" t="s">
        <v>200</v>
      </c>
      <c r="E19" s="96" t="s">
        <v>119</v>
      </c>
      <c r="F19" s="65" t="str">
        <f>+'Recursos Humanos'!C19</f>
        <v>Mauricio Español Leon
Delegatura de Asuntos Económicos y Societarios</v>
      </c>
      <c r="G19" s="96" t="s">
        <v>207</v>
      </c>
      <c r="P19" s="98"/>
    </row>
    <row r="20" spans="2:16" s="97" customFormat="1" ht="73.5" customHeight="1" x14ac:dyDescent="0.25">
      <c r="B20" s="65" t="str">
        <f>+'Recursos Humanos'!$C$13</f>
        <v>María Consuelo Alarcón Pardo
Gerente Proyecto</v>
      </c>
      <c r="C20" s="96" t="s">
        <v>97</v>
      </c>
      <c r="D20" s="99" t="s">
        <v>201</v>
      </c>
      <c r="E20" s="96" t="s">
        <v>119</v>
      </c>
      <c r="F20" s="65" t="str">
        <f>+'Recursos Humanos'!C20</f>
        <v>Mayra Isabel González Núñez
Dirección TIC</v>
      </c>
      <c r="G20" s="96" t="s">
        <v>207</v>
      </c>
      <c r="P20" s="98"/>
    </row>
    <row r="21" spans="2:16" ht="53.25" customHeight="1" x14ac:dyDescent="0.2">
      <c r="B21" s="78" t="str">
        <f>+Interesados!B28</f>
        <v>Mayra Alejandra Jiménez Vega</v>
      </c>
      <c r="C21" s="78" t="s">
        <v>97</v>
      </c>
      <c r="D21" s="99" t="s">
        <v>202</v>
      </c>
      <c r="E21" s="96" t="s">
        <v>119</v>
      </c>
      <c r="F21" s="78" t="s">
        <v>208</v>
      </c>
      <c r="G21" s="96" t="s">
        <v>207</v>
      </c>
    </row>
    <row r="22" spans="2:16" ht="21.95" customHeight="1" x14ac:dyDescent="0.2">
      <c r="B22" s="78"/>
      <c r="C22" s="80"/>
      <c r="D22" s="78"/>
      <c r="E22" s="78"/>
      <c r="F22" s="78"/>
      <c r="G22" s="78"/>
    </row>
    <row r="24" spans="2:16" ht="12.75" x14ac:dyDescent="0.2">
      <c r="C24" s="14"/>
    </row>
    <row r="25" spans="2:16" ht="12.75" x14ac:dyDescent="0.2">
      <c r="C25" s="14"/>
    </row>
    <row r="26" spans="2:16" ht="12.75" x14ac:dyDescent="0.2">
      <c r="C26" s="14"/>
    </row>
    <row r="27" spans="2:16" ht="12.75" x14ac:dyDescent="0.2">
      <c r="C27" s="14"/>
    </row>
    <row r="28" spans="2:16" ht="12.75" x14ac:dyDescent="0.2">
      <c r="C28" s="14"/>
    </row>
    <row r="29" spans="2:16" ht="12.75" x14ac:dyDescent="0.2">
      <c r="C29" s="14"/>
    </row>
    <row r="30" spans="2:16" ht="12.75" x14ac:dyDescent="0.2">
      <c r="C30" s="14"/>
    </row>
  </sheetData>
  <mergeCells count="7">
    <mergeCell ref="B10:G10"/>
    <mergeCell ref="B9:C9"/>
    <mergeCell ref="C2:F2"/>
    <mergeCell ref="C3:F3"/>
    <mergeCell ref="C4:F4"/>
    <mergeCell ref="C5:F5"/>
    <mergeCell ref="C7:G7"/>
  </mergeCells>
  <dataValidations count="1">
    <dataValidation type="whole" allowBlank="1" showInputMessage="1" showErrorMessage="1" sqref="H9:N65508 E9 E23:E65508 G23:G65508 G11 G9">
      <formula1>1</formula1>
      <formula2>5</formula2>
    </dataValidation>
  </dataValidations>
  <pageMargins left="0.39370078740157483" right="0.39370078740157483" top="0.74803149606299213" bottom="0.74803149606299213" header="0.31496062992125984" footer="0.31496062992125984"/>
  <pageSetup scale="60"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tocar'!$O$5:$O$11</xm:f>
          </x14:formula1>
          <xm:sqref>C13:C22</xm:sqref>
        </x14:dataValidation>
        <x14:dataValidation type="list" allowBlank="1" showInputMessage="1" showErrorMessage="1">
          <x14:formula1>
            <xm:f>'No tocar'!$Q$15:$Q$23</xm:f>
          </x14:formula1>
          <xm:sqref>E13:E22</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28"/>
  <sheetViews>
    <sheetView showGridLines="0" zoomScale="90" zoomScaleNormal="90" workbookViewId="0">
      <selection activeCell="B12" sqref="B12:C14"/>
    </sheetView>
  </sheetViews>
  <sheetFormatPr baseColWidth="10" defaultColWidth="11.42578125" defaultRowHeight="12" x14ac:dyDescent="0.2"/>
  <cols>
    <col min="1" max="1" width="2.42578125" style="1" customWidth="1"/>
    <col min="2" max="2" width="30.7109375" style="1" customWidth="1"/>
    <col min="3" max="3" width="18.28515625" style="1" customWidth="1"/>
    <col min="4" max="4" width="15" style="1" customWidth="1"/>
    <col min="5" max="5" width="29.42578125" style="1" customWidth="1"/>
    <col min="6" max="6" width="32.7109375" style="1" customWidth="1"/>
    <col min="7" max="7" width="19.42578125" style="1" customWidth="1"/>
    <col min="8" max="8" width="17.7109375" style="1" bestFit="1" customWidth="1"/>
    <col min="9" max="9" width="7.7109375" style="1" customWidth="1"/>
    <col min="10" max="10" width="0.7109375" style="6" customWidth="1"/>
    <col min="11" max="11" width="1" style="1" customWidth="1"/>
    <col min="12" max="12" width="1.5703125" style="1" customWidth="1"/>
    <col min="13" max="13" width="1.140625" style="6"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ht="26.25" customHeight="1" thickBot="1" x14ac:dyDescent="0.25">
      <c r="B2" s="47"/>
      <c r="C2" s="315" t="s">
        <v>121</v>
      </c>
      <c r="D2" s="316"/>
      <c r="E2" s="316"/>
      <c r="F2" s="316"/>
      <c r="G2" s="309" t="str">
        <f>Proyecto!K2</f>
        <v>Codigo: GC-F-015</v>
      </c>
      <c r="H2" s="310"/>
      <c r="K2" s="6"/>
      <c r="L2" s="6"/>
      <c r="M2" s="10"/>
    </row>
    <row r="3" spans="2:23" ht="23.25" customHeight="1" thickBot="1" x14ac:dyDescent="0.25">
      <c r="B3" s="48"/>
      <c r="C3" s="315" t="s">
        <v>123</v>
      </c>
      <c r="D3" s="316"/>
      <c r="E3" s="316"/>
      <c r="F3" s="316"/>
      <c r="G3" s="311" t="str">
        <f>Proyecto!K3</f>
        <v>Fecha: 17 de septiembre de 2014</v>
      </c>
      <c r="H3" s="312"/>
      <c r="K3" s="6"/>
      <c r="L3" s="6"/>
      <c r="M3" s="10"/>
    </row>
    <row r="4" spans="2:23" ht="24" customHeight="1" thickBot="1" x14ac:dyDescent="0.25">
      <c r="B4" s="48"/>
      <c r="C4" s="315" t="s">
        <v>124</v>
      </c>
      <c r="D4" s="316"/>
      <c r="E4" s="316"/>
      <c r="F4" s="316"/>
      <c r="G4" s="313" t="str">
        <f>Proyecto!K4</f>
        <v>Version 001</v>
      </c>
      <c r="H4" s="314"/>
      <c r="M4" s="10"/>
    </row>
    <row r="5" spans="2:23" ht="22.5" customHeight="1" thickBot="1" x14ac:dyDescent="0.25">
      <c r="B5" s="49"/>
      <c r="C5" s="315" t="s">
        <v>126</v>
      </c>
      <c r="D5" s="316"/>
      <c r="E5" s="316"/>
      <c r="F5" s="316"/>
      <c r="G5" s="311" t="s">
        <v>127</v>
      </c>
      <c r="H5" s="312"/>
    </row>
    <row r="6" spans="2:23" ht="5.25" customHeight="1" x14ac:dyDescent="0.2">
      <c r="B6" s="4"/>
      <c r="C6" s="4"/>
      <c r="D6" s="4"/>
      <c r="E6" s="4"/>
      <c r="F6" s="4"/>
      <c r="G6" s="4"/>
      <c r="H6" s="4"/>
    </row>
    <row r="7" spans="2:23" ht="48.75" customHeight="1" x14ac:dyDescent="0.2">
      <c r="B7" s="24" t="s">
        <v>0</v>
      </c>
      <c r="C7" s="304" t="str">
        <f>Proyecto!$E$7</f>
        <v>Robustecimiento del uso de la inteligencia artificial a través del Tesauro: buscador inteligente de la jurisprudencia y doctrina jurídica de la Supersociedades</v>
      </c>
      <c r="D7" s="304"/>
      <c r="E7" s="304"/>
      <c r="F7" s="304"/>
      <c r="G7" s="304"/>
      <c r="H7" s="304"/>
      <c r="W7" s="1"/>
    </row>
    <row r="9" spans="2:23" ht="15" customHeight="1" x14ac:dyDescent="0.2">
      <c r="B9" s="292" t="s">
        <v>9</v>
      </c>
      <c r="C9" s="292"/>
      <c r="D9" s="292"/>
      <c r="E9" s="292"/>
      <c r="F9" s="292"/>
      <c r="G9" s="292"/>
      <c r="H9" s="292"/>
    </row>
    <row r="10" spans="2:23" customFormat="1" ht="15" customHeight="1" x14ac:dyDescent="0.2"/>
    <row r="11" spans="2:23" ht="33.75" customHeight="1" x14ac:dyDescent="0.2">
      <c r="B11" s="291" t="s">
        <v>87</v>
      </c>
      <c r="C11" s="291"/>
      <c r="D11" s="19" t="s">
        <v>28</v>
      </c>
      <c r="E11" s="19" t="s">
        <v>10</v>
      </c>
      <c r="F11" s="19" t="s">
        <v>12</v>
      </c>
      <c r="G11" s="19" t="s">
        <v>13</v>
      </c>
      <c r="H11" s="19" t="s">
        <v>120</v>
      </c>
    </row>
    <row r="12" spans="2:23" ht="26.1" customHeight="1" x14ac:dyDescent="0.2">
      <c r="B12" s="260" t="s">
        <v>382</v>
      </c>
      <c r="C12" s="260"/>
      <c r="D12" s="81"/>
      <c r="E12" s="82"/>
      <c r="F12" s="82"/>
      <c r="G12" s="83"/>
      <c r="H12" s="82"/>
      <c r="I12" s="84"/>
      <c r="J12" s="85"/>
      <c r="K12" s="84"/>
      <c r="L12" s="84"/>
    </row>
    <row r="13" spans="2:23" ht="26.1" customHeight="1" x14ac:dyDescent="0.2">
      <c r="B13" s="260"/>
      <c r="C13" s="260"/>
      <c r="D13" s="81"/>
      <c r="E13" s="81"/>
      <c r="F13" s="82"/>
      <c r="G13" s="83"/>
      <c r="H13" s="81"/>
      <c r="I13" s="84"/>
      <c r="J13" s="85"/>
      <c r="K13" s="84"/>
      <c r="L13" s="84"/>
    </row>
    <row r="14" spans="2:23" ht="26.1" customHeight="1" x14ac:dyDescent="0.2">
      <c r="B14" s="260"/>
      <c r="C14" s="260"/>
      <c r="D14" s="81"/>
      <c r="E14" s="81"/>
      <c r="F14" s="82"/>
      <c r="G14" s="83"/>
      <c r="H14" s="81"/>
      <c r="I14" s="84"/>
      <c r="J14" s="85"/>
      <c r="K14" s="84"/>
      <c r="L14" s="84"/>
    </row>
    <row r="15" spans="2:23" ht="26.1" customHeight="1" x14ac:dyDescent="0.2">
      <c r="B15" s="260"/>
      <c r="C15" s="260"/>
      <c r="D15" s="81"/>
      <c r="E15" s="81"/>
      <c r="F15" s="82"/>
      <c r="G15" s="83"/>
      <c r="H15" s="81"/>
      <c r="I15" s="84"/>
      <c r="J15" s="85"/>
      <c r="K15" s="84"/>
      <c r="L15" s="84"/>
    </row>
    <row r="16" spans="2:23" ht="26.1" customHeight="1" x14ac:dyDescent="0.2">
      <c r="B16" s="260"/>
      <c r="C16" s="260"/>
      <c r="D16" s="81"/>
      <c r="E16" s="81"/>
      <c r="F16" s="82"/>
      <c r="G16" s="83"/>
      <c r="H16" s="81"/>
      <c r="I16" s="84"/>
      <c r="J16" s="85"/>
      <c r="K16" s="84"/>
      <c r="L16" s="84"/>
    </row>
    <row r="17" spans="2:12" ht="26.1" customHeight="1" x14ac:dyDescent="0.2">
      <c r="B17" s="260"/>
      <c r="C17" s="260"/>
      <c r="D17" s="81"/>
      <c r="E17" s="81"/>
      <c r="F17" s="82"/>
      <c r="G17" s="83"/>
      <c r="H17" s="81"/>
      <c r="I17" s="84"/>
      <c r="J17" s="85"/>
      <c r="K17" s="84"/>
      <c r="L17" s="84"/>
    </row>
    <row r="18" spans="2:12" ht="26.1" customHeight="1" x14ac:dyDescent="0.2">
      <c r="B18" s="260"/>
      <c r="C18" s="260"/>
      <c r="D18" s="81"/>
      <c r="E18" s="81"/>
      <c r="F18" s="82"/>
      <c r="G18" s="83"/>
      <c r="H18" s="81"/>
      <c r="I18" s="84"/>
      <c r="J18" s="85"/>
      <c r="K18" s="84"/>
      <c r="L18" s="84"/>
    </row>
    <row r="19" spans="2:12" ht="26.1" customHeight="1" x14ac:dyDescent="0.2">
      <c r="B19" s="260"/>
      <c r="C19" s="260"/>
      <c r="D19" s="81"/>
      <c r="E19" s="81"/>
      <c r="F19" s="82"/>
      <c r="G19" s="83"/>
      <c r="H19" s="81"/>
      <c r="I19" s="84"/>
      <c r="J19" s="85"/>
      <c r="K19" s="84"/>
      <c r="L19" s="84"/>
    </row>
    <row r="20" spans="2:12" ht="26.1" customHeight="1" x14ac:dyDescent="0.2">
      <c r="B20" s="260"/>
      <c r="C20" s="260"/>
      <c r="D20" s="81"/>
      <c r="E20" s="81"/>
      <c r="F20" s="82"/>
      <c r="G20" s="83"/>
      <c r="H20" s="81"/>
      <c r="I20" s="84"/>
      <c r="J20" s="85"/>
      <c r="K20" s="84"/>
      <c r="L20" s="84"/>
    </row>
    <row r="21" spans="2:12" ht="26.1" customHeight="1" x14ac:dyDescent="0.2">
      <c r="B21" s="260"/>
      <c r="C21" s="260"/>
      <c r="D21" s="81"/>
      <c r="E21" s="81"/>
      <c r="F21" s="82"/>
      <c r="G21" s="83"/>
      <c r="H21" s="81"/>
      <c r="I21" s="84"/>
      <c r="J21" s="85"/>
      <c r="K21" s="84"/>
      <c r="L21" s="84"/>
    </row>
    <row r="22" spans="2:12" ht="26.1" customHeight="1" x14ac:dyDescent="0.2">
      <c r="B22" s="260"/>
      <c r="C22" s="260"/>
      <c r="D22" s="81"/>
      <c r="E22" s="81"/>
      <c r="F22" s="82"/>
      <c r="G22" s="83"/>
      <c r="H22" s="81"/>
      <c r="I22" s="84"/>
      <c r="J22" s="85"/>
      <c r="K22" s="84"/>
      <c r="L22" s="84"/>
    </row>
    <row r="23" spans="2:12" ht="21" x14ac:dyDescent="0.2">
      <c r="B23" s="84"/>
      <c r="C23" s="84"/>
      <c r="D23" s="84"/>
      <c r="E23" s="84"/>
      <c r="F23" s="84"/>
      <c r="G23" s="84"/>
      <c r="H23" s="84"/>
      <c r="I23" s="84"/>
      <c r="J23" s="85"/>
      <c r="K23" s="84"/>
      <c r="L23" s="84"/>
    </row>
    <row r="24" spans="2:12" ht="21" x14ac:dyDescent="0.2">
      <c r="B24" s="84"/>
      <c r="C24" s="84"/>
      <c r="D24" s="84"/>
      <c r="E24" s="84"/>
      <c r="F24" s="84"/>
      <c r="G24" s="84"/>
      <c r="H24" s="84"/>
      <c r="I24" s="84"/>
      <c r="J24" s="85"/>
      <c r="K24" s="84"/>
      <c r="L24" s="84"/>
    </row>
    <row r="25" spans="2:12" ht="21" x14ac:dyDescent="0.2">
      <c r="B25" s="84"/>
      <c r="C25" s="84"/>
      <c r="D25" s="84"/>
      <c r="E25" s="84"/>
      <c r="F25" s="84"/>
      <c r="G25" s="84"/>
      <c r="H25" s="84"/>
      <c r="I25" s="84"/>
      <c r="J25" s="85"/>
      <c r="K25" s="84"/>
      <c r="L25" s="84"/>
    </row>
    <row r="26" spans="2:12" ht="21" x14ac:dyDescent="0.2">
      <c r="B26" s="84"/>
      <c r="C26" s="84"/>
      <c r="D26" s="84"/>
      <c r="E26" s="84"/>
      <c r="F26" s="84"/>
      <c r="G26" s="84"/>
      <c r="H26" s="84"/>
      <c r="I26" s="84"/>
      <c r="J26" s="85"/>
      <c r="K26" s="84"/>
      <c r="L26" s="84"/>
    </row>
    <row r="27" spans="2:12" ht="21" x14ac:dyDescent="0.2">
      <c r="B27" s="84"/>
      <c r="C27" s="84"/>
      <c r="D27" s="84"/>
      <c r="E27" s="84"/>
      <c r="F27" s="84"/>
      <c r="G27" s="84"/>
      <c r="H27" s="84"/>
      <c r="I27" s="84"/>
      <c r="J27" s="85"/>
      <c r="K27" s="84"/>
      <c r="L27" s="84"/>
    </row>
    <row r="28" spans="2:12" ht="21" x14ac:dyDescent="0.2">
      <c r="B28" s="84"/>
      <c r="C28" s="84"/>
      <c r="D28" s="84"/>
      <c r="E28" s="84"/>
      <c r="F28" s="84"/>
      <c r="G28" s="84"/>
      <c r="H28" s="84"/>
      <c r="I28" s="84"/>
      <c r="J28" s="85"/>
      <c r="K28" s="84"/>
      <c r="L28" s="84"/>
    </row>
  </sheetData>
  <mergeCells count="22">
    <mergeCell ref="B22:C22"/>
    <mergeCell ref="B20:C20"/>
    <mergeCell ref="B21:C21"/>
    <mergeCell ref="B12:C12"/>
    <mergeCell ref="B19:C19"/>
    <mergeCell ref="B16:C16"/>
    <mergeCell ref="B17:C17"/>
    <mergeCell ref="B18:C18"/>
    <mergeCell ref="B13:C13"/>
    <mergeCell ref="B14:C14"/>
    <mergeCell ref="B15:C15"/>
    <mergeCell ref="B9:H9"/>
    <mergeCell ref="B11:C11"/>
    <mergeCell ref="C7:H7"/>
    <mergeCell ref="C2:F2"/>
    <mergeCell ref="G2:H2"/>
    <mergeCell ref="C3:F3"/>
    <mergeCell ref="G3:H3"/>
    <mergeCell ref="C4:F4"/>
    <mergeCell ref="G4:H4"/>
    <mergeCell ref="C5:F5"/>
    <mergeCell ref="G5:H5"/>
  </mergeCells>
  <conditionalFormatting sqref="E12:E22">
    <cfRule type="cellIs" dxfId="6" priority="1" stopIfTrue="1" operator="equal">
      <formula>"Alto"</formula>
    </cfRule>
    <cfRule type="cellIs" dxfId="5" priority="2" stopIfTrue="1" operator="equal">
      <formula>"Medio"</formula>
    </cfRule>
    <cfRule type="cellIs" dxfId="4" priority="3" stopIfTrue="1" operator="equal">
      <formula>"Bajo"</formula>
    </cfRule>
  </conditionalFormatting>
  <dataValidations count="1">
    <dataValidation type="whole" allowBlank="1" showInputMessage="1" showErrorMessage="1" sqref="F22:F23 F24:G65507 G23 F8:G8 O8:U65507 I8:M65507">
      <formula1>1</formula1>
      <formula2>5</formula2>
    </dataValidation>
  </dataValidations>
  <pageMargins left="0.39370078740157483" right="0.39370078740157483" top="0.74803149606299213" bottom="0.74803149606299213" header="0.31496062992125984" footer="0.31496062992125984"/>
  <pageSetup scale="81"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AverageRating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5.xml><?xml version="1.0" encoding="utf-8"?>
<?mso-contentType ?>
<customXsn xmlns="http://schemas.microsoft.com/office/2006/metadata/customXsn">
  <xsnLocation/>
  <cached>True</cached>
  <openByDefault>True</openByDefault>
  <xsnScope/>
</customXsn>
</file>

<file path=customXml/itemProps1.xml><?xml version="1.0" encoding="utf-8"?>
<ds:datastoreItem xmlns:ds="http://schemas.openxmlformats.org/officeDocument/2006/customXml" ds:itemID="{1560308A-4653-4D2B-B2A3-96E21DA7A691}">
  <ds:schemaRefs>
    <ds:schemaRef ds:uri="http://schemas.microsoft.com/sharepoint/v3/contenttype/forms"/>
  </ds:schemaRefs>
</ds:datastoreItem>
</file>

<file path=customXml/itemProps2.xml><?xml version="1.0" encoding="utf-8"?>
<ds:datastoreItem xmlns:ds="http://schemas.openxmlformats.org/officeDocument/2006/customXml" ds:itemID="{76CD46FF-15CE-4B87-962F-49D7241576E1}">
  <ds:schemaRefs>
    <ds:schemaRef ds:uri="http://schemas.microsoft.com/sharepoint/v3"/>
    <ds:schemaRef ds:uri="http://schemas.microsoft.com/sharepoint/v4"/>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ff8e3638-9d45-4162-afb4-6d390653d547"/>
    <ds:schemaRef ds:uri="http://www.w3.org/XML/1998/namespace"/>
    <ds:schemaRef ds:uri="http://purl.org/dc/dcmitype/"/>
  </ds:schemaRefs>
</ds:datastoreItem>
</file>

<file path=customXml/itemProps3.xml><?xml version="1.0" encoding="utf-8"?>
<ds:datastoreItem xmlns:ds="http://schemas.openxmlformats.org/officeDocument/2006/customXml" ds:itemID="{42241261-6896-4D13-A8A4-D977F4AC03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FF55179-3DCB-4D49-93A6-1ED8BB9AF50A}">
  <ds:schemaRefs>
    <ds:schemaRef ds:uri="office.server.policy"/>
  </ds:schemaRefs>
</ds:datastoreItem>
</file>

<file path=customXml/itemProps5.xml><?xml version="1.0" encoding="utf-8"?>
<ds:datastoreItem xmlns:ds="http://schemas.openxmlformats.org/officeDocument/2006/customXml" ds:itemID="{5B63EB47-4CD5-4694-9754-4C5B7143E254}">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José Manuel Piratoba Lemus</dc:creator>
  <cp:keywords>SGSI</cp:keywords>
  <cp:lastModifiedBy>Bibiana Coy Paez</cp:lastModifiedBy>
  <cp:lastPrinted>2014-09-04T14:54:30Z</cp:lastPrinted>
  <dcterms:created xsi:type="dcterms:W3CDTF">2009-01-14T13:57:13Z</dcterms:created>
  <dcterms:modified xsi:type="dcterms:W3CDTF">2024-08-16T20:54:05Z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_dlc_DocIdItemGuid">
    <vt:lpwstr>70eb99ea-d5d0-4d59-972e-b00fde130cf2</vt:lpwstr>
  </property>
  <property fmtid="{D5CDD505-2E9C-101B-9397-08002B2CF9AE}" pid="4" name="eDOCS AutoSave">
    <vt:lpwstr/>
  </property>
</Properties>
</file>