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968" lockStructure="1"/>
  <bookViews>
    <workbookView xWindow="360" yWindow="3240" windowWidth="11595" windowHeight="5580"/>
  </bookViews>
  <sheets>
    <sheet name="Hoja1" sheetId="1" r:id="rId1"/>
    <sheet name="Hoja2" sheetId="2" r:id="rId2"/>
    <sheet name="Hoja3" sheetId="3" r:id="rId3"/>
  </sheets>
  <definedNames>
    <definedName name="_xlnm.Print_Area" localSheetId="0">Hoja1!#REF!</definedName>
    <definedName name="_xlnm.Print_Area" localSheetId="2">Hoja3!$A$1:$D$36</definedName>
  </definedNames>
  <calcPr calcId="145621"/>
</workbook>
</file>

<file path=xl/calcChain.xml><?xml version="1.0" encoding="utf-8"?>
<calcChain xmlns="http://schemas.openxmlformats.org/spreadsheetml/2006/main">
  <c r="E32" i="1" l="1"/>
  <c r="E41" i="1" l="1"/>
  <c r="E37" i="1" l="1"/>
  <c r="C65" i="3" l="1"/>
  <c r="C64" i="3"/>
  <c r="C63" i="3"/>
  <c r="C62" i="3"/>
  <c r="B62" i="3"/>
  <c r="B61" i="3"/>
  <c r="C58" i="3"/>
  <c r="C57" i="3"/>
  <c r="C56" i="3"/>
  <c r="B58" i="3"/>
  <c r="B19" i="3" l="1"/>
  <c r="B32" i="3"/>
  <c r="B33" i="3"/>
  <c r="B34" i="3"/>
  <c r="B28" i="3"/>
  <c r="C28" i="3"/>
  <c r="C34" i="3"/>
  <c r="C27" i="3"/>
  <c r="C26" i="3"/>
  <c r="B15" i="3"/>
  <c r="B16" i="3"/>
  <c r="B10" i="3"/>
  <c r="C10" i="3"/>
  <c r="B18" i="3"/>
  <c r="C9" i="3"/>
  <c r="C8" i="3"/>
  <c r="D100" i="2"/>
  <c r="E100" i="2"/>
  <c r="B95" i="2"/>
  <c r="D114" i="2"/>
  <c r="D99" i="2"/>
  <c r="D116" i="2"/>
  <c r="H93" i="2"/>
  <c r="H52" i="2"/>
  <c r="D50" i="2"/>
  <c r="D36" i="2"/>
  <c r="D35" i="2"/>
  <c r="D52" i="2"/>
  <c r="H29" i="2"/>
  <c r="D103" i="2"/>
  <c r="D104" i="2"/>
  <c r="D108" i="2"/>
  <c r="D109" i="2"/>
  <c r="F111" i="2"/>
  <c r="D101" i="2"/>
  <c r="E36" i="2"/>
  <c r="B31" i="2"/>
  <c r="D39" i="2"/>
  <c r="D40" i="2"/>
  <c r="D44" i="2"/>
  <c r="D45" i="2"/>
  <c r="F47" i="2"/>
  <c r="D37" i="2"/>
  <c r="D47" i="2"/>
  <c r="H116" i="2"/>
  <c r="F118" i="2"/>
  <c r="D111" i="2"/>
  <c r="H111" i="2"/>
  <c r="H47" i="2"/>
  <c r="F54" i="2"/>
</calcChain>
</file>

<file path=xl/sharedStrings.xml><?xml version="1.0" encoding="utf-8"?>
<sst xmlns="http://schemas.openxmlformats.org/spreadsheetml/2006/main" count="165" uniqueCount="81">
  <si>
    <t>SUPERINTENDENCIA DE SOCIEDADES</t>
  </si>
  <si>
    <t>CREDITO POR LIBRANZA</t>
  </si>
  <si>
    <t>FORMATO DE AUTORIZACION</t>
  </si>
  <si>
    <t>FECHA:</t>
  </si>
  <si>
    <t>ENTIDAD:</t>
  </si>
  <si>
    <t>NOMBRE FUNCIONARIO:</t>
  </si>
  <si>
    <t>CEDULA:</t>
  </si>
  <si>
    <t>DESTINO PRESTAMO:</t>
  </si>
  <si>
    <t>COMPRA DE CARTERA:</t>
  </si>
  <si>
    <t>SI</t>
  </si>
  <si>
    <t>ENTIDAD Y MONTO A COMPRAR:</t>
  </si>
  <si>
    <t>MONTO SOLICITADO:</t>
  </si>
  <si>
    <t>PLAZO (MESES):</t>
  </si>
  <si>
    <t>CAPACIDAD DE ENDEUDAMIENTO:</t>
  </si>
  <si>
    <t>LIQUIDACION:</t>
  </si>
  <si>
    <t>VoBo.______________________________________</t>
  </si>
  <si>
    <t xml:space="preserve">SUELDO MES </t>
  </si>
  <si>
    <t>VAL .QUIN.</t>
  </si>
  <si>
    <t>VAL MES</t>
  </si>
  <si>
    <t xml:space="preserve">DESCUENTO  MES </t>
  </si>
  <si>
    <t xml:space="preserve">LLEGA NETO </t>
  </si>
  <si>
    <t xml:space="preserve"> LA 5 PARTE DEL SUELDO</t>
  </si>
  <si>
    <t>SALARIO MINIMO 2012</t>
  </si>
  <si>
    <t>MAS LA 5 PARTE</t>
  </si>
  <si>
    <t>CAPACIDAD DE PAGO</t>
  </si>
  <si>
    <t>NO</t>
  </si>
  <si>
    <t>X</t>
  </si>
  <si>
    <t>OCCIDENTE</t>
  </si>
  <si>
    <t xml:space="preserve">POSEE EMBARGO VIGENTES?    </t>
  </si>
  <si>
    <t xml:space="preserve">50% SALARIO MENOS DED. DE LEY </t>
  </si>
  <si>
    <t>RECIBE</t>
  </si>
  <si>
    <t>DIFERENCIA</t>
  </si>
  <si>
    <t>VALOR CUOTA MES:                    $</t>
  </si>
  <si>
    <t>SE APRUEBA?</t>
  </si>
  <si>
    <t>OK</t>
  </si>
  <si>
    <t>→</t>
  </si>
  <si>
    <t>DEDUCCIONE3S DE LEY</t>
  </si>
  <si>
    <t>BANCOLOMBIA</t>
  </si>
  <si>
    <t>30 DE  OCTUBRE DE 2012</t>
  </si>
  <si>
    <t>TODO</t>
  </si>
  <si>
    <t>JUAN PABLO MARIN ECHEVERRY</t>
  </si>
  <si>
    <t>LIBRE INVERSION Y LIBRANZA COMPRA DE CARTERA</t>
  </si>
  <si>
    <t>SITUACION ACTUAL</t>
  </si>
  <si>
    <t xml:space="preserve">JUAN PABLO MARIN </t>
  </si>
  <si>
    <t>C.C. 80,414,123</t>
  </si>
  <si>
    <t>TOTAL DEVENGADO</t>
  </si>
  <si>
    <t>TOTAL DEDUCCIONES</t>
  </si>
  <si>
    <t>TOTAL RECIBIDO</t>
  </si>
  <si>
    <t>QUINCENAL</t>
  </si>
  <si>
    <t>MENSUAL</t>
  </si>
  <si>
    <t>PRIMERA QUINCENA ENERO 2014- SITUACION ACTUAL</t>
  </si>
  <si>
    <t>SEGÚN LA LEY LIBRANZAS 50%</t>
  </si>
  <si>
    <t>TOTAL DEDUCCIONES DE LEY</t>
  </si>
  <si>
    <t>V/R MINIMO A RECBIR MENSUALMENTE</t>
  </si>
  <si>
    <t xml:space="preserve">PRIMERA QUINCENA ENERO 2013 </t>
  </si>
  <si>
    <t>SEGURO CARRO FESS $376,960</t>
  </si>
  <si>
    <t>ACTUAL</t>
  </si>
  <si>
    <t>CON CREDITO</t>
  </si>
  <si>
    <t>DESCUENTOS LEGALES</t>
  </si>
  <si>
    <t>V/R MINIMO A RECIBIR MENSUAL</t>
  </si>
  <si>
    <t xml:space="preserve">VALOR CUOTA MES:                    </t>
  </si>
  <si>
    <t>ARNELLO</t>
  </si>
  <si>
    <t>DEVENGADO QUINCENAL</t>
  </si>
  <si>
    <t>DEDUCCIONES</t>
  </si>
  <si>
    <t>NETO PAGADO</t>
  </si>
  <si>
    <t>DCTOS LEGALES</t>
  </si>
  <si>
    <t>V/R MINIMO A RECIBIR</t>
  </si>
  <si>
    <t>CUOTA APROX VIVIENDA $ 620,000</t>
  </si>
  <si>
    <t>NUEVO NETO</t>
  </si>
  <si>
    <t>DISPONIBLE PARA ENDEUDARSE</t>
  </si>
  <si>
    <t>CUOTA CREDITO FESS</t>
  </si>
  <si>
    <t>DISPONIBLE ENDEUDAMIENTO INCLUYENDO COMPRA CARTERA FESS</t>
  </si>
  <si>
    <t>SISTEMA DE GESTION INTEGRADO</t>
  </si>
  <si>
    <t>PROCESO GESTION FINANCIERA</t>
  </si>
  <si>
    <t>Versión: 001</t>
  </si>
  <si>
    <t>Número de página 1 de 1</t>
  </si>
  <si>
    <t>$</t>
  </si>
  <si>
    <t>SALARIO MINIMO LEGAL VIGENTE</t>
  </si>
  <si>
    <t>FORMATO: ESTUDIO CAPACIDAD ENDEUDAMIENTO</t>
  </si>
  <si>
    <t>Código: GFIN-F-024</t>
  </si>
  <si>
    <t>Fecha:  16 de Febrero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</si>
</sst>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\ * #,##0.00_);_(&quot;$&quot;\ * \(#,##0.00\);_(&quot;$&quot;\ * &quot;-&quot;??_);_(@_)"/>
    <numFmt numFmtId="164" formatCode="&quot;$&quot;#,##0_);[Red]\(&quot;$&quot;#,##0\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_-;\-* #,##0_-;_-* &quot;-&quot;??_-;_-@_-"/>
    <numFmt numFmtId="169" formatCode="_-* #,##0.0\ _€_-;\-* #,##0.0\ _€_-;_-* &quot;-&quot;??\ _€_-;_-@_-"/>
    <numFmt numFmtId="170" formatCode="_(&quot;$&quot;\ * #,##0_);_(&quot;$&quot;\ * \(#,##0\);_(&quot;$&quot;\ 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0">
    <xf numFmtId="0" fontId="0" fillId="0" borderId="0" xfId="0"/>
    <xf numFmtId="3" fontId="5" fillId="2" borderId="1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3" fontId="5" fillId="2" borderId="5" xfId="0" applyNumberFormat="1" applyFont="1" applyFill="1" applyBorder="1"/>
    <xf numFmtId="3" fontId="5" fillId="2" borderId="0" xfId="0" applyNumberFormat="1" applyFont="1" applyFill="1" applyBorder="1"/>
    <xf numFmtId="9" fontId="0" fillId="2" borderId="0" xfId="0" applyNumberFormat="1" applyFill="1" applyBorder="1"/>
    <xf numFmtId="0" fontId="0" fillId="2" borderId="0" xfId="0" applyFill="1" applyBorder="1"/>
    <xf numFmtId="0" fontId="0" fillId="2" borderId="6" xfId="0" applyFill="1" applyBorder="1"/>
    <xf numFmtId="3" fontId="5" fillId="2" borderId="7" xfId="0" applyNumberFormat="1" applyFont="1" applyFill="1" applyBorder="1"/>
    <xf numFmtId="3" fontId="0" fillId="2" borderId="0" xfId="0" applyNumberFormat="1" applyFill="1" applyBorder="1"/>
    <xf numFmtId="3" fontId="0" fillId="2" borderId="1" xfId="0" applyNumberFormat="1" applyFill="1" applyBorder="1"/>
    <xf numFmtId="3" fontId="5" fillId="2" borderId="8" xfId="0" applyNumberFormat="1" applyFont="1" applyFill="1" applyBorder="1"/>
    <xf numFmtId="0" fontId="0" fillId="2" borderId="7" xfId="0" applyFill="1" applyBorder="1"/>
    <xf numFmtId="0" fontId="0" fillId="2" borderId="9" xfId="0" applyFill="1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4" fillId="0" borderId="5" xfId="0" applyFont="1" applyBorder="1" applyAlignment="1"/>
    <xf numFmtId="9" fontId="5" fillId="0" borderId="0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0" xfId="0" applyFont="1" applyBorder="1"/>
    <xf numFmtId="3" fontId="5" fillId="0" borderId="0" xfId="0" applyNumberFormat="1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4" fillId="0" borderId="1" xfId="0" applyFont="1" applyBorder="1" applyAlignment="1">
      <alignment horizontal="center"/>
    </xf>
    <xf numFmtId="3" fontId="7" fillId="0" borderId="0" xfId="2" applyNumberFormat="1" applyFont="1" applyBorder="1" applyAlignment="1">
      <alignment horizontal="left"/>
    </xf>
    <xf numFmtId="3" fontId="5" fillId="0" borderId="1" xfId="0" applyNumberFormat="1" applyFont="1" applyBorder="1"/>
    <xf numFmtId="3" fontId="5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167" fontId="0" fillId="0" borderId="1" xfId="2" applyNumberFormat="1" applyFont="1" applyBorder="1"/>
    <xf numFmtId="168" fontId="0" fillId="0" borderId="1" xfId="0" applyNumberFormat="1" applyBorder="1"/>
    <xf numFmtId="9" fontId="0" fillId="0" borderId="0" xfId="0" applyNumberFormat="1" applyBorder="1"/>
    <xf numFmtId="0" fontId="4" fillId="0" borderId="0" xfId="0" applyFont="1"/>
    <xf numFmtId="167" fontId="0" fillId="0" borderId="0" xfId="2" applyNumberFormat="1" applyFont="1"/>
    <xf numFmtId="167" fontId="0" fillId="0" borderId="0" xfId="2" applyNumberFormat="1" applyFont="1" applyBorder="1"/>
    <xf numFmtId="0" fontId="8" fillId="0" borderId="0" xfId="0" applyFont="1" applyBorder="1"/>
    <xf numFmtId="164" fontId="4" fillId="0" borderId="0" xfId="0" applyNumberFormat="1" applyFont="1" applyBorder="1" applyAlignment="1">
      <alignment horizontal="left"/>
    </xf>
    <xf numFmtId="3" fontId="4" fillId="3" borderId="1" xfId="0" applyNumberFormat="1" applyFont="1" applyFill="1" applyBorder="1"/>
    <xf numFmtId="167" fontId="4" fillId="3" borderId="1" xfId="2" applyNumberFormat="1" applyFont="1" applyFill="1" applyBorder="1"/>
    <xf numFmtId="168" fontId="4" fillId="4" borderId="1" xfId="0" applyNumberFormat="1" applyFont="1" applyFill="1" applyBorder="1"/>
    <xf numFmtId="3" fontId="4" fillId="4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Fill="1" applyBorder="1"/>
    <xf numFmtId="3" fontId="5" fillId="0" borderId="0" xfId="0" applyNumberFormat="1" applyFont="1" applyFill="1" applyBorder="1"/>
    <xf numFmtId="0" fontId="1" fillId="0" borderId="0" xfId="0" applyFont="1"/>
    <xf numFmtId="0" fontId="3" fillId="0" borderId="0" xfId="0" applyFont="1"/>
    <xf numFmtId="167" fontId="4" fillId="0" borderId="0" xfId="2" applyNumberFormat="1" applyFont="1"/>
    <xf numFmtId="167" fontId="4" fillId="5" borderId="1" xfId="2" applyNumberFormat="1" applyFont="1" applyFill="1" applyBorder="1"/>
    <xf numFmtId="167" fontId="4" fillId="6" borderId="1" xfId="2" applyNumberFormat="1" applyFont="1" applyFill="1" applyBorder="1"/>
    <xf numFmtId="0" fontId="4" fillId="0" borderId="2" xfId="0" applyFont="1" applyBorder="1"/>
    <xf numFmtId="167" fontId="0" fillId="0" borderId="3" xfId="2" applyNumberFormat="1" applyFont="1" applyBorder="1"/>
    <xf numFmtId="167" fontId="0" fillId="0" borderId="4" xfId="2" applyNumberFormat="1" applyFont="1" applyBorder="1"/>
    <xf numFmtId="167" fontId="4" fillId="0" borderId="0" xfId="2" applyNumberFormat="1" applyFont="1" applyBorder="1"/>
    <xf numFmtId="167" fontId="4" fillId="0" borderId="6" xfId="2" applyNumberFormat="1" applyFont="1" applyBorder="1"/>
    <xf numFmtId="0" fontId="1" fillId="0" borderId="5" xfId="0" applyFont="1" applyBorder="1"/>
    <xf numFmtId="167" fontId="0" fillId="0" borderId="6" xfId="2" applyNumberFormat="1" applyFont="1" applyBorder="1"/>
    <xf numFmtId="0" fontId="4" fillId="0" borderId="8" xfId="0" applyFont="1" applyBorder="1"/>
    <xf numFmtId="167" fontId="4" fillId="0" borderId="7" xfId="2" applyNumberFormat="1" applyFont="1" applyBorder="1"/>
    <xf numFmtId="167" fontId="4" fillId="0" borderId="0" xfId="2" applyNumberFormat="1" applyFont="1" applyFill="1" applyBorder="1"/>
    <xf numFmtId="0" fontId="4" fillId="5" borderId="13" xfId="0" applyFont="1" applyFill="1" applyBorder="1"/>
    <xf numFmtId="167" fontId="4" fillId="5" borderId="14" xfId="2" applyNumberFormat="1" applyFont="1" applyFill="1" applyBorder="1"/>
    <xf numFmtId="0" fontId="10" fillId="0" borderId="2" xfId="0" applyFont="1" applyBorder="1"/>
    <xf numFmtId="0" fontId="2" fillId="0" borderId="2" xfId="0" applyFont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5" xfId="0" applyFont="1" applyFill="1" applyBorder="1"/>
    <xf numFmtId="3" fontId="4" fillId="0" borderId="0" xfId="0" applyNumberFormat="1" applyFont="1" applyFill="1" applyBorder="1"/>
    <xf numFmtId="9" fontId="4" fillId="0" borderId="0" xfId="0" applyNumberFormat="1" applyFont="1" applyFill="1" applyBorder="1"/>
    <xf numFmtId="0" fontId="4" fillId="0" borderId="0" xfId="0" applyFont="1" applyFill="1" applyBorder="1"/>
    <xf numFmtId="44" fontId="12" fillId="0" borderId="1" xfId="3" applyFont="1" applyFill="1" applyBorder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13" xfId="0" applyFont="1" applyFill="1" applyBorder="1"/>
    <xf numFmtId="3" fontId="4" fillId="0" borderId="0" xfId="0" applyNumberFormat="1" applyFont="1" applyBorder="1"/>
    <xf numFmtId="44" fontId="3" fillId="0" borderId="1" xfId="3" applyFont="1" applyFill="1" applyBorder="1"/>
    <xf numFmtId="0" fontId="0" fillId="0" borderId="6" xfId="0" applyFill="1" applyBorder="1"/>
    <xf numFmtId="0" fontId="4" fillId="0" borderId="6" xfId="0" applyFont="1" applyFill="1" applyBorder="1"/>
    <xf numFmtId="0" fontId="3" fillId="0" borderId="5" xfId="0" applyFont="1" applyBorder="1"/>
    <xf numFmtId="44" fontId="12" fillId="0" borderId="0" xfId="3" applyFont="1" applyFill="1" applyBorder="1"/>
    <xf numFmtId="9" fontId="4" fillId="0" borderId="1" xfId="4" applyFont="1" applyFill="1" applyBorder="1"/>
    <xf numFmtId="3" fontId="9" fillId="0" borderId="0" xfId="0" applyNumberFormat="1" applyFont="1" applyFill="1" applyBorder="1"/>
    <xf numFmtId="44" fontId="14" fillId="0" borderId="1" xfId="3" applyFont="1" applyFill="1" applyBorder="1"/>
    <xf numFmtId="9" fontId="4" fillId="0" borderId="0" xfId="4" applyFont="1" applyFill="1" applyBorder="1"/>
    <xf numFmtId="169" fontId="5" fillId="0" borderId="0" xfId="2" applyNumberFormat="1" applyFont="1" applyFill="1" applyBorder="1"/>
    <xf numFmtId="9" fontId="4" fillId="0" borderId="0" xfId="4" applyNumberFormat="1" applyFont="1" applyFill="1" applyBorder="1"/>
    <xf numFmtId="170" fontId="4" fillId="0" borderId="1" xfId="3" applyNumberFormat="1" applyFont="1" applyFill="1" applyBorder="1"/>
    <xf numFmtId="9" fontId="4" fillId="0" borderId="1" xfId="0" applyNumberFormat="1" applyFont="1" applyFill="1" applyBorder="1"/>
    <xf numFmtId="170" fontId="0" fillId="0" borderId="0" xfId="0" applyNumberFormat="1" applyFill="1" applyBorder="1"/>
    <xf numFmtId="167" fontId="1" fillId="0" borderId="0" xfId="2" applyNumberFormat="1" applyFont="1"/>
    <xf numFmtId="14" fontId="4" fillId="7" borderId="1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15" xfId="0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3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4" fontId="4" fillId="7" borderId="13" xfId="0" applyNumberFormat="1" applyFont="1" applyFill="1" applyBorder="1" applyAlignment="1">
      <alignment horizontal="left"/>
    </xf>
    <xf numFmtId="164" fontId="4" fillId="7" borderId="15" xfId="0" applyNumberFormat="1" applyFont="1" applyFill="1" applyBorder="1" applyAlignment="1">
      <alignment horizontal="left"/>
    </xf>
    <xf numFmtId="164" fontId="4" fillId="7" borderId="14" xfId="0" applyNumberFormat="1" applyFont="1" applyFill="1" applyBorder="1" applyAlignment="1">
      <alignment horizontal="left"/>
    </xf>
    <xf numFmtId="44" fontId="7" fillId="7" borderId="1" xfId="3" applyFont="1" applyFill="1" applyBorder="1" applyAlignment="1">
      <alignment horizontal="left"/>
    </xf>
    <xf numFmtId="44" fontId="4" fillId="7" borderId="1" xfId="3" applyFont="1" applyFill="1" applyBorder="1" applyAlignment="1">
      <alignment horizontal="left"/>
    </xf>
    <xf numFmtId="170" fontId="4" fillId="7" borderId="1" xfId="3" applyNumberFormat="1" applyFont="1" applyFill="1" applyBorder="1"/>
    <xf numFmtId="170" fontId="4" fillId="7" borderId="10" xfId="3" applyNumberFormat="1" applyFont="1" applyFill="1" applyBorder="1"/>
    <xf numFmtId="44" fontId="4" fillId="7" borderId="1" xfId="3" applyFont="1" applyFill="1" applyBorder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5">
    <cellStyle name="Euro" xfId="1"/>
    <cellStyle name="Millares" xfId="2" builtinId="3"/>
    <cellStyle name="Moneda" xfId="3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</xdr:row>
      <xdr:rowOff>38100</xdr:rowOff>
    </xdr:from>
    <xdr:to>
      <xdr:col>1</xdr:col>
      <xdr:colOff>1447800</xdr:colOff>
      <xdr:row>4</xdr:row>
      <xdr:rowOff>207259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09550"/>
          <a:ext cx="847725" cy="91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47625</xdr:rowOff>
    </xdr:from>
    <xdr:to>
      <xdr:col>0</xdr:col>
      <xdr:colOff>1900011</xdr:colOff>
      <xdr:row>6</xdr:row>
      <xdr:rowOff>200025</xdr:rowOff>
    </xdr:to>
    <xdr:pic>
      <xdr:nvPicPr>
        <xdr:cNvPr id="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625"/>
          <a:ext cx="1433286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46</xdr:row>
      <xdr:rowOff>28575</xdr:rowOff>
    </xdr:from>
    <xdr:to>
      <xdr:col>4</xdr:col>
      <xdr:colOff>285750</xdr:colOff>
      <xdr:row>46</xdr:row>
      <xdr:rowOff>104775</xdr:rowOff>
    </xdr:to>
    <xdr:sp macro="" textlink="">
      <xdr:nvSpPr>
        <xdr:cNvPr id="8" name="AutoShape 104"/>
        <xdr:cNvSpPr>
          <a:spLocks noChangeArrowheads="1"/>
        </xdr:cNvSpPr>
      </xdr:nvSpPr>
      <xdr:spPr bwMode="auto">
        <a:xfrm>
          <a:off x="4229100" y="8020050"/>
          <a:ext cx="209550" cy="76200"/>
        </a:xfrm>
        <a:prstGeom prst="leftRightArrow">
          <a:avLst>
            <a:gd name="adj1" fmla="val 50000"/>
            <a:gd name="adj2" fmla="val 5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46</xdr:row>
      <xdr:rowOff>47625</xdr:rowOff>
    </xdr:from>
    <xdr:to>
      <xdr:col>6</xdr:col>
      <xdr:colOff>304800</xdr:colOff>
      <xdr:row>46</xdr:row>
      <xdr:rowOff>123825</xdr:rowOff>
    </xdr:to>
    <xdr:sp macro="" textlink="">
      <xdr:nvSpPr>
        <xdr:cNvPr id="9" name="AutoShape 105"/>
        <xdr:cNvSpPr>
          <a:spLocks noChangeArrowheads="1"/>
        </xdr:cNvSpPr>
      </xdr:nvSpPr>
      <xdr:spPr bwMode="auto">
        <a:xfrm>
          <a:off x="5314950" y="8039100"/>
          <a:ext cx="238125" cy="76200"/>
        </a:xfrm>
        <a:prstGeom prst="rightArrow">
          <a:avLst>
            <a:gd name="adj1" fmla="val 50000"/>
            <a:gd name="adj2" fmla="val 78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46</xdr:row>
      <xdr:rowOff>28575</xdr:rowOff>
    </xdr:from>
    <xdr:to>
      <xdr:col>4</xdr:col>
      <xdr:colOff>285750</xdr:colOff>
      <xdr:row>46</xdr:row>
      <xdr:rowOff>104775</xdr:rowOff>
    </xdr:to>
    <xdr:sp macro="" textlink="">
      <xdr:nvSpPr>
        <xdr:cNvPr id="10" name="AutoShape 104"/>
        <xdr:cNvSpPr>
          <a:spLocks noChangeArrowheads="1"/>
        </xdr:cNvSpPr>
      </xdr:nvSpPr>
      <xdr:spPr bwMode="auto">
        <a:xfrm>
          <a:off x="4229100" y="8020050"/>
          <a:ext cx="209550" cy="76200"/>
        </a:xfrm>
        <a:prstGeom prst="leftRightArrow">
          <a:avLst>
            <a:gd name="adj1" fmla="val 50000"/>
            <a:gd name="adj2" fmla="val 5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46</xdr:row>
      <xdr:rowOff>47625</xdr:rowOff>
    </xdr:from>
    <xdr:to>
      <xdr:col>6</xdr:col>
      <xdr:colOff>304800</xdr:colOff>
      <xdr:row>46</xdr:row>
      <xdr:rowOff>123825</xdr:rowOff>
    </xdr:to>
    <xdr:sp macro="" textlink="">
      <xdr:nvSpPr>
        <xdr:cNvPr id="11" name="AutoShape 105"/>
        <xdr:cNvSpPr>
          <a:spLocks noChangeArrowheads="1"/>
        </xdr:cNvSpPr>
      </xdr:nvSpPr>
      <xdr:spPr bwMode="auto">
        <a:xfrm>
          <a:off x="5314950" y="8039100"/>
          <a:ext cx="238125" cy="76200"/>
        </a:xfrm>
        <a:prstGeom prst="rightArrow">
          <a:avLst>
            <a:gd name="adj1" fmla="val 50000"/>
            <a:gd name="adj2" fmla="val 78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64</xdr:row>
      <xdr:rowOff>47625</xdr:rowOff>
    </xdr:from>
    <xdr:to>
      <xdr:col>0</xdr:col>
      <xdr:colOff>1900011</xdr:colOff>
      <xdr:row>70</xdr:row>
      <xdr:rowOff>200025</xdr:rowOff>
    </xdr:to>
    <xdr:pic>
      <xdr:nvPicPr>
        <xdr:cNvPr id="12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625"/>
          <a:ext cx="1433286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110</xdr:row>
      <xdr:rowOff>28575</xdr:rowOff>
    </xdr:from>
    <xdr:to>
      <xdr:col>4</xdr:col>
      <xdr:colOff>285750</xdr:colOff>
      <xdr:row>110</xdr:row>
      <xdr:rowOff>104775</xdr:rowOff>
    </xdr:to>
    <xdr:sp macro="" textlink="">
      <xdr:nvSpPr>
        <xdr:cNvPr id="13" name="AutoShape 104"/>
        <xdr:cNvSpPr>
          <a:spLocks noChangeArrowheads="1"/>
        </xdr:cNvSpPr>
      </xdr:nvSpPr>
      <xdr:spPr bwMode="auto">
        <a:xfrm>
          <a:off x="4638675" y="6810375"/>
          <a:ext cx="209550" cy="0"/>
        </a:xfrm>
        <a:prstGeom prst="leftRightArrow">
          <a:avLst>
            <a:gd name="adj1" fmla="val 50000"/>
            <a:gd name="adj2" fmla="val 5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110</xdr:row>
      <xdr:rowOff>47625</xdr:rowOff>
    </xdr:from>
    <xdr:to>
      <xdr:col>6</xdr:col>
      <xdr:colOff>304800</xdr:colOff>
      <xdr:row>110</xdr:row>
      <xdr:rowOff>123825</xdr:rowOff>
    </xdr:to>
    <xdr:sp macro="" textlink="">
      <xdr:nvSpPr>
        <xdr:cNvPr id="14" name="AutoShape 105"/>
        <xdr:cNvSpPr>
          <a:spLocks noChangeArrowheads="1"/>
        </xdr:cNvSpPr>
      </xdr:nvSpPr>
      <xdr:spPr bwMode="auto">
        <a:xfrm>
          <a:off x="6153150" y="6810375"/>
          <a:ext cx="238125" cy="0"/>
        </a:xfrm>
        <a:prstGeom prst="rightArrow">
          <a:avLst>
            <a:gd name="adj1" fmla="val 50000"/>
            <a:gd name="adj2" fmla="val 78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76200</xdr:colOff>
      <xdr:row>110</xdr:row>
      <xdr:rowOff>28575</xdr:rowOff>
    </xdr:from>
    <xdr:to>
      <xdr:col>4</xdr:col>
      <xdr:colOff>285750</xdr:colOff>
      <xdr:row>110</xdr:row>
      <xdr:rowOff>104775</xdr:rowOff>
    </xdr:to>
    <xdr:sp macro="" textlink="">
      <xdr:nvSpPr>
        <xdr:cNvPr id="15" name="AutoShape 104"/>
        <xdr:cNvSpPr>
          <a:spLocks noChangeArrowheads="1"/>
        </xdr:cNvSpPr>
      </xdr:nvSpPr>
      <xdr:spPr bwMode="auto">
        <a:xfrm>
          <a:off x="4638675" y="6810375"/>
          <a:ext cx="209550" cy="0"/>
        </a:xfrm>
        <a:prstGeom prst="leftRightArrow">
          <a:avLst>
            <a:gd name="adj1" fmla="val 50000"/>
            <a:gd name="adj2" fmla="val 5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110</xdr:row>
      <xdr:rowOff>47625</xdr:rowOff>
    </xdr:from>
    <xdr:to>
      <xdr:col>6</xdr:col>
      <xdr:colOff>304800</xdr:colOff>
      <xdr:row>110</xdr:row>
      <xdr:rowOff>123825</xdr:rowOff>
    </xdr:to>
    <xdr:sp macro="" textlink="">
      <xdr:nvSpPr>
        <xdr:cNvPr id="16" name="AutoShape 105"/>
        <xdr:cNvSpPr>
          <a:spLocks noChangeArrowheads="1"/>
        </xdr:cNvSpPr>
      </xdr:nvSpPr>
      <xdr:spPr bwMode="auto">
        <a:xfrm>
          <a:off x="6153150" y="6810375"/>
          <a:ext cx="238125" cy="0"/>
        </a:xfrm>
        <a:prstGeom prst="rightArrow">
          <a:avLst>
            <a:gd name="adj1" fmla="val 50000"/>
            <a:gd name="adj2" fmla="val 78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9"/>
  <sheetViews>
    <sheetView tabSelected="1" zoomScaleNormal="100" workbookViewId="0"/>
  </sheetViews>
  <sheetFormatPr baseColWidth="10" defaultRowHeight="12.75" x14ac:dyDescent="0.2"/>
  <cols>
    <col min="1" max="1" width="2.140625" customWidth="1"/>
    <col min="2" max="2" width="31.85546875" customWidth="1"/>
    <col min="3" max="3" width="17.85546875" customWidth="1"/>
    <col min="4" max="4" width="4.7109375" customWidth="1"/>
    <col min="5" max="5" width="18.28515625" customWidth="1"/>
    <col min="6" max="6" width="12.7109375" customWidth="1"/>
    <col min="7" max="7" width="8.28515625" customWidth="1"/>
    <col min="8" max="9" width="5.42578125" customWidth="1"/>
    <col min="10" max="10" width="5.5703125" customWidth="1"/>
    <col min="11" max="11" width="15.42578125" customWidth="1"/>
    <col min="12" max="12" width="15.42578125" bestFit="1" customWidth="1"/>
    <col min="13" max="13" width="6.140625" customWidth="1"/>
    <col min="14" max="15" width="14.42578125" bestFit="1" customWidth="1"/>
  </cols>
  <sheetData>
    <row r="1" spans="2:11" ht="13.5" thickBot="1" x14ac:dyDescent="0.25"/>
    <row r="2" spans="2:11" ht="20.100000000000001" customHeight="1" thickBot="1" x14ac:dyDescent="0.25">
      <c r="B2" s="122"/>
      <c r="C2" s="137" t="s">
        <v>0</v>
      </c>
      <c r="D2" s="138"/>
      <c r="E2" s="138"/>
      <c r="F2" s="138"/>
      <c r="G2" s="138"/>
      <c r="H2" s="139"/>
      <c r="I2" s="128" t="s">
        <v>79</v>
      </c>
      <c r="J2" s="129"/>
      <c r="K2" s="130"/>
    </row>
    <row r="3" spans="2:11" ht="20.100000000000001" customHeight="1" thickBot="1" x14ac:dyDescent="0.25">
      <c r="B3" s="123"/>
      <c r="C3" s="125" t="s">
        <v>72</v>
      </c>
      <c r="D3" s="126"/>
      <c r="E3" s="126"/>
      <c r="F3" s="126"/>
      <c r="G3" s="126"/>
      <c r="H3" s="127"/>
      <c r="I3" s="131" t="s">
        <v>80</v>
      </c>
      <c r="J3" s="132"/>
      <c r="K3" s="133"/>
    </row>
    <row r="4" spans="2:11" ht="20.100000000000001" customHeight="1" thickBot="1" x14ac:dyDescent="0.25">
      <c r="B4" s="123"/>
      <c r="C4" s="125" t="s">
        <v>73</v>
      </c>
      <c r="D4" s="126"/>
      <c r="E4" s="126"/>
      <c r="F4" s="126"/>
      <c r="G4" s="126"/>
      <c r="H4" s="127"/>
      <c r="I4" s="131" t="s">
        <v>74</v>
      </c>
      <c r="J4" s="132"/>
      <c r="K4" s="133"/>
    </row>
    <row r="5" spans="2:11" ht="20.100000000000001" customHeight="1" thickBot="1" x14ac:dyDescent="0.25">
      <c r="B5" s="124"/>
      <c r="C5" s="125" t="s">
        <v>78</v>
      </c>
      <c r="D5" s="126"/>
      <c r="E5" s="126"/>
      <c r="F5" s="126"/>
      <c r="G5" s="126"/>
      <c r="H5" s="127"/>
      <c r="I5" s="134" t="s">
        <v>75</v>
      </c>
      <c r="J5" s="135"/>
      <c r="K5" s="136"/>
    </row>
    <row r="6" spans="2:11" x14ac:dyDescent="0.2">
      <c r="B6" s="17"/>
      <c r="C6" s="19"/>
      <c r="D6" s="19"/>
      <c r="E6" s="19"/>
      <c r="F6" s="19"/>
      <c r="G6" s="19"/>
      <c r="H6" s="19"/>
      <c r="I6" s="19"/>
      <c r="J6" s="19"/>
      <c r="K6" s="20"/>
    </row>
    <row r="7" spans="2:11" ht="13.5" thickBot="1" x14ac:dyDescent="0.25">
      <c r="B7" s="21"/>
      <c r="C7" s="23"/>
      <c r="D7" s="23"/>
      <c r="E7" s="23"/>
      <c r="F7" s="23"/>
      <c r="G7" s="23"/>
      <c r="H7" s="23"/>
      <c r="I7" s="23"/>
      <c r="J7" s="23"/>
      <c r="K7" s="24"/>
    </row>
    <row r="8" spans="2:11" ht="13.5" thickBot="1" x14ac:dyDescent="0.25">
      <c r="B8" s="26" t="s">
        <v>3</v>
      </c>
      <c r="C8" s="108"/>
      <c r="D8" s="28"/>
      <c r="E8" s="28"/>
      <c r="F8" s="23"/>
      <c r="G8" s="23"/>
      <c r="H8" s="23"/>
      <c r="I8" s="23"/>
      <c r="J8" s="23"/>
      <c r="K8" s="24"/>
    </row>
    <row r="9" spans="2:11" ht="13.5" thickBot="1" x14ac:dyDescent="0.25">
      <c r="B9" s="26"/>
      <c r="C9" s="29"/>
      <c r="D9" s="28"/>
      <c r="E9" s="28"/>
      <c r="F9" s="23"/>
      <c r="G9" s="23"/>
      <c r="H9" s="23"/>
      <c r="I9" s="23"/>
      <c r="J9" s="23"/>
      <c r="K9" s="24"/>
    </row>
    <row r="10" spans="2:11" ht="13.5" thickBot="1" x14ac:dyDescent="0.25">
      <c r="B10" s="26" t="s">
        <v>4</v>
      </c>
      <c r="C10" s="109"/>
      <c r="D10" s="110"/>
      <c r="E10" s="111"/>
      <c r="F10" s="23"/>
      <c r="G10" s="23"/>
      <c r="H10" s="23"/>
      <c r="I10" s="23"/>
      <c r="J10" s="23"/>
      <c r="K10" s="24"/>
    </row>
    <row r="11" spans="2:11" ht="13.5" thickBot="1" x14ac:dyDescent="0.25">
      <c r="B11" s="26"/>
      <c r="C11" s="29"/>
      <c r="D11" s="28"/>
      <c r="E11" s="28"/>
      <c r="F11" s="23"/>
      <c r="G11" s="23"/>
      <c r="H11" s="23"/>
      <c r="I11" s="23"/>
      <c r="J11" s="23"/>
      <c r="K11" s="24"/>
    </row>
    <row r="12" spans="2:11" ht="13.5" thickBot="1" x14ac:dyDescent="0.25">
      <c r="B12" s="26" t="s">
        <v>5</v>
      </c>
      <c r="C12" s="109"/>
      <c r="D12" s="110"/>
      <c r="E12" s="111"/>
      <c r="F12" s="23"/>
      <c r="G12" s="23"/>
      <c r="H12" s="23"/>
      <c r="I12" s="23"/>
      <c r="J12" s="23"/>
      <c r="K12" s="24"/>
    </row>
    <row r="13" spans="2:11" ht="13.5" thickBot="1" x14ac:dyDescent="0.25">
      <c r="B13" s="26"/>
      <c r="C13" s="29"/>
      <c r="D13" s="28"/>
      <c r="E13" s="28"/>
      <c r="F13" s="23"/>
      <c r="G13" s="23"/>
      <c r="H13" s="23"/>
      <c r="I13" s="23"/>
      <c r="J13" s="23"/>
      <c r="K13" s="24"/>
    </row>
    <row r="14" spans="2:11" ht="13.5" thickBot="1" x14ac:dyDescent="0.25">
      <c r="B14" s="26" t="s">
        <v>6</v>
      </c>
      <c r="C14" s="112"/>
      <c r="D14" s="28"/>
      <c r="E14" s="28"/>
      <c r="F14" s="23"/>
      <c r="G14" s="23"/>
      <c r="H14" s="23"/>
      <c r="I14" s="23"/>
      <c r="J14" s="23"/>
      <c r="K14" s="24"/>
    </row>
    <row r="15" spans="2:11" ht="13.5" thickBot="1" x14ac:dyDescent="0.25">
      <c r="B15" s="26"/>
      <c r="C15" s="29"/>
      <c r="D15" s="28"/>
      <c r="E15" s="28"/>
      <c r="F15" s="23"/>
      <c r="G15" s="23"/>
      <c r="H15" s="23"/>
      <c r="I15" s="23"/>
      <c r="J15" s="23"/>
      <c r="K15" s="24"/>
    </row>
    <row r="16" spans="2:11" ht="13.5" thickBot="1" x14ac:dyDescent="0.25">
      <c r="B16" s="26" t="s">
        <v>7</v>
      </c>
      <c r="C16" s="109"/>
      <c r="D16" s="110"/>
      <c r="E16" s="111"/>
      <c r="F16" s="23"/>
      <c r="G16" s="23"/>
      <c r="H16" s="23"/>
      <c r="I16" s="23"/>
      <c r="J16" s="23"/>
      <c r="K16" s="24"/>
    </row>
    <row r="17" spans="2:13" ht="13.5" thickBot="1" x14ac:dyDescent="0.25">
      <c r="B17" s="26"/>
      <c r="C17" s="29"/>
      <c r="D17" s="28"/>
      <c r="E17" s="28"/>
      <c r="F17" s="23"/>
      <c r="G17" s="23"/>
      <c r="H17" s="23"/>
      <c r="I17" s="23"/>
      <c r="J17" s="23"/>
      <c r="K17" s="24"/>
    </row>
    <row r="18" spans="2:13" ht="13.5" thickBot="1" x14ac:dyDescent="0.25">
      <c r="B18" s="26" t="s">
        <v>8</v>
      </c>
      <c r="C18" s="113"/>
      <c r="D18" s="28"/>
      <c r="E18" s="28"/>
      <c r="F18" s="23"/>
      <c r="G18" s="23"/>
      <c r="H18" s="23"/>
      <c r="I18" s="23"/>
      <c r="J18" s="23"/>
      <c r="K18" s="24"/>
    </row>
    <row r="19" spans="2:13" ht="13.5" thickBot="1" x14ac:dyDescent="0.25">
      <c r="B19" s="26"/>
      <c r="C19" s="29"/>
      <c r="D19" s="28"/>
      <c r="E19" s="28"/>
      <c r="F19" s="23"/>
      <c r="G19" s="23"/>
      <c r="H19" s="23"/>
      <c r="I19" s="23"/>
      <c r="J19" s="23"/>
      <c r="K19" s="24"/>
    </row>
    <row r="20" spans="2:13" ht="13.5" thickBot="1" x14ac:dyDescent="0.25">
      <c r="B20" s="31" t="s">
        <v>10</v>
      </c>
      <c r="C20" s="114"/>
      <c r="D20" s="115"/>
      <c r="E20" s="116"/>
      <c r="F20" s="23"/>
      <c r="G20" s="23"/>
      <c r="H20" s="23"/>
      <c r="I20" s="23"/>
      <c r="J20" s="23"/>
      <c r="K20" s="24"/>
    </row>
    <row r="21" spans="2:13" ht="13.5" thickBot="1" x14ac:dyDescent="0.25">
      <c r="B21" s="26"/>
      <c r="C21" s="29"/>
      <c r="D21" s="28"/>
      <c r="E21" s="28"/>
      <c r="F21" s="23"/>
      <c r="G21" s="23"/>
      <c r="H21" s="23"/>
      <c r="I21" s="23"/>
      <c r="J21" s="23"/>
      <c r="K21" s="24"/>
    </row>
    <row r="22" spans="2:13" ht="13.5" thickBot="1" x14ac:dyDescent="0.25">
      <c r="B22" s="26" t="s">
        <v>11</v>
      </c>
      <c r="C22" s="117" t="s">
        <v>76</v>
      </c>
      <c r="D22" s="28"/>
      <c r="E22" s="28"/>
      <c r="F22" s="23"/>
      <c r="G22" s="23"/>
      <c r="H22" s="23"/>
      <c r="I22" s="23"/>
      <c r="J22" s="23"/>
      <c r="K22" s="24"/>
    </row>
    <row r="23" spans="2:13" ht="13.5" thickBot="1" x14ac:dyDescent="0.25">
      <c r="B23" s="26"/>
      <c r="C23" s="29"/>
      <c r="D23" s="28"/>
      <c r="E23" s="28"/>
      <c r="F23" s="23"/>
      <c r="G23" s="23"/>
      <c r="H23" s="23"/>
      <c r="I23" s="23"/>
      <c r="J23" s="23"/>
      <c r="K23" s="24"/>
    </row>
    <row r="24" spans="2:13" ht="13.5" thickBot="1" x14ac:dyDescent="0.25">
      <c r="B24" s="26" t="s">
        <v>12</v>
      </c>
      <c r="C24" s="113"/>
      <c r="D24" s="28"/>
      <c r="E24" s="28"/>
      <c r="F24" s="23"/>
      <c r="G24" s="23"/>
      <c r="H24" s="23"/>
      <c r="I24" s="23"/>
      <c r="J24" s="23"/>
      <c r="K24" s="24"/>
    </row>
    <row r="25" spans="2:13" s="60" customFormat="1" ht="13.5" thickBot="1" x14ac:dyDescent="0.25">
      <c r="B25" s="26"/>
      <c r="C25" s="29"/>
      <c r="D25" s="28"/>
      <c r="E25" s="28"/>
      <c r="F25" s="23"/>
      <c r="G25" s="23"/>
      <c r="H25" s="23"/>
      <c r="I25" s="23"/>
      <c r="J25" s="23"/>
      <c r="K25" s="24"/>
      <c r="L25"/>
      <c r="M25"/>
    </row>
    <row r="26" spans="2:13" s="86" customFormat="1" ht="13.5" thickBot="1" x14ac:dyDescent="0.25">
      <c r="B26" s="26" t="s">
        <v>60</v>
      </c>
      <c r="C26" s="118" t="s">
        <v>76</v>
      </c>
      <c r="D26" s="28"/>
      <c r="E26" s="52"/>
      <c r="F26" s="48"/>
      <c r="G26" s="51"/>
      <c r="H26" s="23"/>
      <c r="I26" s="23"/>
      <c r="J26" s="23"/>
      <c r="K26" s="24"/>
      <c r="L26"/>
      <c r="M26"/>
    </row>
    <row r="27" spans="2:13" s="86" customFormat="1" x14ac:dyDescent="0.2">
      <c r="B27" s="26"/>
      <c r="C27" s="29"/>
      <c r="D27" s="28"/>
      <c r="E27" s="35"/>
      <c r="F27" s="23"/>
      <c r="G27" s="23"/>
      <c r="H27" s="23"/>
      <c r="I27" s="23"/>
      <c r="J27" s="23"/>
      <c r="K27" s="24"/>
      <c r="L27"/>
      <c r="M27"/>
    </row>
    <row r="28" spans="2:13" s="86" customFormat="1" ht="15.75" x14ac:dyDescent="0.25">
      <c r="B28" s="96" t="s">
        <v>13</v>
      </c>
      <c r="C28" s="32"/>
      <c r="D28" s="28"/>
      <c r="E28" s="28"/>
      <c r="F28" s="48"/>
      <c r="G28" s="23"/>
      <c r="H28" s="23"/>
      <c r="I28" s="23"/>
      <c r="J28" s="23"/>
      <c r="K28" s="24"/>
      <c r="L28"/>
      <c r="M28"/>
    </row>
    <row r="29" spans="2:13" s="60" customFormat="1" ht="13.5" thickBot="1" x14ac:dyDescent="0.25">
      <c r="B29" s="33"/>
      <c r="C29" s="28"/>
      <c r="D29" s="28"/>
      <c r="E29" s="28"/>
      <c r="F29" s="23"/>
      <c r="G29" s="23"/>
      <c r="H29" s="23"/>
      <c r="I29" s="23"/>
      <c r="J29" s="23"/>
      <c r="K29" s="24"/>
      <c r="L29"/>
      <c r="M29"/>
    </row>
    <row r="30" spans="2:13" s="60" customFormat="1" ht="15" x14ac:dyDescent="0.25">
      <c r="B30" s="67" t="s">
        <v>14</v>
      </c>
      <c r="C30" s="88" t="s">
        <v>56</v>
      </c>
      <c r="D30" s="89"/>
      <c r="E30" s="90" t="s">
        <v>57</v>
      </c>
      <c r="F30" s="23"/>
      <c r="G30" s="23"/>
      <c r="H30" s="23"/>
      <c r="I30" s="23"/>
      <c r="J30" s="23"/>
      <c r="K30" s="24"/>
      <c r="L30"/>
      <c r="M30"/>
    </row>
    <row r="31" spans="2:13" s="60" customFormat="1" ht="13.5" thickBot="1" x14ac:dyDescent="0.25">
      <c r="B31" s="81"/>
      <c r="C31" s="58"/>
      <c r="D31" s="58"/>
      <c r="E31" s="82"/>
      <c r="I31" s="106"/>
      <c r="K31" s="94"/>
    </row>
    <row r="32" spans="2:13" s="60" customFormat="1" ht="13.5" thickBot="1" x14ac:dyDescent="0.25">
      <c r="B32" s="83" t="s">
        <v>16</v>
      </c>
      <c r="C32" s="119" t="s">
        <v>76</v>
      </c>
      <c r="D32" s="84"/>
      <c r="E32" s="104" t="str">
        <f>+C32</f>
        <v>$</v>
      </c>
      <c r="F32" s="85"/>
      <c r="G32" s="86"/>
      <c r="H32" s="86"/>
      <c r="I32" s="86"/>
      <c r="J32" s="86"/>
      <c r="K32" s="95"/>
      <c r="L32" s="86"/>
      <c r="M32" s="86"/>
    </row>
    <row r="33" spans="2:13" s="60" customFormat="1" ht="13.5" thickBot="1" x14ac:dyDescent="0.25">
      <c r="B33" s="83" t="s">
        <v>19</v>
      </c>
      <c r="C33" s="120" t="s">
        <v>76</v>
      </c>
      <c r="D33" s="98"/>
      <c r="E33" s="120" t="s">
        <v>76</v>
      </c>
      <c r="F33" s="105"/>
      <c r="G33" s="86"/>
      <c r="H33" s="86"/>
      <c r="I33" s="86"/>
      <c r="J33" s="86"/>
      <c r="K33" s="95"/>
      <c r="L33" s="86"/>
      <c r="M33" s="86"/>
    </row>
    <row r="34" spans="2:13" s="60" customFormat="1" ht="15.75" thickBot="1" x14ac:dyDescent="0.3">
      <c r="B34" s="91" t="s">
        <v>20</v>
      </c>
      <c r="C34" s="87" t="s">
        <v>76</v>
      </c>
      <c r="D34" s="103"/>
      <c r="E34" s="100" t="s">
        <v>76</v>
      </c>
      <c r="F34" s="101"/>
      <c r="G34" s="86"/>
      <c r="H34" s="86"/>
      <c r="I34" s="86"/>
      <c r="J34" s="86"/>
      <c r="K34" s="95"/>
      <c r="L34" s="86"/>
      <c r="M34" s="86"/>
    </row>
    <row r="35" spans="2:13" s="60" customFormat="1" x14ac:dyDescent="0.2">
      <c r="B35" s="81"/>
      <c r="C35" s="61"/>
      <c r="D35" s="102"/>
      <c r="E35" s="61"/>
      <c r="K35" s="94"/>
    </row>
    <row r="36" spans="2:13" s="60" customFormat="1" x14ac:dyDescent="0.2">
      <c r="B36" s="81"/>
      <c r="C36" s="61"/>
      <c r="D36" s="61"/>
      <c r="E36" s="61"/>
      <c r="K36" s="94"/>
    </row>
    <row r="37" spans="2:13" s="60" customFormat="1" ht="15" x14ac:dyDescent="0.25">
      <c r="B37" s="83" t="s">
        <v>77</v>
      </c>
      <c r="C37" s="97" t="s">
        <v>76</v>
      </c>
      <c r="D37" s="84"/>
      <c r="E37" s="99" t="b">
        <f>IF(E34&gt;C37,TRUE,FALSE)</f>
        <v>0</v>
      </c>
      <c r="F37" s="86"/>
      <c r="G37" s="86"/>
      <c r="H37" s="86"/>
      <c r="I37" s="86"/>
      <c r="J37" s="86"/>
      <c r="K37" s="94"/>
    </row>
    <row r="38" spans="2:13" ht="13.5" thickBot="1" x14ac:dyDescent="0.25">
      <c r="B38" s="83"/>
      <c r="C38" s="84"/>
      <c r="D38" s="84"/>
      <c r="E38" s="86"/>
      <c r="F38" s="86"/>
      <c r="G38" s="86"/>
      <c r="H38" s="86"/>
      <c r="I38" s="86"/>
      <c r="J38" s="86"/>
      <c r="K38" s="94"/>
      <c r="L38" s="60"/>
      <c r="M38" s="60"/>
    </row>
    <row r="39" spans="2:13" ht="13.5" thickBot="1" x14ac:dyDescent="0.25">
      <c r="B39" s="83" t="s">
        <v>58</v>
      </c>
      <c r="C39" s="121" t="s">
        <v>76</v>
      </c>
      <c r="D39" s="84"/>
      <c r="E39" s="84"/>
      <c r="F39" s="86"/>
      <c r="G39" s="86"/>
      <c r="H39" s="86"/>
      <c r="I39" s="86"/>
      <c r="J39" s="86"/>
      <c r="K39" s="94"/>
      <c r="L39" s="60"/>
      <c r="M39" s="60"/>
    </row>
    <row r="40" spans="2:13" ht="13.5" thickBot="1" x14ac:dyDescent="0.25">
      <c r="B40" s="83"/>
      <c r="C40" s="84"/>
      <c r="D40" s="84"/>
      <c r="E40" s="84"/>
      <c r="F40" s="86"/>
      <c r="G40" s="86"/>
      <c r="H40" s="86"/>
      <c r="I40" s="86"/>
      <c r="J40" s="86"/>
      <c r="K40" s="94"/>
      <c r="L40" s="60"/>
      <c r="M40" s="60"/>
    </row>
    <row r="41" spans="2:13" ht="16.5" thickBot="1" x14ac:dyDescent="0.3">
      <c r="B41" s="83" t="s">
        <v>59</v>
      </c>
      <c r="C41" s="93" t="s">
        <v>76</v>
      </c>
      <c r="D41" s="101"/>
      <c r="E41" s="99" t="b">
        <f>IF(E34&lt;C41,FALSE,TRUE)</f>
        <v>1</v>
      </c>
      <c r="F41" s="86"/>
      <c r="G41" s="86"/>
      <c r="H41" s="86"/>
      <c r="I41" s="86"/>
      <c r="J41" s="86"/>
      <c r="K41" s="94"/>
      <c r="L41" s="60"/>
      <c r="M41" s="60"/>
    </row>
    <row r="42" spans="2:13" ht="13.5" thickBot="1" x14ac:dyDescent="0.25">
      <c r="B42" s="83"/>
      <c r="C42" s="84"/>
      <c r="D42" s="84"/>
      <c r="E42" s="84"/>
      <c r="F42" s="86"/>
      <c r="G42" s="86"/>
      <c r="H42" s="86"/>
      <c r="I42" s="86"/>
      <c r="J42" s="86"/>
      <c r="K42" s="94"/>
      <c r="L42" s="60"/>
      <c r="M42" s="60"/>
    </row>
    <row r="43" spans="2:13" ht="15.75" thickBot="1" x14ac:dyDescent="0.3">
      <c r="B43" s="83" t="s">
        <v>24</v>
      </c>
      <c r="C43" s="87" t="s">
        <v>76</v>
      </c>
      <c r="D43" s="84"/>
      <c r="E43" s="60"/>
      <c r="F43" s="86"/>
      <c r="G43" s="86"/>
      <c r="H43" s="86"/>
      <c r="I43" s="86"/>
      <c r="J43" s="86"/>
      <c r="K43" s="94"/>
      <c r="L43" s="60"/>
      <c r="M43" s="60"/>
    </row>
    <row r="44" spans="2:13" ht="13.5" thickBot="1" x14ac:dyDescent="0.25">
      <c r="B44" s="26"/>
      <c r="C44" s="92"/>
      <c r="D44" s="92"/>
      <c r="E44" s="92"/>
      <c r="F44" s="34"/>
      <c r="G44" s="34"/>
      <c r="H44" s="59" t="s">
        <v>9</v>
      </c>
      <c r="I44" s="34"/>
      <c r="J44" s="59" t="s">
        <v>25</v>
      </c>
      <c r="K44" s="24"/>
    </row>
    <row r="45" spans="2:13" ht="13.5" thickBot="1" x14ac:dyDescent="0.25">
      <c r="B45" s="26" t="s">
        <v>33</v>
      </c>
      <c r="C45" s="92"/>
      <c r="D45" s="92"/>
      <c r="E45" s="92"/>
      <c r="F45" s="34"/>
      <c r="G45" s="34"/>
      <c r="H45" s="41"/>
      <c r="I45" s="34"/>
      <c r="J45" s="41"/>
      <c r="K45" s="24"/>
    </row>
    <row r="46" spans="2:13" x14ac:dyDescent="0.2">
      <c r="B46" s="33"/>
      <c r="C46" s="35"/>
      <c r="D46" s="35"/>
      <c r="E46" s="35"/>
      <c r="F46" s="23"/>
      <c r="G46" s="23"/>
      <c r="H46" s="23"/>
      <c r="I46" s="23"/>
      <c r="J46" s="23"/>
      <c r="K46" s="24"/>
    </row>
    <row r="47" spans="2:13" x14ac:dyDescent="0.2">
      <c r="B47" s="33"/>
      <c r="C47" s="35"/>
      <c r="D47" s="35"/>
      <c r="E47" s="35"/>
      <c r="F47" s="23"/>
      <c r="G47" s="23"/>
      <c r="H47" s="23"/>
      <c r="I47" s="23"/>
      <c r="J47" s="23"/>
      <c r="K47" s="24"/>
    </row>
    <row r="48" spans="2:13" ht="15.75" x14ac:dyDescent="0.25">
      <c r="B48" s="21"/>
      <c r="C48" s="37" t="s">
        <v>15</v>
      </c>
      <c r="D48" s="23"/>
      <c r="E48" s="23"/>
      <c r="F48" s="23"/>
      <c r="G48" s="23"/>
      <c r="H48" s="23"/>
      <c r="I48" s="23"/>
      <c r="J48" s="23"/>
      <c r="K48" s="24"/>
    </row>
    <row r="49" spans="2:11" ht="13.5" thickBot="1" x14ac:dyDescent="0.25">
      <c r="B49" s="38"/>
      <c r="C49" s="39"/>
      <c r="D49" s="39"/>
      <c r="E49" s="39"/>
      <c r="F49" s="39"/>
      <c r="G49" s="39"/>
      <c r="H49" s="39"/>
      <c r="I49" s="39"/>
      <c r="J49" s="39"/>
      <c r="K49" s="40"/>
    </row>
  </sheetData>
  <protectedRanges>
    <protectedRange password="A6A8" sqref="E39:E40 F32:J40 D32:D40 C37:C38 E32:E36" name="Rango1" securityDescriptor="O:WDG:WDD:(A;;CC;;;S-1-5-21-199951751-1729893642-1780572237-10300)"/>
  </protectedRanges>
  <mergeCells count="9">
    <mergeCell ref="B2:B5"/>
    <mergeCell ref="C3:H3"/>
    <mergeCell ref="C4:H4"/>
    <mergeCell ref="C5:H5"/>
    <mergeCell ref="I2:K2"/>
    <mergeCell ref="I3:K3"/>
    <mergeCell ref="I4:K4"/>
    <mergeCell ref="I5:K5"/>
    <mergeCell ref="C2:H2"/>
  </mergeCells>
  <phoneticPr fontId="6" type="noConversion"/>
  <pageMargins left="0.74803149606299213" right="0.74803149606299213" top="0.98425196850393704" bottom="0.98425196850393704" header="0" footer="0"/>
  <pageSetup scale="71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opLeftCell="A35" workbookViewId="0">
      <selection activeCell="E63" sqref="E63"/>
    </sheetView>
  </sheetViews>
  <sheetFormatPr baseColWidth="10" defaultRowHeight="12.75" x14ac:dyDescent="0.2"/>
  <cols>
    <col min="1" max="1" width="34.140625" bestFit="1" customWidth="1"/>
    <col min="8" max="8" width="11.85546875" bestFit="1" customWidth="1"/>
  </cols>
  <sheetData>
    <row r="1" spans="1:10" ht="18" x14ac:dyDescent="0.25">
      <c r="A1" s="17"/>
      <c r="B1" s="18" t="s">
        <v>0</v>
      </c>
      <c r="C1" s="19"/>
      <c r="D1" s="19"/>
      <c r="E1" s="19"/>
      <c r="F1" s="19"/>
      <c r="G1" s="19"/>
      <c r="H1" s="19"/>
      <c r="I1" s="19"/>
      <c r="J1" s="20">
        <v>19</v>
      </c>
    </row>
    <row r="2" spans="1:10" ht="18" x14ac:dyDescent="0.25">
      <c r="A2" s="21"/>
      <c r="B2" s="22" t="s">
        <v>1</v>
      </c>
      <c r="C2" s="23"/>
      <c r="D2" s="23"/>
      <c r="E2" s="23"/>
      <c r="F2" s="23"/>
      <c r="G2" s="23"/>
      <c r="H2" s="23"/>
      <c r="I2" s="23"/>
      <c r="J2" s="24"/>
    </row>
    <row r="3" spans="1:10" ht="18" x14ac:dyDescent="0.25">
      <c r="A3" s="21"/>
      <c r="B3" s="22"/>
      <c r="C3" s="23"/>
      <c r="D3" s="23"/>
      <c r="E3" s="23"/>
      <c r="F3" s="23"/>
      <c r="G3" s="23"/>
      <c r="H3" s="23"/>
      <c r="I3" s="23"/>
      <c r="J3" s="24"/>
    </row>
    <row r="4" spans="1:10" ht="18" x14ac:dyDescent="0.25">
      <c r="A4" s="21"/>
      <c r="B4" s="22"/>
      <c r="C4" s="23"/>
      <c r="D4" s="23"/>
      <c r="E4" s="23"/>
      <c r="F4" s="23"/>
      <c r="G4" s="23"/>
      <c r="H4" s="23"/>
      <c r="I4" s="23"/>
      <c r="J4" s="24"/>
    </row>
    <row r="5" spans="1:10" ht="18" x14ac:dyDescent="0.25">
      <c r="A5" s="21"/>
      <c r="B5" s="22"/>
      <c r="C5" s="23"/>
      <c r="D5" s="23"/>
      <c r="E5" s="23"/>
      <c r="F5" s="23"/>
      <c r="G5" s="23"/>
      <c r="H5" s="23"/>
      <c r="I5" s="23"/>
      <c r="J5" s="24"/>
    </row>
    <row r="6" spans="1:10" ht="18" x14ac:dyDescent="0.25">
      <c r="A6" s="21"/>
      <c r="B6" s="25"/>
      <c r="C6" s="23"/>
      <c r="D6" s="23"/>
      <c r="E6" s="23"/>
      <c r="F6" s="23"/>
      <c r="G6" s="23"/>
      <c r="H6" s="23"/>
      <c r="I6" s="23"/>
      <c r="J6" s="24"/>
    </row>
    <row r="7" spans="1:10" ht="18" x14ac:dyDescent="0.25">
      <c r="A7" s="21"/>
      <c r="B7" s="22" t="s">
        <v>42</v>
      </c>
      <c r="C7" s="23"/>
      <c r="D7" s="23"/>
      <c r="E7" s="23"/>
      <c r="F7" s="23"/>
      <c r="G7" s="23"/>
      <c r="H7" s="23"/>
      <c r="I7" s="23"/>
      <c r="J7" s="24"/>
    </row>
    <row r="8" spans="1:10" x14ac:dyDescent="0.2">
      <c r="A8" s="21"/>
      <c r="B8" s="23"/>
      <c r="C8" s="23"/>
      <c r="D8" s="23"/>
      <c r="E8" s="23"/>
      <c r="F8" s="23"/>
      <c r="G8" s="23"/>
      <c r="H8" s="23"/>
      <c r="I8" s="23"/>
      <c r="J8" s="24"/>
    </row>
    <row r="9" spans="1:10" x14ac:dyDescent="0.2">
      <c r="A9" s="21"/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">
      <c r="A10" s="21"/>
      <c r="B10" s="23"/>
      <c r="C10" s="23"/>
      <c r="D10" s="23"/>
      <c r="E10" s="23"/>
      <c r="F10" s="23"/>
      <c r="G10" s="23"/>
      <c r="H10" s="23"/>
      <c r="I10" s="23"/>
      <c r="J10" s="24"/>
    </row>
    <row r="11" spans="1:10" x14ac:dyDescent="0.2">
      <c r="A11" s="26" t="s">
        <v>3</v>
      </c>
      <c r="B11" s="27" t="s">
        <v>38</v>
      </c>
      <c r="C11" s="28"/>
      <c r="D11" s="28"/>
      <c r="E11" s="23"/>
      <c r="F11" s="23"/>
      <c r="G11" s="23"/>
      <c r="H11" s="23"/>
      <c r="I11" s="23"/>
      <c r="J11" s="24"/>
    </row>
    <row r="12" spans="1:10" x14ac:dyDescent="0.2">
      <c r="A12" s="26"/>
      <c r="B12" s="29"/>
      <c r="C12" s="28"/>
      <c r="D12" s="28"/>
      <c r="E12" s="23"/>
      <c r="F12" s="23"/>
      <c r="G12" s="23"/>
      <c r="H12" s="23"/>
      <c r="I12" s="23"/>
      <c r="J12" s="24"/>
    </row>
    <row r="13" spans="1:10" x14ac:dyDescent="0.2">
      <c r="A13" s="26" t="s">
        <v>4</v>
      </c>
      <c r="B13" s="27" t="s">
        <v>37</v>
      </c>
      <c r="C13" s="28"/>
      <c r="D13" s="28"/>
      <c r="E13" s="23"/>
      <c r="F13" s="23"/>
      <c r="G13" s="23"/>
      <c r="H13" s="23"/>
      <c r="I13" s="23"/>
      <c r="J13" s="24"/>
    </row>
    <row r="14" spans="1:10" x14ac:dyDescent="0.2">
      <c r="A14" s="26"/>
      <c r="B14" s="29"/>
      <c r="C14" s="28"/>
      <c r="D14" s="28"/>
      <c r="E14" s="23"/>
      <c r="F14" s="23"/>
      <c r="G14" s="23"/>
      <c r="H14" s="23"/>
      <c r="I14" s="23"/>
      <c r="J14" s="24"/>
    </row>
    <row r="15" spans="1:10" x14ac:dyDescent="0.2">
      <c r="A15" s="26" t="s">
        <v>5</v>
      </c>
      <c r="B15" s="27" t="s">
        <v>40</v>
      </c>
      <c r="C15" s="28"/>
      <c r="D15" s="28"/>
      <c r="E15" s="23"/>
      <c r="F15" s="23"/>
      <c r="G15" s="23"/>
      <c r="H15" s="23"/>
      <c r="I15" s="23"/>
      <c r="J15" s="24"/>
    </row>
    <row r="16" spans="1:10" x14ac:dyDescent="0.2">
      <c r="A16" s="26"/>
      <c r="B16" s="29"/>
      <c r="C16" s="28"/>
      <c r="D16" s="28"/>
      <c r="E16" s="23"/>
      <c r="F16" s="23"/>
      <c r="G16" s="23"/>
      <c r="H16" s="23"/>
      <c r="I16" s="23"/>
      <c r="J16" s="24"/>
    </row>
    <row r="17" spans="1:10" x14ac:dyDescent="0.2">
      <c r="A17" s="26" t="s">
        <v>6</v>
      </c>
      <c r="B17" s="30">
        <v>80414123</v>
      </c>
      <c r="C17" s="28"/>
      <c r="D17" s="28"/>
      <c r="E17" s="23"/>
      <c r="F17" s="23"/>
      <c r="G17" s="23"/>
      <c r="H17" s="23"/>
      <c r="I17" s="23"/>
      <c r="J17" s="24"/>
    </row>
    <row r="18" spans="1:10" x14ac:dyDescent="0.2">
      <c r="A18" s="26"/>
      <c r="B18" s="29"/>
      <c r="C18" s="28"/>
      <c r="D18" s="28"/>
      <c r="E18" s="23"/>
      <c r="F18" s="23"/>
      <c r="G18" s="23"/>
      <c r="H18" s="23"/>
      <c r="I18" s="23"/>
      <c r="J18" s="24"/>
    </row>
    <row r="19" spans="1:10" hidden="1" x14ac:dyDescent="0.2">
      <c r="A19" s="26" t="s">
        <v>7</v>
      </c>
      <c r="B19" s="27"/>
      <c r="C19" s="28"/>
      <c r="D19" s="28"/>
      <c r="E19" s="23"/>
      <c r="F19" s="23"/>
      <c r="G19" s="23"/>
      <c r="H19" s="23"/>
      <c r="I19" s="23"/>
      <c r="J19" s="24"/>
    </row>
    <row r="20" spans="1:10" hidden="1" x14ac:dyDescent="0.2">
      <c r="A20" s="26"/>
      <c r="B20" s="29"/>
      <c r="C20" s="28"/>
      <c r="D20" s="28"/>
      <c r="E20" s="23"/>
      <c r="F20" s="23"/>
      <c r="G20" s="23"/>
      <c r="H20" s="23"/>
      <c r="I20" s="23"/>
      <c r="J20" s="24"/>
    </row>
    <row r="21" spans="1:10" hidden="1" x14ac:dyDescent="0.2">
      <c r="A21" s="26" t="s">
        <v>8</v>
      </c>
      <c r="B21" s="27"/>
      <c r="C21" s="28"/>
      <c r="D21" s="28"/>
      <c r="E21" s="23"/>
      <c r="F21" s="23"/>
      <c r="G21" s="23"/>
      <c r="H21" s="23"/>
      <c r="I21" s="23"/>
      <c r="J21" s="24"/>
    </row>
    <row r="22" spans="1:10" hidden="1" x14ac:dyDescent="0.2">
      <c r="A22" s="26"/>
      <c r="B22" s="29"/>
      <c r="C22" s="28"/>
      <c r="D22" s="28"/>
      <c r="E22" s="23"/>
      <c r="F22" s="23"/>
      <c r="G22" s="23"/>
      <c r="H22" s="23"/>
      <c r="I22" s="23"/>
      <c r="J22" s="24"/>
    </row>
    <row r="23" spans="1:10" hidden="1" x14ac:dyDescent="0.2">
      <c r="A23" s="31" t="s">
        <v>10</v>
      </c>
      <c r="B23" s="53"/>
      <c r="C23" s="28"/>
      <c r="D23" s="28"/>
      <c r="E23" s="23"/>
      <c r="F23" s="23"/>
      <c r="G23" s="23"/>
      <c r="H23" s="23"/>
      <c r="I23" s="23"/>
      <c r="J23" s="24"/>
    </row>
    <row r="24" spans="1:10" hidden="1" x14ac:dyDescent="0.2">
      <c r="A24" s="26"/>
      <c r="B24" s="29"/>
      <c r="C24" s="28"/>
      <c r="D24" s="28"/>
      <c r="E24" s="23"/>
      <c r="F24" s="23"/>
      <c r="G24" s="23"/>
      <c r="H24" s="23"/>
      <c r="I24" s="23"/>
      <c r="J24" s="24"/>
    </row>
    <row r="25" spans="1:10" hidden="1" x14ac:dyDescent="0.2">
      <c r="A25" s="26" t="s">
        <v>11</v>
      </c>
      <c r="B25" s="42"/>
      <c r="C25" s="28"/>
      <c r="D25" s="28"/>
      <c r="E25" s="23"/>
      <c r="F25" s="23"/>
      <c r="G25" s="23"/>
      <c r="H25" s="23"/>
      <c r="I25" s="23"/>
      <c r="J25" s="24"/>
    </row>
    <row r="26" spans="1:10" hidden="1" x14ac:dyDescent="0.2">
      <c r="A26" s="26"/>
      <c r="B26" s="29"/>
      <c r="C26" s="28"/>
      <c r="D26" s="28"/>
      <c r="E26" s="23"/>
      <c r="F26" s="23"/>
      <c r="G26" s="23"/>
      <c r="H26" s="23"/>
      <c r="I26" s="23"/>
      <c r="J26" s="24"/>
    </row>
    <row r="27" spans="1:10" hidden="1" x14ac:dyDescent="0.2">
      <c r="A27" s="26" t="s">
        <v>12</v>
      </c>
      <c r="B27" s="27"/>
      <c r="C27" s="28"/>
      <c r="D27" s="28"/>
      <c r="E27" s="23"/>
      <c r="F27" s="23"/>
      <c r="G27" s="23"/>
      <c r="H27" s="23"/>
      <c r="I27" s="23"/>
      <c r="J27" s="24"/>
    </row>
    <row r="28" spans="1:10" hidden="1" x14ac:dyDescent="0.2">
      <c r="A28" s="26"/>
      <c r="B28" s="29"/>
      <c r="C28" s="28"/>
      <c r="D28" s="28"/>
      <c r="E28" s="23"/>
      <c r="F28" s="23"/>
      <c r="G28" s="23"/>
      <c r="H28" s="23"/>
      <c r="I28" s="23"/>
      <c r="J28" s="24"/>
    </row>
    <row r="29" spans="1:10" hidden="1" x14ac:dyDescent="0.2">
      <c r="A29" s="26" t="s">
        <v>32</v>
      </c>
      <c r="B29" s="30"/>
      <c r="C29" s="28"/>
      <c r="D29" s="52" t="s">
        <v>35</v>
      </c>
      <c r="E29" s="23"/>
      <c r="F29" s="23"/>
      <c r="G29" s="48">
        <v>0.5</v>
      </c>
      <c r="H29" s="51">
        <f>SUM(B29/2)</f>
        <v>0</v>
      </c>
      <c r="I29" s="23"/>
      <c r="J29" s="24"/>
    </row>
    <row r="30" spans="1:10" x14ac:dyDescent="0.2">
      <c r="A30" s="26"/>
      <c r="B30" s="29"/>
      <c r="C30" s="28"/>
      <c r="D30" s="35"/>
      <c r="E30" s="23"/>
      <c r="F30" s="23"/>
      <c r="G30" s="23"/>
      <c r="H30" s="23"/>
      <c r="I30" s="23"/>
      <c r="J30" s="24"/>
    </row>
    <row r="31" spans="1:10" x14ac:dyDescent="0.2">
      <c r="A31" s="26" t="s">
        <v>13</v>
      </c>
      <c r="B31" s="32">
        <f>SUM(E36)</f>
        <v>0.65880067821466837</v>
      </c>
      <c r="C31" s="28"/>
      <c r="D31" s="28"/>
      <c r="E31" s="48"/>
      <c r="F31" s="23"/>
      <c r="G31" s="23"/>
      <c r="H31" s="23"/>
      <c r="I31" s="23"/>
      <c r="J31" s="24"/>
    </row>
    <row r="32" spans="1:10" x14ac:dyDescent="0.2">
      <c r="A32" s="33"/>
      <c r="B32" s="28"/>
      <c r="C32" s="28"/>
      <c r="D32" s="28"/>
      <c r="E32" s="23"/>
      <c r="F32" s="23"/>
      <c r="G32" s="23"/>
      <c r="H32" s="23"/>
      <c r="I32" s="23"/>
      <c r="J32" s="24"/>
    </row>
    <row r="33" spans="1:10" ht="13.5" thickBot="1" x14ac:dyDescent="0.25">
      <c r="A33" s="26" t="s">
        <v>14</v>
      </c>
      <c r="B33" s="34" t="s">
        <v>17</v>
      </c>
      <c r="C33" s="28"/>
      <c r="D33" s="34" t="s">
        <v>18</v>
      </c>
      <c r="E33" s="23"/>
      <c r="F33" s="23"/>
      <c r="G33" s="23"/>
      <c r="H33" s="23"/>
      <c r="I33" s="23"/>
      <c r="J33" s="24"/>
    </row>
    <row r="34" spans="1:10" x14ac:dyDescent="0.2">
      <c r="A34" s="33"/>
      <c r="B34" s="28"/>
      <c r="C34" s="2"/>
      <c r="D34" s="3"/>
      <c r="E34" s="4"/>
      <c r="F34" s="4"/>
      <c r="G34" s="4"/>
      <c r="H34" s="4"/>
      <c r="I34" s="5"/>
      <c r="J34" s="24"/>
    </row>
    <row r="35" spans="1:10" x14ac:dyDescent="0.2">
      <c r="A35" s="33" t="s">
        <v>16</v>
      </c>
      <c r="B35" s="35">
        <v>8921659</v>
      </c>
      <c r="C35" s="6">
        <v>2</v>
      </c>
      <c r="D35" s="7">
        <f>SUM(B35*C35)</f>
        <v>17843318</v>
      </c>
      <c r="E35" s="8">
        <v>1</v>
      </c>
      <c r="F35" s="9"/>
      <c r="G35" s="9"/>
      <c r="H35" s="9"/>
      <c r="I35" s="10"/>
      <c r="J35" s="24"/>
    </row>
    <row r="36" spans="1:10" ht="13.5" thickBot="1" x14ac:dyDescent="0.25">
      <c r="A36" s="33" t="s">
        <v>19</v>
      </c>
      <c r="B36" s="35">
        <v>5877595</v>
      </c>
      <c r="C36" s="6">
        <v>2</v>
      </c>
      <c r="D36" s="7">
        <f>SUM(B36*C36)</f>
        <v>11755190</v>
      </c>
      <c r="E36" s="8">
        <f>SUM(E35*D36/D35)</f>
        <v>0.65880067821466837</v>
      </c>
      <c r="F36" s="9"/>
      <c r="G36" s="9"/>
      <c r="H36" s="9"/>
      <c r="I36" s="10"/>
      <c r="J36" s="24"/>
    </row>
    <row r="37" spans="1:10" ht="13.5" thickBot="1" x14ac:dyDescent="0.25">
      <c r="A37" s="33" t="s">
        <v>20</v>
      </c>
      <c r="B37" s="35"/>
      <c r="C37" s="6"/>
      <c r="D37" s="1">
        <f>SUM(D35-D36)</f>
        <v>6088128</v>
      </c>
      <c r="E37" s="9"/>
      <c r="F37" s="9"/>
      <c r="G37" s="9"/>
      <c r="H37" s="9"/>
      <c r="I37" s="10"/>
      <c r="J37" s="24"/>
    </row>
    <row r="38" spans="1:10" x14ac:dyDescent="0.2">
      <c r="A38" s="33"/>
      <c r="B38" s="35"/>
      <c r="C38" s="6"/>
      <c r="D38" s="7"/>
      <c r="E38" s="9"/>
      <c r="F38" s="9"/>
      <c r="G38" s="9"/>
      <c r="H38" s="9"/>
      <c r="I38" s="10"/>
      <c r="J38" s="24"/>
    </row>
    <row r="39" spans="1:10" ht="13.5" hidden="1" thickBot="1" x14ac:dyDescent="0.25">
      <c r="A39" s="33"/>
      <c r="B39" s="35"/>
      <c r="C39" s="6"/>
      <c r="D39" s="7">
        <f>SUM(D35-566700)</f>
        <v>17276618</v>
      </c>
      <c r="E39" s="9"/>
      <c r="F39" s="9"/>
      <c r="G39" s="9"/>
      <c r="H39" s="9"/>
      <c r="I39" s="10"/>
      <c r="J39" s="24"/>
    </row>
    <row r="40" spans="1:10" ht="13.5" hidden="1" thickBot="1" x14ac:dyDescent="0.25">
      <c r="A40" s="33" t="s">
        <v>21</v>
      </c>
      <c r="B40" s="35"/>
      <c r="C40" s="6"/>
      <c r="D40" s="1">
        <f>SUM(D39/5)</f>
        <v>3455323.6</v>
      </c>
      <c r="E40" s="9"/>
      <c r="F40" s="9"/>
      <c r="G40" s="9"/>
      <c r="H40" s="9"/>
      <c r="I40" s="10"/>
      <c r="J40" s="24"/>
    </row>
    <row r="41" spans="1:10" hidden="1" x14ac:dyDescent="0.2">
      <c r="A41" s="33"/>
      <c r="B41" s="35"/>
      <c r="C41" s="6"/>
      <c r="D41" s="7"/>
      <c r="E41" s="9"/>
      <c r="F41" s="9"/>
      <c r="G41" s="9"/>
      <c r="H41" s="9"/>
      <c r="I41" s="10"/>
      <c r="J41" s="24"/>
    </row>
    <row r="42" spans="1:10" hidden="1" x14ac:dyDescent="0.2">
      <c r="A42" s="33"/>
      <c r="B42" s="35"/>
      <c r="C42" s="6"/>
      <c r="D42" s="7"/>
      <c r="E42" s="9"/>
      <c r="F42" s="9"/>
      <c r="G42" s="9"/>
      <c r="H42" s="9"/>
      <c r="I42" s="10"/>
      <c r="J42" s="24"/>
    </row>
    <row r="43" spans="1:10" hidden="1" x14ac:dyDescent="0.2">
      <c r="A43" s="33" t="s">
        <v>22</v>
      </c>
      <c r="B43" s="35"/>
      <c r="C43" s="6"/>
      <c r="D43" s="7">
        <v>566700</v>
      </c>
      <c r="E43" s="9"/>
      <c r="F43" s="9"/>
      <c r="G43" s="9"/>
      <c r="H43" s="9"/>
      <c r="I43" s="10"/>
      <c r="J43" s="24"/>
    </row>
    <row r="44" spans="1:10" ht="13.5" hidden="1" thickBot="1" x14ac:dyDescent="0.25">
      <c r="A44" s="33" t="s">
        <v>23</v>
      </c>
      <c r="B44" s="35"/>
      <c r="C44" s="6"/>
      <c r="D44" s="11">
        <f>SUM(D40)</f>
        <v>3455323.6</v>
      </c>
      <c r="E44" s="9"/>
      <c r="F44" s="9"/>
      <c r="G44" s="9"/>
      <c r="H44" s="9"/>
      <c r="I44" s="10"/>
      <c r="J44" s="24"/>
    </row>
    <row r="45" spans="1:10" ht="13.5" hidden="1" thickBot="1" x14ac:dyDescent="0.25">
      <c r="A45" s="33"/>
      <c r="B45" s="35"/>
      <c r="C45" s="6"/>
      <c r="D45" s="1">
        <f>SUM(D43:D44)</f>
        <v>4022023.6</v>
      </c>
      <c r="E45" s="9"/>
      <c r="F45" s="9"/>
      <c r="G45" s="9"/>
      <c r="H45" s="9"/>
      <c r="I45" s="10"/>
      <c r="J45" s="24"/>
    </row>
    <row r="46" spans="1:10" x14ac:dyDescent="0.2">
      <c r="A46" s="33"/>
      <c r="B46" s="35"/>
      <c r="C46" s="6"/>
      <c r="D46" s="7"/>
      <c r="E46" s="9"/>
      <c r="F46" s="9"/>
      <c r="G46" s="9"/>
      <c r="H46" s="9"/>
      <c r="I46" s="10"/>
      <c r="J46" s="24"/>
    </row>
    <row r="47" spans="1:10" ht="13.5" hidden="1" thickBot="1" x14ac:dyDescent="0.25">
      <c r="A47" s="33" t="s">
        <v>24</v>
      </c>
      <c r="B47" s="35"/>
      <c r="C47" s="6"/>
      <c r="D47" s="7">
        <f>SUM(D37)</f>
        <v>6088128</v>
      </c>
      <c r="E47" s="9"/>
      <c r="F47" s="12">
        <f>SUM(D45)</f>
        <v>4022023.6</v>
      </c>
      <c r="G47" s="9"/>
      <c r="H47" s="13">
        <f>SUM(D47-F47)</f>
        <v>2066104.4</v>
      </c>
      <c r="I47" s="10"/>
      <c r="J47" s="24"/>
    </row>
    <row r="48" spans="1:10" ht="13.5" thickBot="1" x14ac:dyDescent="0.25">
      <c r="A48" s="33"/>
      <c r="B48" s="35"/>
      <c r="C48" s="14"/>
      <c r="D48" s="11"/>
      <c r="E48" s="15"/>
      <c r="F48" s="15"/>
      <c r="G48" s="15"/>
      <c r="H48" s="15"/>
      <c r="I48" s="16"/>
      <c r="J48" s="24"/>
    </row>
    <row r="49" spans="1:10" ht="13.5" thickBot="1" x14ac:dyDescent="0.25">
      <c r="A49" s="33"/>
      <c r="B49" s="35"/>
      <c r="C49" s="35"/>
      <c r="D49" s="35"/>
      <c r="E49" s="23"/>
      <c r="F49" s="23"/>
      <c r="G49" s="23"/>
      <c r="H49" s="23"/>
      <c r="I49" s="23"/>
      <c r="J49" s="24"/>
    </row>
    <row r="50" spans="1:10" ht="13.5" thickBot="1" x14ac:dyDescent="0.25">
      <c r="A50" s="33" t="s">
        <v>36</v>
      </c>
      <c r="B50" s="35"/>
      <c r="C50" s="35"/>
      <c r="D50" s="43">
        <f>283350+283350+70800+1350000+283350+283350+70900+1377000</f>
        <v>4002100</v>
      </c>
      <c r="E50" s="23"/>
      <c r="F50" s="23"/>
      <c r="G50" s="23"/>
      <c r="H50" s="23"/>
      <c r="I50" s="23"/>
      <c r="J50" s="24"/>
    </row>
    <row r="51" spans="1:10" ht="13.5" thickBot="1" x14ac:dyDescent="0.25">
      <c r="A51" s="33"/>
      <c r="B51" s="35"/>
      <c r="C51" s="35"/>
      <c r="D51" s="35"/>
      <c r="E51" s="23"/>
      <c r="F51" s="23"/>
      <c r="G51" s="23"/>
      <c r="H51" s="23"/>
      <c r="I51" s="23"/>
      <c r="J51" s="24"/>
    </row>
    <row r="52" spans="1:10" ht="13.5" thickBot="1" x14ac:dyDescent="0.25">
      <c r="A52" s="33" t="s">
        <v>29</v>
      </c>
      <c r="B52" s="35"/>
      <c r="C52" s="35"/>
      <c r="D52" s="54">
        <f>SUM(D35-D50)/2</f>
        <v>6920609</v>
      </c>
      <c r="F52" s="28" t="s">
        <v>30</v>
      </c>
      <c r="H52" s="55">
        <f>+D37</f>
        <v>6088128</v>
      </c>
      <c r="J52" s="24"/>
    </row>
    <row r="53" spans="1:10" ht="13.5" thickBot="1" x14ac:dyDescent="0.25">
      <c r="A53" s="33"/>
      <c r="B53" s="35"/>
      <c r="C53" s="35"/>
      <c r="D53" s="35"/>
      <c r="E53" s="23"/>
      <c r="F53" s="23"/>
      <c r="G53" s="36"/>
      <c r="H53" s="23"/>
      <c r="I53" s="36"/>
      <c r="J53" s="24"/>
    </row>
    <row r="54" spans="1:10" ht="13.5" thickBot="1" x14ac:dyDescent="0.25">
      <c r="A54" s="33" t="s">
        <v>31</v>
      </c>
      <c r="B54" s="35"/>
      <c r="C54" s="35"/>
      <c r="D54" s="35"/>
      <c r="E54" s="23"/>
      <c r="F54" s="56">
        <f>SUM(D52-H52)</f>
        <v>832481</v>
      </c>
      <c r="G54" s="36"/>
      <c r="H54" s="23"/>
      <c r="I54" s="36"/>
      <c r="J54" s="24"/>
    </row>
    <row r="55" spans="1:10" ht="13.5" hidden="1" thickBot="1" x14ac:dyDescent="0.25">
      <c r="A55" s="33"/>
      <c r="B55" s="35"/>
      <c r="C55" s="35"/>
      <c r="D55" s="35"/>
      <c r="E55" s="23"/>
      <c r="F55" s="23"/>
      <c r="G55" s="36" t="s">
        <v>9</v>
      </c>
      <c r="H55" s="23"/>
      <c r="I55" s="36" t="s">
        <v>25</v>
      </c>
      <c r="J55" s="24"/>
    </row>
    <row r="56" spans="1:10" ht="13.5" hidden="1" thickBot="1" x14ac:dyDescent="0.25">
      <c r="A56" s="33" t="s">
        <v>33</v>
      </c>
      <c r="B56" s="35"/>
      <c r="C56" s="35"/>
      <c r="D56" s="35"/>
      <c r="E56" s="23"/>
      <c r="F56" s="23"/>
      <c r="G56" s="41"/>
      <c r="H56" s="23"/>
      <c r="I56" s="41"/>
      <c r="J56" s="24"/>
    </row>
    <row r="57" spans="1:10" ht="13.5" hidden="1" thickBot="1" x14ac:dyDescent="0.25">
      <c r="A57" s="33"/>
      <c r="B57" s="35"/>
      <c r="C57" s="35"/>
      <c r="D57" s="35"/>
      <c r="E57" s="23"/>
      <c r="F57" s="23"/>
      <c r="G57" s="23"/>
      <c r="H57" s="23"/>
      <c r="I57" s="23"/>
      <c r="J57" s="24"/>
    </row>
    <row r="58" spans="1:10" ht="13.5" hidden="1" thickBot="1" x14ac:dyDescent="0.25">
      <c r="A58" s="33" t="s">
        <v>28</v>
      </c>
      <c r="B58" s="44" t="s">
        <v>9</v>
      </c>
      <c r="C58" s="45"/>
      <c r="D58" s="44" t="s">
        <v>25</v>
      </c>
      <c r="E58" s="41" t="s">
        <v>26</v>
      </c>
      <c r="F58" s="23"/>
      <c r="G58" s="23"/>
      <c r="H58" s="23"/>
      <c r="I58" s="23"/>
      <c r="J58" s="24"/>
    </row>
    <row r="59" spans="1:10" hidden="1" x14ac:dyDescent="0.2">
      <c r="A59" s="33"/>
      <c r="B59" s="35"/>
      <c r="C59" s="35"/>
      <c r="D59" s="35"/>
      <c r="E59" s="23"/>
      <c r="F59" s="23"/>
      <c r="G59" s="23"/>
      <c r="H59" s="23"/>
      <c r="I59" s="23"/>
      <c r="J59" s="24"/>
    </row>
    <row r="60" spans="1:10" ht="15.75" hidden="1" x14ac:dyDescent="0.25">
      <c r="A60" s="21"/>
      <c r="B60" s="37" t="s">
        <v>15</v>
      </c>
      <c r="C60" s="23"/>
      <c r="D60" s="23"/>
      <c r="E60" s="23"/>
      <c r="F60" s="23"/>
      <c r="G60" s="23"/>
      <c r="H60" s="23"/>
      <c r="I60" s="23"/>
      <c r="J60" s="24"/>
    </row>
    <row r="61" spans="1:10" ht="13.5" thickBot="1" x14ac:dyDescent="0.25">
      <c r="A61" s="38"/>
      <c r="B61" s="39"/>
      <c r="C61" s="39"/>
      <c r="D61" s="39"/>
      <c r="E61" s="39"/>
      <c r="F61" s="39"/>
      <c r="G61" s="39"/>
      <c r="H61" s="39"/>
      <c r="I61" s="39"/>
      <c r="J61" s="40"/>
    </row>
    <row r="64" spans="1:10" ht="13.5" thickBot="1" x14ac:dyDescent="0.25"/>
    <row r="65" spans="1:10" ht="18" x14ac:dyDescent="0.25">
      <c r="A65" s="17"/>
      <c r="B65" s="18" t="s">
        <v>0</v>
      </c>
      <c r="C65" s="19"/>
      <c r="D65" s="19"/>
      <c r="E65" s="19"/>
      <c r="F65" s="19"/>
      <c r="G65" s="19"/>
      <c r="H65" s="19"/>
      <c r="I65" s="19"/>
      <c r="J65" s="20">
        <v>19</v>
      </c>
    </row>
    <row r="66" spans="1:10" ht="18" x14ac:dyDescent="0.25">
      <c r="A66" s="21"/>
      <c r="B66" s="22" t="s">
        <v>1</v>
      </c>
      <c r="C66" s="23"/>
      <c r="D66" s="23"/>
      <c r="E66" s="23"/>
      <c r="F66" s="23"/>
      <c r="G66" s="23"/>
      <c r="H66" s="23"/>
      <c r="I66" s="23"/>
      <c r="J66" s="24"/>
    </row>
    <row r="67" spans="1:10" ht="18" x14ac:dyDescent="0.25">
      <c r="A67" s="21"/>
      <c r="B67" s="22"/>
      <c r="C67" s="23"/>
      <c r="D67" s="23"/>
      <c r="E67" s="23"/>
      <c r="F67" s="23"/>
      <c r="G67" s="23"/>
      <c r="H67" s="23"/>
      <c r="I67" s="23"/>
      <c r="J67" s="24"/>
    </row>
    <row r="68" spans="1:10" ht="18" x14ac:dyDescent="0.25">
      <c r="A68" s="21"/>
      <c r="B68" s="22"/>
      <c r="C68" s="23"/>
      <c r="D68" s="23"/>
      <c r="E68" s="23"/>
      <c r="F68" s="23"/>
      <c r="G68" s="23"/>
      <c r="H68" s="23"/>
      <c r="I68" s="23"/>
      <c r="J68" s="24"/>
    </row>
    <row r="69" spans="1:10" ht="18" x14ac:dyDescent="0.25">
      <c r="A69" s="21"/>
      <c r="B69" s="22"/>
      <c r="C69" s="23"/>
      <c r="D69" s="23"/>
      <c r="E69" s="23"/>
      <c r="F69" s="23"/>
      <c r="G69" s="23"/>
      <c r="H69" s="23"/>
      <c r="I69" s="23"/>
      <c r="J69" s="24"/>
    </row>
    <row r="70" spans="1:10" ht="18" x14ac:dyDescent="0.25">
      <c r="A70" s="21"/>
      <c r="B70" s="25"/>
      <c r="C70" s="23"/>
      <c r="D70" s="23"/>
      <c r="E70" s="23"/>
      <c r="F70" s="23"/>
      <c r="G70" s="23"/>
      <c r="H70" s="23"/>
      <c r="I70" s="23"/>
      <c r="J70" s="24"/>
    </row>
    <row r="71" spans="1:10" ht="18" x14ac:dyDescent="0.25">
      <c r="A71" s="21"/>
      <c r="B71" s="22" t="s">
        <v>2</v>
      </c>
      <c r="C71" s="23"/>
      <c r="D71" s="23"/>
      <c r="E71" s="23"/>
      <c r="F71" s="23"/>
      <c r="G71" s="23"/>
      <c r="H71" s="23"/>
      <c r="I71" s="23"/>
      <c r="J71" s="24"/>
    </row>
    <row r="72" spans="1:10" x14ac:dyDescent="0.2">
      <c r="A72" s="21"/>
      <c r="B72" s="23"/>
      <c r="C72" s="23"/>
      <c r="D72" s="23"/>
      <c r="E72" s="23"/>
      <c r="F72" s="23"/>
      <c r="G72" s="23"/>
      <c r="H72" s="23"/>
      <c r="I72" s="23"/>
      <c r="J72" s="24"/>
    </row>
    <row r="73" spans="1:10" x14ac:dyDescent="0.2">
      <c r="A73" s="21"/>
      <c r="B73" s="23"/>
      <c r="C73" s="23"/>
      <c r="D73" s="23"/>
      <c r="E73" s="23"/>
      <c r="F73" s="23"/>
      <c r="G73" s="23"/>
      <c r="H73" s="23"/>
      <c r="I73" s="23"/>
      <c r="J73" s="24"/>
    </row>
    <row r="74" spans="1:10" x14ac:dyDescent="0.2">
      <c r="A74" s="21"/>
      <c r="B74" s="23"/>
      <c r="C74" s="23"/>
      <c r="D74" s="23"/>
      <c r="E74" s="23"/>
      <c r="F74" s="23"/>
      <c r="G74" s="23"/>
      <c r="H74" s="23"/>
      <c r="I74" s="23"/>
      <c r="J74" s="24"/>
    </row>
    <row r="75" spans="1:10" x14ac:dyDescent="0.2">
      <c r="A75" s="26" t="s">
        <v>3</v>
      </c>
      <c r="B75" s="27" t="s">
        <v>38</v>
      </c>
      <c r="C75" s="28"/>
      <c r="D75" s="28"/>
      <c r="E75" s="23"/>
      <c r="F75" s="23"/>
      <c r="G75" s="23"/>
      <c r="H75" s="23"/>
      <c r="I75" s="23"/>
      <c r="J75" s="24"/>
    </row>
    <row r="76" spans="1:10" x14ac:dyDescent="0.2">
      <c r="A76" s="26"/>
      <c r="B76" s="29"/>
      <c r="C76" s="28"/>
      <c r="D76" s="28"/>
      <c r="E76" s="23"/>
      <c r="F76" s="23"/>
      <c r="G76" s="23"/>
      <c r="H76" s="23"/>
      <c r="I76" s="23"/>
      <c r="J76" s="24"/>
    </row>
    <row r="77" spans="1:10" x14ac:dyDescent="0.2">
      <c r="A77" s="26" t="s">
        <v>4</v>
      </c>
      <c r="B77" s="27" t="s">
        <v>37</v>
      </c>
      <c r="C77" s="28"/>
      <c r="D77" s="28"/>
      <c r="E77" s="23"/>
      <c r="F77" s="23"/>
      <c r="G77" s="23"/>
      <c r="H77" s="23"/>
      <c r="I77" s="23"/>
      <c r="J77" s="24"/>
    </row>
    <row r="78" spans="1:10" x14ac:dyDescent="0.2">
      <c r="A78" s="26"/>
      <c r="B78" s="29"/>
      <c r="C78" s="28"/>
      <c r="D78" s="28"/>
      <c r="E78" s="23"/>
      <c r="F78" s="23"/>
      <c r="G78" s="23"/>
      <c r="H78" s="23"/>
      <c r="I78" s="23"/>
      <c r="J78" s="24"/>
    </row>
    <row r="79" spans="1:10" x14ac:dyDescent="0.2">
      <c r="A79" s="26" t="s">
        <v>5</v>
      </c>
      <c r="B79" s="27" t="s">
        <v>40</v>
      </c>
      <c r="C79" s="28"/>
      <c r="D79" s="28"/>
      <c r="E79" s="23"/>
      <c r="F79" s="23"/>
      <c r="G79" s="23"/>
      <c r="H79" s="23"/>
      <c r="I79" s="23"/>
      <c r="J79" s="24"/>
    </row>
    <row r="80" spans="1:10" x14ac:dyDescent="0.2">
      <c r="A80" s="26"/>
      <c r="B80" s="29"/>
      <c r="C80" s="28"/>
      <c r="D80" s="28"/>
      <c r="E80" s="23"/>
      <c r="F80" s="23"/>
      <c r="G80" s="23"/>
      <c r="H80" s="23"/>
      <c r="I80" s="23"/>
      <c r="J80" s="24"/>
    </row>
    <row r="81" spans="1:10" x14ac:dyDescent="0.2">
      <c r="A81" s="26" t="s">
        <v>6</v>
      </c>
      <c r="B81" s="30">
        <v>80414123</v>
      </c>
      <c r="C81" s="28"/>
      <c r="D81" s="28"/>
      <c r="E81" s="23"/>
      <c r="F81" s="23"/>
      <c r="G81" s="23"/>
      <c r="H81" s="23"/>
      <c r="I81" s="23"/>
      <c r="J81" s="24"/>
    </row>
    <row r="82" spans="1:10" x14ac:dyDescent="0.2">
      <c r="A82" s="26"/>
      <c r="B82" s="29"/>
      <c r="C82" s="28"/>
      <c r="D82" s="28"/>
      <c r="E82" s="23"/>
      <c r="F82" s="23"/>
      <c r="G82" s="23"/>
      <c r="H82" s="23"/>
      <c r="I82" s="23"/>
      <c r="J82" s="24"/>
    </row>
    <row r="83" spans="1:10" x14ac:dyDescent="0.2">
      <c r="A83" s="26" t="s">
        <v>7</v>
      </c>
      <c r="B83" s="27" t="s">
        <v>41</v>
      </c>
      <c r="C83" s="28"/>
      <c r="D83" s="28"/>
      <c r="E83" s="23"/>
      <c r="F83" s="23"/>
      <c r="G83" s="23"/>
      <c r="H83" s="23"/>
      <c r="I83" s="23"/>
      <c r="J83" s="24"/>
    </row>
    <row r="84" spans="1:10" x14ac:dyDescent="0.2">
      <c r="A84" s="26"/>
      <c r="B84" s="29"/>
      <c r="C84" s="28"/>
      <c r="D84" s="28"/>
      <c r="E84" s="23"/>
      <c r="F84" s="23"/>
      <c r="G84" s="23"/>
      <c r="H84" s="23"/>
      <c r="I84" s="23"/>
      <c r="J84" s="24"/>
    </row>
    <row r="85" spans="1:10" x14ac:dyDescent="0.2">
      <c r="A85" s="26" t="s">
        <v>8</v>
      </c>
      <c r="B85" s="27" t="s">
        <v>27</v>
      </c>
      <c r="C85" s="28"/>
      <c r="D85" s="28"/>
      <c r="E85" s="23"/>
      <c r="F85" s="23"/>
      <c r="G85" s="23"/>
      <c r="H85" s="23"/>
      <c r="I85" s="23"/>
      <c r="J85" s="24"/>
    </row>
    <row r="86" spans="1:10" x14ac:dyDescent="0.2">
      <c r="A86" s="26"/>
      <c r="B86" s="29"/>
      <c r="C86" s="28"/>
      <c r="D86" s="28"/>
      <c r="E86" s="23"/>
      <c r="F86" s="23"/>
      <c r="G86" s="23"/>
      <c r="H86" s="23"/>
      <c r="I86" s="23"/>
      <c r="J86" s="24"/>
    </row>
    <row r="87" spans="1:10" x14ac:dyDescent="0.2">
      <c r="A87" s="31" t="s">
        <v>10</v>
      </c>
      <c r="B87" s="53" t="s">
        <v>39</v>
      </c>
      <c r="C87" s="28"/>
      <c r="D87" s="28"/>
      <c r="E87" s="23"/>
      <c r="F87" s="23"/>
      <c r="G87" s="23"/>
      <c r="H87" s="23"/>
      <c r="I87" s="23"/>
      <c r="J87" s="24"/>
    </row>
    <row r="88" spans="1:10" x14ac:dyDescent="0.2">
      <c r="A88" s="26"/>
      <c r="B88" s="29"/>
      <c r="C88" s="28"/>
      <c r="D88" s="28"/>
      <c r="E88" s="23"/>
      <c r="F88" s="23"/>
      <c r="G88" s="23"/>
      <c r="H88" s="23"/>
      <c r="I88" s="23"/>
      <c r="J88" s="24"/>
    </row>
    <row r="89" spans="1:10" x14ac:dyDescent="0.2">
      <c r="A89" s="26" t="s">
        <v>11</v>
      </c>
      <c r="B89" s="42">
        <v>35000000</v>
      </c>
      <c r="C89" s="28"/>
      <c r="D89" s="28"/>
      <c r="E89" s="23"/>
      <c r="F89" s="23"/>
      <c r="G89" s="23"/>
      <c r="H89" s="23"/>
      <c r="I89" s="23"/>
      <c r="J89" s="24"/>
    </row>
    <row r="90" spans="1:10" x14ac:dyDescent="0.2">
      <c r="A90" s="26"/>
      <c r="B90" s="29"/>
      <c r="C90" s="28"/>
      <c r="D90" s="28"/>
      <c r="E90" s="23"/>
      <c r="F90" s="23"/>
      <c r="G90" s="23"/>
      <c r="H90" s="23"/>
      <c r="I90" s="23"/>
      <c r="J90" s="24"/>
    </row>
    <row r="91" spans="1:10" x14ac:dyDescent="0.2">
      <c r="A91" s="26" t="s">
        <v>12</v>
      </c>
      <c r="B91" s="27">
        <v>60</v>
      </c>
      <c r="C91" s="35"/>
      <c r="D91" s="28"/>
      <c r="E91" s="23"/>
      <c r="F91" s="23"/>
      <c r="G91" s="23"/>
      <c r="H91" s="23"/>
      <c r="I91" s="23"/>
      <c r="J91" s="24"/>
    </row>
    <row r="92" spans="1:10" x14ac:dyDescent="0.2">
      <c r="A92" s="26"/>
      <c r="B92" s="29"/>
      <c r="C92" s="28"/>
      <c r="D92" s="28"/>
      <c r="E92" s="23"/>
      <c r="F92" s="23"/>
      <c r="G92" s="23"/>
      <c r="H92" s="23"/>
      <c r="I92" s="23"/>
      <c r="J92" s="24"/>
    </row>
    <row r="93" spans="1:10" x14ac:dyDescent="0.2">
      <c r="A93" s="26" t="s">
        <v>32</v>
      </c>
      <c r="B93" s="57">
        <v>776411</v>
      </c>
      <c r="C93" s="28"/>
      <c r="D93" s="52" t="s">
        <v>35</v>
      </c>
      <c r="E93" s="23"/>
      <c r="F93" s="23"/>
      <c r="G93" s="48">
        <v>0.5</v>
      </c>
      <c r="H93" s="51">
        <f>SUM(B93/2)</f>
        <v>388205.5</v>
      </c>
      <c r="I93" s="23"/>
      <c r="J93" s="24"/>
    </row>
    <row r="94" spans="1:10" x14ac:dyDescent="0.2">
      <c r="A94" s="26"/>
      <c r="B94" s="29"/>
      <c r="C94" s="28"/>
      <c r="D94" s="35"/>
      <c r="E94" s="23"/>
      <c r="F94" s="23"/>
      <c r="G94" s="23"/>
      <c r="H94" s="23"/>
      <c r="I94" s="23"/>
      <c r="J94" s="24"/>
    </row>
    <row r="95" spans="1:10" x14ac:dyDescent="0.2">
      <c r="A95" s="26" t="s">
        <v>13</v>
      </c>
      <c r="B95" s="32">
        <f>SUM(E100)</f>
        <v>0.56718974576365222</v>
      </c>
      <c r="C95" s="28"/>
      <c r="D95" s="28"/>
      <c r="E95" s="48"/>
      <c r="F95" s="23"/>
      <c r="G95" s="23"/>
      <c r="H95" s="23"/>
      <c r="I95" s="23"/>
      <c r="J95" s="24"/>
    </row>
    <row r="96" spans="1:10" x14ac:dyDescent="0.2">
      <c r="A96" s="33"/>
      <c r="B96" s="28"/>
      <c r="C96" s="28"/>
      <c r="D96" s="28"/>
      <c r="E96" s="23"/>
      <c r="F96" s="23"/>
      <c r="G96" s="23"/>
      <c r="H96" s="23"/>
      <c r="I96" s="23"/>
      <c r="J96" s="24"/>
    </row>
    <row r="97" spans="1:10" ht="13.5" thickBot="1" x14ac:dyDescent="0.25">
      <c r="A97" s="26" t="s">
        <v>14</v>
      </c>
      <c r="B97" s="34" t="s">
        <v>17</v>
      </c>
      <c r="C97" s="28"/>
      <c r="D97" s="34" t="s">
        <v>18</v>
      </c>
      <c r="E97" s="23"/>
      <c r="F97" s="23"/>
      <c r="G97" s="23"/>
      <c r="H97" s="23"/>
      <c r="I97" s="23"/>
      <c r="J97" s="24"/>
    </row>
    <row r="98" spans="1:10" x14ac:dyDescent="0.2">
      <c r="A98" s="33"/>
      <c r="B98" s="28"/>
      <c r="C98" s="2"/>
      <c r="D98" s="3"/>
      <c r="E98" s="4"/>
      <c r="F98" s="4"/>
      <c r="G98" s="4"/>
      <c r="H98" s="4"/>
      <c r="I98" s="5"/>
      <c r="J98" s="24"/>
    </row>
    <row r="99" spans="1:10" x14ac:dyDescent="0.2">
      <c r="A99" s="33" t="s">
        <v>16</v>
      </c>
      <c r="B99" s="35">
        <v>8921659</v>
      </c>
      <c r="C99" s="6">
        <v>2</v>
      </c>
      <c r="D99" s="7">
        <f>SUM(B99*C99)</f>
        <v>17843318</v>
      </c>
      <c r="E99" s="8">
        <v>1</v>
      </c>
      <c r="F99" s="9"/>
      <c r="G99" s="9"/>
      <c r="H99" s="9"/>
      <c r="I99" s="10"/>
      <c r="J99" s="24"/>
    </row>
    <row r="100" spans="1:10" ht="13.5" thickBot="1" x14ac:dyDescent="0.25">
      <c r="A100" s="33" t="s">
        <v>19</v>
      </c>
      <c r="B100" s="35">
        <v>5877595</v>
      </c>
      <c r="C100" s="6">
        <v>2</v>
      </c>
      <c r="D100" s="7">
        <f>SUM(B100*C100)-2411054+776411</f>
        <v>10120547</v>
      </c>
      <c r="E100" s="8">
        <f>SUM(E99*D100/D99)</f>
        <v>0.56718974576365222</v>
      </c>
      <c r="F100" s="9"/>
      <c r="G100" s="9"/>
      <c r="H100" s="9"/>
      <c r="I100" s="10"/>
      <c r="J100" s="24"/>
    </row>
    <row r="101" spans="1:10" ht="13.5" thickBot="1" x14ac:dyDescent="0.25">
      <c r="A101" s="33" t="s">
        <v>20</v>
      </c>
      <c r="B101" s="35"/>
      <c r="C101" s="6"/>
      <c r="D101" s="1">
        <f>SUM(D99-D100)</f>
        <v>7722771</v>
      </c>
      <c r="E101" s="9"/>
      <c r="F101" s="9"/>
      <c r="G101" s="9"/>
      <c r="H101" s="9"/>
      <c r="I101" s="10"/>
      <c r="J101" s="24"/>
    </row>
    <row r="102" spans="1:10" x14ac:dyDescent="0.2">
      <c r="A102" s="33"/>
      <c r="B102" s="35"/>
      <c r="C102" s="6"/>
      <c r="D102" s="7"/>
      <c r="E102" s="9"/>
      <c r="F102" s="9"/>
      <c r="G102" s="9"/>
      <c r="H102" s="9"/>
      <c r="I102" s="10"/>
      <c r="J102" s="24"/>
    </row>
    <row r="103" spans="1:10" hidden="1" x14ac:dyDescent="0.2">
      <c r="A103" s="33"/>
      <c r="B103" s="35"/>
      <c r="C103" s="6"/>
      <c r="D103" s="7">
        <f>SUM(D99-566700)</f>
        <v>17276618</v>
      </c>
      <c r="E103" s="9"/>
      <c r="F103" s="9"/>
      <c r="G103" s="9"/>
      <c r="H103" s="9"/>
      <c r="I103" s="10"/>
      <c r="J103" s="24"/>
    </row>
    <row r="104" spans="1:10" ht="13.5" hidden="1" thickBot="1" x14ac:dyDescent="0.25">
      <c r="A104" s="33" t="s">
        <v>21</v>
      </c>
      <c r="B104" s="35"/>
      <c r="C104" s="6"/>
      <c r="D104" s="1">
        <f>SUM(D103/5)</f>
        <v>3455323.6</v>
      </c>
      <c r="E104" s="9"/>
      <c r="F104" s="9"/>
      <c r="G104" s="9"/>
      <c r="H104" s="9"/>
      <c r="I104" s="10"/>
      <c r="J104" s="24"/>
    </row>
    <row r="105" spans="1:10" hidden="1" x14ac:dyDescent="0.2">
      <c r="A105" s="33"/>
      <c r="B105" s="35"/>
      <c r="C105" s="6"/>
      <c r="D105" s="7"/>
      <c r="E105" s="9"/>
      <c r="F105" s="9"/>
      <c r="G105" s="9"/>
      <c r="H105" s="9"/>
      <c r="I105" s="10"/>
      <c r="J105" s="24"/>
    </row>
    <row r="106" spans="1:10" hidden="1" x14ac:dyDescent="0.2">
      <c r="A106" s="33"/>
      <c r="B106" s="35"/>
      <c r="C106" s="6"/>
      <c r="D106" s="7"/>
      <c r="E106" s="9"/>
      <c r="F106" s="9"/>
      <c r="G106" s="9"/>
      <c r="H106" s="9"/>
      <c r="I106" s="10"/>
      <c r="J106" s="24"/>
    </row>
    <row r="107" spans="1:10" hidden="1" x14ac:dyDescent="0.2">
      <c r="A107" s="33" t="s">
        <v>22</v>
      </c>
      <c r="B107" s="35"/>
      <c r="C107" s="6"/>
      <c r="D107" s="7">
        <v>566700</v>
      </c>
      <c r="E107" s="9"/>
      <c r="F107" s="9"/>
      <c r="G107" s="9"/>
      <c r="H107" s="9"/>
      <c r="I107" s="10"/>
      <c r="J107" s="24"/>
    </row>
    <row r="108" spans="1:10" ht="13.5" hidden="1" thickBot="1" x14ac:dyDescent="0.25">
      <c r="A108" s="33" t="s">
        <v>23</v>
      </c>
      <c r="B108" s="35"/>
      <c r="C108" s="6"/>
      <c r="D108" s="11">
        <f>SUM(D104)</f>
        <v>3455323.6</v>
      </c>
      <c r="E108" s="9"/>
      <c r="F108" s="9"/>
      <c r="G108" s="9"/>
      <c r="H108" s="9"/>
      <c r="I108" s="10"/>
      <c r="J108" s="24"/>
    </row>
    <row r="109" spans="1:10" ht="13.5" hidden="1" thickBot="1" x14ac:dyDescent="0.25">
      <c r="A109" s="33"/>
      <c r="B109" s="35"/>
      <c r="C109" s="6"/>
      <c r="D109" s="1">
        <f>SUM(D107:D108)</f>
        <v>4022023.6</v>
      </c>
      <c r="E109" s="9"/>
      <c r="F109" s="9"/>
      <c r="G109" s="9"/>
      <c r="H109" s="9"/>
      <c r="I109" s="10"/>
      <c r="J109" s="24"/>
    </row>
    <row r="110" spans="1:10" x14ac:dyDescent="0.2">
      <c r="A110" s="33"/>
      <c r="B110" s="35"/>
      <c r="C110" s="6"/>
      <c r="D110" s="7"/>
      <c r="E110" s="9"/>
      <c r="F110" s="9"/>
      <c r="G110" s="9"/>
      <c r="H110" s="9"/>
      <c r="I110" s="10"/>
      <c r="J110" s="24"/>
    </row>
    <row r="111" spans="1:10" ht="13.5" hidden="1" thickBot="1" x14ac:dyDescent="0.25">
      <c r="A111" s="33" t="s">
        <v>24</v>
      </c>
      <c r="B111" s="35"/>
      <c r="C111" s="6"/>
      <c r="D111" s="7">
        <f>SUM(D101)</f>
        <v>7722771</v>
      </c>
      <c r="E111" s="9"/>
      <c r="F111" s="12">
        <f>SUM(D109)</f>
        <v>4022023.6</v>
      </c>
      <c r="G111" s="9"/>
      <c r="H111" s="13">
        <f>SUM(D111-F111)</f>
        <v>3700747.4</v>
      </c>
      <c r="I111" s="10"/>
      <c r="J111" s="24"/>
    </row>
    <row r="112" spans="1:10" ht="13.5" thickBot="1" x14ac:dyDescent="0.25">
      <c r="A112" s="33"/>
      <c r="B112" s="35"/>
      <c r="C112" s="14"/>
      <c r="D112" s="11"/>
      <c r="E112" s="15"/>
      <c r="F112" s="15"/>
      <c r="G112" s="15"/>
      <c r="H112" s="15"/>
      <c r="I112" s="16"/>
      <c r="J112" s="24"/>
    </row>
    <row r="113" spans="1:10" ht="13.5" thickBot="1" x14ac:dyDescent="0.25">
      <c r="A113" s="33"/>
      <c r="B113" s="35"/>
      <c r="C113" s="35"/>
      <c r="D113" s="35"/>
      <c r="E113" s="23"/>
      <c r="F113" s="23"/>
      <c r="G113" s="23"/>
      <c r="H113" s="23"/>
      <c r="I113" s="23"/>
      <c r="J113" s="24"/>
    </row>
    <row r="114" spans="1:10" ht="13.5" thickBot="1" x14ac:dyDescent="0.25">
      <c r="A114" s="33" t="s">
        <v>36</v>
      </c>
      <c r="B114" s="35"/>
      <c r="C114" s="35"/>
      <c r="D114" s="43">
        <f>283350+283350+70800+1350000+283350+283350+70900+1377000</f>
        <v>4002100</v>
      </c>
      <c r="E114" s="23"/>
      <c r="F114" s="23"/>
      <c r="G114" s="23"/>
      <c r="H114" s="23"/>
      <c r="I114" s="23"/>
      <c r="J114" s="24"/>
    </row>
    <row r="115" spans="1:10" ht="13.5" thickBot="1" x14ac:dyDescent="0.25">
      <c r="A115" s="33"/>
      <c r="B115" s="35"/>
      <c r="C115" s="35"/>
      <c r="D115" s="35"/>
      <c r="E115" s="23"/>
      <c r="F115" s="23"/>
      <c r="G115" s="23"/>
      <c r="H115" s="23"/>
      <c r="I115" s="23"/>
      <c r="J115" s="24"/>
    </row>
    <row r="116" spans="1:10" ht="13.5" thickBot="1" x14ac:dyDescent="0.25">
      <c r="A116" s="33" t="s">
        <v>29</v>
      </c>
      <c r="B116" s="35"/>
      <c r="C116" s="35"/>
      <c r="D116" s="43">
        <f>SUM(D99-D114)/2</f>
        <v>6920609</v>
      </c>
      <c r="F116" s="28" t="s">
        <v>30</v>
      </c>
      <c r="H116" s="46">
        <f>+D101</f>
        <v>7722771</v>
      </c>
      <c r="J116" s="24"/>
    </row>
    <row r="117" spans="1:10" ht="13.5" thickBot="1" x14ac:dyDescent="0.25">
      <c r="A117" s="33"/>
      <c r="B117" s="35"/>
      <c r="C117" s="35"/>
      <c r="D117" s="35"/>
      <c r="E117" s="23"/>
      <c r="F117" s="23"/>
      <c r="G117" s="36"/>
      <c r="H117" s="23"/>
      <c r="I117" s="36"/>
      <c r="J117" s="24"/>
    </row>
    <row r="118" spans="1:10" ht="13.5" thickBot="1" x14ac:dyDescent="0.25">
      <c r="A118" s="33" t="s">
        <v>31</v>
      </c>
      <c r="B118" s="35"/>
      <c r="C118" s="35"/>
      <c r="D118" s="35"/>
      <c r="E118" s="23"/>
      <c r="F118" s="47">
        <f>SUM(D116-H116)</f>
        <v>-802162</v>
      </c>
      <c r="G118" s="36"/>
      <c r="H118" s="23"/>
      <c r="I118" s="36"/>
      <c r="J118" s="24"/>
    </row>
    <row r="119" spans="1:10" ht="13.5" thickBot="1" x14ac:dyDescent="0.25">
      <c r="A119" s="33"/>
      <c r="B119" s="35"/>
      <c r="C119" s="35"/>
      <c r="D119" s="35"/>
      <c r="E119" s="23"/>
      <c r="F119" s="23"/>
      <c r="G119" s="36" t="s">
        <v>9</v>
      </c>
      <c r="H119" s="23"/>
      <c r="I119" s="36" t="s">
        <v>25</v>
      </c>
      <c r="J119" s="24"/>
    </row>
    <row r="120" spans="1:10" ht="13.5" thickBot="1" x14ac:dyDescent="0.25">
      <c r="A120" s="33" t="s">
        <v>33</v>
      </c>
      <c r="B120" s="35"/>
      <c r="C120" s="35"/>
      <c r="D120" s="35"/>
      <c r="E120" s="23"/>
      <c r="F120" s="23"/>
      <c r="G120" s="41"/>
      <c r="H120" s="23"/>
      <c r="I120" s="41"/>
      <c r="J120" s="24"/>
    </row>
    <row r="121" spans="1:10" ht="13.5" thickBot="1" x14ac:dyDescent="0.25">
      <c r="A121" s="33"/>
      <c r="B121" s="35"/>
      <c r="C121" s="35"/>
      <c r="D121" s="35"/>
      <c r="E121" s="23"/>
      <c r="F121" s="23"/>
      <c r="G121" s="23"/>
      <c r="H121" s="23"/>
      <c r="I121" s="23"/>
      <c r="J121" s="24"/>
    </row>
    <row r="122" spans="1:10" ht="13.5" thickBot="1" x14ac:dyDescent="0.25">
      <c r="A122" s="33" t="s">
        <v>28</v>
      </c>
      <c r="B122" s="44" t="s">
        <v>9</v>
      </c>
      <c r="C122" s="45"/>
      <c r="D122" s="44" t="s">
        <v>25</v>
      </c>
      <c r="E122" s="41" t="s">
        <v>26</v>
      </c>
      <c r="F122" s="23"/>
      <c r="G122" s="23"/>
      <c r="H122" s="23"/>
      <c r="I122" s="23"/>
      <c r="J122" s="24"/>
    </row>
    <row r="123" spans="1:10" x14ac:dyDescent="0.2">
      <c r="A123" s="33"/>
      <c r="B123" s="35"/>
      <c r="C123" s="35"/>
      <c r="D123" s="35"/>
      <c r="E123" s="23"/>
      <c r="F123" s="23"/>
      <c r="G123" s="23"/>
      <c r="H123" s="23"/>
      <c r="I123" s="23"/>
      <c r="J123" s="24"/>
    </row>
    <row r="124" spans="1:10" ht="15.75" x14ac:dyDescent="0.25">
      <c r="A124" s="21"/>
      <c r="B124" s="37" t="s">
        <v>15</v>
      </c>
      <c r="C124" s="23"/>
      <c r="D124" s="23"/>
      <c r="E124" s="23"/>
      <c r="F124" s="23"/>
      <c r="G124" s="23"/>
      <c r="H124" s="23"/>
      <c r="I124" s="23"/>
      <c r="J124" s="24"/>
    </row>
    <row r="125" spans="1:10" ht="13.5" thickBot="1" x14ac:dyDescent="0.25">
      <c r="A125" s="38"/>
      <c r="B125" s="39"/>
      <c r="C125" s="39"/>
      <c r="D125" s="39"/>
      <c r="E125" s="39"/>
      <c r="F125" s="39"/>
      <c r="G125" s="39"/>
      <c r="H125" s="39"/>
      <c r="I125" s="39"/>
      <c r="J125" s="40"/>
    </row>
  </sheetData>
  <protectedRanges>
    <protectedRange password="A6A8" sqref="C35:I48 C99:I112" name="Rango1_1" securityDescriptor="O:WDG:WDD:(A;;CC;;;S-1-5-21-199951751-1729893642-1780572237-10300)"/>
  </protectedRanges>
  <phoneticPr fontId="6" type="noConversion"/>
  <pageMargins left="0.74803149606299213" right="0.74803149606299213" top="0.98425196850393704" bottom="0.98425196850393704" header="0" footer="0"/>
  <pageSetup scale="5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5"/>
  <sheetViews>
    <sheetView topLeftCell="A40" workbookViewId="0">
      <selection activeCell="C61" sqref="C61"/>
    </sheetView>
  </sheetViews>
  <sheetFormatPr baseColWidth="10" defaultRowHeight="12.75" x14ac:dyDescent="0.2"/>
  <cols>
    <col min="1" max="1" width="42.42578125" customWidth="1"/>
    <col min="2" max="2" width="18.7109375" style="50" customWidth="1"/>
    <col min="3" max="3" width="22.5703125" style="50" customWidth="1"/>
    <col min="4" max="7" width="11.42578125" style="50"/>
  </cols>
  <sheetData>
    <row r="2" spans="1:7" ht="15.75" x14ac:dyDescent="0.25">
      <c r="A2" s="63" t="s">
        <v>43</v>
      </c>
    </row>
    <row r="3" spans="1:7" x14ac:dyDescent="0.2">
      <c r="A3" s="49" t="s">
        <v>44</v>
      </c>
    </row>
    <row r="5" spans="1:7" s="49" customFormat="1" ht="13.5" thickBot="1" x14ac:dyDescent="0.25">
      <c r="D5" s="64"/>
      <c r="E5" s="64"/>
      <c r="F5" s="64"/>
      <c r="G5" s="64"/>
    </row>
    <row r="6" spans="1:7" ht="17.25" customHeight="1" x14ac:dyDescent="0.3">
      <c r="A6" s="79" t="s">
        <v>50</v>
      </c>
      <c r="B6" s="68"/>
      <c r="C6" s="69"/>
    </row>
    <row r="7" spans="1:7" ht="21" customHeight="1" x14ac:dyDescent="0.2">
      <c r="A7" s="26"/>
      <c r="B7" s="70" t="s">
        <v>48</v>
      </c>
      <c r="C7" s="71" t="s">
        <v>49</v>
      </c>
    </row>
    <row r="8" spans="1:7" x14ac:dyDescent="0.2">
      <c r="A8" s="72" t="s">
        <v>45</v>
      </c>
      <c r="B8" s="51">
        <v>9228066</v>
      </c>
      <c r="C8" s="73">
        <f>+B8*2</f>
        <v>18456132</v>
      </c>
    </row>
    <row r="9" spans="1:7" ht="13.5" thickBot="1" x14ac:dyDescent="0.25">
      <c r="A9" s="72" t="s">
        <v>46</v>
      </c>
      <c r="B9" s="51">
        <v>6105729</v>
      </c>
      <c r="C9" s="73">
        <f t="shared" ref="C9:C10" si="0">+B9*2</f>
        <v>12211458</v>
      </c>
    </row>
    <row r="10" spans="1:7" s="49" customFormat="1" ht="13.5" thickBot="1" x14ac:dyDescent="0.25">
      <c r="A10" s="74" t="s">
        <v>47</v>
      </c>
      <c r="B10" s="75">
        <f>+B8-B9</f>
        <v>3122337</v>
      </c>
      <c r="C10" s="66">
        <f t="shared" si="0"/>
        <v>6244674</v>
      </c>
      <c r="D10" s="64"/>
      <c r="E10" s="64"/>
      <c r="F10" s="64"/>
      <c r="G10" s="64"/>
    </row>
    <row r="11" spans="1:7" ht="13.5" thickBot="1" x14ac:dyDescent="0.25"/>
    <row r="12" spans="1:7" x14ac:dyDescent="0.2">
      <c r="A12" s="67" t="s">
        <v>51</v>
      </c>
      <c r="B12" s="69"/>
    </row>
    <row r="13" spans="1:7" ht="21" customHeight="1" x14ac:dyDescent="0.2">
      <c r="A13" s="26"/>
      <c r="B13" s="71" t="s">
        <v>48</v>
      </c>
      <c r="C13" s="70"/>
      <c r="D13" s="51"/>
    </row>
    <row r="14" spans="1:7" x14ac:dyDescent="0.2">
      <c r="A14" s="72" t="s">
        <v>45</v>
      </c>
      <c r="B14" s="73">
        <v>9228066</v>
      </c>
      <c r="C14" s="51"/>
      <c r="D14" s="51"/>
    </row>
    <row r="15" spans="1:7" ht="13.5" thickBot="1" x14ac:dyDescent="0.25">
      <c r="A15" s="72" t="s">
        <v>52</v>
      </c>
      <c r="B15" s="73">
        <f>294090+294090+73500+1624000+73522</f>
        <v>2359202</v>
      </c>
      <c r="C15" s="51"/>
      <c r="D15" s="51"/>
    </row>
    <row r="16" spans="1:7" s="49" customFormat="1" ht="13.5" thickBot="1" x14ac:dyDescent="0.25">
      <c r="A16" s="74" t="s">
        <v>53</v>
      </c>
      <c r="B16" s="65">
        <f>+B14-B15</f>
        <v>6868864</v>
      </c>
      <c r="C16" s="76"/>
      <c r="D16" s="70"/>
      <c r="E16" s="64"/>
      <c r="F16" s="64"/>
      <c r="G16" s="64"/>
    </row>
    <row r="17" spans="1:7" ht="13.5" thickBot="1" x14ac:dyDescent="0.25"/>
    <row r="18" spans="1:7" ht="13.5" thickBot="1" x14ac:dyDescent="0.25">
      <c r="A18" s="77" t="s">
        <v>31</v>
      </c>
      <c r="B18" s="78">
        <f>+B16-C10</f>
        <v>624190</v>
      </c>
    </row>
    <row r="19" spans="1:7" x14ac:dyDescent="0.2">
      <c r="A19" s="62" t="s">
        <v>55</v>
      </c>
      <c r="B19" s="50">
        <f>376960*2</f>
        <v>753920</v>
      </c>
    </row>
    <row r="21" spans="1:7" x14ac:dyDescent="0.2">
      <c r="C21" s="50">
        <v>7</v>
      </c>
    </row>
    <row r="23" spans="1:7" ht="13.5" thickBot="1" x14ac:dyDescent="0.25"/>
    <row r="24" spans="1:7" ht="17.25" customHeight="1" x14ac:dyDescent="0.25">
      <c r="A24" s="80" t="s">
        <v>54</v>
      </c>
      <c r="B24" s="68"/>
      <c r="C24" s="69"/>
    </row>
    <row r="25" spans="1:7" ht="21" customHeight="1" x14ac:dyDescent="0.2">
      <c r="A25" s="26"/>
      <c r="B25" s="70" t="s">
        <v>48</v>
      </c>
      <c r="C25" s="71" t="s">
        <v>49</v>
      </c>
    </row>
    <row r="26" spans="1:7" x14ac:dyDescent="0.2">
      <c r="A26" s="72" t="s">
        <v>45</v>
      </c>
      <c r="B26" s="51">
        <v>8921659</v>
      </c>
      <c r="C26" s="73">
        <f>+B26*2</f>
        <v>17843318</v>
      </c>
    </row>
    <row r="27" spans="1:7" ht="13.5" thickBot="1" x14ac:dyDescent="0.25">
      <c r="A27" s="72" t="s">
        <v>46</v>
      </c>
      <c r="B27" s="51">
        <v>5477844</v>
      </c>
      <c r="C27" s="73">
        <f t="shared" ref="C27:C28" si="1">+B27*2</f>
        <v>10955688</v>
      </c>
    </row>
    <row r="28" spans="1:7" s="49" customFormat="1" ht="13.5" thickBot="1" x14ac:dyDescent="0.25">
      <c r="A28" s="74" t="s">
        <v>47</v>
      </c>
      <c r="B28" s="75">
        <f>+B26-B27</f>
        <v>3443815</v>
      </c>
      <c r="C28" s="66">
        <f t="shared" si="1"/>
        <v>6887630</v>
      </c>
      <c r="D28" s="64"/>
      <c r="E28" s="64"/>
      <c r="F28" s="64"/>
      <c r="G28" s="64"/>
    </row>
    <row r="29" spans="1:7" ht="13.5" thickBot="1" x14ac:dyDescent="0.25"/>
    <row r="30" spans="1:7" x14ac:dyDescent="0.2">
      <c r="A30" s="67" t="s">
        <v>51</v>
      </c>
      <c r="B30" s="69"/>
    </row>
    <row r="31" spans="1:7" ht="21" customHeight="1" x14ac:dyDescent="0.2">
      <c r="A31" s="26"/>
      <c r="B31" s="71" t="s">
        <v>48</v>
      </c>
      <c r="C31" s="70"/>
      <c r="D31" s="51"/>
    </row>
    <row r="32" spans="1:7" x14ac:dyDescent="0.2">
      <c r="A32" s="72" t="s">
        <v>45</v>
      </c>
      <c r="B32" s="73">
        <f>+B26</f>
        <v>8921659</v>
      </c>
      <c r="C32" s="51"/>
      <c r="D32" s="51"/>
    </row>
    <row r="33" spans="1:7" ht="13.5" thickBot="1" x14ac:dyDescent="0.25">
      <c r="A33" s="72" t="s">
        <v>52</v>
      </c>
      <c r="B33" s="73">
        <f>283350+283350+70800+1406000+70838</f>
        <v>2114338</v>
      </c>
      <c r="C33" s="51"/>
      <c r="D33" s="51"/>
    </row>
    <row r="34" spans="1:7" s="49" customFormat="1" ht="13.5" thickBot="1" x14ac:dyDescent="0.25">
      <c r="A34" s="74" t="s">
        <v>53</v>
      </c>
      <c r="B34" s="65">
        <f>+B32-B33</f>
        <v>6807321</v>
      </c>
      <c r="C34" s="76">
        <f>+B34-C28</f>
        <v>-80309</v>
      </c>
      <c r="D34" s="70" t="s">
        <v>34</v>
      </c>
      <c r="E34" s="64"/>
      <c r="F34" s="64"/>
      <c r="G34" s="64"/>
    </row>
    <row r="55" spans="1:7" x14ac:dyDescent="0.2">
      <c r="A55" t="s">
        <v>61</v>
      </c>
      <c r="C55" s="64" t="s">
        <v>65</v>
      </c>
    </row>
    <row r="56" spans="1:7" x14ac:dyDescent="0.2">
      <c r="A56" t="s">
        <v>62</v>
      </c>
      <c r="B56" s="50">
        <v>1630035</v>
      </c>
      <c r="C56" s="50">
        <f>+B56</f>
        <v>1630035</v>
      </c>
    </row>
    <row r="57" spans="1:7" x14ac:dyDescent="0.2">
      <c r="A57" t="s">
        <v>63</v>
      </c>
      <c r="B57" s="50">
        <v>400047</v>
      </c>
      <c r="C57" s="50">
        <f>64621+64621+16200+16000</f>
        <v>161442</v>
      </c>
    </row>
    <row r="58" spans="1:7" x14ac:dyDescent="0.2">
      <c r="A58" t="s">
        <v>64</v>
      </c>
      <c r="B58" s="50">
        <f>+B56-B57</f>
        <v>1229988</v>
      </c>
      <c r="C58" s="64">
        <f>+C56-C57</f>
        <v>1468593</v>
      </c>
      <c r="D58" s="107" t="s">
        <v>66</v>
      </c>
    </row>
    <row r="61" spans="1:7" x14ac:dyDescent="0.2">
      <c r="A61" s="62" t="s">
        <v>67</v>
      </c>
      <c r="B61" s="50">
        <f>620000/2</f>
        <v>310000</v>
      </c>
    </row>
    <row r="62" spans="1:7" s="49" customFormat="1" x14ac:dyDescent="0.2">
      <c r="A62" s="49" t="s">
        <v>68</v>
      </c>
      <c r="B62" s="64">
        <f>+B58-B61</f>
        <v>919988</v>
      </c>
      <c r="C62" s="64">
        <f>+B62*2</f>
        <v>1839976</v>
      </c>
      <c r="D62" s="64"/>
      <c r="E62" s="64"/>
      <c r="F62" s="64"/>
      <c r="G62" s="64"/>
    </row>
    <row r="63" spans="1:7" x14ac:dyDescent="0.2">
      <c r="C63" s="50">
        <f>+C62-C58</f>
        <v>371383</v>
      </c>
      <c r="D63" s="107" t="s">
        <v>69</v>
      </c>
    </row>
    <row r="64" spans="1:7" x14ac:dyDescent="0.2">
      <c r="C64" s="50">
        <f>94186*2</f>
        <v>188372</v>
      </c>
      <c r="D64" s="107" t="s">
        <v>70</v>
      </c>
    </row>
    <row r="65" spans="3:4" x14ac:dyDescent="0.2">
      <c r="C65" s="64">
        <f>+C64+C63</f>
        <v>559755</v>
      </c>
      <c r="D65" s="107" t="s">
        <v>71</v>
      </c>
    </row>
  </sheetData>
  <protectedRanges>
    <protectedRange password="A6A8" sqref="C37:I41" name="Rango1" securityDescriptor="O:WDG:WDD:(A;;CC;;;S-1-5-21-199951751-1729893642-1780572237-10300)"/>
  </protectedRanges>
  <phoneticPr fontId="6" type="noConversion"/>
  <pageMargins left="0.74803149606299213" right="0.74803149606299213" top="0.98425196850393704" bottom="0.98425196850393704" header="0" footer="0"/>
  <pageSetup scale="95" orientation="portrait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NV5X2DCNMZXR-79121579-455</_dlc_DocId>
    <_dlc_DocIdUrl xmlns="0948c079-19c9-4a36-bb7d-d65ca794eba7">
      <Url>https://www.supersociedades.gov.co/superintendencia/oficina-asesora-de-planeacion/polinemanu/sgi/_layouts/15/DocIdRedir.aspx?ID=NV5X2DCNMZXR-79121579-455</Url>
      <Description>NV5X2DCNMZXR-79121579-455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FFEB383-C998-445C-A8B2-34B89D8DA086}"/>
</file>

<file path=customXml/itemProps2.xml><?xml version="1.0" encoding="utf-8"?>
<ds:datastoreItem xmlns:ds="http://schemas.openxmlformats.org/officeDocument/2006/customXml" ds:itemID="{30BC0BD3-2CFC-4DCD-A0D3-746B8E755295}"/>
</file>

<file path=customXml/itemProps3.xml><?xml version="1.0" encoding="utf-8"?>
<ds:datastoreItem xmlns:ds="http://schemas.openxmlformats.org/officeDocument/2006/customXml" ds:itemID="{F54A9E2B-C73A-439D-8255-0F3CEE9EFEE6}"/>
</file>

<file path=customXml/itemProps4.xml><?xml version="1.0" encoding="utf-8"?>
<ds:datastoreItem xmlns:ds="http://schemas.openxmlformats.org/officeDocument/2006/customXml" ds:itemID="{2C746AA1-1FEC-4D64-ABD6-614D04FC1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Hoja3!Área_de_impresión</vt:lpstr>
    </vt:vector>
  </TitlesOfParts>
  <Company>SUPERSOCIEDADES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ArnelloB</dc:creator>
  <cp:lastModifiedBy>Juan Camilo Correa Jimenez</cp:lastModifiedBy>
  <cp:lastPrinted>2015-02-16T13:07:53Z</cp:lastPrinted>
  <dcterms:created xsi:type="dcterms:W3CDTF">2012-02-08T23:49:27Z</dcterms:created>
  <dcterms:modified xsi:type="dcterms:W3CDTF">2016-01-05T16:20:37Z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31b0460f-9799-40f6-8546-b9697562998e</vt:lpwstr>
  </property>
</Properties>
</file>