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RubenMP\OneDrive - SUPERINTENDENCIA DE SOCIEDADES\Documentos\Publicaciones\WEB\2023\Indicadores\"/>
    </mc:Choice>
  </mc:AlternateContent>
  <bookViews>
    <workbookView xWindow="0" yWindow="0" windowWidth="0" windowHeight="0" tabRatio="856" firstSheet="5" activeTab="14"/>
  </bookViews>
  <sheets>
    <sheet name="Toma Posesion " sheetId="5" state="hidden" r:id="rId1"/>
    <sheet name="Registro Toma Poses " sheetId="7" state="hidden" r:id="rId2"/>
    <sheet name="Oport Termin Proc" sheetId="6" state="hidden" r:id="rId3"/>
    <sheet name="Regis Opor Term Pro" sheetId="8" state="hidden" r:id="rId4"/>
    <sheet name="TiempoCubrimientoVac" sheetId="24" r:id="rId5"/>
    <sheet name="RegistroTiempoCubrimientoVac" sheetId="25" r:id="rId6"/>
    <sheet name="Poblamiento" sheetId="20" r:id="rId7"/>
    <sheet name="RegistroPoblam" sheetId="21" r:id="rId8"/>
    <sheet name="NivelConocimiento" sheetId="9" r:id="rId9"/>
    <sheet name="RegistroNivel" sheetId="10" r:id="rId10"/>
    <sheet name="PlanBienestar" sheetId="14" r:id="rId11"/>
    <sheet name="RegistroBienestar" sheetId="15" r:id="rId12"/>
    <sheet name="EfectividadInducción" sheetId="17" r:id="rId13"/>
    <sheet name="RegistroInducción" sheetId="18" r:id="rId14"/>
    <sheet name="EficaciaSST" sheetId="22" r:id="rId15"/>
    <sheet name="RegistroSST" sheetId="23" r:id="rId16"/>
  </sheets>
  <externalReferences>
    <externalReference r:id="rId17"/>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AL1" i="23" l="1"/>
  <c r="AL2" i="23"/>
  <c r="AQ2" i="23"/>
  <c r="AL3" i="23"/>
  <c r="AQ3" i="23"/>
  <c r="AL4" i="23"/>
  <c r="AQ4" i="23"/>
  <c r="AQ5" i="23"/>
  <c r="C6" i="23"/>
  <c r="C8" i="23"/>
  <c r="B10" i="23"/>
  <c r="D10" i="23"/>
  <c r="F10" i="23"/>
  <c r="H10" i="23"/>
  <c r="I10" i="23"/>
  <c r="J10" i="23"/>
  <c r="L10" i="23"/>
  <c r="N10" i="23"/>
  <c r="P10" i="23"/>
  <c r="Q10" i="23"/>
  <c r="R10" i="23"/>
  <c r="T10" i="23"/>
  <c r="V10" i="23"/>
  <c r="X10" i="23"/>
  <c r="Y10" i="23"/>
  <c r="Z10" i="23"/>
  <c r="AB10" i="23"/>
  <c r="AD10" i="23"/>
  <c r="AF10" i="23"/>
  <c r="AG10" i="23"/>
  <c r="AH10" i="23"/>
  <c r="AI10" i="23"/>
  <c r="AJ10" i="23"/>
  <c r="B11" i="23"/>
  <c r="I11" i="23"/>
  <c r="Q11" i="23"/>
  <c r="Y11" i="23"/>
  <c r="AG11" i="23"/>
  <c r="AI11" i="23"/>
  <c r="F49" i="22"/>
  <c r="I49" i="22"/>
  <c r="L49" i="22"/>
  <c r="O49" i="22"/>
  <c r="P49" i="22"/>
  <c r="AL1" i="18"/>
  <c r="AL2" i="18"/>
  <c r="AQ2" i="18"/>
  <c r="AL3" i="18"/>
  <c r="AQ3" i="18"/>
  <c r="AL4" i="18"/>
  <c r="AQ4" i="18"/>
  <c r="AQ5" i="18"/>
  <c r="I6" i="18"/>
  <c r="C8" i="18"/>
  <c r="B10" i="18"/>
  <c r="C10" i="18"/>
  <c r="D10" i="18"/>
  <c r="E10" i="18"/>
  <c r="F10" i="18"/>
  <c r="G10" i="18"/>
  <c r="H10" i="18"/>
  <c r="I10" i="18"/>
  <c r="J10" i="18"/>
  <c r="K10" i="18"/>
  <c r="L10" i="18"/>
  <c r="M10" i="18"/>
  <c r="N10" i="18"/>
  <c r="O10" i="18"/>
  <c r="P10" i="18"/>
  <c r="Q10" i="18"/>
  <c r="R10" i="18"/>
  <c r="S10" i="18"/>
  <c r="T10" i="18"/>
  <c r="V10" i="18"/>
  <c r="W10" i="18"/>
  <c r="X10" i="18"/>
  <c r="Y10" i="18"/>
  <c r="Z10" i="18"/>
  <c r="AA10" i="18"/>
  <c r="AB10" i="18"/>
  <c r="AC10" i="18"/>
  <c r="AD10" i="18"/>
  <c r="AE10" i="18"/>
  <c r="AF10" i="18"/>
  <c r="AG10" i="18"/>
  <c r="AH10" i="18"/>
  <c r="AI10" i="18"/>
  <c r="AJ10" i="18"/>
  <c r="B11" i="18"/>
  <c r="I11" i="18"/>
  <c r="Q11" i="18"/>
  <c r="Y11" i="18"/>
  <c r="AG11" i="18"/>
  <c r="AI11" i="18"/>
  <c r="AI13" i="18"/>
  <c r="F49" i="17"/>
  <c r="I49" i="17"/>
  <c r="L49" i="17"/>
  <c r="O49" i="17"/>
  <c r="P49" i="17"/>
  <c r="N1" i="15"/>
  <c r="N2" i="15"/>
  <c r="S2" i="15"/>
  <c r="N3" i="15"/>
  <c r="S3" i="15"/>
  <c r="N4" i="15"/>
  <c r="S4" i="15"/>
  <c r="S5" i="15"/>
  <c r="C6" i="15"/>
  <c r="C8" i="15"/>
  <c r="B10" i="15"/>
  <c r="C10" i="15"/>
  <c r="D10" i="15"/>
  <c r="E10" i="15"/>
  <c r="F10" i="15"/>
  <c r="G10" i="15"/>
  <c r="H10" i="15"/>
  <c r="I10" i="15"/>
  <c r="J10" i="15"/>
  <c r="K10" i="15"/>
  <c r="L10" i="15"/>
  <c r="B11" i="15"/>
  <c r="C11" i="15"/>
  <c r="E11" i="15"/>
  <c r="G11" i="15"/>
  <c r="I11" i="15"/>
  <c r="K11" i="15"/>
  <c r="B12" i="15"/>
  <c r="D12" i="15"/>
  <c r="F12" i="15"/>
  <c r="H12" i="15"/>
  <c r="J12" i="15"/>
  <c r="K12" i="15"/>
  <c r="L12" i="15"/>
  <c r="B13" i="15"/>
  <c r="K13" i="15"/>
  <c r="B14" i="15"/>
  <c r="D14" i="15"/>
  <c r="F14" i="15"/>
  <c r="H14" i="15"/>
  <c r="J14" i="15"/>
  <c r="K14" i="15"/>
  <c r="L14" i="15"/>
  <c r="B15" i="15"/>
  <c r="K15" i="15"/>
  <c r="L16" i="15"/>
  <c r="S2" i="14"/>
  <c r="F49" i="14"/>
  <c r="I49" i="14"/>
  <c r="L49" i="14"/>
  <c r="O49" i="14"/>
  <c r="P49" i="14"/>
  <c r="N1" i="10"/>
  <c r="N2" i="10"/>
  <c r="S2" i="10"/>
  <c r="N3" i="10"/>
  <c r="S3" i="10"/>
  <c r="N4" i="10"/>
  <c r="S4" i="10"/>
  <c r="S5" i="10"/>
  <c r="C6" i="10"/>
  <c r="C8" i="10"/>
  <c r="B10" i="10"/>
  <c r="D10" i="10"/>
  <c r="E10" i="10"/>
  <c r="F10" i="10"/>
  <c r="H10" i="10"/>
  <c r="J10" i="10"/>
  <c r="K10" i="10"/>
  <c r="L10" i="10"/>
  <c r="B11" i="10"/>
  <c r="E11" i="10"/>
  <c r="K11" i="10"/>
  <c r="K12" i="10"/>
  <c r="S2" i="9"/>
  <c r="F49" i="9"/>
  <c r="I49" i="9"/>
  <c r="L49" i="9"/>
  <c r="O49" i="9"/>
  <c r="P49" i="9"/>
  <c r="F50" i="9"/>
  <c r="I50" i="9"/>
  <c r="L50" i="9"/>
  <c r="O50" i="9"/>
  <c r="P50" i="9"/>
  <c r="C6" i="21"/>
  <c r="B10" i="21"/>
  <c r="D10" i="21"/>
  <c r="F10" i="21"/>
  <c r="H10" i="21"/>
  <c r="J10" i="21"/>
  <c r="L10" i="21"/>
  <c r="N10" i="21"/>
  <c r="P10" i="21"/>
  <c r="R10" i="21"/>
  <c r="T10" i="21"/>
  <c r="V10" i="21"/>
  <c r="X10" i="21"/>
  <c r="Z10" i="21"/>
  <c r="AA10" i="21"/>
  <c r="AB10" i="21"/>
  <c r="B11" i="21"/>
  <c r="AA11" i="21"/>
  <c r="C70" i="21"/>
  <c r="C72" i="21"/>
  <c r="C74" i="21"/>
  <c r="C76" i="21"/>
  <c r="S2" i="20"/>
  <c r="D49" i="20"/>
  <c r="E49" i="20"/>
  <c r="F49" i="20"/>
  <c r="G49" i="20"/>
  <c r="H49" i="20"/>
  <c r="I49" i="20"/>
  <c r="J49" i="20"/>
  <c r="K49" i="20"/>
  <c r="L49" i="20"/>
  <c r="M49" i="20"/>
  <c r="N49" i="20"/>
  <c r="O49" i="20"/>
  <c r="P49" i="20"/>
  <c r="F50" i="20"/>
  <c r="I50" i="20"/>
  <c r="L50" i="20"/>
  <c r="O50" i="20"/>
  <c r="P50" i="20"/>
  <c r="C6" i="25"/>
  <c r="B10" i="25"/>
  <c r="D10" i="25"/>
  <c r="E10" i="25"/>
  <c r="F10" i="25"/>
  <c r="G10" i="25"/>
  <c r="H10" i="25"/>
  <c r="I10" i="25"/>
  <c r="J10" i="25"/>
  <c r="K10" i="25"/>
  <c r="L10" i="25"/>
  <c r="M10" i="25"/>
  <c r="N10" i="25"/>
  <c r="P10" i="25"/>
  <c r="R10" i="25"/>
  <c r="T10" i="25"/>
  <c r="V10" i="25"/>
  <c r="W10" i="25"/>
  <c r="X10" i="25"/>
  <c r="Y10" i="25"/>
  <c r="Z10" i="25"/>
  <c r="AA10" i="25"/>
  <c r="AB10" i="25"/>
  <c r="B11" i="25"/>
  <c r="AA11" i="25"/>
  <c r="D49" i="24"/>
  <c r="E49" i="24"/>
  <c r="F49" i="24"/>
  <c r="G49" i="24"/>
  <c r="H49" i="24"/>
  <c r="I49" i="24"/>
  <c r="J49" i="24"/>
  <c r="K49" i="24"/>
  <c r="L49" i="24"/>
  <c r="M49" i="24"/>
  <c r="N49" i="24"/>
  <c r="O49" i="24"/>
  <c r="P49" i="24"/>
  <c r="F50" i="24"/>
  <c r="I50" i="24"/>
  <c r="L50" i="24"/>
  <c r="O50" i="24"/>
  <c r="P50" i="24"/>
  <c r="D10" i="8"/>
  <c r="D12" i="8"/>
  <c r="O49" i="6"/>
  <c r="C12" i="7"/>
  <c r="O49" i="5"/>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7.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<sst xmlns="http://schemas.openxmlformats.org/spreadsheetml/2006/main" count="1307" uniqueCount="352">
  <si>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</si>
  <si>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</si>
  <si>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</si>
  <si>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</si>
  <si>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</si>
  <si>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</si>
  <si>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</si>
  <si>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</si>
  <si>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</si>
  <si>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</si>
  <si>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</si>
  <si>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</si>
  <si>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</si>
  <si>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</si>
  <si>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</si>
  <si>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</si>
  <si>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</si>
  <si>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</si>
  <si>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</si>
  <si>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</si>
  <si>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</si>
  <si>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</si>
  <si>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</si>
  <si>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</si>
  <si>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</si>
  <si>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</si>
  <si>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</si>
  <si>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</si>
  <si>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</si>
  <si>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</si>
  <si>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</si>
  <si>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</si>
  <si>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</si>
  <si>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</si>
  <si>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</si>
  <si>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</si>
  <si>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</si>
  <si>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</si>
  <si>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</si>
  <si>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</si>
  <si>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</si>
  <si>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</si>
  <si>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</si>
  <si>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</si>
  <si>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</si>
  <si>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</si>
  <si>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</si>
  <si>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</si>
  <si>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</si>
  <si>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</si>
  <si>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</si>
  <si>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</si>
  <si>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</si>
  <si>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</si>
  <si>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</si>
  <si>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</si>
  <si>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</si>
  <si>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</si>
  <si>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</si>
  <si>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</si>
  <si>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</si>
  <si>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</si>
  <si>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</si>
  <si>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</si>
  <si>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</si>
  <si>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</si>
  <si>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</si>
  <si>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</si>
  <si>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</si>
  <si>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</si>
  <si>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</si>
  <si>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</si>
  <si>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</si>
  <si>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</si>
  <si>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</si>
  <si>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</si>
  <si>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</si>
  <si>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</si>
  <si>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</si>
  <si>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</si>
  <si>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</si>
  <si>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</si>
  <si>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</si>
  <si>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</si>
  <si>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</si>
  <si>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</si>
  <si>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</si>
  <si>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</si>
  <si>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</si>
  <si>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</si>
  <si>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</si>
  <si>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</si>
  <si>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</si>
  <si>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</si>
  <si>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</si>
  <si>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</si>
  <si>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</si>
  <si>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</si>
  <si>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</si>
  <si>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</si>
  <si>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</si>
  <si>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</si>
  <si>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</si>
  <si>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</si>
  <si>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</si>
  <si>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</si>
  <si>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</si>
  <si>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</si>
  <si>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</si>
  <si>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</si>
  <si>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</si>
  <si>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</si>
  <si>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</si>
  <si>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</si>
  <si>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</si>
  <si>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</si>
  <si>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</si>
  <si>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</si>
  <si>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</si>
  <si>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</si>
  <si>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</si>
  <si>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</si>
  <si>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</si>
  <si>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</si>
  <si>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</si>
  <si>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</si>
  <si>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</si>
  <si>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</si>
  <si>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</si>
  <si>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</si>
  <si>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</si>
  <si>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</si>
  <si>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</si>
  <si>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</si>
  <si>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</si>
  <si>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</si>
  <si>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</si>
  <si>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</si>
  <si>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</si>
  <si>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</si>
  <si>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</si>
  <si>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</si>
  <si>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</si>
  <si>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</si>
  <si>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</si>
  <si>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</si>
  <si>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</si>
  <si>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</si>
  <si>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</si>
  <si>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</si>
  <si>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</si>
  <si>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</si>
  <si>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</si>
  <si>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</si>
  <si>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</si>
  <si>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</si>
  <si>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</si>
  <si>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</si>
  <si>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</si>
  <si>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</si>
  <si>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</si>
  <si>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</si>
  <si>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</si>
  <si>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</si>
  <si>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</si>
  <si>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</si>
  <si>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</si>
  <si>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</si>
  <si>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</si>
  <si>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</si>
  <si>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</si>
  <si>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</si>
  <si>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</si>
  <si>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</si>
  <si>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</si>
  <si>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III</t>
  </si>
  <si>
    <t>TRIMESTRE IV</t>
  </si>
  <si>
    <t>PORCENTAJE</t>
  </si>
  <si>
    <t>Código: GC-F-006</t>
  </si>
  <si>
    <t>Versión 004</t>
  </si>
  <si>
    <t>GESTION DE APOYO JUDICIAL</t>
  </si>
  <si>
    <t>TIPO DE ACCION</t>
  </si>
  <si>
    <t>Cantidad</t>
  </si>
  <si>
    <t>SECRETARIA GENERAL</t>
  </si>
  <si>
    <t>Eficacia</t>
  </si>
  <si>
    <t>Análisis Trimestre 1:</t>
  </si>
  <si>
    <t>Análisis Trimestre 2:</t>
  </si>
  <si>
    <t>Análisis Trimestre 3:</t>
  </si>
  <si>
    <t>Análisis Trimestre 4:</t>
  </si>
  <si>
    <t>&gt;=</t>
  </si>
  <si>
    <t>Encuesta de satisfacción</t>
  </si>
  <si>
    <t>Unidad</t>
  </si>
  <si>
    <t>I TRIMESTRE</t>
  </si>
  <si>
    <t>II TRIMESTRE</t>
  </si>
  <si>
    <t>III TRIMESTRE</t>
  </si>
  <si>
    <t>IV TRIMESTRE</t>
  </si>
  <si>
    <t>Eficiencia</t>
  </si>
  <si>
    <t>Garantizar que los funcionarios nuevos en la entidad conozcan los elementos básicos para el ejercicio de la función pública en la Superintendencia de Sociedades.</t>
  </si>
  <si>
    <t>AGO</t>
  </si>
  <si>
    <t>ENERO</t>
  </si>
  <si>
    <t>FEBRERO</t>
  </si>
  <si>
    <t>MARZO</t>
  </si>
  <si>
    <t>ABRIL</t>
  </si>
  <si>
    <t>MAYO</t>
  </si>
  <si>
    <t>JUNIO</t>
  </si>
  <si>
    <t>JULIO</t>
  </si>
  <si>
    <t>AGOSTO</t>
  </si>
  <si>
    <t>SEPTIEMBRE</t>
  </si>
  <si>
    <t>OCTUBRE</t>
  </si>
  <si>
    <t>NOVIEMBRE</t>
  </si>
  <si>
    <t>DICIEMBRE</t>
  </si>
  <si>
    <t>Medir el grado de percepción de las actividades definidas en el Plan Anual de Bienestar</t>
  </si>
  <si>
    <t>Nivel de Conocimiento</t>
  </si>
  <si>
    <t xml:space="preserve">Evaluación Final </t>
  </si>
  <si>
    <t>Evaluación Inicial</t>
  </si>
  <si>
    <t xml:space="preserve">Test de Conocimiento - Base de Datos </t>
  </si>
  <si>
    <t>Satisfacción del Plan Anual de Bienestar</t>
  </si>
  <si>
    <t>Entre 5% y 10%</t>
  </si>
  <si>
    <t>Menor a 5%</t>
  </si>
  <si>
    <t>Mayor o Igual a 10%</t>
  </si>
  <si>
    <t>Entre 70% y 80%</t>
  </si>
  <si>
    <t>&lt;= 70%</t>
  </si>
  <si>
    <t>&gt; = 95</t>
  </si>
  <si>
    <t>Entre 85% y 95%</t>
  </si>
  <si>
    <t>Reporte de Aplicativo de Inducción</t>
  </si>
  <si>
    <t>TRIMESTRE II</t>
  </si>
  <si>
    <t>TRIMESTRE I</t>
  </si>
  <si>
    <r>
      <rPr>
        <b/>
        <sz val="10"/>
        <rFont val="Arial"/>
        <family val="2"/>
      </rPr>
      <t>INC =</t>
    </r>
    <r>
      <rPr>
        <sz val="10"/>
        <rFont val="Arial"/>
        <family val="2"/>
      </rPr>
      <t xml:space="preserve"> Incremento Nivel de Conocimiento
</t>
    </r>
    <r>
      <rPr>
        <b/>
        <sz val="10"/>
        <rFont val="Arial"/>
        <family val="2"/>
      </rPr>
      <t xml:space="preserve">
∑ Evaluación Final: </t>
    </r>
    <r>
      <rPr>
        <sz val="10"/>
        <rFont val="Arial"/>
        <family val="2"/>
      </rPr>
      <t xml:space="preserve">Hace referencia a la calificación obtenida en la evaluación aplicada (test de conocimiento) despúes de asistir a la capacitación.
</t>
    </r>
    <r>
      <rPr>
        <b/>
        <sz val="10"/>
        <rFont val="Arial"/>
        <family val="2"/>
      </rPr>
      <t xml:space="preserve">∑ Evaluación Inicial = </t>
    </r>
    <r>
      <rPr>
        <sz val="10"/>
        <rFont val="Arial"/>
        <family val="2"/>
      </rPr>
      <t xml:space="preserve">Hace referencia a la calificación obtenida en la evaluación aplicada (test de conocimiento) previo inicio de la  capacitación.
</t>
    </r>
    <r>
      <rPr>
        <b/>
        <sz val="10"/>
        <rFont val="Arial"/>
        <family val="2"/>
      </rPr>
      <t>∑ Calificación Máxima a Obtener</t>
    </r>
    <r>
      <rPr>
        <sz val="10"/>
        <rFont val="Arial"/>
        <family val="2"/>
      </rPr>
      <t xml:space="preserve"> = Hace referencia a la calificación maxima que se puede obtener de acuerdo a la escala de calificación (Escala 0 - 10).
</t>
    </r>
    <r>
      <rPr>
        <b/>
        <sz val="10"/>
        <rFont val="Arial"/>
        <family val="2"/>
      </rPr>
      <t xml:space="preserve">
NOTA</t>
    </r>
    <r>
      <rPr>
        <sz val="10"/>
        <rFont val="Arial"/>
        <family val="2"/>
      </rPr>
      <t>: Se aplicará el indicador para aquellas capacitaciones a las que se les aplique test inicial y final.</t>
    </r>
  </si>
  <si>
    <t>&lt; =85%</t>
  </si>
  <si>
    <t>Máxima Calificación</t>
  </si>
  <si>
    <t>No. de encuestas con calificación bueno y Excelente
        -----------------------------------------------------------------------------------------------------------------  X100
No. de encuestas que fueron contestadas en el periodo evaluado</t>
  </si>
  <si>
    <t>No. de preguntas que fueron contestadas en el periodo evaluado</t>
  </si>
  <si>
    <t>Disminuir la brecha de conocimiento de los servidores públicos a través de los programas de capacitación en los que participa.</t>
  </si>
  <si>
    <t>Poblamiento de planta de personal</t>
  </si>
  <si>
    <t xml:space="preserve">Determinar que la entidad cuente con el número suficiente de funcionarios para el cumplimiento de funciones institucionales. </t>
  </si>
  <si>
    <r>
      <t xml:space="preserve">IPP = </t>
    </r>
    <r>
      <rPr>
        <u/>
        <sz val="11"/>
        <rFont val="Arial"/>
        <family val="2"/>
      </rPr>
      <t xml:space="preserve">Numero total de cargos provistos </t>
    </r>
    <r>
      <rPr>
        <sz val="11"/>
        <rFont val="Arial"/>
        <family val="2"/>
      </rPr>
      <t>× 100%
Número total de cargos de la planta</t>
    </r>
  </si>
  <si>
    <t>Mayor o Igual a 90%</t>
  </si>
  <si>
    <t>Entre 80% y 89%</t>
  </si>
  <si>
    <t>Menor a 79%</t>
  </si>
  <si>
    <t>Cargos provistos</t>
  </si>
  <si>
    <t>Nomina Programa KACTUS</t>
  </si>
  <si>
    <t>número</t>
  </si>
  <si>
    <t>Total de cargos de la planta</t>
  </si>
  <si>
    <t>Enero</t>
  </si>
  <si>
    <t>Febrero</t>
  </si>
  <si>
    <t>Marzo</t>
  </si>
  <si>
    <t>Abril</t>
  </si>
  <si>
    <t>Mayo</t>
  </si>
  <si>
    <t>Junio</t>
  </si>
  <si>
    <t>Julio</t>
  </si>
  <si>
    <t>Agosto</t>
  </si>
  <si>
    <t>Septiembre</t>
  </si>
  <si>
    <t>Octubre</t>
  </si>
  <si>
    <t>Noviembre</t>
  </si>
  <si>
    <t>Diciembre</t>
  </si>
  <si>
    <t>% Enero</t>
  </si>
  <si>
    <t>% Febrero</t>
  </si>
  <si>
    <t>% Marzo</t>
  </si>
  <si>
    <t>% Abril</t>
  </si>
  <si>
    <t>% Mayo</t>
  </si>
  <si>
    <t>% Junio</t>
  </si>
  <si>
    <t>% Julio</t>
  </si>
  <si>
    <t>% Agosto</t>
  </si>
  <si>
    <t>% Septiembre</t>
  </si>
  <si>
    <t>% Octubre</t>
  </si>
  <si>
    <t>% Noviembre</t>
  </si>
  <si>
    <t>% Diciembre</t>
  </si>
  <si>
    <t>Total</t>
  </si>
  <si>
    <r>
      <t xml:space="preserve">Número total de cargos provistos: </t>
    </r>
    <r>
      <rPr>
        <sz val="10"/>
        <rFont val="Arial"/>
        <family val="2"/>
      </rPr>
      <t>Total de cargos que cuentan con vinculación de un</t>
    </r>
    <r>
      <rPr>
        <b/>
        <sz val="10"/>
        <rFont val="Arial"/>
        <family val="2"/>
      </rPr>
      <t xml:space="preserve"> </t>
    </r>
    <r>
      <rPr>
        <sz val="10"/>
        <rFont val="Arial"/>
        <family val="2"/>
      </rPr>
      <t xml:space="preserve">funcionario.
</t>
    </r>
    <r>
      <rPr>
        <b/>
        <sz val="10"/>
        <rFont val="Arial"/>
        <family val="2"/>
      </rPr>
      <t xml:space="preserve">
Número total de cargos de la planta: </t>
    </r>
    <r>
      <rPr>
        <sz val="10"/>
        <rFont val="Arial"/>
        <family val="2"/>
      </rPr>
      <t>Número total de vacantes autorizadas.</t>
    </r>
  </si>
  <si>
    <r>
      <t>No. de encuestas con calificación bueno y Excelente:</t>
    </r>
    <r>
      <rPr>
        <sz val="10"/>
        <rFont val="Arial"/>
        <family val="2"/>
      </rPr>
      <t xml:space="preserve"> Corresponde al número de preguntas de las evaluaciones que presentaron una satisfacción en los niveles Bueno, muy bueno y Excelente en las actividades Bienestar y Deportes.</t>
    </r>
    <r>
      <rPr>
        <b/>
        <sz val="10"/>
        <rFont val="Arial"/>
        <family val="2"/>
      </rPr>
      <t xml:space="preserve">
No. de encuestas que fueron contestadas en el periodo evaluado:</t>
    </r>
    <r>
      <rPr>
        <sz val="10"/>
        <rFont val="Arial"/>
        <family val="2"/>
      </rPr>
      <t xml:space="preserve"> Corresponde al número total de preguntas de las encuestas de satisfacción que fueron contestadas en el periodo evaluado en las actividades Bienestar y Deportes.</t>
    </r>
  </si>
  <si>
    <t>Cultura Física y Deporte</t>
  </si>
  <si>
    <t>Fecha: 14 de junio de 2019</t>
  </si>
  <si>
    <t>Version: 004</t>
  </si>
  <si>
    <t>Pagina 2 de 2</t>
  </si>
  <si>
    <t xml:space="preserve">Análisis Trimestre 4: </t>
  </si>
  <si>
    <t>Grupo de Desarrollo del Talento Humano</t>
  </si>
  <si>
    <t>Eficacia de la Implementación del Plan de Anual de Seguridad y Salud en el Trabajo</t>
  </si>
  <si>
    <t>Ejecutar el Plan Anual de Seguridad y Salud en el Trabajo de acuerdo a los criterios normativos y en pro de mejorar las condiciones laborales de los servidores de la Entidad.</t>
  </si>
  <si>
    <r>
      <rPr>
        <b/>
        <sz val="10"/>
        <rFont val="Arial"/>
        <family val="2"/>
      </rPr>
      <t>Número de Actividades ejecutadas en el periodo</t>
    </r>
    <r>
      <rPr>
        <sz val="10"/>
        <rFont val="Arial"/>
        <family val="2"/>
      </rPr>
      <t xml:space="preserve">: Corresponden a las actividades ejecutadas en los subplanes de Seguridad, Salud, Inspecciones y Capacitaciones del SGSST
</t>
    </r>
    <r>
      <rPr>
        <b/>
        <sz val="10"/>
        <rFont val="Arial"/>
        <family val="2"/>
      </rPr>
      <t>Número de Actividades programadas del Plan SST en el periodo evaluado:</t>
    </r>
    <r>
      <rPr>
        <sz val="10"/>
        <rFont val="Arial"/>
        <family val="2"/>
      </rPr>
      <t xml:space="preserve"> Corresponden a las actividades planeadas y programadas en los subplanes de Seguridad, Salud, Inspecciones y Capacitaciones del SGSST</t>
    </r>
  </si>
  <si>
    <t>Plan Anual SST</t>
  </si>
  <si>
    <t>Coordinador del Grupo de Seguridad y Salud en el Trabajo</t>
  </si>
  <si>
    <t>Grupo de Administración de Talento Humano</t>
  </si>
  <si>
    <t>Efectividad</t>
  </si>
  <si>
    <r>
      <t xml:space="preserve">INC = </t>
    </r>
    <r>
      <rPr>
        <u/>
        <sz val="11"/>
        <rFont val="Arial"/>
        <family val="2"/>
      </rPr>
      <t xml:space="preserve">[ ∑ Evaluación Final - ∑ Evaluación Inicial ] </t>
    </r>
    <r>
      <rPr>
        <sz val="11"/>
        <rFont val="Arial"/>
        <family val="2"/>
      </rPr>
      <t>× 100%
                  Calificación Máxima a Obtener</t>
    </r>
  </si>
  <si>
    <t>Calidad</t>
  </si>
  <si>
    <t xml:space="preserve">Efectividad de la Inducción Institucional </t>
  </si>
  <si>
    <t>Sumatoria porcentual de calificaciones en inducción institucional 
------------------------------------------------------------------------------------------------------------------ * 100%
Número de servidores públicos posesionados</t>
  </si>
  <si>
    <r>
      <rPr>
        <b/>
        <sz val="10"/>
        <rFont val="Arial"/>
        <family val="2"/>
      </rPr>
      <t xml:space="preserve">Sumatoria porcentual de calificaciones en inducción institucional: </t>
    </r>
    <r>
      <rPr>
        <sz val="10"/>
        <rFont val="Arial"/>
        <family val="2"/>
      </rPr>
      <t xml:space="preserve">Corresponde a lal sumatoria de las calificaciones de los servidores públicos posesionados en el periodo.
</t>
    </r>
    <r>
      <rPr>
        <b/>
        <sz val="10"/>
        <rFont val="Arial"/>
        <family val="2"/>
      </rPr>
      <t>Numero de servidores públicos posesionados:</t>
    </r>
    <r>
      <rPr>
        <sz val="10"/>
        <rFont val="Arial"/>
        <family val="2"/>
      </rPr>
      <t xml:space="preserve"> Cantidad de servidores públicos posesionados en el periodo.</t>
    </r>
  </si>
  <si>
    <t>Sumatoria de porcentajes</t>
  </si>
  <si>
    <t>Número de servidores posesionados</t>
  </si>
  <si>
    <t>Actas de posesión</t>
  </si>
  <si>
    <t>Número de funcionarios</t>
  </si>
  <si>
    <t>Número de actividades ejecutadas en el periodo 
------------------------------------------------------------------------------------------------------------------ * 100%
Número de actividades programadas del Plan SST en el periodo evaluado</t>
  </si>
  <si>
    <t>Número de actividades ejecutadas en el periodo</t>
  </si>
  <si>
    <t>Número de actividades programadas del Plan SST en el periodo evaluado</t>
  </si>
  <si>
    <t>Número de actividades</t>
  </si>
  <si>
    <t>Determinar que la entidad logre obtener niveles optimos respecto al tiempo de cubrimiento de vacantes, en el marco del Modelo Integrado de Planeación y Gestión</t>
  </si>
  <si>
    <t>Promedio de días para la provisión</t>
  </si>
  <si>
    <t>Archivo de construcción del indicador</t>
  </si>
  <si>
    <t>Coordinador Grupo de Administración de Talento Humano</t>
  </si>
  <si>
    <t>Actividades de provisión de empleo</t>
  </si>
  <si>
    <t>Coordinador Grupo de Desarrollo del Talento Humano</t>
  </si>
  <si>
    <r>
      <t xml:space="preserve">TCV = </t>
    </r>
    <r>
      <rPr>
        <b/>
        <u/>
        <sz val="11"/>
        <rFont val="Arial"/>
        <family val="2"/>
      </rPr>
      <t xml:space="preserve">                                                     </t>
    </r>
    <r>
      <rPr>
        <u/>
        <sz val="11"/>
        <rFont val="Arial"/>
        <family val="2"/>
      </rPr>
      <t xml:space="preserve">Promedio de días para la provisión                                                       </t>
    </r>
    <r>
      <rPr>
        <sz val="11"/>
        <rFont val="Arial"/>
        <family val="2"/>
      </rPr>
      <t>× 100%
Promedio de días en el cubrimiento de vacantes</t>
    </r>
  </si>
  <si>
    <r>
      <t xml:space="preserve">Promedio de días para la provisión: </t>
    </r>
    <r>
      <rPr>
        <sz val="10"/>
        <rFont val="Arial"/>
        <family val="2"/>
      </rPr>
      <t xml:space="preserve">Promedio de días para la provisión, obtenido en el archivo de construcción del indicador.
</t>
    </r>
    <r>
      <rPr>
        <b/>
        <sz val="10"/>
        <rFont val="Arial"/>
        <family val="2"/>
      </rPr>
      <t xml:space="preserve">
Promedio de dias en el cubrimiento de vacantes: </t>
    </r>
    <r>
      <rPr>
        <sz val="10"/>
        <rFont val="Arial"/>
        <family val="2"/>
      </rPr>
      <t>Promedio de días en los cubrimientos de vacantes del periodo, calculado para cada caso mediante:</t>
    </r>
    <r>
      <rPr>
        <b/>
        <sz val="10"/>
        <rFont val="Arial"/>
        <family val="2"/>
      </rPr>
      <t xml:space="preserve"> </t>
    </r>
    <r>
      <rPr>
        <sz val="10"/>
        <rFont val="Arial"/>
        <family val="2"/>
      </rPr>
      <t>((Fecha inicial de identificación de la vacante - fecha de posesion) - No. días festivos y no laborables))</t>
    </r>
  </si>
  <si>
    <t>Promedio de días en el cubrimiento de vacantes</t>
  </si>
  <si>
    <t>&gt;= 80%</t>
  </si>
  <si>
    <t xml:space="preserve">Sumatoria de calificaciones en inducción institucional </t>
  </si>
  <si>
    <t>Menor a 80%</t>
  </si>
  <si>
    <t>Afianzar el acompañamiento permanente con acciones pedagógicas enfocadas al cumplimiento normativo, así como, a la promoción de una cultura de transparencia, integridad y ética empresarial.</t>
  </si>
  <si>
    <t>Promover la implementación de políticas y lineamientos encaminados a la responsabilidad, emprendimiento y la innovación desde una perspectiva social para incentivar el bienestar de los empleados y el desarrollo sostenible de los colombianos.</t>
  </si>
  <si>
    <t>Aumentar la excelencia en el servicio a través del fortalecimiento de la oferta de valor a los usuarios de manera efectiva y pronta.</t>
  </si>
  <si>
    <t>Fortalecer la estructura organizacional con procesos innovadores de transformación institucional</t>
  </si>
  <si>
    <t>Lograr una justicia pronta</t>
  </si>
  <si>
    <t>Mayor o Igual a 85%</t>
  </si>
  <si>
    <t>Entre 80% y 84%</t>
  </si>
  <si>
    <t>Decreto 1024 de 2012, Decreto 1736 de 2020 y Decreto 1381 de 2021</t>
  </si>
  <si>
    <t>No. de preguntas con calificación bueno, muy bueno y excelente</t>
  </si>
  <si>
    <t>&gt; = 90</t>
  </si>
  <si>
    <t>Entre 85% y 90%</t>
  </si>
  <si>
    <t xml:space="preserve">Para el mes de enero de 2023, se superó el tiempo estimado en el cubrimiento de 10 empleos de la planta de personal de la Superintendencia de Sociedades.
En el mes de febrero de 2023, se presenta un aumento en el tiempo de cubrimiento debido a que 6 de las convocatorias que iniciaron en el mes de septiembre y octubre, tardaron de uno a tres meses en la selección del candidato, lo cual afecta directamente el tiempo del indicador; así mismo la convocatoria No.17 inició en el mes de febrero del año 2022 y tuvo el mayor impacto negativo en la medición para este mes, ya que tardó más de 230 días para su cubrimiento, y no contó con el candidato en las fechas acordes al indicador.
En el mes de marzo de 2023, en cuatro de las siete convocatorias que se abrieron en los meses de septiembre y octubre, se presenta un aumento tiempo en el cierre de pruebas que no supera los 5 días hábiles pero que afecta el indicador, así mismo se presenta un atraso en la selección de candidato, dicho tiempo supera los 20 días afectando considerablemente el indicador de este mes. Por otra parte la convocatoria No. 69, tiene una afectación fuerte superando en más de cuatro meses el tiempo óptimo; lo precedente, debido a que no se seleccionó candidato dentro el tiempo estimado.
Se debe considerar la variable de apropiación de recursos, que en la actualidad presenta un desfase de presupuesto; por tal motivo no permite proceder a realizar nombramientos y se espera la adición de presupuesto general de la nación en el rubro de gastos de personal para la Superintendencia de Sociedades.
</t>
  </si>
  <si>
    <t>En el mes de abril de 2023, se presenta un aumento en el tiempo de cubrimiento debido a que 4 convocatorias (83 – 100 – 109 - 123) iniciaron en el mes de septiembre y octubre, y tardaron de uno a tres meses en la selección del candidato, lo cual afecta directamente el tiempo del indicador.
En el mes de mayo de 2023, en una (1) de las ocho (8) convocatorias que terminaron en dicho mes, se evidencia que la convocatoria No. 120 de 2022, presenta un atraso de más de tres de meses en la selección de candidato, lo que afecta directamente el indicador, causando que no se alcance el cumplimiento mínimo de indicador. 
Para el mes de junio de 2023, se obtuvo el tiempo estimado en el cubrimiento en dos (2) empleos de la planta de personal de la Superintendencia de Sociedades, superando por completo el ideal de indicador.</t>
  </si>
  <si>
    <t>Análisis Trimestre 2</t>
  </si>
  <si>
    <t xml:space="preserve">Para este trimestre, la reducion en la brecha de conocimiento fue del 41.8%, superando la meta del inidcador. sin embargo, durante este trimestre se ha podido identificar que la participacion es cada vez menor, teniendo en cuenta que la carga laboral es cada vez mayor, lo que dificulta que haya una gran participacion en temas de formacion. No obstante, a pesar de lo mencionado, los temas misionales como los que se llevaron a cabo este trimestre, tuvieron una gran demanda y fueron significativos para las funciones de las personas que los tomaron. </t>
  </si>
  <si>
    <t xml:space="preserve">Durante el primer semestre del año 2023, se realizó únicamente el reporte de brecha de conocimiento de cursos sin costo, ya que hasta finales de marzo, aprobaron recursos con ICETEX. 
No obstante, se destaca que en este semestre se realizó la evaluación de los cursos Modelo Integrado de Planeación y Gestión -MIPG- y Lucha contra la Corrupción, desde luego, con los nuevos ingresos, de los cuales no teníamos información alguna en años anteriores. Dicho esto, cabe resaltar que, a pesar de que solo se reportó brecha de los cursos sin costo, el porcentaje final de este  primer trimestre es positivo, logrando el 23,1% de reducción en dicha brecha.   </t>
  </si>
  <si>
    <t>Comparado con el trimestre anterior, este periodo presenta una tendencia a la baja, el cual presentó una ejecución del 96%. Lo anterior por efectos de ausencia de acompañamiento en asesorías por parte de la ARL, en temas como:
Plan de Emergencias.
Programa de Reincorporación Laboral.
Desórdenes Musculo Esqueléticos.
Falta de presencia de la ARL en Intendencias Regionales.</t>
  </si>
  <si>
    <t>Este indicador presenta un cumplimiento del 97%; por cuanto se observa que de 97 actividades planeadas, 94 fueron ejecutadas. Sin embargo, para algunas actividades, muy probablemente se presentarán variaciones en sus tendencias. Lo anterior por efectos de la transición a la nueva ARL (POSITIVA). Por tal motivo, se requiere de acuerdo a la necesidad, el ajuste al plan de trabajo y en las fechas de ejecución de las actividades en los siguientes periodos.</t>
  </si>
  <si>
    <t>Este indicador presenta un cumplimiento del 96%; por cuanto se observa que de 79 actividades planeadas, 76 fueron ejecutadas. Sin embargo, para este periodo se presento el impacto en la gestión por efectos de la transición a la nueva ARL (POSITIVA). Por tal motivo, se requirió tambien el ajuste al plan de trabajo y particularmente algunas fechas de ejecución de actividades ya programdas.</t>
  </si>
  <si>
    <t>Se registró un comportamiento normal en lo que respecta a los cargos provistos para el primer trimestre del año 2023, marcado por una provisión estándar en la medida que la rotación de personal fue mínima respecto a la medición del cuarto trimestre del año 2022, para ese lapso de tiempo el índice porcentual solo vario en 0.13%, respecto al inicio del trimestre.</t>
  </si>
  <si>
    <t>Se evidenció el aumento en el indicador respecto al índice del trimestre anterior, para el segundo trimestre el índice porcentual aumentó en 0.863%, manteniendo una tendencia ascendente.
Es pertinente mencionar que la CNSC mediante Resolución No. 6881 del 15 de mayo de 2023, informó a la Superintendencia de Sociedades, que esta no puede seguir aplicando pruebas funcionales dado que considera tiene la connotación de pruebas de conocimientos, para la identificación de aptitudes y habilidades. Motivo por el cual se encuentra suspendido el proceso de provisión dado que la Entidad está realizando el ajuste pertinente el procedimiento GTH-PR-035 de 2020.</t>
  </si>
  <si>
    <t>Se evidenció un decrecimiento en el indicador respecto al índice del trimestre anterior, para el final del tercer trimestre se presentó una variación porcentual de 0.53%, lo cual denota una tendencia decreciente en el indicador de poblamiento de planta.
Es importante señalar que este comportamiento obedece a la suspensión temporal del proceso de provisión de vacantes en virtud de lo resuelto en la Resolución No. 6881 del 15 de mayo de 2023 emitida por la CNSC. No obstante, acatando lo anterior, por medio de la Resolución Interna No. 510-009818 del 11/08/2023, la Superintendencia de Sociedades modificó el Procedimiento para la Provisión Transitoria en Empleos de Carrera Administrativa, mediante la situación administrativa del Encargo; en ese sentido, se proyecta que para el cuarto trimestre del año se incremente el indicador de poblamiento de planta.</t>
  </si>
  <si>
    <t xml:space="preserve"> Durante el segundo semestre del año 2023, se ha llevado a cabo una amplia gama de cursos, diplomados y talleres planificados dentro del marco del plan de trabajo del Programa Capacitación (PIC). Se ha realizado el rerporte de las brechas de conocimiento en los programas, tanto los que implican un costo como los que son gratuitos. Hasta la fecha, se ha logrado identificar un progreso significativo en la reducción de la brecha de conocimiento de los participantes en los programas de formación.
En el transcurso de este trimestre, se ha conseguido reducir la brecha en un 42,9%, lo cual demuestra de manera concluyente que los programas formativos están generando un impacto positivo y fortalecedor en los conocimientos profesionales de los participantes. Este avance es un testimonio claro de la efectividad de las iniciativas implementadas dentro del PIC para cerrar las brechas existentes y mejorar las capacidades de los asistentes en sus respectivas áreas de especialización.</t>
  </si>
  <si>
    <t>51</t>
  </si>
  <si>
    <t>Durante los meses de julio, agosto y septiembre no se presentaron vinculaciones por la figura de nombramiento provisional y/o encargo en los empleos de la planta de personal de la Superintendencia de Sociedades, lo anterior teniendo en consideración, entre otros aspectos, que la CNSC mediante Resolución No. 6881 del 15 de mayo de 2023, ordenó ajustar el procedimiento para la provisión de los empleos mediante la figura de encargos, por lo que la Superintendencia de Sociedades realizó la correspondiente modificación al procedimiento GTH-PR-035 de 2020.
Por este motivo no es procedente tener en cuenta los meses de julio, agosto y septiembre de 2023 dentro del indicador de tiempo de cubrimiento de vacantes.</t>
  </si>
  <si>
    <r>
      <t>A partir de octubre de 2023 se surtió la posesión en las convocatorias realizadas con la nueva versión del "</t>
    </r>
    <r>
      <rPr>
        <i/>
        <sz val="10"/>
        <rFont val="Arial"/>
        <family val="2"/>
      </rPr>
      <t>Procedimiento para la provisión de vacantes en empleos de carrera administrativa a través del encargo</t>
    </r>
    <r>
      <rPr>
        <sz val="10"/>
        <rFont val="Arial"/>
        <family val="2"/>
      </rPr>
      <t>", código GTH-PR-035, versión 004 del 11 de agosto de 2023. En ese sentido para el cuarto trimestre de 2023, se presentó un cumplimiento en el promedio del indicador en un 130,84% y un promedio de 46 días en el total de días de las convocatorias concluidas. Estos resultados permiten mejorar la tendencia anual del indicador, repercutiendo en el cumplimiento de la meta anual fijada para el 2023.</t>
    </r>
  </si>
  <si>
    <t>% año 2023</t>
  </si>
  <si>
    <t>Resultado acumulado año 2023</t>
  </si>
  <si>
    <r>
      <t xml:space="preserve">Durante el año 2023 este indicador presentó los siguientes valores mínimos, máximos y promedio:
</t>
    </r>
    <r>
      <rPr>
        <u/>
        <sz val="10"/>
        <rFont val="Arial"/>
        <family val="2"/>
      </rPr>
      <t>Resultado Mensual Indicador</t>
    </r>
    <r>
      <rPr>
        <sz val="10"/>
        <rFont val="Arial"/>
        <family val="2"/>
      </rPr>
      <t xml:space="preserve">
Mínimo: 60.77%
Máximo: 222.22%
Promedio: 109.88%
</t>
    </r>
    <r>
      <rPr>
        <u/>
        <sz val="10"/>
        <rFont val="Arial"/>
        <family val="2"/>
      </rPr>
      <t xml:space="preserve">Resultado Mensual Promedio Días Cubrimiento Vacantes
</t>
    </r>
    <r>
      <rPr>
        <sz val="10"/>
        <rFont val="Arial"/>
        <family val="2"/>
      </rPr>
      <t>Mínimo: 27
Máximo: 99
Promedio: 67
La variación más significativa del indicador se presentó en la primer mitad del año, por el contrario, para el segundo semestre se presentó más estabilidad en los resultados del indicador.  Lo anterior es producto de diferentes variables como el restraso en la posesión del candidato, en la selección del candidato, en la apropiación de presupuesto dispuesto para la realización de nombramientos,entre otras circunstancias.
No obstante en meses como junio o en la segunda mitad del año el indicador presentó resultados óptimos debido a mejoras en los tiempos de diferentes etapas, así como también considerando que se emitió la nueva versión del "Procedimiento para la provisión de vacantes en empleos de carrera administrativa a través del encargo", código GTH-PR-035, versión 004 del 11 de agosto de 2023, lo cual reduce significativamente los tiempos en la etapa de estudios, situación que deberá analizarse de cara a la formulación del indicador para la vigencia 2024.
En conclusión hubo una tendencia de mejora en el indicador a lo largo del año y de esta manera el resultado acumulado de cierre fue de 89,29%, lo cual refleja un cumplimiento en la meta planteada.</t>
    </r>
  </si>
  <si>
    <t>Durante el año 2023 este indicador presentó los siguientes valores mínimos, máximos y promedio:
Mínimo: 682
Máximo: 691
Promedio: 687
En lo corrido del 2023 el indicador presentó una tendencia decreciento, esto debido a diferentes factores dentro de los cuales se encuentra el hecho que la CNSC mediante Resolución No. 6881 del 15 de mayo de 2023, ordenó ajustar el procedimiento para la provisión de los empleos mediante la figura de encargos, por lo que se impacto el resultado del indicador durante los meses de julio, agosto y septiembre. 
Ahora bien, con la expedición de la nueva versión del "Procedimiento para la provisión de vacantes en empleos de carrera administrativa a través del encargo", código GTH-PR-035, versión 004 del 11 de agosto de 2023, a partir de octubre y hasta el cierre del año, se dieron por finalizadas varias convocatorias, lo cual repercutió en la mejora del indicador.
En conclusión, el resultado acumulado fue de 92%, lo cual refleja un cumplimiento en la meta planteada.</t>
  </si>
  <si>
    <t xml:space="preserve">Durante el primer trimestre del 2023, se realizaron las siguientes actividades para el PBSI: Día de la Felicidad, voluntariado corporativo de la Supersociedades-Bancolombia para hijos de servidores del nivel asistencial. Además se llevó a cabo la primera jornada de la Feria "Super emprendimiento" con un porcentaje de percepción de satisfacción correspondiente a 100%.
Asì mismo se realizó la charla "Detén el tiempo a tu favor", correspondiente al programa de entorno laboral saludable, con un porcentaje de percepción de satisfacción del 100%. Finalmente, se organizó y ejecutó la actividad  "el campeonato de sociedades amigas con diferentes entidades del CAN" y además de efectuaron las valoraciones físicas para funcionarios con ingreso al Gimnasio Bodytech.
</t>
  </si>
  <si>
    <t xml:space="preserve">Para el segundo trimestre del 2023, se realizaron las  actividades programadas en el PBSI relacionadas a continuaciòn: día del Niño, día de la secretaria, dìa de la madre, dìa de la familia, segunda feria Super Emprendimiento y homenaje del día del Servidor Público.
Se iniciaron las clases cardiovasculares de rumba y yoga, prácticas de nataciòn y continuidad del programa Gimnasio Bodytech, con un porcentaje de percepción de satisfacción correspondiente a 100%
</t>
  </si>
  <si>
    <t>En el tercer trimestre del 2023, se realizaron las  actividades programadas en el PBSI relacionadas a continuación: dìa del conductor, tercera y cuarta feria de  emprendimieno, semana de bienestar y formaciòn, capacitaciones de hábitos de vida saludable, super rumba, inicio del festival deportivo y de integraciòn en disciplinas de voleyball, dardos, tenis de mesa y fútbol, además de ello, se llevo a cabo la continuaciòn de prácticas de nataciòn y programa del Gimnasio Bodytech, con un porcentaje de percepción de satisfacción correspondiente al 100%.</t>
  </si>
  <si>
    <r>
      <rPr>
        <b/>
        <sz val="11"/>
        <rFont val="Arial Narrow"/>
        <family val="2"/>
      </rPr>
      <t xml:space="preserve">Primer Trimestre de 2023: </t>
    </r>
    <r>
      <rPr>
        <sz val="11"/>
        <rFont val="Arial Narrow"/>
        <family val="2"/>
      </rPr>
      <t xml:space="preserve">Una vez realizada la encuesta de percepciòn de las actividades realizadas el primer trimestre del 2023 en el PBSI se observa un 100% de satifacciòn.  Se realizaron las siguientes actividades para el PBSI: Dia de la Felicidad,Voluntariado Coporativo Supersociedades-Bancolombia parahijos de servidores del nivel asistencial y la primera jaornada de la Feria Super emprendimiento, charla "Deten el tiempo a tu favor", correspondiente al programa de entorno laboral saludable, campeonato Sociedades Amigas con diferentes entidades del Can. 
</t>
    </r>
    <r>
      <rPr>
        <b/>
        <sz val="11"/>
        <rFont val="Arial Narrow"/>
        <family val="2"/>
      </rPr>
      <t xml:space="preserve">Segundo Trimestre de 2023. </t>
    </r>
    <r>
      <rPr>
        <sz val="11"/>
        <rFont val="Arial Narrow"/>
        <family val="2"/>
      </rPr>
      <t xml:space="preserve">Se realizaron las  actividades relacionadas a continuaciòn: Dìa del Niño, Dìa de la secretaria, Dìa de la Madre, Dìa de la Familia, Segunda Feria Super Emprendimeitno y Dìa del Servidor Pùblico.   Se inician las clases cardiovasculares de rumba y Yoga, practicas de Nataciòn y continuidad del programa Gimnasio Bodytech . Tercer Trimestre de 2023.  Dìa del conductor, Tercera y cuarta feria de  emprendimieno, semana de Bienesatr y Formaciòn, Charlas de habitos de vida saludable, salud financiera, comunicaciòn asertiva, Super Rumba, Inicio de festival deportivo y de integraciòn en disciplinas de Voleibol, dardos, tenis de mesa y futbol; continuaciòn de  practicas de Nataciòn y programa Gimnasio Bodytech, Socializaciòn activiaddes de la Caja de Compensaciòn
</t>
    </r>
    <r>
      <rPr>
        <b/>
        <sz val="11"/>
        <rFont val="Arial Narrow"/>
        <family val="2"/>
      </rPr>
      <t xml:space="preserve">
Tercer Trimestre de 2023. </t>
    </r>
    <r>
      <rPr>
        <sz val="11"/>
        <rFont val="Arial Narrow"/>
        <family val="2"/>
      </rPr>
      <t xml:space="preserve">Se realizaron las  actividades programadas en el PBSI relacionadas a continuaciòn: Dìa del conductor, Tercera y cuarta feria de  emprendimieno, semana de Bienesatr y Formaciòn, Capacitaciones de habitos de vida saludable, Super Rumba, Inicio de festival deportivo y de integraciòn en disciplinas de Voleibol, dardos, tenis de mesa y futbol; continuaciòn de  practicas de Nataciòn y programa Gimnasio Bodytech.  Porcentaje de percepción de satisfación correspondiente a 100%
</t>
    </r>
    <r>
      <rPr>
        <b/>
        <sz val="11"/>
        <rFont val="Arial Narrow"/>
        <family val="2"/>
      </rPr>
      <t>Cuarto Trimestre de 2023:</t>
    </r>
    <r>
      <rPr>
        <sz val="11"/>
        <rFont val="Arial Narrow"/>
        <family val="2"/>
      </rPr>
      <t xml:space="preserve"> En lo que respecta al cuarto trimestre de 2023, se realizaron las actividades programadas en el PBSI relacionadas a continuación: una nueva feria de emprendimiento, capacitación acerca de ¿cómo preparar el cuerpo para una actividad física?, clase de rumba, entrenamiento de acondicionamiento físico con un entrenamiento funcional, rodada en bicicleta, participación en los juegos de integración de la Función Pública.
Adicionalmente, se efectuó una caminata recreativa, también se desarrolló el festival deportivo, incluyendo dentro de tal evento, la semifinal, final y desde luego, la premiación a los mejores deportistas en las distintas disciplinas, dentro de las cuales se pueden destacar volleyball, fútbol y tenis de mesa. Además de ello, se efectuó la continuación del programa de Bodytech, con un porcentaje de satisfacción correspondiente al 100%.
</t>
    </r>
  </si>
  <si>
    <t>-El comportamiento porcentual en cada uno de los meses del presente trimestre fue óptimo y registro una estabilidad relevante, marcando una tendencia alcista en los meses de octubre, noviembre y diciembre, localizadas en un 95,50 %, 98,36 %  y 100 % respectivamente. Lo anterior, marcado por un robusto proceso de monitoreo y seguimiento, ello redundó en un cierre trimestral impecable enmarcado en un 98,50 %.</t>
  </si>
  <si>
    <t>-El comportamiento porcentual en cada uno de los meses del presente trimestre fue satisfactorio, marcando una tendencia alcista en comparación con el trimestre anterior, ello se produjo en los meses de julio, agosto y septiembre, ubicadas en un 97 %, 100 %  y 97 % respectivamente. Lo anterior, a través del seguimiento constante a la  culminación del requerimiento extendido a los respectivos funcionarios. Ello produjo una consolidación en el comportamiento porcentual fijada en el cierre con un 97,50 %, reflejando allí el seguimiento y monitoreo sólido con el fin que los funcionarios ejecutarán dicho compromiso.</t>
  </si>
  <si>
    <t>Tiempo de cubrimiento de vacantes</t>
  </si>
  <si>
    <t>Se evidencia una mejora en el resultado del indicador a partir del mes de octubre considerando la expedición de la nueva versión del "Procedimiento para la provisión de vacantes en empleos de carrera administrativa a través del encargo", código GTH-PR-035, versión 004 del 11 de agosto de 2023; lo cual permitió que se dieran por finalizadas varias convocatorias y de esta manera realizar la provisión que resultara en el incremento del poblamiento de la planta de personal.</t>
  </si>
  <si>
    <t>En el análisis correspondiente al trimestre actual, se constató una reducción de la brecha de conocimiento del 9.6%. Este resultado indica que no se ha logrado alcanzar la meta prevista para el indicador en cuestión. No obstante, es esencial detallar las causas específicas que han contribuido a este desenlace:
En el periodo evaluado, se llevó a cabo la medición en tres cursos diferentes. Se identificó que, en uno de ellos, tres de los participantes no tuvieron una reducción en su brecha de conocimiento, teniendo en cuenta que sus resultados en las evaluaciones inicial y final fueron iguales. Además, se debe resaltar un aspecto significativo de uno de los cursos realizados en el mes de diciembre: este tuvo una duración limitada de 15 horas distribuidas en dos días, incluyendo únicamente una evaluación final.</t>
  </si>
  <si>
    <t xml:space="preserve">
- Es necesario destacar que, en el primer mes del trimestre se obtuvó un comportamiento satisfactorio, teniendo en cuenta que el registro porcentual global se ubicó sobre el 97 %, por encima del mínimo requerido, desde luego, resaltando allí, el promedio individual obtenido por cada uno de los ocho (8) funcionarios que ingresaron en dicho lapso. En lo que respecta al segundo mes, se mantuvó un rendimiento óptimo, ubicándose en el 96,50 %, registrándose una reducción en el rendimiento de 0,50 %, sin embargo, el rendimiento se mantuvo superior al mínimo requerido.
Entre tanto, en lo que concierne al tercer mes del trimestre sujeto de medición, el promedio se localizó en un 85.56 %, este último se vio afectado por la no ejecución del curso virtual por parte del asesor Jorge Cely, a pesar de efectuar la reiteración en la importancia de efectuar el mismo y  realizar el monitoreo correspondiente. Sin embargo, es imprescindible destacar que, ocho (8) de los nueve (9) funcionarios que ingresaron en el mes de marzo, obtuvieron un rendimiento por encima del requerido.
Finalmente, de los diecinueve (19) ingresos registrados en el trimestre, dieciocho (18) de ellos aprobaron el curso. Desde luego, la no ejecución del curso por parte de Jorge Cely, impacto el resultado y el comportamiento porcentual mensual y trimestral; posteriormente, el asesor que nos ocupa, se retiró de la entidad.
</t>
  </si>
  <si>
    <r>
      <t xml:space="preserve">Análisis Trimestre 2:
</t>
    </r>
    <r>
      <rPr>
        <sz val="11"/>
        <rFont val="Arial Narrow"/>
        <family val="2"/>
      </rPr>
      <t xml:space="preserve">- Indudablemente en el segundo trimestre se registró un comportamiento favorable en los dos primeros meses con una tendencia constante, ubicándose en un 96 % y 96,29 % respectivamente. 
Entre tanto, en lo que concierne al tercer mes del trimestre sujeto de medición, el promedio se localizó en un 73 %, este último se vio afectado por la no ejecución del curso virtual por parte de la Jefe de Oficina Asesora de Planeación Gloria Acevedo, a pesar de efectuar la reiteración en la importancia de efectuar el mismo en la etapa de inducción. Sin embargo, es imprescindible destacar que, tres (3) de los cuatro (4) funcionarios que ingresaron en el mes de junio, obtuvieron un rendimiento por encima del requerido.
Finalmente, de los diecisiete (17) ingresos registrados en el trimestre, dieciséis (16) de ellos aprobaron el curso. Desde luego, la no ejecución del curso por parte de Gloria Acevedo, impacto el resultado y el comportamiento porcentual mensual y trimestral; posteriormente, la funcionaria que nos ocupa, se retiró de la entidad.
</t>
    </r>
  </si>
  <si>
    <t>En lo que respecta al cuarto trimestre de 2023, se realizaron las actividades programadas en el PBSI relacionadas a continuación: una nueva feria de emprendimiento, cierre de gestión, novena navideña, reconocimiento atención al ciudadano, vacaciones recreativas, dia de niños, entrega de incentivos, capacitación acerca de ¿cómo preparar el cuerpo para una actividad física?, clase de rumba, entrenamiento de acondicionamiento físico con un entrenamiento funcional, rodada en bicicleta, participación en los juegos de integración de la Función Pública.
Adicionalmente, se efectuó una caminata recreativa, también se desarrolló el festival deportivo, incluyendo dentro de tal evento, la semifinal, final y desde luego, la premiación a los mejores deportistas en las distintas disciplinas, dentro de las cuales se pueden destacar volleyball, fútbol y tenis de mesa. Además de ello, se efectuó la continuación del programa de Bodytech, con un porcentaje de satisfacción correspondiente al 100%.</t>
  </si>
  <si>
    <t>ACCION PREVENTIVA</t>
  </si>
  <si>
    <t>El trimestre final de la presente vigencia, logro un resultado de 99%; es decir, un resultado con incremento procentual respecto de los periodos anteriores. En ese sentido, pese a tener una afectación residual producto del cambio de ARL, se lograron desarrollar las actividades previstas para el periodo (casi en su totalidad). De acuerdo con lo anterior, se cumplió la meta definida para el indicador de gestión en lo que corresponde al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</si>
</sst>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4" formatCode="0.0"/>
    <numFmt numFmtId="185" formatCode="0.0%"/>
    <numFmt numFmtId="192" formatCode="0.0000"/>
    <numFmt numFmtId="195" formatCode="0.00000000"/>
  </numFmts>
  <fonts count="56"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b/>
      <sz val="11"/>
      <name val="Arial"/>
      <family val="2"/>
    </font>
    <font>
      <b/>
      <sz val="11"/>
      <color indexed="9"/>
      <name val="Arial"/>
      <family val="2"/>
    </font>
    <font>
      <u/>
      <sz val="11"/>
      <name val="Arial"/>
      <family val="2"/>
    </font>
    <font>
      <sz val="11"/>
      <name val="Arial"/>
      <family val="2"/>
    </font>
    <font>
      <b/>
      <sz val="16"/>
      <name val="Arial"/>
      <family val="2"/>
    </font>
    <font>
      <b/>
      <u/>
      <sz val="11"/>
      <name val="Arial"/>
      <family val="2"/>
    </font>
    <font>
      <b/>
      <sz val="11"/>
      <name val="Arial Narrow"/>
      <family val="2"/>
    </font>
    <font>
      <sz val="11"/>
      <name val="Arial Narrow"/>
      <family val="2"/>
    </font>
    <font>
      <i/>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Narrow"/>
      <family val="2"/>
    </font>
    <font>
      <b/>
      <sz val="10"/>
      <color rgb="FFFF0000"/>
      <name val="Arial"/>
      <family val="2"/>
    </font>
    <font>
      <b/>
      <sz val="11"/>
      <color theme="0"/>
      <name val="Arial"/>
      <family val="2"/>
    </font>
    <font>
      <sz val="12"/>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00FF00"/>
        <bgColor indexed="64"/>
      </patternFill>
    </fill>
    <fill>
      <patternFill patternType="solid">
        <fgColor rgb="FF33339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FF"/>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83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8" fillId="25" borderId="0" xfId="0" applyFont="1" applyFill="1"/>
    <xf numFmtId="0" fontId="49" fillId="25" borderId="0" xfId="0" applyFont="1" applyFill="1"/>
    <xf numFmtId="0" fontId="50" fillId="25" borderId="0" xfId="0" applyFont="1" applyFill="1"/>
    <xf numFmtId="0" fontId="50" fillId="25" borderId="0" xfId="0" applyFont="1" applyFill="1" applyBorder="1"/>
    <xf numFmtId="0" fontId="49" fillId="25" borderId="0" xfId="0" applyFont="1" applyFill="1" applyAlignment="1">
      <alignment vertical="center" wrapText="1"/>
    </xf>
    <xf numFmtId="0" fontId="49"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9"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50" fillId="25" borderId="0" xfId="0" applyFont="1" applyFill="1" applyProtection="1">
      <protection locked="0"/>
    </xf>
    <xf numFmtId="0" fontId="50" fillId="29" borderId="0" xfId="0" applyFont="1" applyFill="1" applyBorder="1" applyProtection="1">
      <protection locked="0"/>
    </xf>
    <xf numFmtId="0" fontId="49" fillId="25" borderId="0" xfId="0" applyFont="1" applyFill="1" applyAlignment="1" applyProtection="1">
      <alignment vertical="center" wrapText="1"/>
      <protection locked="0"/>
    </xf>
    <xf numFmtId="0" fontId="49" fillId="25" borderId="0" xfId="0" applyFont="1" applyFill="1" applyAlignment="1" applyProtection="1">
      <alignment horizontal="center" vertical="center" wrapText="1"/>
      <protection locked="0"/>
    </xf>
    <xf numFmtId="0" fontId="50" fillId="25" borderId="0" xfId="0" applyFont="1" applyFill="1" applyAlignment="1" applyProtection="1">
      <alignment horizontal="center"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1" fillId="25" borderId="21" xfId="0" applyFont="1" applyFill="1" applyBorder="1" applyAlignment="1" applyProtection="1">
      <alignment vertical="center" wrapText="1"/>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85" fontId="2" fillId="30" borderId="17" xfId="34" applyNumberFormat="1" applyFont="1" applyFill="1" applyBorder="1" applyAlignment="1" applyProtection="1">
      <alignment horizontal="center"/>
    </xf>
    <xf numFmtId="185" fontId="2" fillId="25" borderId="17" xfId="34" applyNumberFormat="1" applyFont="1" applyFill="1" applyBorder="1" applyAlignment="1" applyProtection="1">
      <alignment horizontal="center"/>
    </xf>
    <xf numFmtId="0" fontId="3" fillId="25" borderId="24" xfId="0"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8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9" fillId="25" borderId="0" xfId="0" applyFont="1" applyFill="1" applyProtection="1"/>
    <xf numFmtId="0" fontId="51" fillId="25" borderId="0" xfId="0" applyFont="1" applyFill="1" applyProtection="1"/>
    <xf numFmtId="0" fontId="49"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5" xfId="32" applyFont="1" applyFill="1" applyBorder="1" applyAlignment="1" applyProtection="1">
      <alignment horizontal="center" vertical="center" wrapText="1"/>
    </xf>
    <xf numFmtId="0" fontId="48" fillId="25" borderId="0" xfId="0" applyFont="1" applyFill="1" applyProtection="1">
      <protection locked="0"/>
    </xf>
    <xf numFmtId="0" fontId="50" fillId="25" borderId="0" xfId="0" applyFont="1" applyFill="1" applyAlignment="1" applyProtection="1">
      <alignment vertical="center" wrapText="1"/>
      <protection locked="0"/>
    </xf>
    <xf numFmtId="9" fontId="51" fillId="25" borderId="0" xfId="0" applyNumberFormat="1" applyFont="1" applyFill="1" applyProtection="1"/>
    <xf numFmtId="0" fontId="2" fillId="26" borderId="26" xfId="0" applyFont="1" applyFill="1" applyBorder="1" applyAlignment="1" applyProtection="1">
      <alignment horizontal="center" wrapText="1"/>
    </xf>
    <xf numFmtId="0" fontId="2" fillId="25" borderId="15" xfId="0" applyFont="1" applyFill="1" applyBorder="1" applyAlignment="1" applyProtection="1">
      <alignment vertical="center"/>
    </xf>
    <xf numFmtId="0" fontId="2" fillId="25" borderId="23" xfId="0" applyFont="1" applyFill="1" applyBorder="1" applyAlignment="1" applyProtection="1">
      <alignment horizontal="center" vertical="center"/>
    </xf>
    <xf numFmtId="0" fontId="2" fillId="25" borderId="27" xfId="0" applyFont="1" applyFill="1" applyBorder="1" applyAlignment="1" applyProtection="1">
      <alignment horizontal="center" vertical="center"/>
    </xf>
    <xf numFmtId="0" fontId="2" fillId="25" borderId="19" xfId="0" applyFont="1" applyFill="1" applyBorder="1" applyAlignment="1" applyProtection="1">
      <alignment horizontal="center" vertical="center"/>
    </xf>
    <xf numFmtId="0" fontId="2" fillId="25" borderId="14" xfId="0" applyFont="1" applyFill="1" applyBorder="1" applyProtection="1"/>
    <xf numFmtId="9" fontId="2" fillId="25" borderId="17" xfId="0" applyNumberFormat="1" applyFont="1" applyFill="1" applyBorder="1" applyAlignment="1" applyProtection="1">
      <alignment horizontal="center"/>
    </xf>
    <xf numFmtId="9" fontId="2" fillId="31" borderId="17" xfId="0" applyNumberFormat="1" applyFont="1" applyFill="1" applyBorder="1" applyAlignment="1" applyProtection="1">
      <alignment horizontal="center"/>
    </xf>
    <xf numFmtId="9" fontId="2" fillId="31" borderId="22" xfId="0" applyNumberFormat="1" applyFont="1" applyFill="1" applyBorder="1" applyAlignment="1" applyProtection="1">
      <alignment horizontal="center"/>
    </xf>
    <xf numFmtId="9" fontId="2" fillId="31" borderId="18" xfId="0" applyNumberFormat="1" applyFont="1" applyFill="1" applyBorder="1" applyAlignment="1" applyProtection="1">
      <alignment horizontal="center"/>
    </xf>
    <xf numFmtId="9" fontId="3" fillId="25" borderId="24" xfId="34" applyFont="1" applyFill="1" applyBorder="1" applyAlignment="1" applyProtection="1"/>
    <xf numFmtId="0" fontId="50" fillId="24" borderId="10" xfId="32" applyFont="1" applyFill="1" applyBorder="1" applyProtection="1"/>
    <xf numFmtId="0" fontId="2" fillId="26" borderId="9" xfId="32" applyFont="1" applyFill="1" applyBorder="1" applyAlignment="1" applyProtection="1">
      <alignment horizontal="center" wrapText="1"/>
    </xf>
    <xf numFmtId="0" fontId="1" fillId="25" borderId="10" xfId="32" applyFont="1" applyFill="1" applyBorder="1" applyAlignment="1" applyProtection="1">
      <alignment horizontal="center"/>
    </xf>
    <xf numFmtId="0" fontId="2" fillId="25" borderId="19" xfId="0" applyFont="1" applyFill="1" applyBorder="1" applyAlignment="1" applyProtection="1">
      <alignment horizontal="center"/>
    </xf>
    <xf numFmtId="2" fontId="0" fillId="0" borderId="17" xfId="0" applyNumberForma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0" fontId="3" fillId="25" borderId="28" xfId="0" applyFont="1" applyFill="1" applyBorder="1" applyAlignment="1" applyProtection="1"/>
    <xf numFmtId="0" fontId="3" fillId="24" borderId="10" xfId="0" applyFont="1" applyFill="1" applyBorder="1" applyAlignment="1" applyProtection="1">
      <alignment vertical="center"/>
    </xf>
    <xf numFmtId="0" fontId="2" fillId="26" borderId="9" xfId="0" applyFont="1" applyFill="1" applyBorder="1" applyAlignment="1" applyProtection="1">
      <alignment horizontal="center" vertical="center" wrapText="1"/>
    </xf>
    <xf numFmtId="185" fontId="2" fillId="30" borderId="18" xfId="34" applyNumberFormat="1" applyFont="1" applyFill="1" applyBorder="1" applyAlignment="1" applyProtection="1">
      <alignment horizontal="center"/>
    </xf>
    <xf numFmtId="0" fontId="2" fillId="25" borderId="21" xfId="0" applyFont="1" applyFill="1" applyBorder="1" applyAlignment="1" applyProtection="1">
      <alignment horizontal="center"/>
    </xf>
    <xf numFmtId="0" fontId="1" fillId="25" borderId="0" xfId="0" applyFont="1" applyFill="1" applyAlignment="1" applyProtection="1">
      <alignment vertical="center"/>
      <protection locked="0"/>
    </xf>
    <xf numFmtId="0" fontId="0" fillId="25" borderId="0" xfId="0" applyFill="1" applyAlignment="1" applyProtection="1">
      <alignment vertical="center"/>
      <protection locked="0"/>
    </xf>
    <xf numFmtId="0" fontId="49" fillId="25" borderId="0" xfId="0" applyFont="1" applyFill="1" applyAlignment="1" applyProtection="1">
      <alignment vertical="center"/>
    </xf>
    <xf numFmtId="0" fontId="1" fillId="25" borderId="0" xfId="0" applyFont="1" applyFill="1" applyAlignment="1" applyProtection="1">
      <alignment horizontal="center" vertical="center"/>
      <protection locked="0"/>
    </xf>
    <xf numFmtId="0" fontId="0" fillId="25" borderId="0" xfId="0" applyFill="1" applyAlignment="1" applyProtection="1">
      <alignment horizontal="center" vertical="center"/>
      <protection locked="0"/>
    </xf>
    <xf numFmtId="0" fontId="49" fillId="25" borderId="0" xfId="0" applyFont="1" applyFill="1" applyAlignment="1" applyProtection="1">
      <alignment horizontal="center" vertical="center"/>
    </xf>
    <xf numFmtId="9" fontId="1" fillId="25" borderId="0" xfId="34" applyFont="1" applyFill="1" applyProtection="1">
      <protection locked="0"/>
    </xf>
    <xf numFmtId="0" fontId="1" fillId="25" borderId="29" xfId="0" applyFont="1" applyFill="1" applyBorder="1" applyAlignment="1" applyProtection="1">
      <alignment vertical="center" wrapText="1"/>
    </xf>
    <xf numFmtId="0" fontId="2" fillId="25" borderId="30" xfId="0" applyFont="1" applyFill="1" applyBorder="1" applyAlignment="1" applyProtection="1">
      <alignment horizontal="center"/>
    </xf>
    <xf numFmtId="195" fontId="51" fillId="25" borderId="0" xfId="0" applyNumberFormat="1" applyFont="1" applyFill="1" applyProtection="1"/>
    <xf numFmtId="9" fontId="49" fillId="25" borderId="24" xfId="0" applyNumberFormat="1" applyFont="1" applyFill="1" applyBorder="1" applyAlignment="1" applyProtection="1">
      <alignment vertical="center" wrapText="1"/>
    </xf>
    <xf numFmtId="0" fontId="1" fillId="25" borderId="24" xfId="0" applyFont="1" applyFill="1" applyBorder="1" applyAlignment="1" applyProtection="1">
      <alignment vertical="center" wrapText="1"/>
    </xf>
    <xf numFmtId="0" fontId="27" fillId="29" borderId="31" xfId="0" applyFont="1" applyFill="1" applyBorder="1" applyAlignment="1" applyProtection="1">
      <protection locked="0"/>
    </xf>
    <xf numFmtId="0" fontId="27" fillId="29" borderId="0" xfId="0" applyFont="1" applyFill="1" applyAlignment="1" applyProtection="1">
      <protection locked="0"/>
    </xf>
    <xf numFmtId="9" fontId="1" fillId="25" borderId="24" xfId="0" applyNumberFormat="1" applyFont="1" applyFill="1" applyBorder="1" applyAlignment="1" applyProtection="1">
      <alignment vertical="center" wrapText="1"/>
    </xf>
    <xf numFmtId="0" fontId="1" fillId="25" borderId="10" xfId="0" applyFont="1" applyFill="1" applyBorder="1" applyAlignment="1" applyProtection="1">
      <alignment horizontal="center" vertical="center"/>
    </xf>
    <xf numFmtId="0" fontId="1" fillId="25" borderId="16" xfId="32" applyFont="1" applyFill="1" applyBorder="1" applyAlignment="1" applyProtection="1">
      <alignment horizontal="justify" vertical="center" wrapText="1"/>
    </xf>
    <xf numFmtId="0" fontId="39" fillId="29" borderId="31" xfId="0" applyFont="1" applyFill="1" applyBorder="1" applyAlignment="1" applyProtection="1">
      <protection locked="0"/>
    </xf>
    <xf numFmtId="0" fontId="39" fillId="29" borderId="0" xfId="0" applyFont="1" applyFill="1" applyAlignment="1" applyProtection="1">
      <protection locked="0"/>
    </xf>
    <xf numFmtId="9" fontId="51" fillId="25" borderId="0" xfId="34" applyFont="1" applyFill="1" applyProtection="1"/>
    <xf numFmtId="9" fontId="2" fillId="31" borderId="17" xfId="34" applyFont="1" applyFill="1" applyBorder="1" applyAlignment="1" applyProtection="1">
      <alignment horizontal="center"/>
    </xf>
    <xf numFmtId="0" fontId="1" fillId="25" borderId="15" xfId="32" applyFont="1" applyFill="1" applyBorder="1" applyAlignment="1" applyProtection="1">
      <alignment horizontal="center" vertical="center" wrapText="1"/>
    </xf>
    <xf numFmtId="0" fontId="1" fillId="25" borderId="16" xfId="32" applyFont="1" applyFill="1" applyBorder="1" applyAlignment="1" applyProtection="1">
      <alignment horizontal="center" vertical="center" wrapText="1"/>
    </xf>
    <xf numFmtId="0" fontId="25" fillId="0" borderId="0" xfId="32" applyFont="1" applyBorder="1" applyAlignment="1" applyProtection="1">
      <protection locked="0"/>
    </xf>
    <xf numFmtId="0" fontId="1" fillId="0" borderId="0" xfId="32" applyBorder="1" applyProtection="1">
      <protection locked="0"/>
    </xf>
    <xf numFmtId="0" fontId="1" fillId="0" borderId="0" xfId="32" applyBorder="1" applyAlignment="1" applyProtection="1">
      <protection locked="0"/>
    </xf>
    <xf numFmtId="0" fontId="1" fillId="0" borderId="0" xfId="32" applyProtection="1">
      <protection locked="0"/>
    </xf>
    <xf numFmtId="0" fontId="25" fillId="0" borderId="0" xfId="32" applyFont="1" applyFill="1" applyBorder="1" applyAlignment="1" applyProtection="1">
      <protection locked="0"/>
    </xf>
    <xf numFmtId="0" fontId="1" fillId="0" borderId="0" xfId="32" applyFill="1" applyBorder="1" applyProtection="1">
      <protection locked="0"/>
    </xf>
    <xf numFmtId="0" fontId="1" fillId="0" borderId="0" xfId="32" applyFill="1" applyBorder="1" applyAlignment="1" applyProtection="1">
      <protection locked="0"/>
    </xf>
    <xf numFmtId="0" fontId="1" fillId="0" borderId="0" xfId="32" applyFill="1" applyProtection="1">
      <protection locked="0"/>
    </xf>
    <xf numFmtId="0" fontId="26" fillId="0" borderId="0" xfId="32" applyFont="1" applyFill="1" applyBorder="1" applyAlignment="1" applyProtection="1">
      <protection locked="0"/>
    </xf>
    <xf numFmtId="0" fontId="1" fillId="29" borderId="0" xfId="32" applyFill="1" applyBorder="1" applyAlignment="1" applyProtection="1">
      <alignment horizontal="center" vertical="center"/>
    </xf>
    <xf numFmtId="0" fontId="1" fillId="29" borderId="0" xfId="32" applyFill="1" applyBorder="1" applyAlignment="1" applyProtection="1"/>
    <xf numFmtId="0" fontId="26" fillId="29" borderId="0" xfId="32" applyFont="1" applyFill="1" applyBorder="1" applyAlignment="1" applyProtection="1">
      <alignment horizontal="center"/>
    </xf>
    <xf numFmtId="0" fontId="1" fillId="29" borderId="0" xfId="32" applyFill="1" applyBorder="1" applyAlignment="1" applyProtection="1">
      <alignment horizontal="left"/>
    </xf>
    <xf numFmtId="0" fontId="26" fillId="0" borderId="0" xfId="32" applyFont="1" applyFill="1" applyBorder="1" applyAlignment="1" applyProtection="1"/>
    <xf numFmtId="0" fontId="1" fillId="0" borderId="0" xfId="32" applyFill="1" applyProtection="1"/>
    <xf numFmtId="0" fontId="27" fillId="29" borderId="0" xfId="32" applyFont="1" applyFill="1" applyAlignment="1" applyProtection="1">
      <alignment horizontal="center" vertical="center"/>
    </xf>
    <xf numFmtId="0" fontId="1" fillId="29" borderId="0" xfId="32" applyFill="1" applyProtection="1"/>
    <xf numFmtId="0" fontId="1" fillId="29" borderId="0" xfId="32" applyFill="1" applyAlignment="1" applyProtection="1">
      <alignment horizontal="center" vertical="center"/>
    </xf>
    <xf numFmtId="0" fontId="2" fillId="0" borderId="0" xfId="32" applyFont="1" applyFill="1" applyAlignment="1" applyProtection="1">
      <alignment horizontal="center"/>
      <protection locked="0"/>
    </xf>
    <xf numFmtId="0" fontId="50" fillId="32" borderId="26" xfId="32" applyFont="1" applyFill="1" applyBorder="1" applyAlignment="1" applyProtection="1">
      <alignment horizontal="center" vertical="center" wrapText="1"/>
    </xf>
    <xf numFmtId="0" fontId="50" fillId="32" borderId="30" xfId="32" applyFont="1" applyFill="1" applyBorder="1" applyAlignment="1" applyProtection="1">
      <alignment horizontal="center" vertical="center" wrapText="1"/>
    </xf>
    <xf numFmtId="0" fontId="2" fillId="0" borderId="0" xfId="32" applyFont="1" applyFill="1" applyAlignment="1" applyProtection="1">
      <alignment horizontal="center" vertical="center"/>
      <protection locked="0"/>
    </xf>
    <xf numFmtId="0" fontId="1" fillId="0" borderId="21" xfId="32" applyFont="1" applyBorder="1" applyAlignment="1" applyProtection="1">
      <alignment horizontal="center" vertical="center" wrapText="1"/>
    </xf>
    <xf numFmtId="1" fontId="1" fillId="0" borderId="21" xfId="32" applyNumberFormat="1" applyFont="1" applyFill="1" applyBorder="1" applyAlignment="1" applyProtection="1">
      <alignment horizontal="center" vertical="center" wrapText="1"/>
    </xf>
    <xf numFmtId="0" fontId="1" fillId="0" borderId="14" xfId="32" applyFont="1" applyBorder="1" applyAlignment="1" applyProtection="1">
      <alignment horizontal="center" vertical="center" wrapText="1"/>
    </xf>
    <xf numFmtId="0" fontId="1" fillId="0" borderId="14" xfId="32" applyFont="1" applyBorder="1" applyAlignment="1" applyProtection="1">
      <alignment horizontal="center" vertical="center" wrapText="1"/>
      <protection locked="0"/>
    </xf>
    <xf numFmtId="0" fontId="1" fillId="0" borderId="14" xfId="32" applyFont="1" applyFill="1" applyBorder="1" applyAlignment="1" applyProtection="1">
      <alignment horizontal="center" vertical="center" wrapText="1"/>
      <protection locked="0"/>
    </xf>
    <xf numFmtId="0" fontId="1" fillId="0" borderId="0" xfId="32" applyAlignment="1" applyProtection="1">
      <alignment horizontal="center" vertical="center"/>
      <protection locked="0"/>
    </xf>
    <xf numFmtId="184" fontId="1" fillId="0" borderId="0" xfId="32" applyNumberFormat="1" applyFill="1" applyBorder="1" applyAlignment="1" applyProtection="1">
      <alignment horizontal="center" wrapText="1"/>
      <protection locked="0"/>
    </xf>
    <xf numFmtId="0" fontId="1" fillId="0" borderId="0" xfId="32" applyProtection="1"/>
    <xf numFmtId="0" fontId="0" fillId="29" borderId="0" xfId="0" applyFill="1" applyAlignment="1" applyProtection="1">
      <alignment vertical="center"/>
    </xf>
    <xf numFmtId="0" fontId="0" fillId="0" borderId="0" xfId="0" applyFill="1" applyAlignment="1" applyProtection="1">
      <alignment vertical="center"/>
    </xf>
    <xf numFmtId="0" fontId="51" fillId="25" borderId="0" xfId="0" applyFont="1" applyFill="1" applyAlignment="1" applyProtection="1">
      <alignment vertical="center"/>
    </xf>
    <xf numFmtId="0" fontId="0" fillId="0" borderId="0" xfId="0" applyFill="1" applyAlignment="1" applyProtection="1">
      <alignment vertical="center"/>
      <protection locked="0"/>
    </xf>
    <xf numFmtId="0" fontId="27" fillId="29" borderId="0" xfId="0" applyFont="1" applyFill="1" applyAlignment="1" applyProtection="1">
      <alignment horizontal="right" vertical="center"/>
    </xf>
    <xf numFmtId="1" fontId="0" fillId="0" borderId="0" xfId="0" applyNumberFormat="1" applyProtection="1">
      <protection locked="0"/>
    </xf>
    <xf numFmtId="0" fontId="1" fillId="0" borderId="32" xfId="32" applyFont="1" applyBorder="1" applyAlignment="1" applyProtection="1">
      <alignment vertical="center"/>
    </xf>
    <xf numFmtId="0" fontId="1" fillId="25" borderId="21" xfId="32" applyFont="1" applyFill="1" applyBorder="1" applyAlignment="1" applyProtection="1">
      <alignment horizontal="justify" vertical="center" wrapText="1"/>
    </xf>
    <xf numFmtId="0" fontId="43" fillId="29" borderId="0" xfId="0" applyFont="1" applyFill="1" applyAlignment="1" applyProtection="1">
      <alignment vertical="center"/>
    </xf>
    <xf numFmtId="9" fontId="0" fillId="0" borderId="0" xfId="34" applyFont="1" applyProtection="1">
      <protection locked="0"/>
    </xf>
    <xf numFmtId="9" fontId="3" fillId="25" borderId="28" xfId="34" applyFont="1" applyFill="1" applyBorder="1" applyAlignment="1" applyProtection="1"/>
    <xf numFmtId="1" fontId="2" fillId="31" borderId="17" xfId="34" applyNumberFormat="1" applyFont="1" applyFill="1" applyBorder="1" applyAlignment="1" applyProtection="1">
      <alignment horizontal="center"/>
    </xf>
    <xf numFmtId="1" fontId="2" fillId="0" borderId="17" xfId="0" applyNumberFormat="1" applyFont="1" applyFill="1" applyBorder="1" applyAlignment="1" applyProtection="1">
      <alignment horizontal="center" vertical="center"/>
    </xf>
    <xf numFmtId="1" fontId="3" fillId="25" borderId="28" xfId="0" applyNumberFormat="1" applyFont="1" applyFill="1" applyBorder="1" applyAlignment="1" applyProtection="1"/>
    <xf numFmtId="0" fontId="2" fillId="33" borderId="33" xfId="0" applyFont="1" applyFill="1" applyBorder="1" applyAlignment="1" applyProtection="1">
      <alignment horizontal="center" vertical="center" wrapText="1"/>
    </xf>
    <xf numFmtId="9" fontId="2" fillId="30" borderId="18" xfId="34" applyNumberFormat="1" applyFont="1" applyFill="1" applyBorder="1" applyAlignment="1" applyProtection="1">
      <alignment horizontal="center"/>
    </xf>
    <xf numFmtId="9" fontId="49" fillId="25" borderId="0" xfId="34" applyFont="1" applyFill="1" applyProtection="1"/>
    <xf numFmtId="49" fontId="1" fillId="0" borderId="14" xfId="32" applyNumberFormat="1" applyFont="1" applyFill="1" applyBorder="1" applyAlignment="1" applyProtection="1">
      <alignment horizontal="center" vertical="center" wrapText="1"/>
      <protection locked="0"/>
    </xf>
    <xf numFmtId="185" fontId="2" fillId="31" borderId="18" xfId="34" applyNumberFormat="1" applyFont="1" applyFill="1" applyBorder="1" applyAlignment="1" applyProtection="1">
      <alignment horizontal="center"/>
    </xf>
    <xf numFmtId="0" fontId="50" fillId="32" borderId="33" xfId="0" applyFont="1" applyFill="1" applyBorder="1" applyAlignment="1" applyProtection="1">
      <alignment horizontal="center" vertical="center" wrapText="1"/>
    </xf>
    <xf numFmtId="1" fontId="1" fillId="0" borderId="25" xfId="0" applyNumberFormat="1" applyFont="1" applyFill="1" applyBorder="1" applyAlignment="1" applyProtection="1">
      <alignment horizontal="center" vertical="center" wrapText="1"/>
    </xf>
    <xf numFmtId="0" fontId="1" fillId="34" borderId="25" xfId="32" applyFont="1" applyFill="1" applyBorder="1" applyAlignment="1" applyProtection="1">
      <alignment horizontal="center" vertical="center" wrapText="1"/>
    </xf>
    <xf numFmtId="1" fontId="1" fillId="34" borderId="25" xfId="0" applyNumberFormat="1" applyFont="1" applyFill="1" applyBorder="1" applyAlignment="1">
      <alignment horizontal="center" vertical="center" wrapText="1"/>
    </xf>
    <xf numFmtId="0" fontId="1" fillId="34" borderId="25" xfId="32" applyFont="1" applyFill="1" applyBorder="1" applyAlignment="1" applyProtection="1">
      <alignment horizontal="center" vertical="center" wrapText="1"/>
      <protection locked="0"/>
    </xf>
    <xf numFmtId="0" fontId="1" fillId="33" borderId="25" xfId="32" applyFont="1" applyFill="1" applyBorder="1" applyAlignment="1" applyProtection="1">
      <alignment horizontal="center" vertical="center" wrapText="1"/>
      <protection locked="0"/>
    </xf>
    <xf numFmtId="0" fontId="1" fillId="33" borderId="25" xfId="0" applyFont="1" applyFill="1" applyBorder="1" applyAlignment="1" applyProtection="1">
      <alignment horizontal="center" vertical="center" wrapText="1"/>
    </xf>
    <xf numFmtId="0" fontId="1" fillId="35" borderId="25" xfId="32" applyFont="1" applyFill="1" applyBorder="1" applyAlignment="1" applyProtection="1">
      <alignment horizontal="center" vertical="center" wrapText="1"/>
      <protection locked="0"/>
    </xf>
    <xf numFmtId="1" fontId="1" fillId="33" borderId="25" xfId="0" applyNumberFormat="1" applyFont="1" applyFill="1" applyBorder="1" applyAlignment="1" applyProtection="1">
      <alignment horizontal="center" vertical="center" wrapText="1"/>
    </xf>
    <xf numFmtId="0" fontId="1" fillId="34" borderId="25" xfId="0" applyFont="1" applyFill="1" applyBorder="1" applyAlignment="1">
      <alignment horizontal="center" vertical="center" wrapText="1"/>
    </xf>
    <xf numFmtId="49" fontId="1" fillId="0" borderId="0" xfId="32" applyNumberFormat="1" applyProtection="1">
      <protection locked="0"/>
    </xf>
    <xf numFmtId="0" fontId="49" fillId="29" borderId="0" xfId="0" applyFont="1" applyFill="1" applyAlignment="1" applyProtection="1">
      <alignment horizontal="left" vertical="center"/>
      <protection locked="0"/>
    </xf>
    <xf numFmtId="0" fontId="49" fillId="29" borderId="0" xfId="0" applyFont="1" applyFill="1" applyAlignment="1" applyProtection="1">
      <alignment horizontal="left" vertical="center" wrapText="1"/>
      <protection locked="0"/>
    </xf>
    <xf numFmtId="0" fontId="52" fillId="32" borderId="25" xfId="0" applyFont="1" applyFill="1" applyBorder="1" applyAlignment="1" applyProtection="1">
      <alignment horizontal="center" vertical="center" wrapText="1"/>
    </xf>
    <xf numFmtId="0" fontId="46" fillId="0" borderId="25" xfId="32" applyFont="1" applyFill="1" applyBorder="1" applyAlignment="1" applyProtection="1">
      <alignment horizontal="center" vertical="center" wrapText="1"/>
    </xf>
    <xf numFmtId="0" fontId="46" fillId="0" borderId="25" xfId="32" applyFont="1" applyBorder="1" applyAlignment="1" applyProtection="1">
      <alignment horizontal="center" vertical="center" wrapText="1"/>
      <protection locked="0"/>
    </xf>
    <xf numFmtId="0" fontId="46" fillId="35" borderId="25" xfId="0" applyFont="1" applyFill="1" applyBorder="1" applyAlignment="1" applyProtection="1">
      <alignment horizontal="center" vertical="center" wrapText="1"/>
    </xf>
    <xf numFmtId="0" fontId="46" fillId="0" borderId="25" xfId="0" applyFont="1" applyBorder="1" applyAlignment="1" applyProtection="1">
      <alignment horizontal="center" vertical="center" wrapText="1"/>
      <protection locked="0"/>
    </xf>
    <xf numFmtId="1" fontId="46" fillId="0" borderId="25" xfId="0" applyNumberFormat="1" applyFont="1" applyFill="1" applyBorder="1" applyAlignment="1" applyProtection="1">
      <alignment horizontal="center" vertical="center" wrapText="1"/>
      <protection locked="0"/>
    </xf>
    <xf numFmtId="1" fontId="46" fillId="0" borderId="25" xfId="0" applyNumberFormat="1" applyFont="1" applyFill="1" applyBorder="1" applyAlignment="1" applyProtection="1">
      <alignment horizontal="center" vertical="center" wrapText="1"/>
    </xf>
    <xf numFmtId="0" fontId="46" fillId="0" borderId="17" xfId="32" applyFont="1" applyFill="1" applyBorder="1" applyAlignment="1" applyProtection="1">
      <alignment horizontal="center" vertical="center" wrapText="1"/>
    </xf>
    <xf numFmtId="0" fontId="46" fillId="0" borderId="17" xfId="32" applyFont="1" applyBorder="1" applyAlignment="1" applyProtection="1">
      <alignment horizontal="center" vertical="center" wrapText="1"/>
      <protection locked="0"/>
    </xf>
    <xf numFmtId="0" fontId="46" fillId="35" borderId="17" xfId="32" applyFont="1" applyFill="1" applyBorder="1" applyAlignment="1" applyProtection="1">
      <alignment horizontal="center" vertical="center" wrapText="1"/>
    </xf>
    <xf numFmtId="0" fontId="46" fillId="0" borderId="17" xfId="0" applyFont="1" applyBorder="1" applyAlignment="1" applyProtection="1">
      <alignment horizontal="center" vertical="center" wrapText="1"/>
      <protection locked="0"/>
    </xf>
    <xf numFmtId="0" fontId="46" fillId="35" borderId="17" xfId="0" applyFont="1" applyFill="1" applyBorder="1" applyAlignment="1" applyProtection="1">
      <alignment horizontal="center" vertical="center" wrapText="1"/>
    </xf>
    <xf numFmtId="0" fontId="46" fillId="0" borderId="17" xfId="0" applyFont="1" applyFill="1" applyBorder="1" applyAlignment="1" applyProtection="1">
      <alignment horizontal="center" vertical="center" wrapText="1"/>
      <protection locked="0"/>
    </xf>
    <xf numFmtId="1" fontId="46" fillId="0" borderId="17" xfId="0" applyNumberFormat="1" applyFont="1" applyFill="1" applyBorder="1" applyAlignment="1" applyProtection="1">
      <alignment horizontal="center" vertical="center" wrapText="1"/>
      <protection locked="0"/>
    </xf>
    <xf numFmtId="1" fontId="46" fillId="0" borderId="17" xfId="0" applyNumberFormat="1" applyFont="1" applyFill="1" applyBorder="1" applyAlignment="1" applyProtection="1">
      <alignment horizontal="center" vertical="center" wrapText="1"/>
    </xf>
    <xf numFmtId="0" fontId="52" fillId="32" borderId="33" xfId="0" applyFont="1" applyFill="1" applyBorder="1" applyAlignment="1" applyProtection="1">
      <alignment horizontal="center" vertical="center" wrapText="1"/>
    </xf>
    <xf numFmtId="0" fontId="45" fillId="0" borderId="25" xfId="0" applyFont="1" applyFill="1" applyBorder="1" applyAlignment="1" applyProtection="1">
      <alignment horizontal="center" vertical="center" wrapText="1"/>
    </xf>
    <xf numFmtId="0" fontId="45" fillId="0" borderId="25" xfId="32"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wrapText="1"/>
    </xf>
    <xf numFmtId="0" fontId="45" fillId="0" borderId="25" xfId="0" applyFont="1" applyBorder="1" applyAlignment="1" applyProtection="1">
      <alignment horizontal="center" vertical="center"/>
      <protection locked="0"/>
    </xf>
    <xf numFmtId="0" fontId="46" fillId="0" borderId="25" xfId="0" applyNumberFormat="1" applyFont="1" applyFill="1" applyBorder="1" applyAlignment="1" applyProtection="1">
      <alignment horizontal="center" vertical="center" wrapText="1"/>
      <protection locked="0"/>
    </xf>
    <xf numFmtId="184" fontId="46" fillId="0" borderId="25" xfId="0" applyNumberFormat="1" applyFont="1" applyFill="1" applyBorder="1" applyAlignment="1" applyProtection="1">
      <alignment horizontal="center" vertical="center" wrapText="1"/>
      <protection locked="0"/>
    </xf>
    <xf numFmtId="184" fontId="46" fillId="0" borderId="25" xfId="0" applyNumberFormat="1" applyFont="1" applyFill="1" applyBorder="1" applyAlignment="1" applyProtection="1">
      <alignment horizontal="center" vertical="center" wrapText="1"/>
    </xf>
    <xf numFmtId="0" fontId="45" fillId="0" borderId="25" xfId="0" applyFont="1" applyFill="1" applyBorder="1" applyAlignment="1" applyProtection="1">
      <alignment horizontal="center" vertical="center" wrapText="1"/>
      <protection locked="0"/>
    </xf>
    <xf numFmtId="1" fontId="45" fillId="0" borderId="25" xfId="0" applyNumberFormat="1" applyFont="1" applyFill="1" applyBorder="1" applyAlignment="1" applyProtection="1">
      <alignment horizontal="center" vertical="center" wrapText="1"/>
      <protection locked="0"/>
    </xf>
    <xf numFmtId="192" fontId="1" fillId="0" borderId="0" xfId="32" applyNumberFormat="1" applyProtection="1">
      <protection locked="0"/>
    </xf>
    <xf numFmtId="10" fontId="1" fillId="0" borderId="0" xfId="34" applyNumberFormat="1" applyFont="1" applyFill="1" applyBorder="1" applyAlignment="1" applyProtection="1">
      <alignment horizontal="center" wrapText="1"/>
      <protection locked="0"/>
    </xf>
    <xf numFmtId="0" fontId="39" fillId="25" borderId="24"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9" fillId="0" borderId="24"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10" fontId="1" fillId="0" borderId="0" xfId="32" applyNumberFormat="1" applyProtection="1">
      <protection locked="0"/>
    </xf>
    <xf numFmtId="1" fontId="1" fillId="0" borderId="0" xfId="32" applyNumberFormat="1" applyProtection="1">
      <protection locked="0"/>
    </xf>
    <xf numFmtId="0" fontId="1" fillId="25" borderId="0" xfId="0" applyFont="1" applyFill="1" applyAlignment="1" applyProtection="1">
      <alignment wrapText="1"/>
      <protection locked="0"/>
    </xf>
    <xf numFmtId="10" fontId="3" fillId="25" borderId="11" xfId="32" applyNumberFormat="1" applyFont="1" applyFill="1" applyBorder="1" applyAlignment="1" applyProtection="1">
      <alignment horizontal="center"/>
    </xf>
    <xf numFmtId="10" fontId="39" fillId="0" borderId="9" xfId="32" applyNumberFormat="1" applyFont="1" applyFill="1" applyBorder="1" applyAlignment="1" applyProtection="1">
      <alignment horizontal="center" vertical="center"/>
    </xf>
    <xf numFmtId="10" fontId="3" fillId="25" borderId="24" xfId="32" applyNumberFormat="1" applyFont="1" applyFill="1" applyBorder="1" applyAlignment="1" applyProtection="1">
      <alignment horizontal="center"/>
    </xf>
    <xf numFmtId="0" fontId="48" fillId="0" borderId="21" xfId="32" applyFont="1" applyBorder="1" applyAlignment="1" applyProtection="1">
      <alignment horizontal="center" vertical="center" wrapText="1"/>
    </xf>
    <xf numFmtId="1" fontId="1" fillId="0" borderId="0" xfId="32" applyNumberFormat="1" applyProtection="1"/>
    <xf numFmtId="1" fontId="46" fillId="35" borderId="17" xfId="0" applyNumberFormat="1" applyFont="1" applyFill="1" applyBorder="1" applyAlignment="1" applyProtection="1">
      <alignment horizontal="center" vertical="center" wrapText="1"/>
    </xf>
    <xf numFmtId="1" fontId="46" fillId="35" borderId="25" xfId="0" applyNumberFormat="1" applyFont="1" applyFill="1" applyBorder="1" applyAlignment="1" applyProtection="1">
      <alignment horizontal="center" vertical="center" wrapText="1"/>
    </xf>
    <xf numFmtId="0" fontId="50" fillId="32" borderId="34" xfId="32" applyFont="1" applyFill="1" applyBorder="1" applyAlignment="1" applyProtection="1">
      <alignment horizontal="center" vertical="center" wrapText="1"/>
    </xf>
    <xf numFmtId="0" fontId="50" fillId="32" borderId="35" xfId="32" applyFont="1" applyFill="1" applyBorder="1" applyAlignment="1" applyProtection="1">
      <alignment horizontal="center" vertical="center" wrapText="1"/>
    </xf>
    <xf numFmtId="0" fontId="1" fillId="0" borderId="23" xfId="32" applyFont="1" applyFill="1" applyBorder="1" applyAlignment="1" applyProtection="1">
      <alignment horizontal="center" vertical="center" wrapText="1"/>
    </xf>
    <xf numFmtId="0" fontId="1" fillId="0" borderId="15" xfId="32" applyFont="1" applyBorder="1" applyAlignment="1" applyProtection="1">
      <alignment horizontal="center" vertical="center" wrapText="1"/>
    </xf>
    <xf numFmtId="0" fontId="1" fillId="0" borderId="15" xfId="32" applyFont="1" applyBorder="1" applyAlignment="1" applyProtection="1">
      <alignment horizontal="center" vertical="center" wrapText="1"/>
      <protection locked="0"/>
    </xf>
    <xf numFmtId="0" fontId="1" fillId="0" borderId="15" xfId="32" applyFont="1" applyFill="1" applyBorder="1" applyAlignment="1" applyProtection="1">
      <alignment horizontal="center" vertical="center" wrapText="1"/>
      <protection locked="0"/>
    </xf>
    <xf numFmtId="1" fontId="1" fillId="0" borderId="15" xfId="32" applyNumberFormat="1" applyFont="1" applyFill="1" applyBorder="1" applyAlignment="1" applyProtection="1">
      <alignment horizontal="center" vertical="center" wrapText="1"/>
      <protection locked="0"/>
    </xf>
    <xf numFmtId="1" fontId="1" fillId="0" borderId="15" xfId="32" applyNumberFormat="1" applyFont="1" applyFill="1" applyBorder="1" applyAlignment="1" applyProtection="1">
      <alignment horizontal="center" vertical="center" wrapText="1"/>
    </xf>
    <xf numFmtId="0" fontId="1" fillId="0" borderId="17" xfId="32" applyFont="1" applyFill="1" applyBorder="1" applyAlignment="1" applyProtection="1">
      <alignment horizontal="center" vertical="center" wrapText="1"/>
    </xf>
    <xf numFmtId="1" fontId="1" fillId="0" borderId="36" xfId="32" applyNumberFormat="1" applyFont="1" applyFill="1" applyBorder="1" applyAlignment="1" applyProtection="1">
      <alignment horizontal="center" vertical="center" wrapText="1"/>
    </xf>
    <xf numFmtId="10" fontId="2" fillId="30" borderId="17" xfId="34" applyNumberFormat="1" applyFont="1" applyFill="1" applyBorder="1" applyAlignment="1" applyProtection="1">
      <alignment horizontal="center"/>
    </xf>
    <xf numFmtId="185" fontId="49" fillId="0" borderId="0" xfId="0" applyNumberFormat="1" applyFont="1" applyProtection="1">
      <protection locked="0"/>
    </xf>
    <xf numFmtId="0" fontId="3" fillId="24" borderId="9" xfId="0" applyFont="1" applyFill="1" applyBorder="1" applyAlignment="1">
      <alignment horizontal="center"/>
    </xf>
    <xf numFmtId="0" fontId="3" fillId="24" borderId="24" xfId="0" applyFont="1" applyFill="1" applyBorder="1" applyAlignment="1">
      <alignment horizontal="center"/>
    </xf>
    <xf numFmtId="0" fontId="3" fillId="24"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46" xfId="0" applyFont="1" applyFill="1" applyBorder="1" applyAlignment="1">
      <alignment horizontal="center" vertical="center"/>
    </xf>
    <xf numFmtId="0" fontId="31" fillId="25" borderId="44"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45"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4" xfId="0" applyFont="1" applyFill="1" applyBorder="1" applyAlignment="1">
      <alignment vertical="top" wrapText="1"/>
    </xf>
    <xf numFmtId="0" fontId="1" fillId="25" borderId="29" xfId="0" applyFont="1" applyFill="1" applyBorder="1" applyAlignment="1">
      <alignment vertical="top" wrapText="1"/>
    </xf>
    <xf numFmtId="0" fontId="2" fillId="25" borderId="9" xfId="0" applyFont="1" applyFill="1" applyBorder="1" applyAlignment="1">
      <alignment horizontal="center"/>
    </xf>
    <xf numFmtId="0" fontId="2" fillId="25" borderId="24" xfId="0" applyFont="1" applyFill="1" applyBorder="1" applyAlignment="1">
      <alignment horizontal="center"/>
    </xf>
    <xf numFmtId="0" fontId="2" fillId="25" borderId="29" xfId="0" applyFont="1" applyFill="1" applyBorder="1" applyAlignment="1">
      <alignment horizontal="center"/>
    </xf>
    <xf numFmtId="0" fontId="2" fillId="0" borderId="24"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3" fillId="25" borderId="22" xfId="0" applyFont="1" applyFill="1" applyBorder="1" applyAlignment="1">
      <alignment horizontal="center"/>
    </xf>
    <xf numFmtId="0" fontId="3" fillId="25" borderId="57" xfId="0" applyFont="1" applyFill="1" applyBorder="1" applyAlignment="1">
      <alignment horizontal="center"/>
    </xf>
    <xf numFmtId="0" fontId="3" fillId="25" borderId="43" xfId="0" applyFont="1" applyFill="1" applyBorder="1" applyAlignment="1">
      <alignment horizontal="center"/>
    </xf>
    <xf numFmtId="0" fontId="3" fillId="25" borderId="58" xfId="0" applyFont="1" applyFill="1" applyBorder="1" applyAlignment="1">
      <alignment horizontal="center"/>
    </xf>
    <xf numFmtId="0" fontId="3" fillId="24" borderId="59" xfId="0" applyFont="1" applyFill="1" applyBorder="1" applyAlignment="1">
      <alignment horizontal="left" vertical="center" wrapText="1"/>
    </xf>
    <xf numFmtId="0" fontId="3" fillId="24" borderId="60"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46" xfId="0" applyFont="1" applyFill="1" applyBorder="1" applyAlignment="1">
      <alignment horizontal="center"/>
    </xf>
    <xf numFmtId="0" fontId="2" fillId="25" borderId="54" xfId="0" applyFont="1" applyFill="1" applyBorder="1" applyAlignment="1">
      <alignment horizontal="center"/>
    </xf>
    <xf numFmtId="0" fontId="2" fillId="25" borderId="55" xfId="0" applyFont="1" applyFill="1" applyBorder="1" applyAlignment="1">
      <alignment horizontal="center"/>
    </xf>
    <xf numFmtId="0" fontId="2" fillId="25" borderId="42" xfId="0" applyFont="1" applyFill="1" applyBorder="1" applyAlignment="1">
      <alignment horizontal="center"/>
    </xf>
    <xf numFmtId="0" fontId="2" fillId="25" borderId="56"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53"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34"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35" xfId="0" applyFont="1" applyFill="1" applyBorder="1" applyAlignment="1">
      <alignment horizontal="center"/>
    </xf>
    <xf numFmtId="0" fontId="3" fillId="24" borderId="26" xfId="0" applyFont="1" applyFill="1" applyBorder="1" applyAlignment="1">
      <alignment horizontal="center"/>
    </xf>
    <xf numFmtId="0" fontId="3" fillId="24" borderId="20" xfId="0" applyFont="1" applyFill="1" applyBorder="1" applyAlignment="1">
      <alignment horizontal="center"/>
    </xf>
    <xf numFmtId="0" fontId="3" fillId="24" borderId="30" xfId="0" applyFont="1" applyFill="1" applyBorder="1" applyAlignment="1">
      <alignment horizontal="center"/>
    </xf>
    <xf numFmtId="0" fontId="3" fillId="24" borderId="49" xfId="0" applyFont="1" applyFill="1" applyBorder="1" applyAlignment="1">
      <alignment horizontal="center"/>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4" xfId="0" applyFont="1" applyFill="1" applyBorder="1" applyAlignment="1">
      <alignment horizontal="center"/>
    </xf>
    <xf numFmtId="0" fontId="1" fillId="25" borderId="29" xfId="0" applyFont="1" applyFill="1" applyBorder="1" applyAlignment="1">
      <alignment horizontal="center"/>
    </xf>
    <xf numFmtId="0" fontId="3" fillId="25" borderId="9" xfId="0" applyFont="1" applyFill="1" applyBorder="1" applyAlignment="1">
      <alignment horizontal="center"/>
    </xf>
    <xf numFmtId="0" fontId="3" fillId="25" borderId="24" xfId="0" applyFont="1" applyFill="1" applyBorder="1" applyAlignment="1">
      <alignment horizontal="center"/>
    </xf>
    <xf numFmtId="0" fontId="3" fillId="25" borderId="29" xfId="0" applyFont="1" applyFill="1" applyBorder="1" applyAlignment="1">
      <alignment horizontal="center"/>
    </xf>
    <xf numFmtId="0" fontId="1" fillId="25" borderId="9" xfId="0" applyFont="1" applyFill="1" applyBorder="1" applyAlignment="1">
      <alignment horizontal="left" vertical="center" wrapText="1"/>
    </xf>
    <xf numFmtId="0" fontId="1" fillId="25" borderId="24" xfId="0" applyFont="1" applyFill="1" applyBorder="1" applyAlignment="1">
      <alignment horizontal="left" vertical="center"/>
    </xf>
    <xf numFmtId="0" fontId="1" fillId="25" borderId="29" xfId="0" applyFont="1" applyFill="1" applyBorder="1" applyAlignment="1">
      <alignment horizontal="left" vertical="center"/>
    </xf>
    <xf numFmtId="0" fontId="2" fillId="25" borderId="9" xfId="0" applyFont="1" applyFill="1" applyBorder="1" applyAlignment="1">
      <alignment horizontal="center" wrapText="1"/>
    </xf>
    <xf numFmtId="0" fontId="2" fillId="25" borderId="24" xfId="0" applyFont="1" applyFill="1" applyBorder="1" applyAlignment="1">
      <alignment horizontal="center" wrapText="1"/>
    </xf>
    <xf numFmtId="0" fontId="2" fillId="25" borderId="29" xfId="0" applyFont="1" applyFill="1" applyBorder="1" applyAlignment="1">
      <alignment horizontal="center" wrapText="1"/>
    </xf>
    <xf numFmtId="0" fontId="3" fillId="0" borderId="31" xfId="0" applyFont="1" applyFill="1" applyBorder="1" applyAlignment="1">
      <alignment horizontal="center"/>
    </xf>
    <xf numFmtId="0" fontId="3" fillId="0" borderId="0" xfId="0" applyFont="1" applyFill="1" applyBorder="1" applyAlignment="1">
      <alignment horizontal="center"/>
    </xf>
    <xf numFmtId="0" fontId="3" fillId="0" borderId="46" xfId="0" applyFont="1" applyFill="1" applyBorder="1" applyAlignment="1">
      <alignment horizontal="center"/>
    </xf>
    <xf numFmtId="0" fontId="1" fillId="25" borderId="9" xfId="0" applyFont="1" applyFill="1" applyBorder="1" applyAlignment="1">
      <alignment horizontal="center" wrapText="1"/>
    </xf>
    <xf numFmtId="0" fontId="1" fillId="25" borderId="24" xfId="0" applyFont="1" applyFill="1" applyBorder="1" applyAlignment="1">
      <alignment horizontal="center" wrapText="1"/>
    </xf>
    <xf numFmtId="0" fontId="1" fillId="25" borderId="29" xfId="0" applyFont="1" applyFill="1" applyBorder="1" applyAlignment="1">
      <alignment horizontal="center" wrapText="1"/>
    </xf>
    <xf numFmtId="0" fontId="2" fillId="27" borderId="24"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9" xfId="0" applyFont="1" applyFill="1" applyBorder="1" applyAlignment="1">
      <alignment horizontal="center" vertical="center" wrapText="1"/>
    </xf>
    <xf numFmtId="0" fontId="2" fillId="25" borderId="9" xfId="0" applyFont="1" applyFill="1" applyBorder="1" applyAlignment="1">
      <alignment horizontal="justify" vertical="justify" wrapText="1"/>
    </xf>
    <xf numFmtId="0" fontId="2" fillId="25" borderId="24" xfId="0" applyFont="1" applyFill="1" applyBorder="1" applyAlignment="1">
      <alignment horizontal="justify" vertical="justify" wrapText="1"/>
    </xf>
    <xf numFmtId="0" fontId="2" fillId="25" borderId="29" xfId="0" applyFont="1" applyFill="1" applyBorder="1" applyAlignment="1">
      <alignment horizontal="justify" vertical="justify" wrapText="1"/>
    </xf>
    <xf numFmtId="0" fontId="3" fillId="0" borderId="9" xfId="0" applyFont="1" applyFill="1" applyBorder="1" applyAlignment="1">
      <alignment horizontal="center"/>
    </xf>
    <xf numFmtId="0" fontId="3" fillId="0" borderId="24" xfId="0" applyFont="1" applyFill="1" applyBorder="1" applyAlignment="1">
      <alignment horizontal="center"/>
    </xf>
    <xf numFmtId="0" fontId="3" fillId="0" borderId="29" xfId="0" applyFont="1" applyFill="1" applyBorder="1" applyAlignment="1">
      <alignment horizontal="center"/>
    </xf>
    <xf numFmtId="0" fontId="1" fillId="25" borderId="31" xfId="0" applyFont="1" applyFill="1" applyBorder="1" applyAlignment="1">
      <alignment horizontal="center"/>
    </xf>
    <xf numFmtId="0" fontId="1" fillId="25" borderId="0" xfId="0" applyFont="1" applyFill="1" applyBorder="1" applyAlignment="1">
      <alignment horizontal="center"/>
    </xf>
    <xf numFmtId="0" fontId="1" fillId="25" borderId="46" xfId="0" applyFont="1" applyFill="1" applyBorder="1" applyAlignment="1">
      <alignment horizontal="center"/>
    </xf>
    <xf numFmtId="0" fontId="1" fillId="25" borderId="24" xfId="0" applyFont="1" applyFill="1" applyBorder="1" applyAlignment="1">
      <alignment horizontal="left" vertical="center" wrapText="1"/>
    </xf>
    <xf numFmtId="0" fontId="1" fillId="25" borderId="29" xfId="0" applyFont="1" applyFill="1" applyBorder="1" applyAlignment="1">
      <alignment horizontal="left" vertical="center" wrapText="1"/>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44" xfId="0" applyFont="1" applyFill="1" applyBorder="1" applyAlignment="1">
      <alignment horizontal="center" vertical="center" wrapText="1"/>
    </xf>
    <xf numFmtId="0" fontId="9" fillId="24" borderId="28" xfId="0" applyFont="1" applyFill="1" applyBorder="1" applyAlignment="1">
      <alignment horizontal="center" vertical="center" wrapText="1"/>
    </xf>
    <xf numFmtId="0" fontId="9" fillId="24" borderId="45"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4" xfId="0" applyFont="1" applyFill="1" applyBorder="1" applyAlignment="1">
      <alignment horizontal="center" vertical="distributed"/>
    </xf>
    <xf numFmtId="0" fontId="2" fillId="0" borderId="24" xfId="0" applyFont="1" applyFill="1" applyBorder="1" applyAlignment="1">
      <alignment horizontal="center" vertical="distributed"/>
    </xf>
    <xf numFmtId="0" fontId="2" fillId="0" borderId="29" xfId="0" applyFont="1" applyFill="1" applyBorder="1" applyAlignment="1">
      <alignment horizontal="center" vertical="distributed"/>
    </xf>
    <xf numFmtId="0" fontId="5" fillId="0" borderId="3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40"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7" fillId="0" borderId="42" xfId="0" applyFont="1" applyFill="1" applyBorder="1" applyAlignment="1" applyProtection="1">
      <alignment vertical="center"/>
    </xf>
    <xf numFmtId="0" fontId="7" fillId="0" borderId="25" xfId="0" applyFont="1" applyFill="1" applyBorder="1" applyAlignment="1" applyProtection="1">
      <alignment vertical="center"/>
    </xf>
    <xf numFmtId="0" fontId="7" fillId="0" borderId="41"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43"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27" fillId="0" borderId="0" xfId="0" applyFont="1" applyAlignment="1">
      <alignment horizontal="center"/>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78" xfId="0" applyFont="1" applyBorder="1" applyAlignment="1">
      <alignment horizontal="center" wrapText="1"/>
    </xf>
    <xf numFmtId="0" fontId="2" fillId="0" borderId="79" xfId="0" applyFont="1" applyBorder="1" applyAlignment="1">
      <alignment horizontal="center" wrapText="1"/>
    </xf>
    <xf numFmtId="0" fontId="2" fillId="0" borderId="10" xfId="0" applyFont="1" applyBorder="1" applyAlignment="1">
      <alignment horizontal="center"/>
    </xf>
    <xf numFmtId="0" fontId="2" fillId="0" borderId="80" xfId="0" applyFont="1" applyBorder="1" applyAlignment="1">
      <alignment horizontal="center"/>
    </xf>
    <xf numFmtId="0" fontId="0" fillId="0" borderId="81" xfId="0" applyBorder="1" applyAlignment="1" applyProtection="1">
      <alignment horizontal="center" vertical="center" wrapText="1"/>
    </xf>
    <xf numFmtId="0" fontId="0" fillId="0" borderId="82" xfId="0" applyBorder="1" applyAlignment="1" applyProtection="1">
      <alignment horizontal="center" vertical="center" wrapText="1"/>
    </xf>
    <xf numFmtId="9" fontId="0" fillId="0" borderId="47"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84" xfId="0" applyBorder="1" applyAlignment="1" applyProtection="1">
      <alignment horizontal="justify" vertical="center"/>
      <protection locked="0"/>
    </xf>
    <xf numFmtId="0" fontId="0" fillId="0" borderId="85" xfId="0" applyBorder="1" applyAlignment="1" applyProtection="1">
      <alignment horizontal="justify" vertical="center"/>
      <protection locked="0"/>
    </xf>
    <xf numFmtId="0" fontId="0" fillId="0" borderId="28" xfId="0" applyBorder="1" applyAlignment="1" applyProtection="1">
      <alignment horizontal="justify" vertical="center"/>
      <protection locked="0"/>
    </xf>
    <xf numFmtId="0" fontId="0" fillId="0" borderId="86" xfId="0" applyBorder="1" applyAlignment="1" applyProtection="1">
      <alignment horizontal="justify" vertical="center"/>
      <protection locked="0"/>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5" fillId="0" borderId="64" xfId="0" applyFont="1" applyBorder="1" applyAlignment="1">
      <alignment horizontal="center"/>
    </xf>
    <xf numFmtId="0" fontId="0" fillId="0" borderId="65" xfId="0" applyBorder="1" applyAlignment="1">
      <alignment horizontal="left"/>
    </xf>
    <xf numFmtId="0" fontId="0" fillId="0" borderId="66" xfId="0" applyBorder="1" applyAlignment="1">
      <alignment horizontal="left"/>
    </xf>
    <xf numFmtId="0" fontId="0" fillId="0" borderId="67" xfId="0" applyBorder="1" applyAlignment="1">
      <alignment horizontal="left"/>
    </xf>
    <xf numFmtId="0" fontId="25" fillId="0" borderId="68" xfId="0" applyFont="1" applyBorder="1" applyAlignment="1">
      <alignment horizontal="center"/>
    </xf>
    <xf numFmtId="0" fontId="0" fillId="0" borderId="69" xfId="0" applyBorder="1" applyAlignment="1">
      <alignment horizontal="left"/>
    </xf>
    <xf numFmtId="0" fontId="0" fillId="0" borderId="55" xfId="0" applyBorder="1" applyAlignment="1">
      <alignment horizontal="left"/>
    </xf>
    <xf numFmtId="0" fontId="0" fillId="0" borderId="70" xfId="0" applyBorder="1" applyAlignment="1">
      <alignment horizontal="left"/>
    </xf>
    <xf numFmtId="0" fontId="26" fillId="0" borderId="71" xfId="0" applyFont="1" applyBorder="1" applyAlignment="1">
      <alignment horizontal="center"/>
    </xf>
    <xf numFmtId="0" fontId="0" fillId="0" borderId="72" xfId="0" applyBorder="1" applyAlignment="1">
      <alignment horizontal="left"/>
    </xf>
    <xf numFmtId="0" fontId="0" fillId="0" borderId="73" xfId="0" applyBorder="1" applyAlignment="1">
      <alignment horizontal="left"/>
    </xf>
    <xf numFmtId="0" fontId="0" fillId="0" borderId="74" xfId="0" applyBorder="1" applyAlignment="1">
      <alignment horizontal="left"/>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4" xfId="0" applyFont="1" applyFill="1" applyBorder="1" applyAlignment="1">
      <alignment horizontal="center" vertical="center"/>
    </xf>
    <xf numFmtId="0" fontId="1" fillId="25" borderId="29"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37" xfId="0" applyFont="1" applyFill="1" applyBorder="1" applyAlignment="1" applyProtection="1">
      <alignment horizontal="center" vertical="center"/>
    </xf>
    <xf numFmtId="0" fontId="36" fillId="0" borderId="38" xfId="0" applyFont="1" applyFill="1" applyBorder="1" applyAlignment="1" applyProtection="1">
      <alignment horizontal="center" vertical="center"/>
    </xf>
    <xf numFmtId="0" fontId="36" fillId="0" borderId="39"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40"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5" xfId="0" applyFont="1" applyFill="1" applyBorder="1" applyAlignment="1" applyProtection="1">
      <alignment horizontal="center" vertical="center"/>
    </xf>
    <xf numFmtId="0" fontId="37" fillId="0" borderId="41" xfId="0" applyFont="1" applyFill="1" applyBorder="1" applyAlignment="1" applyProtection="1">
      <alignment horizontal="center" vertical="center"/>
    </xf>
    <xf numFmtId="0" fontId="38" fillId="0" borderId="42" xfId="0" applyFont="1" applyFill="1" applyBorder="1" applyAlignment="1" applyProtection="1">
      <alignment vertical="center"/>
    </xf>
    <xf numFmtId="0" fontId="38" fillId="0" borderId="25" xfId="0" applyFont="1" applyFill="1" applyBorder="1" applyAlignment="1" applyProtection="1">
      <alignment vertical="center"/>
    </xf>
    <xf numFmtId="0" fontId="38" fillId="0" borderId="41"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43"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44" xfId="0" applyFont="1" applyFill="1" applyBorder="1" applyAlignment="1" applyProtection="1">
      <alignment horizontal="center" vertical="center" wrapText="1"/>
    </xf>
    <xf numFmtId="0" fontId="9" fillId="24" borderId="28" xfId="0" applyFont="1" applyFill="1" applyBorder="1" applyAlignment="1" applyProtection="1">
      <alignment horizontal="center" vertical="center" wrapText="1"/>
    </xf>
    <xf numFmtId="0" fontId="9" fillId="24" borderId="45"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9" fillId="0" borderId="9" xfId="32" applyFont="1" applyFill="1" applyBorder="1" applyAlignment="1" applyProtection="1">
      <alignment horizontal="center" vertical="distributed"/>
    </xf>
    <xf numFmtId="0" fontId="39" fillId="0" borderId="24" xfId="32" applyFont="1" applyFill="1" applyBorder="1" applyAlignment="1" applyProtection="1">
      <alignment horizontal="center" vertical="distributed"/>
    </xf>
    <xf numFmtId="0" fontId="39" fillId="0" borderId="29"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4" xfId="32" applyFont="1" applyFill="1" applyBorder="1" applyAlignment="1" applyProtection="1">
      <alignment horizontal="center" vertical="distributed"/>
    </xf>
    <xf numFmtId="0" fontId="39" fillId="0" borderId="9" xfId="0" applyFont="1" applyFill="1" applyBorder="1" applyAlignment="1" applyProtection="1">
      <alignment horizontal="center" vertical="center"/>
    </xf>
    <xf numFmtId="0" fontId="39" fillId="0" borderId="24" xfId="0" applyFont="1" applyFill="1" applyBorder="1" applyAlignment="1" applyProtection="1">
      <alignment horizontal="center" vertical="center"/>
    </xf>
    <xf numFmtId="0" fontId="39" fillId="0" borderId="29" xfId="0" applyFont="1" applyFill="1" applyBorder="1" applyAlignment="1" applyProtection="1">
      <alignment horizontal="center" vertical="center"/>
    </xf>
    <xf numFmtId="0" fontId="1" fillId="25" borderId="31"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46" xfId="32" applyFont="1" applyFill="1" applyBorder="1" applyAlignment="1" applyProtection="1">
      <alignment horizontal="center"/>
    </xf>
    <xf numFmtId="0" fontId="39" fillId="25" borderId="24" xfId="32" applyFont="1" applyFill="1" applyBorder="1" applyAlignment="1" applyProtection="1">
      <alignment horizontal="center"/>
    </xf>
    <xf numFmtId="0" fontId="39" fillId="25" borderId="29"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39" fillId="0" borderId="9" xfId="32" applyFont="1" applyFill="1" applyBorder="1" applyAlignment="1" applyProtection="1">
      <alignment horizontal="center" vertical="center"/>
    </xf>
    <xf numFmtId="0" fontId="39" fillId="0" borderId="24" xfId="32" applyFont="1" applyFill="1" applyBorder="1" applyAlignment="1" applyProtection="1">
      <alignment horizontal="center" vertical="center"/>
    </xf>
    <xf numFmtId="0" fontId="39" fillId="0" borderId="29" xfId="32" applyFont="1" applyFill="1" applyBorder="1" applyAlignment="1" applyProtection="1">
      <alignment horizontal="center" vertical="center"/>
    </xf>
    <xf numFmtId="0" fontId="0" fillId="25" borderId="0" xfId="0" applyFill="1" applyProtection="1">
      <protection locked="0"/>
    </xf>
    <xf numFmtId="0" fontId="3" fillId="25" borderId="28" xfId="32" applyFont="1" applyFill="1" applyBorder="1" applyAlignment="1" applyProtection="1">
      <alignment horizontal="center"/>
    </xf>
    <xf numFmtId="0" fontId="3" fillId="25" borderId="45" xfId="32" applyFont="1" applyFill="1" applyBorder="1" applyAlignment="1" applyProtection="1">
      <alignment horizontal="center"/>
    </xf>
    <xf numFmtId="0" fontId="42" fillId="0" borderId="9" xfId="0" applyFont="1" applyFill="1" applyBorder="1" applyAlignment="1" applyProtection="1">
      <alignment horizontal="justify" vertical="center" wrapText="1"/>
    </xf>
    <xf numFmtId="0" fontId="42" fillId="0" borderId="24" xfId="0" applyFont="1" applyFill="1" applyBorder="1" applyAlignment="1" applyProtection="1">
      <alignment horizontal="justify" vertical="center" wrapText="1"/>
    </xf>
    <xf numFmtId="0" fontId="42" fillId="0" borderId="29" xfId="0" applyFont="1" applyFill="1" applyBorder="1" applyAlignment="1" applyProtection="1">
      <alignment horizontal="justify" vertical="center" wrapText="1"/>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0" fontId="3" fillId="25" borderId="29" xfId="32" applyFont="1" applyFill="1" applyBorder="1" applyAlignment="1" applyProtection="1">
      <alignment horizontal="center"/>
    </xf>
    <xf numFmtId="0" fontId="39" fillId="0" borderId="9" xfId="0" applyFont="1" applyFill="1" applyBorder="1" applyAlignment="1" applyProtection="1">
      <alignment horizontal="center" vertical="center" wrapText="1"/>
    </xf>
    <xf numFmtId="0" fontId="39" fillId="0" borderId="24" xfId="0" applyFont="1" applyFill="1" applyBorder="1" applyAlignment="1" applyProtection="1">
      <alignment horizontal="center" vertical="center" wrapText="1"/>
    </xf>
    <xf numFmtId="0" fontId="39" fillId="0" borderId="29"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vertical="center"/>
    </xf>
    <xf numFmtId="0" fontId="3" fillId="24" borderId="24" xfId="0" applyFont="1" applyFill="1" applyBorder="1" applyAlignment="1" applyProtection="1">
      <alignment horizontal="center" vertical="center"/>
    </xf>
    <xf numFmtId="0" fontId="3" fillId="24" borderId="29" xfId="0" applyFont="1" applyFill="1" applyBorder="1" applyAlignment="1" applyProtection="1">
      <alignment horizontal="center" vertical="center"/>
    </xf>
    <xf numFmtId="0" fontId="3" fillId="0" borderId="9"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29" xfId="0" applyFont="1" applyFill="1" applyBorder="1" applyAlignment="1" applyProtection="1">
      <alignment horizontal="center"/>
    </xf>
    <xf numFmtId="0" fontId="39" fillId="25" borderId="9" xfId="32" applyFont="1" applyFill="1" applyBorder="1" applyAlignment="1" applyProtection="1">
      <alignment horizontal="center" vertical="center" wrapText="1"/>
    </xf>
    <xf numFmtId="0" fontId="39" fillId="25" borderId="24" xfId="32" applyFont="1" applyFill="1" applyBorder="1" applyAlignment="1" applyProtection="1">
      <alignment horizontal="center" vertical="center"/>
    </xf>
    <xf numFmtId="0" fontId="39" fillId="25" borderId="29" xfId="32" applyFont="1" applyFill="1" applyBorder="1" applyAlignment="1" applyProtection="1">
      <alignment horizontal="center" vertical="center"/>
    </xf>
    <xf numFmtId="0" fontId="2" fillId="0" borderId="9" xfId="32" applyFont="1" applyFill="1" applyBorder="1" applyAlignment="1" applyProtection="1">
      <alignment horizontal="justify" vertical="center" wrapText="1"/>
    </xf>
    <xf numFmtId="0" fontId="51" fillId="0" borderId="24" xfId="32" applyFont="1" applyFill="1" applyBorder="1" applyAlignment="1" applyProtection="1">
      <alignment horizontal="justify" vertical="center"/>
    </xf>
    <xf numFmtId="0" fontId="51" fillId="0" borderId="29"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4" xfId="0" applyFont="1" applyFill="1" applyBorder="1" applyAlignment="1" applyProtection="1">
      <alignment horizontal="center"/>
    </xf>
    <xf numFmtId="0" fontId="3" fillId="25" borderId="29" xfId="0" applyFont="1" applyFill="1" applyBorder="1" applyAlignment="1" applyProtection="1">
      <alignment horizontal="center"/>
    </xf>
    <xf numFmtId="9" fontId="53" fillId="25" borderId="9" xfId="0" applyNumberFormat="1" applyFont="1" applyFill="1" applyBorder="1" applyAlignment="1" applyProtection="1">
      <alignment horizontal="center" wrapText="1"/>
    </xf>
    <xf numFmtId="0" fontId="53" fillId="25" borderId="24" xfId="0" applyFont="1" applyFill="1" applyBorder="1" applyAlignment="1" applyProtection="1">
      <alignment horizontal="center" wrapText="1"/>
    </xf>
    <xf numFmtId="0" fontId="53" fillId="25" borderId="29" xfId="0" applyFont="1" applyFill="1" applyBorder="1" applyAlignment="1" applyProtection="1">
      <alignment horizontal="center" wrapText="1"/>
    </xf>
    <xf numFmtId="0" fontId="3" fillId="0" borderId="3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46" xfId="0" applyFont="1" applyFill="1" applyBorder="1" applyAlignment="1" applyProtection="1">
      <alignment horizontal="center"/>
    </xf>
    <xf numFmtId="0" fontId="2" fillId="25" borderId="20" xfId="0" applyFont="1" applyFill="1" applyBorder="1" applyAlignment="1" applyProtection="1">
      <alignment horizontal="center" wrapText="1"/>
    </xf>
    <xf numFmtId="0" fontId="2" fillId="27" borderId="20" xfId="0" applyFont="1" applyFill="1" applyBorder="1" applyAlignment="1" applyProtection="1">
      <alignment horizontal="center" wrapText="1"/>
    </xf>
    <xf numFmtId="0" fontId="2" fillId="28" borderId="20"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29"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3" fillId="24" borderId="34" xfId="0"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35" xfId="0" applyFont="1" applyFill="1" applyBorder="1" applyAlignment="1" applyProtection="1">
      <alignment horizontal="center"/>
    </xf>
    <xf numFmtId="0" fontId="1" fillId="25" borderId="27" xfId="32" applyFont="1" applyFill="1" applyBorder="1" applyAlignment="1" applyProtection="1">
      <alignment horizontal="center" vertical="center"/>
    </xf>
    <xf numFmtId="0" fontId="1" fillId="25" borderId="88" xfId="32" applyFont="1" applyFill="1" applyBorder="1" applyAlignment="1" applyProtection="1">
      <alignment horizontal="center" vertical="center"/>
    </xf>
    <xf numFmtId="0" fontId="1" fillId="25" borderId="40" xfId="32" applyFont="1" applyFill="1" applyBorder="1" applyAlignment="1" applyProtection="1">
      <alignment horizontal="center" vertical="center"/>
    </xf>
    <xf numFmtId="0" fontId="1" fillId="25" borderId="27" xfId="32" applyFont="1" applyFill="1" applyBorder="1" applyAlignment="1" applyProtection="1">
      <alignment vertical="center" wrapText="1"/>
    </xf>
    <xf numFmtId="0" fontId="1" fillId="25" borderId="88" xfId="32" applyFont="1" applyFill="1" applyBorder="1" applyAlignment="1" applyProtection="1">
      <alignment vertical="center" wrapText="1"/>
    </xf>
    <xf numFmtId="0" fontId="1" fillId="25" borderId="89" xfId="32" applyFont="1" applyFill="1" applyBorder="1" applyAlignment="1" applyProtection="1">
      <alignment vertical="center" wrapText="1"/>
    </xf>
    <xf numFmtId="0" fontId="1" fillId="25" borderId="50" xfId="32" applyFont="1" applyFill="1" applyBorder="1" applyAlignment="1" applyProtection="1">
      <alignment horizontal="center" vertical="center"/>
    </xf>
    <xf numFmtId="0" fontId="1" fillId="25" borderId="51" xfId="32" applyFont="1" applyFill="1" applyBorder="1" applyAlignment="1" applyProtection="1">
      <alignment horizontal="center" vertical="center"/>
    </xf>
    <xf numFmtId="0" fontId="1" fillId="25" borderId="52" xfId="32" applyFont="1" applyFill="1" applyBorder="1" applyAlignment="1" applyProtection="1">
      <alignment horizontal="center" vertical="center"/>
    </xf>
    <xf numFmtId="0" fontId="1" fillId="25" borderId="54" xfId="32" applyFont="1" applyFill="1" applyBorder="1" applyAlignment="1" applyProtection="1">
      <alignment horizontal="center" vertical="center"/>
    </xf>
    <xf numFmtId="0" fontId="1" fillId="25" borderId="55" xfId="32" applyFont="1" applyFill="1" applyBorder="1" applyAlignment="1" applyProtection="1">
      <alignment horizontal="center" vertical="center"/>
    </xf>
    <xf numFmtId="0" fontId="1" fillId="25" borderId="42" xfId="32" applyFont="1" applyFill="1" applyBorder="1" applyAlignment="1" applyProtection="1">
      <alignment horizontal="center" vertical="center"/>
    </xf>
    <xf numFmtId="0" fontId="1" fillId="25" borderId="50" xfId="32" applyFont="1" applyFill="1" applyBorder="1" applyAlignment="1" applyProtection="1">
      <alignment vertical="center" wrapText="1"/>
    </xf>
    <xf numFmtId="0" fontId="1" fillId="25" borderId="51" xfId="32" applyFont="1" applyFill="1" applyBorder="1" applyAlignment="1" applyProtection="1">
      <alignment vertical="center" wrapText="1"/>
    </xf>
    <xf numFmtId="0" fontId="1" fillId="25" borderId="53" xfId="32" applyFont="1" applyFill="1" applyBorder="1" applyAlignment="1" applyProtection="1">
      <alignment vertical="center" wrapText="1"/>
    </xf>
    <xf numFmtId="0" fontId="2" fillId="25" borderId="25" xfId="0" applyFont="1" applyFill="1" applyBorder="1" applyAlignment="1" applyProtection="1">
      <alignment horizontal="center" wrapText="1"/>
    </xf>
    <xf numFmtId="0" fontId="2" fillId="25" borderId="41" xfId="0" applyFont="1" applyFill="1" applyBorder="1" applyAlignment="1" applyProtection="1">
      <alignment horizontal="center" wrapText="1"/>
    </xf>
    <xf numFmtId="0" fontId="2" fillId="29" borderId="12" xfId="32" applyFont="1" applyFill="1" applyBorder="1" applyAlignment="1" applyProtection="1">
      <alignment horizontal="left" vertical="center" wrapText="1"/>
      <protection locked="0"/>
    </xf>
    <xf numFmtId="0" fontId="2" fillId="29" borderId="11" xfId="32" applyFont="1" applyFill="1" applyBorder="1" applyAlignment="1" applyProtection="1">
      <alignment horizontal="left" vertical="center" wrapText="1"/>
      <protection locked="0"/>
    </xf>
    <xf numFmtId="0" fontId="2" fillId="29" borderId="13" xfId="32" applyFont="1" applyFill="1" applyBorder="1" applyAlignment="1" applyProtection="1">
      <alignment horizontal="left" vertical="center" wrapText="1"/>
      <protection locked="0"/>
    </xf>
    <xf numFmtId="0" fontId="1" fillId="0" borderId="44" xfId="32" applyFont="1" applyFill="1" applyBorder="1" applyAlignment="1" applyProtection="1">
      <alignment horizontal="left" vertical="center" wrapText="1"/>
      <protection locked="0"/>
    </xf>
    <xf numFmtId="0" fontId="1" fillId="0" borderId="28" xfId="32" applyFont="1" applyFill="1" applyBorder="1" applyAlignment="1" applyProtection="1">
      <alignment horizontal="left" vertical="center" wrapText="1"/>
      <protection locked="0"/>
    </xf>
    <xf numFmtId="0" fontId="1" fillId="0" borderId="45" xfId="32" applyFont="1" applyFill="1" applyBorder="1" applyAlignment="1" applyProtection="1">
      <alignment horizontal="left" vertical="center" wrapText="1"/>
      <protection locked="0"/>
    </xf>
    <xf numFmtId="0" fontId="3" fillId="25" borderId="17" xfId="0" applyFont="1" applyFill="1" applyBorder="1" applyAlignment="1" applyProtection="1">
      <alignment horizontal="center" wrapText="1"/>
    </xf>
    <xf numFmtId="0" fontId="3" fillId="25" borderId="18" xfId="0" applyFont="1" applyFill="1" applyBorder="1" applyAlignment="1" applyProtection="1">
      <alignment horizontal="center" wrapText="1"/>
    </xf>
    <xf numFmtId="0" fontId="40" fillId="24" borderId="9" xfId="0" applyFont="1" applyFill="1" applyBorder="1" applyAlignment="1" applyProtection="1">
      <alignment horizontal="center"/>
    </xf>
    <xf numFmtId="0" fontId="40" fillId="24" borderId="24" xfId="0" applyFont="1" applyFill="1" applyBorder="1" applyAlignment="1" applyProtection="1">
      <alignment horizontal="center"/>
    </xf>
    <xf numFmtId="0" fontId="40" fillId="24" borderId="29" xfId="0" applyFont="1" applyFill="1" applyBorder="1" applyAlignment="1" applyProtection="1">
      <alignment horizontal="center"/>
    </xf>
    <xf numFmtId="0" fontId="3" fillId="24" borderId="59" xfId="32" applyFont="1" applyFill="1" applyBorder="1" applyAlignment="1" applyProtection="1">
      <alignment horizontal="left" vertical="center" wrapText="1"/>
    </xf>
    <xf numFmtId="0" fontId="3" fillId="24" borderId="60" xfId="32" applyFont="1" applyFill="1" applyBorder="1" applyAlignment="1" applyProtection="1">
      <alignment horizontal="left" vertical="center" wrapText="1"/>
    </xf>
    <xf numFmtId="0" fontId="40" fillId="24" borderId="9" xfId="0" applyFont="1" applyFill="1" applyBorder="1" applyAlignment="1" applyProtection="1">
      <alignment horizontal="center" vertical="center"/>
    </xf>
    <xf numFmtId="0" fontId="40" fillId="24" borderId="24" xfId="0" applyFont="1" applyFill="1" applyBorder="1" applyAlignment="1" applyProtection="1">
      <alignment horizontal="center" vertical="center"/>
    </xf>
    <xf numFmtId="0" fontId="40" fillId="24" borderId="29" xfId="0" applyFont="1" applyFill="1" applyBorder="1" applyAlignment="1" applyProtection="1">
      <alignment horizontal="center" vertical="center"/>
    </xf>
    <xf numFmtId="0" fontId="2" fillId="25" borderId="9"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2" fillId="25" borderId="29" xfId="32" applyFont="1" applyFill="1" applyBorder="1" applyAlignment="1" applyProtection="1">
      <alignment horizontal="center" vertical="center"/>
      <protection locked="0"/>
    </xf>
    <xf numFmtId="0" fontId="2" fillId="0" borderId="24" xfId="32" applyFont="1" applyFill="1" applyBorder="1" applyAlignment="1" applyProtection="1">
      <alignment horizontal="center" vertical="center" wrapText="1"/>
      <protection locked="0"/>
    </xf>
    <xf numFmtId="0" fontId="2" fillId="0" borderId="29"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46" xfId="0" applyFont="1" applyFill="1" applyBorder="1" applyAlignment="1" applyProtection="1">
      <alignment horizontal="center" vertical="center"/>
    </xf>
    <xf numFmtId="0" fontId="31" fillId="25" borderId="44" xfId="0" applyFont="1" applyFill="1" applyBorder="1" applyAlignment="1" applyProtection="1">
      <alignment horizontal="center" vertical="center"/>
    </xf>
    <xf numFmtId="0" fontId="31" fillId="25" borderId="28" xfId="0" applyFont="1" applyFill="1" applyBorder="1" applyAlignment="1" applyProtection="1">
      <alignment horizontal="center" vertical="center"/>
    </xf>
    <xf numFmtId="0" fontId="31" fillId="25" borderId="45"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59" xfId="0" applyFont="1" applyFill="1" applyBorder="1" applyAlignment="1" applyProtection="1">
      <alignment horizontal="left" vertical="center" wrapText="1"/>
      <protection locked="0"/>
    </xf>
    <xf numFmtId="0" fontId="3" fillId="24" borderId="87" xfId="0" applyFont="1" applyFill="1" applyBorder="1" applyAlignment="1" applyProtection="1">
      <alignment horizontal="left" vertical="center" wrapText="1"/>
      <protection locked="0"/>
    </xf>
    <xf numFmtId="0" fontId="3" fillId="24" borderId="60" xfId="0" applyFont="1" applyFill="1" applyBorder="1" applyAlignment="1" applyProtection="1">
      <alignment horizontal="left" vertical="center" wrapText="1"/>
      <protection locked="0"/>
    </xf>
    <xf numFmtId="0" fontId="1" fillId="29" borderId="44" xfId="32" applyFont="1" applyFill="1" applyBorder="1" applyAlignment="1" applyProtection="1">
      <alignment horizontal="left" vertical="center" wrapText="1"/>
    </xf>
    <xf numFmtId="0" fontId="1" fillId="29" borderId="28" xfId="32" applyFont="1" applyFill="1" applyBorder="1" applyAlignment="1" applyProtection="1">
      <alignment horizontal="left" vertical="center" wrapText="1"/>
    </xf>
    <xf numFmtId="0" fontId="1" fillId="29" borderId="45" xfId="32" applyFont="1" applyFill="1" applyBorder="1" applyAlignment="1" applyProtection="1">
      <alignment horizontal="left" vertical="center" wrapText="1"/>
    </xf>
    <xf numFmtId="0" fontId="1" fillId="0" borderId="25" xfId="32" applyBorder="1" applyAlignment="1" applyProtection="1">
      <alignment horizontal="center" vertical="center"/>
    </xf>
    <xf numFmtId="0" fontId="25" fillId="0" borderId="25" xfId="32" applyFont="1" applyBorder="1" applyAlignment="1" applyProtection="1">
      <alignment horizontal="center" vertical="center"/>
    </xf>
    <xf numFmtId="0" fontId="1"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27" fillId="29" borderId="0" xfId="32" applyFont="1" applyFill="1" applyAlignment="1" applyProtection="1">
      <alignment horizontal="center"/>
    </xf>
    <xf numFmtId="0" fontId="50" fillId="32" borderId="33" xfId="32" applyFont="1" applyFill="1" applyBorder="1" applyAlignment="1" applyProtection="1">
      <alignment horizontal="center" vertical="center" wrapText="1"/>
    </xf>
    <xf numFmtId="0" fontId="50" fillId="32" borderId="94" xfId="32" applyFont="1" applyFill="1" applyBorder="1" applyAlignment="1" applyProtection="1">
      <alignment horizontal="center" vertical="center" wrapText="1"/>
    </xf>
    <xf numFmtId="0" fontId="50" fillId="32" borderId="25" xfId="32" applyFont="1" applyFill="1" applyBorder="1" applyAlignment="1" applyProtection="1">
      <alignment horizontal="center" vertical="center" wrapText="1"/>
    </xf>
    <xf numFmtId="0" fontId="50" fillId="32" borderId="36" xfId="32" applyFont="1" applyFill="1" applyBorder="1" applyAlignment="1" applyProtection="1">
      <alignment horizontal="center" vertical="center" wrapText="1"/>
    </xf>
    <xf numFmtId="0" fontId="50" fillId="32" borderId="93" xfId="32" applyFont="1" applyFill="1" applyBorder="1" applyAlignment="1" applyProtection="1">
      <alignment horizontal="center" vertical="center" wrapText="1"/>
    </xf>
    <xf numFmtId="0" fontId="50" fillId="32" borderId="91" xfId="32" applyFont="1" applyFill="1" applyBorder="1" applyAlignment="1" applyProtection="1">
      <alignment horizontal="center" vertical="center" wrapText="1"/>
    </xf>
    <xf numFmtId="0" fontId="50" fillId="32" borderId="92" xfId="32" applyFont="1" applyFill="1" applyBorder="1" applyAlignment="1" applyProtection="1">
      <alignment horizontal="center" vertical="center" wrapText="1"/>
    </xf>
    <xf numFmtId="0" fontId="1" fillId="0" borderId="25" xfId="32" applyFont="1" applyFill="1" applyBorder="1" applyAlignment="1" applyProtection="1">
      <alignment horizontal="center" vertical="center" wrapText="1"/>
    </xf>
    <xf numFmtId="10" fontId="2" fillId="36" borderId="90" xfId="32" applyNumberFormat="1" applyFont="1" applyFill="1" applyBorder="1" applyAlignment="1" applyProtection="1">
      <alignment horizontal="center" vertical="center" wrapText="1"/>
    </xf>
    <xf numFmtId="10" fontId="2" fillId="36" borderId="18" xfId="32" applyNumberFormat="1" applyFont="1" applyFill="1" applyBorder="1" applyAlignment="1" applyProtection="1">
      <alignment horizontal="center" vertical="center" wrapText="1"/>
    </xf>
    <xf numFmtId="49" fontId="1" fillId="0" borderId="91" xfId="32" applyNumberFormat="1" applyFont="1" applyFill="1" applyBorder="1" applyAlignment="1" applyProtection="1">
      <alignment horizontal="left" vertical="center" wrapText="1"/>
      <protection locked="0"/>
    </xf>
    <xf numFmtId="49" fontId="1" fillId="0" borderId="92" xfId="32" applyNumberFormat="1" applyFont="1" applyFill="1" applyBorder="1" applyAlignment="1" applyProtection="1">
      <alignment horizontal="left" vertical="center" wrapText="1"/>
      <protection locked="0"/>
    </xf>
    <xf numFmtId="0" fontId="2" fillId="29" borderId="12" xfId="32" applyFont="1" applyFill="1" applyBorder="1" applyAlignment="1" applyProtection="1">
      <alignment horizontal="justify" vertical="center" wrapText="1"/>
      <protection locked="0"/>
    </xf>
    <xf numFmtId="0" fontId="2" fillId="29" borderId="11" xfId="32" applyFont="1" applyFill="1" applyBorder="1" applyAlignment="1" applyProtection="1">
      <alignment horizontal="justify" vertical="center" wrapText="1"/>
      <protection locked="0"/>
    </xf>
    <xf numFmtId="0" fontId="2" fillId="29" borderId="13" xfId="32" applyFont="1" applyFill="1" applyBorder="1" applyAlignment="1" applyProtection="1">
      <alignment horizontal="justify"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49" fontId="1" fillId="29" borderId="44" xfId="32" applyNumberFormat="1" applyFont="1" applyFill="1" applyBorder="1" applyAlignment="1" applyProtection="1">
      <alignment horizontal="justify" vertical="center" wrapText="1"/>
    </xf>
    <xf numFmtId="49" fontId="1" fillId="29" borderId="28" xfId="32" applyNumberFormat="1" applyFont="1" applyFill="1" applyBorder="1" applyAlignment="1" applyProtection="1">
      <alignment horizontal="justify" vertical="center" wrapText="1"/>
    </xf>
    <xf numFmtId="49" fontId="1" fillId="29" borderId="45" xfId="32" applyNumberFormat="1" applyFont="1" applyFill="1" applyBorder="1" applyAlignment="1" applyProtection="1">
      <alignment horizontal="justify" vertical="center" wrapText="1"/>
    </xf>
    <xf numFmtId="49" fontId="1" fillId="29" borderId="44" xfId="32" applyNumberFormat="1" applyFont="1" applyFill="1" applyBorder="1" applyAlignment="1" applyProtection="1">
      <alignment horizontal="left" vertical="center" wrapText="1"/>
    </xf>
    <xf numFmtId="49" fontId="1" fillId="29" borderId="28" xfId="32" applyNumberFormat="1" applyFont="1" applyFill="1" applyBorder="1" applyAlignment="1" applyProtection="1">
      <alignment horizontal="left" vertical="center" wrapText="1"/>
    </xf>
    <xf numFmtId="49" fontId="1" fillId="29" borderId="45" xfId="32" applyNumberFormat="1" applyFont="1" applyFill="1" applyBorder="1" applyAlignment="1" applyProtection="1">
      <alignment horizontal="left" vertical="center" wrapText="1"/>
    </xf>
    <xf numFmtId="0" fontId="1" fillId="25" borderId="50" xfId="32" applyFont="1" applyFill="1" applyBorder="1" applyAlignment="1" applyProtection="1">
      <alignment horizontal="center" vertical="center" wrapText="1"/>
    </xf>
    <xf numFmtId="0" fontId="1" fillId="25" borderId="51" xfId="32" applyFont="1" applyFill="1" applyBorder="1" applyAlignment="1" applyProtection="1">
      <alignment horizontal="center" vertical="center" wrapText="1"/>
    </xf>
    <xf numFmtId="0" fontId="1" fillId="25" borderId="52" xfId="32" applyFont="1" applyFill="1" applyBorder="1" applyAlignment="1" applyProtection="1">
      <alignment horizontal="center" vertical="center" wrapText="1"/>
    </xf>
    <xf numFmtId="10" fontId="2" fillId="36" borderId="19" xfId="32" applyNumberFormat="1" applyFont="1" applyFill="1" applyBorder="1" applyAlignment="1" applyProtection="1">
      <alignment horizontal="center" vertical="center" wrapText="1"/>
    </xf>
    <xf numFmtId="9" fontId="2" fillId="36" borderId="19" xfId="32" applyNumberFormat="1" applyFont="1" applyFill="1" applyBorder="1" applyAlignment="1" applyProtection="1">
      <alignment horizontal="center" vertical="center" wrapText="1"/>
    </xf>
    <xf numFmtId="9" fontId="2" fillId="36" borderId="18" xfId="32" applyNumberFormat="1" applyFont="1" applyFill="1" applyBorder="1" applyAlignment="1" applyProtection="1">
      <alignment horizontal="center" vertical="center" wrapText="1"/>
    </xf>
    <xf numFmtId="49" fontId="1" fillId="0" borderId="96" xfId="32" applyNumberFormat="1" applyFont="1" applyFill="1" applyBorder="1" applyAlignment="1" applyProtection="1">
      <alignment horizontal="left" vertical="center" wrapText="1"/>
      <protection locked="0"/>
    </xf>
    <xf numFmtId="0" fontId="50" fillId="32" borderId="95" xfId="32" applyFont="1" applyFill="1" applyBorder="1" applyAlignment="1" applyProtection="1">
      <alignment horizontal="center" vertical="center" wrapText="1"/>
    </xf>
    <xf numFmtId="0" fontId="1" fillId="0" borderId="15" xfId="32" applyFont="1" applyFill="1" applyBorder="1" applyAlignment="1" applyProtection="1">
      <alignment horizontal="center" vertical="center" wrapText="1"/>
    </xf>
    <xf numFmtId="0" fontId="1" fillId="0" borderId="14" xfId="32" applyFont="1" applyFill="1" applyBorder="1" applyAlignment="1" applyProtection="1">
      <alignment horizontal="center" vertical="center" wrapText="1"/>
    </xf>
    <xf numFmtId="49" fontId="45" fillId="29" borderId="12" xfId="32" applyNumberFormat="1" applyFont="1" applyFill="1" applyBorder="1" applyAlignment="1" applyProtection="1">
      <alignment horizontal="left" vertical="top" wrapText="1"/>
      <protection locked="0"/>
    </xf>
    <xf numFmtId="49" fontId="45" fillId="29" borderId="11" xfId="32" applyNumberFormat="1" applyFont="1" applyFill="1" applyBorder="1" applyAlignment="1" applyProtection="1">
      <alignment horizontal="left" vertical="top" wrapText="1"/>
      <protection locked="0"/>
    </xf>
    <xf numFmtId="49" fontId="45" fillId="29" borderId="13" xfId="32" applyNumberFormat="1" applyFont="1" applyFill="1" applyBorder="1" applyAlignment="1" applyProtection="1">
      <alignment horizontal="left" vertical="top" wrapText="1"/>
      <protection locked="0"/>
    </xf>
    <xf numFmtId="49" fontId="46" fillId="0" borderId="31" xfId="32" applyNumberFormat="1" applyFont="1" applyFill="1" applyBorder="1" applyAlignment="1" applyProtection="1">
      <alignment horizontal="left" vertical="center" wrapText="1"/>
      <protection locked="0"/>
    </xf>
    <xf numFmtId="49" fontId="46" fillId="0" borderId="0" xfId="32" applyNumberFormat="1" applyFont="1" applyFill="1" applyBorder="1" applyAlignment="1" applyProtection="1">
      <alignment horizontal="left" vertical="center" wrapText="1"/>
      <protection locked="0"/>
    </xf>
    <xf numFmtId="49" fontId="46" fillId="0" borderId="46" xfId="32" applyNumberFormat="1" applyFont="1" applyFill="1" applyBorder="1" applyAlignment="1" applyProtection="1">
      <alignment horizontal="left" vertical="center" wrapText="1"/>
      <protection locked="0"/>
    </xf>
    <xf numFmtId="49" fontId="46" fillId="29" borderId="31" xfId="32" applyNumberFormat="1" applyFont="1" applyFill="1" applyBorder="1" applyAlignment="1" applyProtection="1">
      <alignment horizontal="left" vertical="center" wrapText="1"/>
    </xf>
    <xf numFmtId="49" fontId="46" fillId="29" borderId="0" xfId="32" applyNumberFormat="1" applyFont="1" applyFill="1" applyBorder="1" applyAlignment="1" applyProtection="1">
      <alignment horizontal="left" vertical="center" wrapText="1"/>
    </xf>
    <xf numFmtId="49" fontId="46" fillId="29" borderId="46" xfId="32" applyNumberFormat="1" applyFont="1" applyFill="1" applyBorder="1" applyAlignment="1" applyProtection="1">
      <alignment horizontal="left" vertical="center" wrapText="1"/>
    </xf>
    <xf numFmtId="9" fontId="2" fillId="25" borderId="9" xfId="0" applyNumberFormat="1" applyFont="1" applyFill="1" applyBorder="1" applyAlignment="1" applyProtection="1">
      <alignment horizontal="center" wrapText="1"/>
    </xf>
    <xf numFmtId="0" fontId="2" fillId="25" borderId="24" xfId="0" applyFont="1" applyFill="1" applyBorder="1" applyAlignment="1" applyProtection="1">
      <alignment horizontal="center" wrapText="1"/>
    </xf>
    <xf numFmtId="0" fontId="2" fillId="25" borderId="29" xfId="0" applyFont="1" applyFill="1" applyBorder="1" applyAlignment="1" applyProtection="1">
      <alignment horizontal="center" wrapText="1"/>
    </xf>
    <xf numFmtId="0" fontId="1" fillId="25" borderId="50" xfId="0" applyFont="1" applyFill="1" applyBorder="1" applyAlignment="1" applyProtection="1">
      <alignment horizontal="center" vertical="center" wrapText="1"/>
    </xf>
    <xf numFmtId="0" fontId="1" fillId="25" borderId="51" xfId="0" applyFont="1" applyFill="1" applyBorder="1" applyAlignment="1" applyProtection="1">
      <alignment horizontal="center" vertical="center" wrapText="1"/>
    </xf>
    <xf numFmtId="0" fontId="1" fillId="25" borderId="52" xfId="0" applyFont="1" applyFill="1" applyBorder="1" applyAlignment="1" applyProtection="1">
      <alignment horizontal="center" vertical="center" wrapText="1"/>
    </xf>
    <xf numFmtId="0" fontId="1" fillId="25" borderId="25" xfId="0" applyFont="1" applyFill="1" applyBorder="1" applyAlignment="1" applyProtection="1">
      <alignment horizontal="center" vertical="center" wrapText="1"/>
    </xf>
    <xf numFmtId="0" fontId="1" fillId="25" borderId="41" xfId="0" applyFont="1" applyFill="1" applyBorder="1" applyAlignment="1" applyProtection="1">
      <alignment horizontal="center" vertical="center" wrapText="1"/>
    </xf>
    <xf numFmtId="0" fontId="30" fillId="25" borderId="9" xfId="32" applyFont="1" applyFill="1" applyBorder="1" applyAlignment="1" applyProtection="1">
      <alignment horizontal="center" vertical="center"/>
      <protection locked="0"/>
    </xf>
    <xf numFmtId="0" fontId="30" fillId="25" borderId="24" xfId="32" applyFont="1" applyFill="1" applyBorder="1" applyAlignment="1" applyProtection="1">
      <alignment horizontal="center" vertical="center"/>
      <protection locked="0"/>
    </xf>
    <xf numFmtId="0" fontId="30" fillId="25" borderId="29" xfId="32" applyFont="1" applyFill="1" applyBorder="1" applyAlignment="1" applyProtection="1">
      <alignment horizontal="center" vertical="center"/>
      <protection locked="0"/>
    </xf>
    <xf numFmtId="0" fontId="30" fillId="0" borderId="24" xfId="32" applyFont="1" applyFill="1" applyBorder="1" applyAlignment="1" applyProtection="1">
      <alignment horizontal="center" vertical="center" wrapText="1"/>
      <protection locked="0"/>
    </xf>
    <xf numFmtId="0" fontId="30" fillId="0" borderId="29" xfId="32" applyFont="1" applyFill="1" applyBorder="1" applyAlignment="1" applyProtection="1">
      <alignment horizontal="center" vertical="center" wrapText="1"/>
      <protection locked="0"/>
    </xf>
    <xf numFmtId="0" fontId="46" fillId="0" borderId="42" xfId="0" applyFont="1" applyFill="1" applyBorder="1" applyAlignment="1" applyProtection="1">
      <alignment horizontal="left" vertical="top" wrapText="1"/>
      <protection locked="0"/>
    </xf>
    <xf numFmtId="0" fontId="46" fillId="0" borderId="25" xfId="0" applyFont="1" applyFill="1" applyBorder="1" applyAlignment="1" applyProtection="1">
      <alignment horizontal="left" vertical="top" wrapText="1"/>
      <protection locked="0"/>
    </xf>
    <xf numFmtId="10" fontId="45" fillId="0" borderId="33" xfId="34" applyNumberFormat="1" applyFont="1" applyFill="1" applyBorder="1" applyAlignment="1" applyProtection="1">
      <alignment horizontal="center" vertical="center" wrapText="1"/>
    </xf>
    <xf numFmtId="10" fontId="45" fillId="0" borderId="94" xfId="34" applyNumberFormat="1" applyFont="1" applyFill="1" applyBorder="1" applyAlignment="1" applyProtection="1">
      <alignment horizontal="center" vertical="center" wrapText="1"/>
    </xf>
    <xf numFmtId="10" fontId="45" fillId="0" borderId="97" xfId="34" applyNumberFormat="1" applyFont="1" applyFill="1" applyBorder="1" applyAlignment="1" applyProtection="1">
      <alignment horizontal="center" vertical="center" wrapText="1"/>
    </xf>
    <xf numFmtId="10" fontId="45" fillId="29" borderId="33" xfId="34" applyNumberFormat="1" applyFont="1" applyFill="1" applyBorder="1" applyAlignment="1" applyProtection="1">
      <alignment horizontal="center" vertical="center" wrapText="1"/>
    </xf>
    <xf numFmtId="10" fontId="45" fillId="29" borderId="94" xfId="34" applyNumberFormat="1" applyFont="1" applyFill="1" applyBorder="1" applyAlignment="1" applyProtection="1">
      <alignment horizontal="center" vertical="center" wrapText="1"/>
    </xf>
    <xf numFmtId="10" fontId="45" fillId="29" borderId="97" xfId="34" applyNumberFormat="1" applyFont="1" applyFill="1" applyBorder="1" applyAlignment="1" applyProtection="1">
      <alignment horizontal="center" vertical="center" wrapText="1"/>
    </xf>
    <xf numFmtId="10" fontId="45" fillId="0" borderId="33" xfId="0" applyNumberFormat="1" applyFont="1" applyFill="1" applyBorder="1" applyAlignment="1" applyProtection="1">
      <alignment horizontal="center" vertical="center" wrapText="1"/>
    </xf>
    <xf numFmtId="10" fontId="45" fillId="0" borderId="94" xfId="0" applyNumberFormat="1" applyFont="1" applyFill="1" applyBorder="1" applyAlignment="1" applyProtection="1">
      <alignment horizontal="center" vertical="center" wrapText="1"/>
    </xf>
    <xf numFmtId="10" fontId="45" fillId="0" borderId="97" xfId="0" applyNumberFormat="1" applyFont="1" applyFill="1" applyBorder="1" applyAlignment="1" applyProtection="1">
      <alignment horizontal="center" vertical="center" wrapText="1"/>
    </xf>
    <xf numFmtId="0" fontId="52" fillId="32" borderId="25" xfId="0" applyFont="1" applyFill="1" applyBorder="1" applyAlignment="1" applyProtection="1">
      <alignment horizontal="center" vertical="center" wrapText="1"/>
    </xf>
    <xf numFmtId="0" fontId="52" fillId="32" borderId="33" xfId="0" applyFont="1" applyFill="1" applyBorder="1" applyAlignment="1" applyProtection="1">
      <alignment horizontal="center" vertical="center" wrapText="1"/>
    </xf>
    <xf numFmtId="0" fontId="25" fillId="0" borderId="54" xfId="0" applyFont="1" applyBorder="1" applyAlignment="1" applyProtection="1">
      <alignment horizontal="center" vertical="center"/>
    </xf>
    <xf numFmtId="0" fontId="25" fillId="0" borderId="55" xfId="0" applyFont="1" applyBorder="1" applyAlignment="1" applyProtection="1">
      <alignment horizontal="center" vertical="center"/>
    </xf>
    <xf numFmtId="0" fontId="25" fillId="0" borderId="42" xfId="0" applyFont="1" applyBorder="1" applyAlignment="1" applyProtection="1">
      <alignment horizontal="center" vertical="center"/>
    </xf>
    <xf numFmtId="0" fontId="27" fillId="29" borderId="0" xfId="0" applyFont="1" applyFill="1" applyAlignment="1" applyProtection="1">
      <alignment horizontal="center"/>
    </xf>
    <xf numFmtId="0" fontId="45" fillId="0" borderId="25" xfId="0" applyFont="1" applyFill="1" applyBorder="1" applyAlignment="1" applyProtection="1">
      <alignment horizontal="center" vertical="center" wrapText="1"/>
    </xf>
    <xf numFmtId="0" fontId="0" fillId="0" borderId="25" xfId="0" applyBorder="1" applyAlignment="1" applyProtection="1">
      <alignment horizontal="center" vertical="center"/>
    </xf>
    <xf numFmtId="0" fontId="52" fillId="32" borderId="94" xfId="0" applyFont="1" applyFill="1" applyBorder="1" applyAlignment="1" applyProtection="1">
      <alignment horizontal="center" vertical="center" wrapText="1"/>
    </xf>
    <xf numFmtId="0" fontId="2" fillId="0" borderId="9" xfId="32" applyFont="1" applyFill="1" applyBorder="1" applyAlignment="1" applyProtection="1">
      <alignment horizontal="center" vertical="center"/>
    </xf>
    <xf numFmtId="0" fontId="2" fillId="0" borderId="24" xfId="32" applyFont="1" applyFill="1" applyBorder="1" applyAlignment="1" applyProtection="1">
      <alignment horizontal="center" vertical="center"/>
    </xf>
    <xf numFmtId="0" fontId="2" fillId="0" borderId="29" xfId="32" applyFont="1" applyFill="1" applyBorder="1" applyAlignment="1" applyProtection="1">
      <alignment horizontal="center" vertical="center"/>
    </xf>
    <xf numFmtId="0" fontId="1" fillId="0" borderId="9" xfId="0" applyFont="1" applyFill="1" applyBorder="1" applyAlignment="1" applyProtection="1">
      <alignment horizontal="justify" vertical="center" wrapText="1"/>
    </xf>
    <xf numFmtId="0" fontId="1" fillId="0" borderId="24" xfId="0" applyFont="1" applyFill="1" applyBorder="1" applyAlignment="1" applyProtection="1">
      <alignment horizontal="justify" vertical="center" wrapText="1"/>
    </xf>
    <xf numFmtId="0" fontId="1" fillId="0" borderId="29" xfId="0" applyFont="1" applyFill="1" applyBorder="1" applyAlignment="1" applyProtection="1">
      <alignment horizontal="justify" vertical="center" wrapText="1"/>
    </xf>
    <xf numFmtId="0" fontId="2" fillId="0" borderId="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25" borderId="9" xfId="32" applyFont="1" applyFill="1" applyBorder="1" applyAlignment="1" applyProtection="1">
      <alignment horizontal="center" vertical="center" wrapText="1"/>
    </xf>
    <xf numFmtId="0" fontId="2" fillId="25" borderId="24" xfId="32" applyFont="1" applyFill="1" applyBorder="1" applyAlignment="1" applyProtection="1">
      <alignment horizontal="center" vertical="center"/>
    </xf>
    <xf numFmtId="0" fontId="2" fillId="25" borderId="29" xfId="32" applyFont="1" applyFill="1" applyBorder="1" applyAlignment="1" applyProtection="1">
      <alignment horizontal="center" vertical="center"/>
    </xf>
    <xf numFmtId="0" fontId="1" fillId="0" borderId="24" xfId="32" applyFont="1" applyFill="1" applyBorder="1" applyAlignment="1" applyProtection="1">
      <alignment horizontal="justify" vertical="center"/>
    </xf>
    <xf numFmtId="0" fontId="1" fillId="0" borderId="29" xfId="32" applyFont="1" applyFill="1" applyBorder="1" applyAlignment="1" applyProtection="1">
      <alignment horizontal="justify" vertical="center"/>
    </xf>
    <xf numFmtId="9" fontId="2" fillId="25" borderId="9" xfId="0" applyNumberFormat="1" applyFont="1" applyFill="1" applyBorder="1" applyAlignment="1" applyProtection="1">
      <alignment horizontal="center" vertical="center" wrapText="1"/>
    </xf>
    <xf numFmtId="0" fontId="2" fillId="25" borderId="24" xfId="0" applyFont="1" applyFill="1" applyBorder="1" applyAlignment="1" applyProtection="1">
      <alignment horizontal="center" vertical="center" wrapText="1"/>
    </xf>
    <xf numFmtId="0" fontId="2" fillId="25" borderId="29" xfId="0" applyFont="1" applyFill="1" applyBorder="1" applyAlignment="1" applyProtection="1">
      <alignment horizontal="center" vertical="center" wrapText="1"/>
    </xf>
    <xf numFmtId="0" fontId="2" fillId="27" borderId="24" xfId="0" applyFont="1" applyFill="1" applyBorder="1" applyAlignment="1" applyProtection="1">
      <alignment horizontal="center" vertical="center" wrapText="1"/>
    </xf>
    <xf numFmtId="0" fontId="1" fillId="25" borderId="9" xfId="0" applyFont="1" applyFill="1" applyBorder="1" applyAlignment="1" applyProtection="1">
      <alignment horizontal="center" vertical="center" wrapText="1"/>
    </xf>
    <xf numFmtId="0" fontId="1" fillId="25" borderId="24" xfId="0" applyFont="1" applyFill="1" applyBorder="1" applyAlignment="1" applyProtection="1">
      <alignment horizontal="center" vertical="center" wrapText="1"/>
    </xf>
    <xf numFmtId="0" fontId="1" fillId="25" borderId="29" xfId="0" applyFont="1" applyFill="1" applyBorder="1" applyAlignment="1" applyProtection="1">
      <alignment horizontal="center" vertical="center" wrapText="1"/>
    </xf>
    <xf numFmtId="0" fontId="2" fillId="28" borderId="9" xfId="0" applyFont="1" applyFill="1" applyBorder="1" applyAlignment="1" applyProtection="1">
      <alignment horizontal="center" vertical="center" wrapText="1"/>
    </xf>
    <xf numFmtId="0" fontId="2" fillId="28" borderId="29" xfId="0"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wrapText="1"/>
    </xf>
    <xf numFmtId="0" fontId="1" fillId="25" borderId="25" xfId="0" applyFont="1" applyFill="1" applyBorder="1" applyAlignment="1" applyProtection="1">
      <alignment horizontal="center" vertical="center"/>
    </xf>
    <xf numFmtId="0" fontId="1" fillId="25" borderId="41"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2" fillId="25" borderId="97" xfId="0" applyFont="1" applyFill="1" applyBorder="1" applyAlignment="1" applyProtection="1">
      <alignment horizontal="center" wrapText="1"/>
    </xf>
    <xf numFmtId="0" fontId="2" fillId="25" borderId="90" xfId="0" applyFont="1" applyFill="1" applyBorder="1" applyAlignment="1" applyProtection="1">
      <alignment horizontal="center" wrapText="1"/>
    </xf>
    <xf numFmtId="0" fontId="45" fillId="29" borderId="12" xfId="32" applyFont="1" applyFill="1" applyBorder="1" applyAlignment="1" applyProtection="1">
      <alignment horizontal="left" vertical="top" wrapText="1"/>
      <protection locked="0"/>
    </xf>
    <xf numFmtId="0" fontId="45" fillId="29" borderId="11" xfId="32" applyFont="1" applyFill="1" applyBorder="1" applyAlignment="1" applyProtection="1">
      <alignment horizontal="left" vertical="top" wrapText="1"/>
      <protection locked="0"/>
    </xf>
    <xf numFmtId="0" fontId="45" fillId="29" borderId="13" xfId="32" applyFont="1" applyFill="1" applyBorder="1" applyAlignment="1" applyProtection="1">
      <alignment horizontal="left" vertical="top" wrapText="1"/>
      <protection locked="0"/>
    </xf>
    <xf numFmtId="0" fontId="46" fillId="29" borderId="31" xfId="32" applyFont="1" applyFill="1" applyBorder="1" applyAlignment="1" applyProtection="1">
      <alignment horizontal="left" vertical="top" wrapText="1"/>
    </xf>
    <xf numFmtId="0" fontId="46" fillId="29" borderId="0" xfId="32" applyFont="1" applyFill="1" applyBorder="1" applyAlignment="1" applyProtection="1">
      <alignment horizontal="left" vertical="top" wrapText="1"/>
    </xf>
    <xf numFmtId="0" fontId="46" fillId="29" borderId="46" xfId="32" applyFont="1" applyFill="1" applyBorder="1" applyAlignment="1" applyProtection="1">
      <alignment horizontal="left" vertical="top" wrapText="1"/>
    </xf>
    <xf numFmtId="0" fontId="45" fillId="29" borderId="98" xfId="32" applyFont="1" applyFill="1" applyBorder="1" applyAlignment="1" applyProtection="1">
      <alignment horizontal="left" vertical="top" wrapText="1"/>
      <protection locked="0"/>
    </xf>
    <xf numFmtId="0" fontId="45" fillId="29" borderId="99" xfId="32" applyFont="1" applyFill="1" applyBorder="1" applyAlignment="1" applyProtection="1">
      <alignment horizontal="left" vertical="top" wrapText="1"/>
      <protection locked="0"/>
    </xf>
    <xf numFmtId="0" fontId="45" fillId="29" borderId="100" xfId="32" applyFont="1" applyFill="1" applyBorder="1" applyAlignment="1" applyProtection="1">
      <alignment horizontal="left" vertical="top" wrapText="1"/>
      <protection locked="0"/>
    </xf>
    <xf numFmtId="0" fontId="46" fillId="0" borderId="31" xfId="32" applyFont="1" applyFill="1" applyBorder="1" applyAlignment="1" applyProtection="1">
      <alignment horizontal="left" vertical="center" wrapText="1"/>
      <protection locked="0"/>
    </xf>
    <xf numFmtId="0" fontId="46" fillId="0" borderId="0" xfId="32" applyFont="1" applyFill="1" applyBorder="1" applyAlignment="1" applyProtection="1">
      <alignment horizontal="left" vertical="center" wrapText="1"/>
      <protection locked="0"/>
    </xf>
    <xf numFmtId="0" fontId="46" fillId="0" borderId="46" xfId="32" applyFont="1" applyFill="1" applyBorder="1" applyAlignment="1" applyProtection="1">
      <alignment horizontal="left" vertical="center" wrapText="1"/>
      <protection locked="0"/>
    </xf>
    <xf numFmtId="0" fontId="3" fillId="24" borderId="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29" xfId="0" applyFont="1" applyFill="1" applyBorder="1" applyAlignment="1" applyProtection="1">
      <alignment horizontal="center"/>
    </xf>
    <xf numFmtId="0" fontId="1" fillId="25" borderId="9" xfId="0" applyFont="1" applyFill="1" applyBorder="1" applyAlignment="1" applyProtection="1">
      <alignment horizontal="right" vertical="center" wrapText="1"/>
    </xf>
    <xf numFmtId="0" fontId="1" fillId="25" borderId="24" xfId="0" applyFont="1" applyFill="1" applyBorder="1" applyAlignment="1" applyProtection="1">
      <alignment horizontal="right" vertical="center" wrapText="1"/>
    </xf>
    <xf numFmtId="185" fontId="45" fillId="0" borderId="25" xfId="34" applyNumberFormat="1" applyFont="1" applyFill="1" applyBorder="1" applyAlignment="1" applyProtection="1">
      <alignment horizontal="center" vertical="center"/>
      <protection locked="0"/>
    </xf>
    <xf numFmtId="49" fontId="46" fillId="0" borderId="101" xfId="0" applyNumberFormat="1" applyFont="1" applyFill="1" applyBorder="1" applyAlignment="1" applyProtection="1">
      <alignment horizontal="left" vertical="center" wrapText="1"/>
      <protection locked="0"/>
    </xf>
    <xf numFmtId="49" fontId="46" fillId="0" borderId="99" xfId="0" applyNumberFormat="1" applyFont="1" applyFill="1" applyBorder="1" applyAlignment="1" applyProtection="1">
      <alignment horizontal="left" vertical="center" wrapText="1"/>
      <protection locked="0"/>
    </xf>
    <xf numFmtId="49" fontId="46" fillId="0" borderId="102" xfId="0" applyNumberFormat="1" applyFont="1" applyFill="1" applyBorder="1" applyAlignment="1" applyProtection="1">
      <alignment horizontal="left" vertical="center" wrapText="1"/>
      <protection locked="0"/>
    </xf>
    <xf numFmtId="0" fontId="46" fillId="0" borderId="101" xfId="0" applyFont="1" applyFill="1" applyBorder="1" applyAlignment="1" applyProtection="1">
      <alignment horizontal="left" vertical="center" wrapText="1"/>
      <protection locked="0"/>
    </xf>
    <xf numFmtId="0" fontId="46" fillId="0" borderId="99" xfId="0" applyFont="1" applyFill="1" applyBorder="1" applyAlignment="1" applyProtection="1">
      <alignment horizontal="left" vertical="center" wrapText="1"/>
      <protection locked="0"/>
    </xf>
    <xf numFmtId="0" fontId="46" fillId="0" borderId="102" xfId="0" applyFont="1" applyFill="1" applyBorder="1" applyAlignment="1" applyProtection="1">
      <alignment horizontal="left" vertical="center" wrapText="1"/>
      <protection locked="0"/>
    </xf>
    <xf numFmtId="0" fontId="46" fillId="0" borderId="50" xfId="0" applyFont="1" applyFill="1" applyBorder="1" applyAlignment="1" applyProtection="1">
      <alignment horizontal="left" vertical="center" wrapText="1"/>
      <protection locked="0"/>
    </xf>
    <xf numFmtId="0" fontId="46" fillId="0" borderId="51" xfId="0" applyFont="1" applyFill="1" applyBorder="1" applyAlignment="1" applyProtection="1">
      <alignment horizontal="left" vertical="center" wrapText="1"/>
      <protection locked="0"/>
    </xf>
    <xf numFmtId="0" fontId="46" fillId="0" borderId="52" xfId="0" applyFont="1" applyFill="1" applyBorder="1" applyAlignment="1" applyProtection="1">
      <alignment horizontal="left" vertical="center" wrapText="1"/>
      <protection locked="0"/>
    </xf>
    <xf numFmtId="0" fontId="46" fillId="0" borderId="101" xfId="0" applyFont="1" applyFill="1" applyBorder="1" applyAlignment="1" applyProtection="1">
      <alignment horizontal="center" vertical="top" wrapText="1"/>
    </xf>
    <xf numFmtId="0" fontId="46" fillId="0" borderId="99" xfId="0" applyFont="1" applyFill="1" applyBorder="1" applyAlignment="1" applyProtection="1">
      <alignment horizontal="center" vertical="top" wrapText="1"/>
    </xf>
    <xf numFmtId="0" fontId="46" fillId="0" borderId="102" xfId="0" applyFont="1" applyFill="1" applyBorder="1" applyAlignment="1" applyProtection="1">
      <alignment horizontal="center" vertical="top" wrapText="1"/>
    </xf>
    <xf numFmtId="0" fontId="46" fillId="0" borderId="50" xfId="0" applyFont="1" applyFill="1" applyBorder="1" applyAlignment="1" applyProtection="1">
      <alignment horizontal="center" vertical="top" wrapText="1"/>
    </xf>
    <xf numFmtId="0" fontId="46" fillId="0" borderId="51" xfId="0" applyFont="1" applyFill="1" applyBorder="1" applyAlignment="1" applyProtection="1">
      <alignment horizontal="center" vertical="top" wrapText="1"/>
    </xf>
    <xf numFmtId="0" fontId="46" fillId="0" borderId="52" xfId="0" applyFont="1" applyFill="1" applyBorder="1" applyAlignment="1" applyProtection="1">
      <alignment horizontal="center" vertical="top" wrapText="1"/>
    </xf>
    <xf numFmtId="0" fontId="46" fillId="0" borderId="25" xfId="0" applyFont="1" applyFill="1" applyBorder="1" applyAlignment="1" applyProtection="1">
      <alignment horizontal="center" vertical="center" wrapText="1"/>
    </xf>
    <xf numFmtId="9" fontId="45" fillId="0" borderId="25" xfId="0" applyNumberFormat="1" applyFont="1" applyFill="1" applyBorder="1" applyAlignment="1" applyProtection="1">
      <alignment horizontal="center" vertical="center" wrapText="1"/>
      <protection locked="0"/>
    </xf>
    <xf numFmtId="9" fontId="45" fillId="0" borderId="25" xfId="0" applyNumberFormat="1" applyFont="1" applyBorder="1" applyAlignment="1" applyProtection="1">
      <alignment horizontal="center" vertical="center" wrapText="1"/>
      <protection locked="0"/>
    </xf>
    <xf numFmtId="185" fontId="45" fillId="0" borderId="25" xfId="0" applyNumberFormat="1" applyFont="1" applyFill="1" applyBorder="1" applyAlignment="1" applyProtection="1">
      <alignment horizontal="center" vertical="center" wrapText="1"/>
    </xf>
    <xf numFmtId="0" fontId="46" fillId="0" borderId="101" xfId="0" applyFont="1" applyFill="1" applyBorder="1" applyAlignment="1" applyProtection="1">
      <alignment horizontal="left" vertical="top" wrapText="1"/>
      <protection locked="0"/>
    </xf>
    <xf numFmtId="0" fontId="46" fillId="0" borderId="99" xfId="0" applyFont="1" applyFill="1" applyBorder="1" applyAlignment="1" applyProtection="1">
      <alignment horizontal="left" vertical="top" wrapText="1"/>
      <protection locked="0"/>
    </xf>
    <xf numFmtId="0" fontId="46" fillId="0" borderId="102" xfId="0" applyFont="1" applyFill="1" applyBorder="1" applyAlignment="1" applyProtection="1">
      <alignment horizontal="left" vertical="top" wrapText="1"/>
      <protection locked="0"/>
    </xf>
    <xf numFmtId="0" fontId="46" fillId="0" borderId="33" xfId="0" applyFont="1" applyFill="1" applyBorder="1" applyAlignment="1" applyProtection="1">
      <alignment horizontal="center" vertical="center" wrapText="1"/>
    </xf>
    <xf numFmtId="0" fontId="46" fillId="0" borderId="94" xfId="0" applyFont="1" applyFill="1" applyBorder="1" applyAlignment="1" applyProtection="1">
      <alignment horizontal="center" vertical="center" wrapText="1"/>
    </xf>
    <xf numFmtId="0" fontId="46" fillId="0" borderId="97" xfId="0" applyFont="1" applyFill="1" applyBorder="1" applyAlignment="1" applyProtection="1">
      <alignment horizontal="center" vertical="center" wrapText="1"/>
    </xf>
    <xf numFmtId="185" fontId="45" fillId="29" borderId="25" xfId="34" applyNumberFormat="1" applyFont="1" applyFill="1" applyBorder="1" applyAlignment="1" applyProtection="1">
      <alignment horizontal="center" vertical="center"/>
    </xf>
    <xf numFmtId="10" fontId="45" fillId="0" borderId="25" xfId="0" applyNumberFormat="1" applyFont="1" applyFill="1" applyBorder="1" applyAlignment="1" applyProtection="1">
      <alignment horizontal="center" vertical="center" wrapText="1"/>
    </xf>
    <xf numFmtId="0" fontId="3" fillId="24" borderId="31" xfId="0" applyFont="1" applyFill="1" applyBorder="1" applyAlignment="1" applyProtection="1">
      <alignment horizontal="left" vertical="center" wrapText="1"/>
      <protection locked="0"/>
    </xf>
    <xf numFmtId="49" fontId="46" fillId="29" borderId="31" xfId="32" applyNumberFormat="1" applyFont="1" applyFill="1" applyBorder="1" applyAlignment="1" applyProtection="1">
      <alignment horizontal="justify" vertical="center" wrapText="1"/>
    </xf>
    <xf numFmtId="49" fontId="46" fillId="29" borderId="0" xfId="32" applyNumberFormat="1" applyFont="1" applyFill="1" applyBorder="1" applyAlignment="1" applyProtection="1">
      <alignment horizontal="justify" vertical="center" wrapText="1"/>
    </xf>
    <xf numFmtId="49" fontId="46" fillId="29" borderId="46" xfId="32" applyNumberFormat="1" applyFont="1" applyFill="1" applyBorder="1" applyAlignment="1" applyProtection="1">
      <alignment horizontal="justify" vertical="center" wrapText="1"/>
    </xf>
    <xf numFmtId="49" fontId="46" fillId="0" borderId="31" xfId="32" applyNumberFormat="1" applyFont="1" applyFill="1" applyBorder="1" applyAlignment="1" applyProtection="1">
      <alignment horizontal="justify" vertical="center" wrapText="1"/>
      <protection locked="0"/>
    </xf>
    <xf numFmtId="49" fontId="46" fillId="0" borderId="0" xfId="32" applyNumberFormat="1" applyFont="1" applyFill="1" applyBorder="1" applyAlignment="1" applyProtection="1">
      <alignment horizontal="justify" vertical="center" wrapText="1"/>
      <protection locked="0"/>
    </xf>
    <xf numFmtId="49" fontId="46" fillId="0" borderId="46" xfId="32" applyNumberFormat="1" applyFont="1" applyFill="1" applyBorder="1" applyAlignment="1" applyProtection="1">
      <alignment horizontal="justify" vertical="center" wrapText="1"/>
      <protection locked="0"/>
    </xf>
    <xf numFmtId="0" fontId="45" fillId="29" borderId="25" xfId="32" applyFont="1" applyFill="1" applyBorder="1" applyAlignment="1" applyProtection="1">
      <alignment horizontal="left" vertical="top" wrapText="1"/>
      <protection locked="0"/>
    </xf>
    <xf numFmtId="49" fontId="45" fillId="29" borderId="44" xfId="32" applyNumberFormat="1" applyFont="1" applyFill="1" applyBorder="1" applyAlignment="1" applyProtection="1">
      <alignment horizontal="left" vertical="top" wrapText="1"/>
      <protection locked="0"/>
    </xf>
    <xf numFmtId="49" fontId="45" fillId="29" borderId="28" xfId="32" applyNumberFormat="1" applyFont="1" applyFill="1" applyBorder="1" applyAlignment="1" applyProtection="1">
      <alignment horizontal="left" vertical="top" wrapText="1"/>
      <protection locked="0"/>
    </xf>
    <xf numFmtId="49" fontId="45" fillId="29" borderId="45" xfId="32" applyNumberFormat="1" applyFont="1" applyFill="1" applyBorder="1" applyAlignment="1" applyProtection="1">
      <alignment horizontal="left" vertical="top" wrapText="1"/>
      <protection locked="0"/>
    </xf>
    <xf numFmtId="0" fontId="42" fillId="0" borderId="9" xfId="0" applyFont="1" applyFill="1" applyBorder="1" applyAlignment="1" applyProtection="1">
      <alignment horizontal="center" vertical="center"/>
    </xf>
    <xf numFmtId="0" fontId="42" fillId="0" borderId="24" xfId="0" applyFont="1" applyFill="1" applyBorder="1" applyAlignment="1" applyProtection="1">
      <alignment horizontal="center" vertical="center"/>
    </xf>
    <xf numFmtId="0" fontId="42" fillId="0" borderId="29" xfId="0" applyFont="1" applyFill="1" applyBorder="1" applyAlignment="1" applyProtection="1">
      <alignment horizontal="center" vertical="center"/>
    </xf>
    <xf numFmtId="0" fontId="1" fillId="25" borderId="9" xfId="32" applyFont="1" applyFill="1" applyBorder="1" applyAlignment="1" applyProtection="1">
      <alignment horizontal="center" vertical="center" wrapText="1"/>
    </xf>
    <xf numFmtId="0" fontId="1" fillId="25" borderId="24" xfId="32" applyFont="1" applyFill="1" applyBorder="1" applyAlignment="1" applyProtection="1">
      <alignment horizontal="center" vertical="center"/>
    </xf>
    <xf numFmtId="0" fontId="1" fillId="25" borderId="29" xfId="32" applyFont="1" applyFill="1" applyBorder="1" applyAlignment="1" applyProtection="1">
      <alignment horizontal="center" vertical="center"/>
    </xf>
    <xf numFmtId="0" fontId="1" fillId="0" borderId="9" xfId="32" applyFont="1" applyFill="1" applyBorder="1" applyAlignment="1" applyProtection="1">
      <alignment horizontal="justify" vertical="center" wrapText="1"/>
    </xf>
    <xf numFmtId="1" fontId="53" fillId="29" borderId="9" xfId="32" applyNumberFormat="1" applyFont="1" applyFill="1" applyBorder="1" applyAlignment="1" applyProtection="1">
      <alignment horizontal="center" vertical="center" wrapText="1"/>
    </xf>
    <xf numFmtId="1" fontId="53" fillId="29" borderId="24" xfId="32" applyNumberFormat="1" applyFont="1" applyFill="1" applyBorder="1" applyAlignment="1" applyProtection="1">
      <alignment horizontal="center" vertical="center" wrapText="1"/>
    </xf>
    <xf numFmtId="1" fontId="53" fillId="29" borderId="29" xfId="32" applyNumberFormat="1" applyFont="1" applyFill="1" applyBorder="1" applyAlignment="1" applyProtection="1">
      <alignment horizontal="center" vertical="center" wrapText="1"/>
    </xf>
    <xf numFmtId="0" fontId="2" fillId="0" borderId="31" xfId="32" applyFont="1" applyFill="1" applyBorder="1" applyAlignment="1" applyProtection="1">
      <alignment horizontal="center"/>
    </xf>
    <xf numFmtId="0" fontId="2" fillId="0" borderId="0" xfId="32" applyFont="1" applyFill="1" applyBorder="1" applyAlignment="1" applyProtection="1">
      <alignment horizontal="center"/>
    </xf>
    <xf numFmtId="0" fontId="2" fillId="0" borderId="46" xfId="32" applyFont="1" applyFill="1" applyBorder="1" applyAlignment="1" applyProtection="1">
      <alignment horizontal="center"/>
    </xf>
    <xf numFmtId="0" fontId="2" fillId="27" borderId="24" xfId="32" applyFont="1" applyFill="1" applyBorder="1" applyAlignment="1" applyProtection="1">
      <alignment horizontal="center" wrapText="1"/>
    </xf>
    <xf numFmtId="0" fontId="1" fillId="25" borderId="9" xfId="32" applyFont="1" applyFill="1" applyBorder="1" applyAlignment="1" applyProtection="1">
      <alignment horizontal="center" wrapText="1"/>
    </xf>
    <xf numFmtId="0" fontId="1" fillId="25" borderId="24" xfId="32" applyFont="1" applyFill="1" applyBorder="1" applyAlignment="1" applyProtection="1">
      <alignment horizontal="center" wrapText="1"/>
    </xf>
    <xf numFmtId="0" fontId="1" fillId="25" borderId="29" xfId="32" applyFont="1" applyFill="1" applyBorder="1" applyAlignment="1" applyProtection="1">
      <alignment horizontal="center" wrapText="1"/>
    </xf>
    <xf numFmtId="0" fontId="2" fillId="28" borderId="9" xfId="32" applyFont="1" applyFill="1" applyBorder="1" applyAlignment="1" applyProtection="1">
      <alignment horizontal="center" vertical="center" wrapText="1"/>
    </xf>
    <xf numFmtId="0" fontId="2" fillId="28" borderId="29" xfId="32" applyFont="1" applyFill="1" applyBorder="1" applyAlignment="1" applyProtection="1">
      <alignment horizontal="center" vertical="center" wrapText="1"/>
    </xf>
    <xf numFmtId="0" fontId="2" fillId="29" borderId="9" xfId="32" applyFont="1" applyFill="1" applyBorder="1" applyAlignment="1" applyProtection="1">
      <alignment horizontal="center" wrapText="1"/>
    </xf>
    <xf numFmtId="0" fontId="2" fillId="29" borderId="24" xfId="32" applyFont="1" applyFill="1" applyBorder="1" applyAlignment="1" applyProtection="1">
      <alignment horizontal="center"/>
    </xf>
    <xf numFmtId="0" fontId="2" fillId="29" borderId="29" xfId="32" applyFont="1" applyFill="1" applyBorder="1" applyAlignment="1" applyProtection="1">
      <alignment horizontal="center"/>
    </xf>
    <xf numFmtId="0" fontId="1" fillId="25" borderId="23" xfId="32" applyFont="1" applyFill="1" applyBorder="1" applyAlignment="1" applyProtection="1">
      <alignment horizontal="center" vertical="center"/>
    </xf>
    <xf numFmtId="0" fontId="1" fillId="25" borderId="23" xfId="32" applyFont="1" applyFill="1" applyBorder="1" applyAlignment="1" applyProtection="1">
      <alignment horizontal="center" vertical="center" wrapText="1"/>
    </xf>
    <xf numFmtId="0" fontId="1" fillId="25" borderId="19" xfId="32" applyFont="1" applyFill="1" applyBorder="1" applyAlignment="1" applyProtection="1">
      <alignment horizontal="center" vertical="center" wrapText="1"/>
    </xf>
    <xf numFmtId="2" fontId="45" fillId="0" borderId="25" xfId="34" applyNumberFormat="1" applyFont="1" applyBorder="1" applyAlignment="1" applyProtection="1">
      <alignment horizontal="center" vertical="center" wrapText="1"/>
      <protection locked="0"/>
    </xf>
    <xf numFmtId="2" fontId="45" fillId="0" borderId="17" xfId="34" applyNumberFormat="1" applyFont="1" applyBorder="1" applyAlignment="1" applyProtection="1">
      <alignment horizontal="center" vertical="center" wrapText="1"/>
      <protection locked="0"/>
    </xf>
    <xf numFmtId="0" fontId="43" fillId="29" borderId="0" xfId="0" applyFont="1" applyFill="1" applyAlignment="1" applyProtection="1">
      <alignment horizontal="center" vertical="center"/>
    </xf>
    <xf numFmtId="0" fontId="52" fillId="32" borderId="27" xfId="0" applyFont="1" applyFill="1" applyBorder="1" applyAlignment="1" applyProtection="1">
      <alignment horizontal="center" vertical="center" wrapText="1"/>
    </xf>
    <xf numFmtId="0" fontId="52" fillId="32" borderId="88" xfId="0" applyFont="1" applyFill="1" applyBorder="1" applyAlignment="1" applyProtection="1">
      <alignment horizontal="center" vertical="center" wrapText="1"/>
    </xf>
    <xf numFmtId="0" fontId="52" fillId="32" borderId="40"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2" fillId="32" borderId="16" xfId="0" applyFont="1" applyFill="1" applyBorder="1" applyAlignment="1" applyProtection="1">
      <alignment horizontal="center" vertical="center" wrapText="1"/>
    </xf>
    <xf numFmtId="0" fontId="52" fillId="32" borderId="23" xfId="0" applyFont="1" applyFill="1" applyBorder="1" applyAlignment="1" applyProtection="1">
      <alignment horizontal="center" vertical="center" wrapText="1"/>
    </xf>
    <xf numFmtId="2" fontId="45" fillId="0" borderId="25" xfId="34" applyNumberFormat="1" applyFont="1" applyFill="1" applyBorder="1" applyAlignment="1" applyProtection="1">
      <alignment horizontal="center" vertical="center"/>
    </xf>
    <xf numFmtId="2" fontId="45" fillId="0" borderId="17" xfId="34" applyNumberFormat="1" applyFont="1" applyFill="1" applyBorder="1" applyAlignment="1" applyProtection="1">
      <alignment horizontal="center" vertical="center"/>
    </xf>
    <xf numFmtId="0" fontId="46" fillId="0" borderId="16" xfId="0" applyFont="1" applyFill="1" applyBorder="1" applyAlignment="1" applyProtection="1">
      <alignment horizontal="center" vertical="center" wrapText="1"/>
    </xf>
    <xf numFmtId="0" fontId="46" fillId="0" borderId="14" xfId="0" applyFont="1" applyFill="1" applyBorder="1" applyAlignment="1" applyProtection="1">
      <alignment horizontal="center" vertical="center" wrapText="1"/>
    </xf>
    <xf numFmtId="2" fontId="45" fillId="35" borderId="25" xfId="34" applyNumberFormat="1" applyFont="1" applyFill="1" applyBorder="1" applyAlignment="1" applyProtection="1">
      <alignment horizontal="center" vertical="center" wrapText="1"/>
    </xf>
    <xf numFmtId="2" fontId="45" fillId="35" borderId="17" xfId="34" applyNumberFormat="1" applyFont="1" applyFill="1" applyBorder="1" applyAlignment="1" applyProtection="1">
      <alignment horizontal="center" vertical="center" wrapText="1"/>
    </xf>
    <xf numFmtId="0" fontId="54" fillId="32" borderId="23" xfId="0" applyFont="1" applyFill="1" applyBorder="1" applyAlignment="1" applyProtection="1">
      <alignment horizontal="center" vertical="center" wrapText="1"/>
    </xf>
    <xf numFmtId="0" fontId="54" fillId="32" borderId="19" xfId="0" applyFont="1" applyFill="1" applyBorder="1" applyAlignment="1" applyProtection="1">
      <alignment horizontal="center" vertical="center" wrapText="1"/>
    </xf>
    <xf numFmtId="0" fontId="54" fillId="32" borderId="33" xfId="0" applyFont="1" applyFill="1" applyBorder="1" applyAlignment="1" applyProtection="1">
      <alignment horizontal="center" vertical="center" wrapText="1"/>
    </xf>
    <xf numFmtId="0" fontId="54" fillId="32" borderId="103" xfId="0" applyFont="1" applyFill="1" applyBorder="1" applyAlignment="1" applyProtection="1">
      <alignment horizontal="center" vertical="center" wrapText="1"/>
    </xf>
    <xf numFmtId="49" fontId="55" fillId="0" borderId="17" xfId="0" applyNumberFormat="1" applyFont="1" applyFill="1" applyBorder="1" applyAlignment="1" applyProtection="1">
      <alignment horizontal="left" vertical="top" wrapText="1"/>
      <protection locked="0"/>
    </xf>
    <xf numFmtId="49" fontId="55" fillId="0" borderId="18" xfId="0" applyNumberFormat="1" applyFont="1" applyFill="1" applyBorder="1" applyAlignment="1" applyProtection="1">
      <alignment horizontal="left" vertical="top" wrapText="1"/>
      <protection locked="0"/>
    </xf>
    <xf numFmtId="0" fontId="1" fillId="0" borderId="31"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46" xfId="32" applyFont="1" applyFill="1" applyBorder="1" applyAlignment="1" applyProtection="1">
      <alignment horizontal="justify" vertical="center" wrapText="1"/>
      <protection locked="0"/>
    </xf>
    <xf numFmtId="0" fontId="1" fillId="29" borderId="31" xfId="32" applyFont="1" applyFill="1" applyBorder="1" applyAlignment="1" applyProtection="1">
      <alignment horizontal="justify" vertical="center" wrapText="1"/>
    </xf>
    <xf numFmtId="0" fontId="1" fillId="29" borderId="0" xfId="32" applyFont="1" applyFill="1" applyBorder="1" applyAlignment="1" applyProtection="1">
      <alignment horizontal="justify" vertical="center" wrapText="1"/>
    </xf>
    <xf numFmtId="0" fontId="1" fillId="29" borderId="46" xfId="32" applyFont="1" applyFill="1" applyBorder="1" applyAlignment="1" applyProtection="1">
      <alignment horizontal="justify" vertical="center" wrapText="1"/>
    </xf>
    <xf numFmtId="0" fontId="2" fillId="29" borderId="98" xfId="32" applyFont="1" applyFill="1" applyBorder="1" applyAlignment="1" applyProtection="1">
      <alignment horizontal="left" vertical="top" wrapText="1"/>
      <protection locked="0"/>
    </xf>
    <xf numFmtId="0" fontId="2" fillId="29" borderId="99" xfId="32" applyFont="1" applyFill="1" applyBorder="1" applyAlignment="1" applyProtection="1">
      <alignment horizontal="left" vertical="top" wrapText="1"/>
      <protection locked="0"/>
    </xf>
    <xf numFmtId="0" fontId="2" fillId="29" borderId="100" xfId="32" applyFont="1" applyFill="1" applyBorder="1" applyAlignment="1" applyProtection="1">
      <alignment horizontal="left" vertical="top" wrapText="1"/>
      <protection locked="0"/>
    </xf>
    <xf numFmtId="0" fontId="1" fillId="25" borderId="97" xfId="32" applyFont="1" applyFill="1" applyBorder="1" applyAlignment="1" applyProtection="1">
      <alignment horizontal="center" vertical="center"/>
    </xf>
    <xf numFmtId="0" fontId="1" fillId="25" borderId="97" xfId="32" applyFont="1" applyFill="1" applyBorder="1" applyAlignment="1" applyProtection="1">
      <alignment horizontal="center" vertical="center" wrapText="1"/>
    </xf>
    <xf numFmtId="0" fontId="1" fillId="25" borderId="90" xfId="32" applyFont="1" applyFill="1" applyBorder="1" applyAlignment="1" applyProtection="1">
      <alignment horizontal="center" vertical="center" wrapText="1"/>
    </xf>
    <xf numFmtId="9" fontId="2" fillId="29" borderId="9" xfId="32" applyNumberFormat="1" applyFont="1" applyFill="1" applyBorder="1" applyAlignment="1" applyProtection="1">
      <alignment horizontal="center" vertical="center" wrapText="1"/>
    </xf>
    <xf numFmtId="0" fontId="2" fillId="29" borderId="24" xfId="32" applyFont="1" applyFill="1" applyBorder="1" applyAlignment="1" applyProtection="1">
      <alignment horizontal="center" vertical="center" wrapText="1"/>
    </xf>
    <xf numFmtId="0" fontId="2" fillId="29" borderId="29" xfId="32" applyFont="1" applyFill="1" applyBorder="1" applyAlignment="1" applyProtection="1">
      <alignment horizontal="center" vertical="center" wrapText="1"/>
    </xf>
    <xf numFmtId="49" fontId="1" fillId="0" borderId="48" xfId="0" applyNumberFormat="1" applyFont="1" applyFill="1" applyBorder="1" applyAlignment="1" applyProtection="1">
      <alignment horizontal="left" vertical="top" wrapText="1"/>
      <protection locked="0"/>
    </xf>
    <xf numFmtId="49" fontId="1" fillId="0" borderId="11"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49" fontId="1" fillId="0" borderId="85" xfId="0" applyNumberFormat="1" applyFont="1" applyFill="1" applyBorder="1" applyAlignment="1" applyProtection="1">
      <alignment horizontal="left" vertical="top" wrapText="1"/>
      <protection locked="0"/>
    </xf>
    <xf numFmtId="49" fontId="1" fillId="0" borderId="28" xfId="0" applyNumberFormat="1" applyFont="1" applyFill="1" applyBorder="1" applyAlignment="1" applyProtection="1">
      <alignment horizontal="left" vertical="top" wrapText="1"/>
      <protection locked="0"/>
    </xf>
    <xf numFmtId="49" fontId="1" fillId="0" borderId="45" xfId="0" applyNumberFormat="1" applyFont="1" applyFill="1" applyBorder="1" applyAlignment="1" applyProtection="1">
      <alignment horizontal="left" vertical="top" wrapText="1"/>
      <protection locked="0"/>
    </xf>
    <xf numFmtId="9" fontId="2" fillId="33" borderId="25" xfId="34" applyFont="1" applyFill="1" applyBorder="1" applyAlignment="1" applyProtection="1">
      <alignment horizontal="center" vertical="center" wrapText="1"/>
    </xf>
    <xf numFmtId="9" fontId="2" fillId="35" borderId="25" xfId="34" applyFont="1" applyFill="1" applyBorder="1" applyAlignment="1" applyProtection="1">
      <alignment horizontal="center" vertical="center" wrapText="1"/>
    </xf>
    <xf numFmtId="185" fontId="2" fillId="0" borderId="25" xfId="34" applyNumberFormat="1" applyFont="1" applyFill="1" applyBorder="1" applyAlignment="1" applyProtection="1">
      <alignment horizontal="center" vertical="center"/>
    </xf>
    <xf numFmtId="9" fontId="2" fillId="34" borderId="25" xfId="34" applyFont="1" applyFill="1" applyBorder="1" applyAlignment="1" applyProtection="1">
      <alignment horizontal="center" vertical="center" wrapText="1"/>
    </xf>
    <xf numFmtId="0" fontId="50" fillId="32" borderId="15" xfId="0" applyFont="1" applyFill="1" applyBorder="1" applyAlignment="1" applyProtection="1">
      <alignment horizontal="center" vertical="center" wrapText="1"/>
    </xf>
    <xf numFmtId="0" fontId="50" fillId="32" borderId="104" xfId="0" applyFont="1" applyFill="1" applyBorder="1" applyAlignment="1" applyProtection="1">
      <alignment horizontal="center" vertical="center" wrapText="1"/>
    </xf>
    <xf numFmtId="0" fontId="50" fillId="32" borderId="23" xfId="0" applyFont="1" applyFill="1" applyBorder="1" applyAlignment="1" applyProtection="1">
      <alignment horizontal="center" vertical="center" wrapText="1"/>
    </xf>
    <xf numFmtId="0" fontId="50" fillId="32" borderId="33" xfId="0" applyFont="1" applyFill="1" applyBorder="1" applyAlignment="1" applyProtection="1">
      <alignment horizontal="center" vertical="center" wrapText="1"/>
    </xf>
    <xf numFmtId="0" fontId="50" fillId="32" borderId="27" xfId="0" applyFont="1" applyFill="1" applyBorder="1" applyAlignment="1" applyProtection="1">
      <alignment horizontal="center" vertical="center" wrapText="1"/>
    </xf>
    <xf numFmtId="0" fontId="50" fillId="32" borderId="88" xfId="0" applyFont="1" applyFill="1" applyBorder="1" applyAlignment="1" applyProtection="1">
      <alignment horizontal="center" vertical="center" wrapText="1"/>
    </xf>
    <xf numFmtId="0" fontId="50" fillId="32" borderId="40" xfId="0" applyFont="1" applyFill="1" applyBorder="1" applyAlignment="1" applyProtection="1">
      <alignment horizontal="center" vertical="center" wrapText="1"/>
    </xf>
    <xf numFmtId="0" fontId="50" fillId="32" borderId="19" xfId="0" applyFont="1" applyFill="1" applyBorder="1" applyAlignment="1" applyProtection="1">
      <alignment horizontal="center" vertical="center" wrapText="1"/>
    </xf>
    <xf numFmtId="0" fontId="50" fillId="32" borderId="103" xfId="0" applyFont="1" applyFill="1" applyBorder="1" applyAlignment="1" applyProtection="1">
      <alignment horizontal="center" vertical="center" wrapText="1"/>
    </xf>
    <xf numFmtId="0" fontId="1" fillId="34" borderId="15" xfId="0" applyFont="1" applyFill="1" applyBorder="1" applyAlignment="1" applyProtection="1">
      <alignment horizontal="center" vertical="center" wrapText="1"/>
    </xf>
    <xf numFmtId="0" fontId="1" fillId="34" borderId="14"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19">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Tiempo</a:t>
            </a:r>
            <a:r>
              <a:rPr lang="es-CO" b="1" baseline="0"/>
              <a:t> de Cubrimiento de Vacantes</a:t>
            </a:r>
            <a:endParaRPr lang="es-CO" b="1"/>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TiempoCubrimientoVac!$D$48:$O$48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TiempoCubrimientoVac!$D$49:$O$49</c:f>
              <c:numCache>
                <c:formatCode>0.0%</c:formatCode>
                <c:ptCount val="12"/>
                <c:pt idx="0">
                  <c:v>1.1278195488721805</c:v>
                </c:pt>
                <c:pt idx="1">
                  <c:v>0.60765647154142199</c:v>
                </c:pt>
                <c:pt idx="2">
                  <c:v>0.62221300425178883</c:v>
                </c:pt>
                <c:pt idx="3">
                  <c:v>0.61538461538461542</c:v>
                </c:pt>
                <c:pt idx="4">
                  <c:v>0.79260237780713338</c:v>
                </c:pt>
                <c:pt idx="5">
                  <c:v>2.2222222222222223</c:v>
                </c:pt>
                <c:pt idx="6">
                  <c:v>0</c:v>
                </c:pt>
                <c:pt idx="7">
                  <c:v>0</c:v>
                </c:pt>
                <c:pt idx="8">
                  <c:v>0</c:v>
                </c:pt>
                <c:pt idx="9">
                  <c:v>1.5</c:v>
                </c:pt>
                <c:pt idx="10">
                  <c:v>1.2244897959183674</c:v>
                </c:pt>
                <c:pt idx="11">
                  <c:v>1.1764705882352942</c:v>
                </c:pt>
              </c:numCache>
            </c:numRef>
          </c:val>
          <c:extLst>
            <c:ext xmlns:c16="http://schemas.microsoft.com/office/drawing/2014/chart" uri="{C3380CC4-5D6E-409C-BE32-E72D297353CC}">
              <c16:uniqueId val="{00000000-3654-45D2-BCBE-941D88450071}"/>
            </c:ext>
          </c:extLst>
        </c:ser>
        <c:dLbls>
          <c:showLegendKey val="0"/>
          <c:showVal val="0"/>
          <c:showCatName val="0"/>
          <c:showSerName val="0"/>
          <c:showPercent val="0"/>
          <c:showBubbleSize val="0"/>
        </c:dLbls>
        <c:gapWidth val="219"/>
        <c:overlap val="-27"/>
        <c:axId val="596221344"/>
        <c:axId val="1"/>
      </c:barChart>
      <c:catAx>
        <c:axId val="59622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622134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Poblamiento de Planta de Personal</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Poblamiento!$D$48:$O$48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Poblamiento!$D$49:$O$49</c:f>
              <c:numCache>
                <c:formatCode>0.0%</c:formatCode>
                <c:ptCount val="12"/>
                <c:pt idx="0">
                  <c:v>0.92235609103078986</c:v>
                </c:pt>
                <c:pt idx="1">
                  <c:v>0.9183400267737617</c:v>
                </c:pt>
                <c:pt idx="2">
                  <c:v>0.92101740294511381</c:v>
                </c:pt>
                <c:pt idx="3">
                  <c:v>0.9183400267737617</c:v>
                </c:pt>
                <c:pt idx="4">
                  <c:v>0.92503346720214186</c:v>
                </c:pt>
                <c:pt idx="5">
                  <c:v>0.92369477911646591</c:v>
                </c:pt>
                <c:pt idx="6">
                  <c:v>0.9183400267737617</c:v>
                </c:pt>
                <c:pt idx="7">
                  <c:v>0.91566265060240959</c:v>
                </c:pt>
                <c:pt idx="8">
                  <c:v>0.91298527443105759</c:v>
                </c:pt>
                <c:pt idx="9">
                  <c:v>0.91700133868808564</c:v>
                </c:pt>
                <c:pt idx="10">
                  <c:v>0.91967871485943775</c:v>
                </c:pt>
                <c:pt idx="11">
                  <c:v>0.92369477911646591</c:v>
                </c:pt>
              </c:numCache>
            </c:numRef>
          </c:val>
          <c:extLst>
            <c:ext xmlns:c16="http://schemas.microsoft.com/office/drawing/2014/chart" uri="{C3380CC4-5D6E-409C-BE32-E72D297353CC}">
              <c16:uniqueId val="{00000000-8D28-418A-9362-6E7D10AA895D}"/>
            </c:ext>
          </c:extLst>
        </c:ser>
        <c:dLbls>
          <c:showLegendKey val="0"/>
          <c:showVal val="0"/>
          <c:showCatName val="0"/>
          <c:showSerName val="0"/>
          <c:showPercent val="0"/>
          <c:showBubbleSize val="0"/>
        </c:dLbls>
        <c:gapWidth val="219"/>
        <c:overlap val="-27"/>
        <c:axId val="596222328"/>
        <c:axId val="1"/>
      </c:barChart>
      <c:catAx>
        <c:axId val="596222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622232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NIVEL DE</a:t>
            </a:r>
            <a:r>
              <a:rPr lang="en-US" baseline="0"/>
              <a:t> CONOCIMIENTO</a:t>
            </a:r>
            <a:endParaRPr lang="en-US"/>
          </a:p>
        </c:rich>
      </c:tx>
      <c:overlay val="0"/>
      <c:spPr>
        <a:noFill/>
        <a:ln w="25400">
          <a:noFill/>
        </a:ln>
      </c:spPr>
    </c:title>
    <c:autoTitleDeleted val="0"/>
    <c:plotArea>
      <c:layout/>
      <c:barChart>
        <c:barDir val="col"/>
        <c:grouping val="clustered"/>
        <c:varyColors val="0"/>
        <c:ser>
          <c:idx val="0"/>
          <c:order val="0"/>
          <c:tx>
            <c:strRef>
              <c:f>NivelConocimiento!$C$49:$E$49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NivelConocimiento!$F$48:$O$48</c:f>
              <c:strCache>
                <c:ptCount val="10"/>
                <c:pt idx="0">
                  <c:v>MAR</c:v>
                </c:pt>
                <c:pt idx="1">
                  <c:v>ABR</c:v>
                </c:pt>
                <c:pt idx="2">
                  <c:v>MAY</c:v>
                </c:pt>
                <c:pt idx="3">
                  <c:v>JUN</c:v>
                </c:pt>
                <c:pt idx="4">
                  <c:v>JUL</c:v>
                </c:pt>
                <c:pt idx="5">
                  <c:v>AGOS</c:v>
                </c:pt>
                <c:pt idx="6">
                  <c:v>SEP</c:v>
                </c:pt>
                <c:pt idx="7">
                  <c:v>OCT</c:v>
                </c:pt>
                <c:pt idx="8">
                  <c:v>NOV</c:v>
                </c:pt>
                <c:pt idx="9">
                  <c:v>DIC</c:v>
                </c:pt>
              </c:strCache>
            </c:strRef>
          </c:cat>
          <c:val>
            <c:numRef>
              <c:f>NivelConocimiento!$F$49:$O$49</c:f>
              <c:numCache>
                <c:formatCode>0.0%</c:formatCode>
                <c:ptCount val="10"/>
                <c:pt idx="0" formatCode="0.00%">
                  <c:v>0.23100000000000001</c:v>
                </c:pt>
                <c:pt idx="3">
                  <c:v>0.57600000000000007</c:v>
                </c:pt>
                <c:pt idx="6">
                  <c:v>0.41799999999999998</c:v>
                </c:pt>
                <c:pt idx="9">
                  <c:v>9.6000000000000002E-2</c:v>
                </c:pt>
              </c:numCache>
            </c:numRef>
          </c:val>
          <c:extLst>
            <c:ext xmlns:c16="http://schemas.microsoft.com/office/drawing/2014/chart" uri="{C3380CC4-5D6E-409C-BE32-E72D297353CC}">
              <c16:uniqueId val="{00000000-0F60-44B7-A451-64A89F2C2F65}"/>
            </c:ext>
          </c:extLst>
        </c:ser>
        <c:dLbls>
          <c:showLegendKey val="0"/>
          <c:showVal val="0"/>
          <c:showCatName val="0"/>
          <c:showSerName val="0"/>
          <c:showPercent val="0"/>
          <c:showBubbleSize val="0"/>
        </c:dLbls>
        <c:gapWidth val="219"/>
        <c:overlap val="-27"/>
        <c:axId val="371206120"/>
        <c:axId val="1"/>
      </c:barChart>
      <c:catAx>
        <c:axId val="371206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12061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Satisfacción </a:t>
            </a:r>
            <a:r>
              <a:rPr lang="en-US" baseline="0"/>
              <a:t>PBSI</a:t>
            </a:r>
            <a:endParaRPr lang="en-US"/>
          </a:p>
        </c:rich>
      </c:tx>
      <c:overlay val="0"/>
      <c:spPr>
        <a:noFill/>
        <a:ln w="25400">
          <a:noFill/>
        </a:ln>
      </c:spPr>
    </c:title>
    <c:autoTitleDeleted val="0"/>
    <c:plotArea>
      <c:layout/>
      <c:barChart>
        <c:barDir val="col"/>
        <c:grouping val="clustered"/>
        <c:varyColors val="0"/>
        <c:ser>
          <c:idx val="0"/>
          <c:order val="0"/>
          <c:tx>
            <c:strRef>
              <c:f>PlanBienestar!$C$49:$E$49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PlanBienestar!$F$48:$P$48</c:f>
              <c:strCache>
                <c:ptCount val="11"/>
                <c:pt idx="0">
                  <c:v>MAR</c:v>
                </c:pt>
                <c:pt idx="1">
                  <c:v>ABR</c:v>
                </c:pt>
                <c:pt idx="2">
                  <c:v>MAY</c:v>
                </c:pt>
                <c:pt idx="3">
                  <c:v>JUN</c:v>
                </c:pt>
                <c:pt idx="4">
                  <c:v>JUL</c:v>
                </c:pt>
                <c:pt idx="5">
                  <c:v>AGOS</c:v>
                </c:pt>
                <c:pt idx="6">
                  <c:v>SEP</c:v>
                </c:pt>
                <c:pt idx="7">
                  <c:v>OCT</c:v>
                </c:pt>
                <c:pt idx="8">
                  <c:v>NOV</c:v>
                </c:pt>
                <c:pt idx="9">
                  <c:v>DIC</c:v>
                </c:pt>
                <c:pt idx="10">
                  <c:v>RESULTADO</c:v>
                </c:pt>
              </c:strCache>
            </c:strRef>
          </c:cat>
          <c:val>
            <c:numRef>
              <c:f>PlanBienestar!$F$49:$P$49</c:f>
              <c:numCache>
                <c:formatCode>0%</c:formatCode>
                <c:ptCount val="11"/>
                <c:pt idx="0">
                  <c:v>1</c:v>
                </c:pt>
                <c:pt idx="3">
                  <c:v>1</c:v>
                </c:pt>
                <c:pt idx="6">
                  <c:v>1</c:v>
                </c:pt>
                <c:pt idx="9">
                  <c:v>1</c:v>
                </c:pt>
                <c:pt idx="10">
                  <c:v>1</c:v>
                </c:pt>
              </c:numCache>
            </c:numRef>
          </c:val>
          <c:extLst>
            <c:ext xmlns:c16="http://schemas.microsoft.com/office/drawing/2014/chart" uri="{C3380CC4-5D6E-409C-BE32-E72D297353CC}">
              <c16:uniqueId val="{00000000-F612-4992-A39B-4B1F71E47792}"/>
            </c:ext>
          </c:extLst>
        </c:ser>
        <c:dLbls>
          <c:showLegendKey val="0"/>
          <c:showVal val="0"/>
          <c:showCatName val="0"/>
          <c:showSerName val="0"/>
          <c:showPercent val="0"/>
          <c:showBubbleSize val="0"/>
        </c:dLbls>
        <c:gapWidth val="219"/>
        <c:overlap val="-27"/>
        <c:axId val="596219048"/>
        <c:axId val="1"/>
      </c:barChart>
      <c:catAx>
        <c:axId val="59621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6219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EFECTIVIDAD</a:t>
            </a:r>
            <a:r>
              <a:rPr lang="en-US" baseline="0"/>
              <a:t> INDUCCIÓN</a:t>
            </a:r>
            <a:endParaRPr lang="en-US"/>
          </a:p>
        </c:rich>
      </c:tx>
      <c:overlay val="0"/>
      <c:spPr>
        <a:noFill/>
        <a:ln w="25400">
          <a:noFill/>
        </a:ln>
      </c:spPr>
    </c:title>
    <c:autoTitleDeleted val="0"/>
    <c:plotArea>
      <c:layout/>
      <c:barChart>
        <c:barDir val="col"/>
        <c:grouping val="clustered"/>
        <c:varyColors val="0"/>
        <c:ser>
          <c:idx val="0"/>
          <c:order val="0"/>
          <c:tx>
            <c:strRef>
              <c:f>EfectividadInducción!$C$49:$E$49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EfectividadInducción!$F$48:$P$48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EfectividadInducción!$F$49:$P$49</c:f>
              <c:numCache>
                <c:formatCode>0</c:formatCode>
                <c:ptCount val="11"/>
                <c:pt idx="0">
                  <c:v>91.526315789473685</c:v>
                </c:pt>
                <c:pt idx="3">
                  <c:v>90.705882352941174</c:v>
                </c:pt>
                <c:pt idx="6">
                  <c:v>97.5</c:v>
                </c:pt>
                <c:pt idx="9">
                  <c:v>98.5</c:v>
                </c:pt>
                <c:pt idx="10">
                  <c:v>93.983333333333334</c:v>
                </c:pt>
              </c:numCache>
            </c:numRef>
          </c:val>
          <c:extLst>
            <c:ext xmlns:c16="http://schemas.microsoft.com/office/drawing/2014/chart" uri="{C3380CC4-5D6E-409C-BE32-E72D297353CC}">
              <c16:uniqueId val="{00000000-8518-407C-AF31-53AFC5E0FFC1}"/>
            </c:ext>
          </c:extLst>
        </c:ser>
        <c:dLbls>
          <c:showLegendKey val="0"/>
          <c:showVal val="0"/>
          <c:showCatName val="0"/>
          <c:showSerName val="0"/>
          <c:showPercent val="0"/>
          <c:showBubbleSize val="0"/>
        </c:dLbls>
        <c:gapWidth val="219"/>
        <c:overlap val="-27"/>
        <c:axId val="595663568"/>
        <c:axId val="1"/>
      </c:barChart>
      <c:catAx>
        <c:axId val="59566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566356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EFICACIA SST</a:t>
            </a:r>
          </a:p>
        </c:rich>
      </c:tx>
      <c:overlay val="0"/>
      <c:spPr>
        <a:noFill/>
        <a:ln w="25400">
          <a:noFill/>
        </a:ln>
      </c:spPr>
    </c:title>
    <c:autoTitleDeleted val="0"/>
    <c:plotArea>
      <c:layout/>
      <c:barChart>
        <c:barDir val="col"/>
        <c:grouping val="clustered"/>
        <c:varyColors val="0"/>
        <c:ser>
          <c:idx val="0"/>
          <c:order val="0"/>
          <c:tx>
            <c:strRef>
              <c:f>EficaciaSST!$C$49:$E$49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EficaciaSST!$F$48:$P$48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EficaciaSST!$F$49:$P$49</c:f>
              <c:numCache>
                <c:formatCode>0.00</c:formatCode>
                <c:ptCount val="11"/>
                <c:pt idx="0" formatCode="0%">
                  <c:v>0.96907216494845361</c:v>
                </c:pt>
                <c:pt idx="3" formatCode="0%">
                  <c:v>0.96202531645569622</c:v>
                </c:pt>
                <c:pt idx="6" formatCode="0%">
                  <c:v>0.93103448275862066</c:v>
                </c:pt>
                <c:pt idx="9" formatCode="0%">
                  <c:v>0.98684210526315785</c:v>
                </c:pt>
                <c:pt idx="10" formatCode="0.0%">
                  <c:v>0.96165191740412981</c:v>
                </c:pt>
              </c:numCache>
            </c:numRef>
          </c:val>
          <c:extLst>
            <c:ext xmlns:c16="http://schemas.microsoft.com/office/drawing/2014/chart" uri="{C3380CC4-5D6E-409C-BE32-E72D297353CC}">
              <c16:uniqueId val="{00000000-2CBD-4632-B657-37D8EF90CEE1}"/>
            </c:ext>
          </c:extLst>
        </c:ser>
        <c:dLbls>
          <c:showLegendKey val="0"/>
          <c:showVal val="0"/>
          <c:showCatName val="0"/>
          <c:showSerName val="0"/>
          <c:showPercent val="0"/>
          <c:showBubbleSize val="0"/>
        </c:dLbls>
        <c:gapWidth val="219"/>
        <c:overlap val="-27"/>
        <c:axId val="595662584"/>
        <c:axId val="1"/>
      </c:barChart>
      <c:catAx>
        <c:axId val="595662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56625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5018857"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6143454" name="Group 1"/>
        <xdr:cNvGrpSpPr>
          <a:grpSpLocks/>
        </xdr:cNvGrpSpPr>
      </xdr:nvGrpSpPr>
      <xdr:grpSpPr bwMode="auto">
        <a:xfrm>
          <a:off x="3705225" y="95250"/>
          <a:ext cx="0" cy="438150"/>
          <a:chOff x="5362575" y="104775"/>
          <a:chExt cx="0" cy="314325"/>
        </a:xfrm>
      </xdr:grpSpPr>
      <xdr:sp macro="" textlink="">
        <xdr:nvSpPr>
          <xdr:cNvPr id="61434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55" name="Group 15"/>
        <xdr:cNvGrpSpPr>
          <a:grpSpLocks/>
        </xdr:cNvGrpSpPr>
      </xdr:nvGrpSpPr>
      <xdr:grpSpPr bwMode="auto">
        <a:xfrm>
          <a:off x="3705225" y="95250"/>
          <a:ext cx="0" cy="438150"/>
          <a:chOff x="5362575" y="104775"/>
          <a:chExt cx="0" cy="314325"/>
        </a:xfrm>
      </xdr:grpSpPr>
      <xdr:sp macro="" textlink="">
        <xdr:nvSpPr>
          <xdr:cNvPr id="614349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56" name="Group 1"/>
        <xdr:cNvGrpSpPr>
          <a:grpSpLocks/>
        </xdr:cNvGrpSpPr>
      </xdr:nvGrpSpPr>
      <xdr:grpSpPr bwMode="auto">
        <a:xfrm>
          <a:off x="3705225" y="95250"/>
          <a:ext cx="0" cy="438150"/>
          <a:chOff x="5362575" y="104775"/>
          <a:chExt cx="0" cy="314325"/>
        </a:xfrm>
      </xdr:grpSpPr>
      <xdr:sp macro="" textlink="">
        <xdr:nvSpPr>
          <xdr:cNvPr id="61434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57" name="Group 15"/>
        <xdr:cNvGrpSpPr>
          <a:grpSpLocks/>
        </xdr:cNvGrpSpPr>
      </xdr:nvGrpSpPr>
      <xdr:grpSpPr bwMode="auto">
        <a:xfrm>
          <a:off x="3705225" y="95250"/>
          <a:ext cx="0" cy="438150"/>
          <a:chOff x="5362575" y="104775"/>
          <a:chExt cx="0" cy="314325"/>
        </a:xfrm>
      </xdr:grpSpPr>
      <xdr:sp macro="" textlink="">
        <xdr:nvSpPr>
          <xdr:cNvPr id="614349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58" name="Group 1"/>
        <xdr:cNvGrpSpPr>
          <a:grpSpLocks/>
        </xdr:cNvGrpSpPr>
      </xdr:nvGrpSpPr>
      <xdr:grpSpPr bwMode="auto">
        <a:xfrm>
          <a:off x="3705225" y="95250"/>
          <a:ext cx="0" cy="438150"/>
          <a:chOff x="7950200" y="104775"/>
          <a:chExt cx="0" cy="314325"/>
        </a:xfrm>
      </xdr:grpSpPr>
      <xdr:sp macro="" textlink="">
        <xdr:nvSpPr>
          <xdr:cNvPr id="614349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59" name="Group 1"/>
        <xdr:cNvGrpSpPr>
          <a:grpSpLocks/>
        </xdr:cNvGrpSpPr>
      </xdr:nvGrpSpPr>
      <xdr:grpSpPr bwMode="auto">
        <a:xfrm>
          <a:off x="3705225" y="95250"/>
          <a:ext cx="0" cy="438150"/>
          <a:chOff x="5362575" y="104775"/>
          <a:chExt cx="0" cy="314325"/>
        </a:xfrm>
      </xdr:grpSpPr>
      <xdr:sp macro="" textlink="">
        <xdr:nvSpPr>
          <xdr:cNvPr id="614348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0" name="Group 15"/>
        <xdr:cNvGrpSpPr>
          <a:grpSpLocks/>
        </xdr:cNvGrpSpPr>
      </xdr:nvGrpSpPr>
      <xdr:grpSpPr bwMode="auto">
        <a:xfrm>
          <a:off x="3705225" y="95250"/>
          <a:ext cx="0" cy="438150"/>
          <a:chOff x="5362575" y="104775"/>
          <a:chExt cx="0" cy="314325"/>
        </a:xfrm>
      </xdr:grpSpPr>
      <xdr:sp macro="" textlink="">
        <xdr:nvSpPr>
          <xdr:cNvPr id="614348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1" name="Group 1"/>
        <xdr:cNvGrpSpPr>
          <a:grpSpLocks/>
        </xdr:cNvGrpSpPr>
      </xdr:nvGrpSpPr>
      <xdr:grpSpPr bwMode="auto">
        <a:xfrm>
          <a:off x="3705225" y="95250"/>
          <a:ext cx="0" cy="438150"/>
          <a:chOff x="5362575" y="104775"/>
          <a:chExt cx="0" cy="314325"/>
        </a:xfrm>
      </xdr:grpSpPr>
      <xdr:sp macro="" textlink="">
        <xdr:nvSpPr>
          <xdr:cNvPr id="614348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2" name="Group 15"/>
        <xdr:cNvGrpSpPr>
          <a:grpSpLocks/>
        </xdr:cNvGrpSpPr>
      </xdr:nvGrpSpPr>
      <xdr:grpSpPr bwMode="auto">
        <a:xfrm>
          <a:off x="3705225" y="95250"/>
          <a:ext cx="0" cy="438150"/>
          <a:chOff x="5362575" y="104775"/>
          <a:chExt cx="0" cy="314325"/>
        </a:xfrm>
      </xdr:grpSpPr>
      <xdr:sp macro="" textlink="">
        <xdr:nvSpPr>
          <xdr:cNvPr id="61434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3" name="Group 1"/>
        <xdr:cNvGrpSpPr>
          <a:grpSpLocks/>
        </xdr:cNvGrpSpPr>
      </xdr:nvGrpSpPr>
      <xdr:grpSpPr bwMode="auto">
        <a:xfrm>
          <a:off x="3705225" y="95250"/>
          <a:ext cx="0" cy="438150"/>
          <a:chOff x="7950200" y="104775"/>
          <a:chExt cx="0" cy="314325"/>
        </a:xfrm>
      </xdr:grpSpPr>
      <xdr:sp macro="" textlink="">
        <xdr:nvSpPr>
          <xdr:cNvPr id="614348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4" name="Group 1"/>
        <xdr:cNvGrpSpPr>
          <a:grpSpLocks/>
        </xdr:cNvGrpSpPr>
      </xdr:nvGrpSpPr>
      <xdr:grpSpPr bwMode="auto">
        <a:xfrm>
          <a:off x="3705225" y="95250"/>
          <a:ext cx="0" cy="438150"/>
          <a:chOff x="5362575" y="104775"/>
          <a:chExt cx="0" cy="314325"/>
        </a:xfrm>
      </xdr:grpSpPr>
      <xdr:sp macro="" textlink="">
        <xdr:nvSpPr>
          <xdr:cNvPr id="614347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5" name="Group 15"/>
        <xdr:cNvGrpSpPr>
          <a:grpSpLocks/>
        </xdr:cNvGrpSpPr>
      </xdr:nvGrpSpPr>
      <xdr:grpSpPr bwMode="auto">
        <a:xfrm>
          <a:off x="3705225" y="95250"/>
          <a:ext cx="0" cy="438150"/>
          <a:chOff x="5362575" y="104775"/>
          <a:chExt cx="0" cy="314325"/>
        </a:xfrm>
      </xdr:grpSpPr>
      <xdr:sp macro="" textlink="">
        <xdr:nvSpPr>
          <xdr:cNvPr id="614347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6" name="Group 1"/>
        <xdr:cNvGrpSpPr>
          <a:grpSpLocks/>
        </xdr:cNvGrpSpPr>
      </xdr:nvGrpSpPr>
      <xdr:grpSpPr bwMode="auto">
        <a:xfrm>
          <a:off x="3705225" y="95250"/>
          <a:ext cx="0" cy="438150"/>
          <a:chOff x="5362575" y="104775"/>
          <a:chExt cx="0" cy="314325"/>
        </a:xfrm>
      </xdr:grpSpPr>
      <xdr:sp macro="" textlink="">
        <xdr:nvSpPr>
          <xdr:cNvPr id="614347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7" name="Group 15"/>
        <xdr:cNvGrpSpPr>
          <a:grpSpLocks/>
        </xdr:cNvGrpSpPr>
      </xdr:nvGrpSpPr>
      <xdr:grpSpPr bwMode="auto">
        <a:xfrm>
          <a:off x="3705225" y="95250"/>
          <a:ext cx="0" cy="438150"/>
          <a:chOff x="5362575" y="104775"/>
          <a:chExt cx="0" cy="314325"/>
        </a:xfrm>
      </xdr:grpSpPr>
      <xdr:sp macro="" textlink="">
        <xdr:nvSpPr>
          <xdr:cNvPr id="614347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3468" name="Group 1"/>
        <xdr:cNvGrpSpPr>
          <a:grpSpLocks/>
        </xdr:cNvGrpSpPr>
      </xdr:nvGrpSpPr>
      <xdr:grpSpPr bwMode="auto">
        <a:xfrm>
          <a:off x="3705225" y="95250"/>
          <a:ext cx="0" cy="438150"/>
          <a:chOff x="7950200" y="104775"/>
          <a:chExt cx="0" cy="314325"/>
        </a:xfrm>
      </xdr:grpSpPr>
      <xdr:sp macro="" textlink="">
        <xdr:nvSpPr>
          <xdr:cNvPr id="61434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4346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503028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1847850</xdr:colOff>
      <xdr:row>52</xdr:row>
      <xdr:rowOff>57150</xdr:rowOff>
    </xdr:from>
    <xdr:to>
      <xdr:col>15</xdr:col>
      <xdr:colOff>152400</xdr:colOff>
      <xdr:row>65</xdr:row>
      <xdr:rowOff>123825</xdr:rowOff>
    </xdr:to>
    <xdr:graphicFrame macro="">
      <xdr:nvGraphicFramePr>
        <xdr:cNvPr id="503028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6144478" name="Group 1"/>
        <xdr:cNvGrpSpPr>
          <a:grpSpLocks/>
        </xdr:cNvGrpSpPr>
      </xdr:nvGrpSpPr>
      <xdr:grpSpPr bwMode="auto">
        <a:xfrm>
          <a:off x="3524250" y="95250"/>
          <a:ext cx="0" cy="438150"/>
          <a:chOff x="5362575" y="104775"/>
          <a:chExt cx="0" cy="314325"/>
        </a:xfrm>
      </xdr:grpSpPr>
      <xdr:sp macro="" textlink="">
        <xdr:nvSpPr>
          <xdr:cNvPr id="61445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79" name="Group 15"/>
        <xdr:cNvGrpSpPr>
          <a:grpSpLocks/>
        </xdr:cNvGrpSpPr>
      </xdr:nvGrpSpPr>
      <xdr:grpSpPr bwMode="auto">
        <a:xfrm>
          <a:off x="3524250" y="95250"/>
          <a:ext cx="0" cy="438150"/>
          <a:chOff x="5362575" y="104775"/>
          <a:chExt cx="0" cy="314325"/>
        </a:xfrm>
      </xdr:grpSpPr>
      <xdr:sp macro="" textlink="">
        <xdr:nvSpPr>
          <xdr:cNvPr id="614452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0" name="Group 1"/>
        <xdr:cNvGrpSpPr>
          <a:grpSpLocks/>
        </xdr:cNvGrpSpPr>
      </xdr:nvGrpSpPr>
      <xdr:grpSpPr bwMode="auto">
        <a:xfrm>
          <a:off x="3524250" y="95250"/>
          <a:ext cx="0" cy="438150"/>
          <a:chOff x="5362575" y="104775"/>
          <a:chExt cx="0" cy="314325"/>
        </a:xfrm>
      </xdr:grpSpPr>
      <xdr:sp macro="" textlink="">
        <xdr:nvSpPr>
          <xdr:cNvPr id="61445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1" name="Group 15"/>
        <xdr:cNvGrpSpPr>
          <a:grpSpLocks/>
        </xdr:cNvGrpSpPr>
      </xdr:nvGrpSpPr>
      <xdr:grpSpPr bwMode="auto">
        <a:xfrm>
          <a:off x="3524250" y="95250"/>
          <a:ext cx="0" cy="438150"/>
          <a:chOff x="5362575" y="104775"/>
          <a:chExt cx="0" cy="314325"/>
        </a:xfrm>
      </xdr:grpSpPr>
      <xdr:sp macro="" textlink="">
        <xdr:nvSpPr>
          <xdr:cNvPr id="614451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2" name="Group 1"/>
        <xdr:cNvGrpSpPr>
          <a:grpSpLocks/>
        </xdr:cNvGrpSpPr>
      </xdr:nvGrpSpPr>
      <xdr:grpSpPr bwMode="auto">
        <a:xfrm>
          <a:off x="3524250" y="95250"/>
          <a:ext cx="0" cy="438150"/>
          <a:chOff x="7950200" y="104775"/>
          <a:chExt cx="0" cy="314325"/>
        </a:xfrm>
      </xdr:grpSpPr>
      <xdr:sp macro="" textlink="">
        <xdr:nvSpPr>
          <xdr:cNvPr id="614451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3" name="Group 1"/>
        <xdr:cNvGrpSpPr>
          <a:grpSpLocks/>
        </xdr:cNvGrpSpPr>
      </xdr:nvGrpSpPr>
      <xdr:grpSpPr bwMode="auto">
        <a:xfrm>
          <a:off x="3524250" y="95250"/>
          <a:ext cx="0" cy="438150"/>
          <a:chOff x="5362575" y="104775"/>
          <a:chExt cx="0" cy="314325"/>
        </a:xfrm>
      </xdr:grpSpPr>
      <xdr:sp macro="" textlink="">
        <xdr:nvSpPr>
          <xdr:cNvPr id="614451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4" name="Group 15"/>
        <xdr:cNvGrpSpPr>
          <a:grpSpLocks/>
        </xdr:cNvGrpSpPr>
      </xdr:nvGrpSpPr>
      <xdr:grpSpPr bwMode="auto">
        <a:xfrm>
          <a:off x="3524250" y="95250"/>
          <a:ext cx="0" cy="438150"/>
          <a:chOff x="5362575" y="104775"/>
          <a:chExt cx="0" cy="314325"/>
        </a:xfrm>
      </xdr:grpSpPr>
      <xdr:sp macro="" textlink="">
        <xdr:nvSpPr>
          <xdr:cNvPr id="614451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5" name="Group 1"/>
        <xdr:cNvGrpSpPr>
          <a:grpSpLocks/>
        </xdr:cNvGrpSpPr>
      </xdr:nvGrpSpPr>
      <xdr:grpSpPr bwMode="auto">
        <a:xfrm>
          <a:off x="3524250" y="95250"/>
          <a:ext cx="0" cy="438150"/>
          <a:chOff x="5362575" y="104775"/>
          <a:chExt cx="0" cy="314325"/>
        </a:xfrm>
      </xdr:grpSpPr>
      <xdr:sp macro="" textlink="">
        <xdr:nvSpPr>
          <xdr:cNvPr id="614450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6" name="Group 15"/>
        <xdr:cNvGrpSpPr>
          <a:grpSpLocks/>
        </xdr:cNvGrpSpPr>
      </xdr:nvGrpSpPr>
      <xdr:grpSpPr bwMode="auto">
        <a:xfrm>
          <a:off x="3524250" y="95250"/>
          <a:ext cx="0" cy="438150"/>
          <a:chOff x="5362575" y="104775"/>
          <a:chExt cx="0" cy="314325"/>
        </a:xfrm>
      </xdr:grpSpPr>
      <xdr:sp macro="" textlink="">
        <xdr:nvSpPr>
          <xdr:cNvPr id="614450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7" name="Group 1"/>
        <xdr:cNvGrpSpPr>
          <a:grpSpLocks/>
        </xdr:cNvGrpSpPr>
      </xdr:nvGrpSpPr>
      <xdr:grpSpPr bwMode="auto">
        <a:xfrm>
          <a:off x="3524250" y="95250"/>
          <a:ext cx="0" cy="438150"/>
          <a:chOff x="7950200" y="104775"/>
          <a:chExt cx="0" cy="314325"/>
        </a:xfrm>
      </xdr:grpSpPr>
      <xdr:sp macro="" textlink="">
        <xdr:nvSpPr>
          <xdr:cNvPr id="614450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8" name="Group 1"/>
        <xdr:cNvGrpSpPr>
          <a:grpSpLocks/>
        </xdr:cNvGrpSpPr>
      </xdr:nvGrpSpPr>
      <xdr:grpSpPr bwMode="auto">
        <a:xfrm>
          <a:off x="3524250" y="95250"/>
          <a:ext cx="0" cy="438150"/>
          <a:chOff x="5362575" y="104775"/>
          <a:chExt cx="0" cy="314325"/>
        </a:xfrm>
      </xdr:grpSpPr>
      <xdr:sp macro="" textlink="">
        <xdr:nvSpPr>
          <xdr:cNvPr id="614450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89" name="Group 15"/>
        <xdr:cNvGrpSpPr>
          <a:grpSpLocks/>
        </xdr:cNvGrpSpPr>
      </xdr:nvGrpSpPr>
      <xdr:grpSpPr bwMode="auto">
        <a:xfrm>
          <a:off x="3524250" y="95250"/>
          <a:ext cx="0" cy="438150"/>
          <a:chOff x="5362575" y="104775"/>
          <a:chExt cx="0" cy="314325"/>
        </a:xfrm>
      </xdr:grpSpPr>
      <xdr:sp macro="" textlink="">
        <xdr:nvSpPr>
          <xdr:cNvPr id="614450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90" name="Group 1"/>
        <xdr:cNvGrpSpPr>
          <a:grpSpLocks/>
        </xdr:cNvGrpSpPr>
      </xdr:nvGrpSpPr>
      <xdr:grpSpPr bwMode="auto">
        <a:xfrm>
          <a:off x="3524250" y="95250"/>
          <a:ext cx="0" cy="438150"/>
          <a:chOff x="5362575" y="104775"/>
          <a:chExt cx="0" cy="314325"/>
        </a:xfrm>
      </xdr:grpSpPr>
      <xdr:sp macro="" textlink="">
        <xdr:nvSpPr>
          <xdr:cNvPr id="61444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91" name="Group 15"/>
        <xdr:cNvGrpSpPr>
          <a:grpSpLocks/>
        </xdr:cNvGrpSpPr>
      </xdr:nvGrpSpPr>
      <xdr:grpSpPr bwMode="auto">
        <a:xfrm>
          <a:off x="3524250" y="95250"/>
          <a:ext cx="0" cy="438150"/>
          <a:chOff x="5362575" y="104775"/>
          <a:chExt cx="0" cy="314325"/>
        </a:xfrm>
      </xdr:grpSpPr>
      <xdr:sp macro="" textlink="">
        <xdr:nvSpPr>
          <xdr:cNvPr id="614449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4492" name="Group 1"/>
        <xdr:cNvGrpSpPr>
          <a:grpSpLocks/>
        </xdr:cNvGrpSpPr>
      </xdr:nvGrpSpPr>
      <xdr:grpSpPr bwMode="auto">
        <a:xfrm>
          <a:off x="3524250" y="95250"/>
          <a:ext cx="0" cy="438150"/>
          <a:chOff x="7950200" y="104775"/>
          <a:chExt cx="0" cy="314325"/>
        </a:xfrm>
      </xdr:grpSpPr>
      <xdr:sp macro="" textlink="">
        <xdr:nvSpPr>
          <xdr:cNvPr id="61444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444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503335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276225</xdr:colOff>
      <xdr:row>51</xdr:row>
      <xdr:rowOff>95250</xdr:rowOff>
    </xdr:from>
    <xdr:to>
      <xdr:col>15</xdr:col>
      <xdr:colOff>2190750</xdr:colOff>
      <xdr:row>60</xdr:row>
      <xdr:rowOff>0</xdr:rowOff>
    </xdr:to>
    <xdr:graphicFrame macro="">
      <xdr:nvGraphicFramePr>
        <xdr:cNvPr id="503335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6145502" name="Group 1"/>
        <xdr:cNvGrpSpPr>
          <a:grpSpLocks/>
        </xdr:cNvGrpSpPr>
      </xdr:nvGrpSpPr>
      <xdr:grpSpPr bwMode="auto">
        <a:xfrm>
          <a:off x="8143875" y="95250"/>
          <a:ext cx="0" cy="438150"/>
          <a:chOff x="5362575" y="104775"/>
          <a:chExt cx="0" cy="314325"/>
        </a:xfrm>
      </xdr:grpSpPr>
      <xdr:sp macro="" textlink="">
        <xdr:nvSpPr>
          <xdr:cNvPr id="614554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3" name="Group 15"/>
        <xdr:cNvGrpSpPr>
          <a:grpSpLocks/>
        </xdr:cNvGrpSpPr>
      </xdr:nvGrpSpPr>
      <xdr:grpSpPr bwMode="auto">
        <a:xfrm>
          <a:off x="8143875" y="95250"/>
          <a:ext cx="0" cy="438150"/>
          <a:chOff x="5362575" y="104775"/>
          <a:chExt cx="0" cy="314325"/>
        </a:xfrm>
      </xdr:grpSpPr>
      <xdr:sp macro="" textlink="">
        <xdr:nvSpPr>
          <xdr:cNvPr id="614554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4" name="Group 1"/>
        <xdr:cNvGrpSpPr>
          <a:grpSpLocks/>
        </xdr:cNvGrpSpPr>
      </xdr:nvGrpSpPr>
      <xdr:grpSpPr bwMode="auto">
        <a:xfrm>
          <a:off x="8143875" y="95250"/>
          <a:ext cx="0" cy="438150"/>
          <a:chOff x="5362575" y="104775"/>
          <a:chExt cx="0" cy="314325"/>
        </a:xfrm>
      </xdr:grpSpPr>
      <xdr:sp macro="" textlink="">
        <xdr:nvSpPr>
          <xdr:cNvPr id="614554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5" name="Group 15"/>
        <xdr:cNvGrpSpPr>
          <a:grpSpLocks/>
        </xdr:cNvGrpSpPr>
      </xdr:nvGrpSpPr>
      <xdr:grpSpPr bwMode="auto">
        <a:xfrm>
          <a:off x="8143875" y="95250"/>
          <a:ext cx="0" cy="438150"/>
          <a:chOff x="5362575" y="104775"/>
          <a:chExt cx="0" cy="314325"/>
        </a:xfrm>
      </xdr:grpSpPr>
      <xdr:sp macro="" textlink="">
        <xdr:nvSpPr>
          <xdr:cNvPr id="614554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6" name="Group 1"/>
        <xdr:cNvGrpSpPr>
          <a:grpSpLocks/>
        </xdr:cNvGrpSpPr>
      </xdr:nvGrpSpPr>
      <xdr:grpSpPr bwMode="auto">
        <a:xfrm>
          <a:off x="8143875" y="95250"/>
          <a:ext cx="0" cy="438150"/>
          <a:chOff x="7950200" y="104775"/>
          <a:chExt cx="0" cy="314325"/>
        </a:xfrm>
      </xdr:grpSpPr>
      <xdr:sp macro="" textlink="">
        <xdr:nvSpPr>
          <xdr:cNvPr id="614553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7" name="Group 1"/>
        <xdr:cNvGrpSpPr>
          <a:grpSpLocks/>
        </xdr:cNvGrpSpPr>
      </xdr:nvGrpSpPr>
      <xdr:grpSpPr bwMode="auto">
        <a:xfrm>
          <a:off x="8143875" y="95250"/>
          <a:ext cx="0" cy="438150"/>
          <a:chOff x="5362575" y="104775"/>
          <a:chExt cx="0" cy="314325"/>
        </a:xfrm>
      </xdr:grpSpPr>
      <xdr:sp macro="" textlink="">
        <xdr:nvSpPr>
          <xdr:cNvPr id="614553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8" name="Group 15"/>
        <xdr:cNvGrpSpPr>
          <a:grpSpLocks/>
        </xdr:cNvGrpSpPr>
      </xdr:nvGrpSpPr>
      <xdr:grpSpPr bwMode="auto">
        <a:xfrm>
          <a:off x="8143875" y="95250"/>
          <a:ext cx="0" cy="438150"/>
          <a:chOff x="5362575" y="104775"/>
          <a:chExt cx="0" cy="314325"/>
        </a:xfrm>
      </xdr:grpSpPr>
      <xdr:sp macro="" textlink="">
        <xdr:nvSpPr>
          <xdr:cNvPr id="61455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09" name="Group 1"/>
        <xdr:cNvGrpSpPr>
          <a:grpSpLocks/>
        </xdr:cNvGrpSpPr>
      </xdr:nvGrpSpPr>
      <xdr:grpSpPr bwMode="auto">
        <a:xfrm>
          <a:off x="8143875" y="95250"/>
          <a:ext cx="0" cy="438150"/>
          <a:chOff x="5362575" y="104775"/>
          <a:chExt cx="0" cy="314325"/>
        </a:xfrm>
      </xdr:grpSpPr>
      <xdr:sp macro="" textlink="">
        <xdr:nvSpPr>
          <xdr:cNvPr id="614553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0" name="Group 15"/>
        <xdr:cNvGrpSpPr>
          <a:grpSpLocks/>
        </xdr:cNvGrpSpPr>
      </xdr:nvGrpSpPr>
      <xdr:grpSpPr bwMode="auto">
        <a:xfrm>
          <a:off x="8143875" y="95250"/>
          <a:ext cx="0" cy="438150"/>
          <a:chOff x="5362575" y="104775"/>
          <a:chExt cx="0" cy="314325"/>
        </a:xfrm>
      </xdr:grpSpPr>
      <xdr:sp macro="" textlink="">
        <xdr:nvSpPr>
          <xdr:cNvPr id="614553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1" name="Group 1"/>
        <xdr:cNvGrpSpPr>
          <a:grpSpLocks/>
        </xdr:cNvGrpSpPr>
      </xdr:nvGrpSpPr>
      <xdr:grpSpPr bwMode="auto">
        <a:xfrm>
          <a:off x="8143875" y="95250"/>
          <a:ext cx="0" cy="438150"/>
          <a:chOff x="7950200" y="104775"/>
          <a:chExt cx="0" cy="314325"/>
        </a:xfrm>
      </xdr:grpSpPr>
      <xdr:sp macro="" textlink="">
        <xdr:nvSpPr>
          <xdr:cNvPr id="614552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2" name="Group 1"/>
        <xdr:cNvGrpSpPr>
          <a:grpSpLocks/>
        </xdr:cNvGrpSpPr>
      </xdr:nvGrpSpPr>
      <xdr:grpSpPr bwMode="auto">
        <a:xfrm>
          <a:off x="8143875" y="95250"/>
          <a:ext cx="0" cy="438150"/>
          <a:chOff x="5362575" y="104775"/>
          <a:chExt cx="0" cy="314325"/>
        </a:xfrm>
      </xdr:grpSpPr>
      <xdr:sp macro="" textlink="">
        <xdr:nvSpPr>
          <xdr:cNvPr id="614552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3" name="Group 15"/>
        <xdr:cNvGrpSpPr>
          <a:grpSpLocks/>
        </xdr:cNvGrpSpPr>
      </xdr:nvGrpSpPr>
      <xdr:grpSpPr bwMode="auto">
        <a:xfrm>
          <a:off x="8143875" y="95250"/>
          <a:ext cx="0" cy="438150"/>
          <a:chOff x="5362575" y="104775"/>
          <a:chExt cx="0" cy="314325"/>
        </a:xfrm>
      </xdr:grpSpPr>
      <xdr:sp macro="" textlink="">
        <xdr:nvSpPr>
          <xdr:cNvPr id="614552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4" name="Group 1"/>
        <xdr:cNvGrpSpPr>
          <a:grpSpLocks/>
        </xdr:cNvGrpSpPr>
      </xdr:nvGrpSpPr>
      <xdr:grpSpPr bwMode="auto">
        <a:xfrm>
          <a:off x="8143875" y="95250"/>
          <a:ext cx="0" cy="438150"/>
          <a:chOff x="5362575" y="104775"/>
          <a:chExt cx="0" cy="314325"/>
        </a:xfrm>
      </xdr:grpSpPr>
      <xdr:sp macro="" textlink="">
        <xdr:nvSpPr>
          <xdr:cNvPr id="61455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5" name="Group 15"/>
        <xdr:cNvGrpSpPr>
          <a:grpSpLocks/>
        </xdr:cNvGrpSpPr>
      </xdr:nvGrpSpPr>
      <xdr:grpSpPr bwMode="auto">
        <a:xfrm>
          <a:off x="8143875" y="95250"/>
          <a:ext cx="0" cy="438150"/>
          <a:chOff x="5362575" y="104775"/>
          <a:chExt cx="0" cy="314325"/>
        </a:xfrm>
      </xdr:grpSpPr>
      <xdr:sp macro="" textlink="">
        <xdr:nvSpPr>
          <xdr:cNvPr id="614552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5516" name="Group 1"/>
        <xdr:cNvGrpSpPr>
          <a:grpSpLocks/>
        </xdr:cNvGrpSpPr>
      </xdr:nvGrpSpPr>
      <xdr:grpSpPr bwMode="auto">
        <a:xfrm>
          <a:off x="8143875" y="95250"/>
          <a:ext cx="0" cy="438150"/>
          <a:chOff x="7950200" y="104775"/>
          <a:chExt cx="0" cy="314325"/>
        </a:xfrm>
      </xdr:grpSpPr>
      <xdr:sp macro="" textlink="">
        <xdr:nvSpPr>
          <xdr:cNvPr id="61455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4551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503642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51</xdr:row>
      <xdr:rowOff>0</xdr:rowOff>
    </xdr:from>
    <xdr:to>
      <xdr:col>12</xdr:col>
      <xdr:colOff>438150</xdr:colOff>
      <xdr:row>65</xdr:row>
      <xdr:rowOff>152400</xdr:rowOff>
    </xdr:to>
    <xdr:graphicFrame macro="">
      <xdr:nvGraphicFramePr>
        <xdr:cNvPr id="503642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6146526" name="Group 1"/>
        <xdr:cNvGrpSpPr>
          <a:grpSpLocks/>
        </xdr:cNvGrpSpPr>
      </xdr:nvGrpSpPr>
      <xdr:grpSpPr bwMode="auto">
        <a:xfrm>
          <a:off x="8143875" y="95250"/>
          <a:ext cx="0" cy="438150"/>
          <a:chOff x="5362575" y="104775"/>
          <a:chExt cx="0" cy="314325"/>
        </a:xfrm>
      </xdr:grpSpPr>
      <xdr:sp macro="" textlink="">
        <xdr:nvSpPr>
          <xdr:cNvPr id="61465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27" name="Group 15"/>
        <xdr:cNvGrpSpPr>
          <a:grpSpLocks/>
        </xdr:cNvGrpSpPr>
      </xdr:nvGrpSpPr>
      <xdr:grpSpPr bwMode="auto">
        <a:xfrm>
          <a:off x="8143875" y="95250"/>
          <a:ext cx="0" cy="438150"/>
          <a:chOff x="5362575" y="104775"/>
          <a:chExt cx="0" cy="314325"/>
        </a:xfrm>
      </xdr:grpSpPr>
      <xdr:sp macro="" textlink="">
        <xdr:nvSpPr>
          <xdr:cNvPr id="614656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28" name="Group 1"/>
        <xdr:cNvGrpSpPr>
          <a:grpSpLocks/>
        </xdr:cNvGrpSpPr>
      </xdr:nvGrpSpPr>
      <xdr:grpSpPr bwMode="auto">
        <a:xfrm>
          <a:off x="8143875" y="95250"/>
          <a:ext cx="0" cy="438150"/>
          <a:chOff x="5362575" y="104775"/>
          <a:chExt cx="0" cy="314325"/>
        </a:xfrm>
      </xdr:grpSpPr>
      <xdr:sp macro="" textlink="">
        <xdr:nvSpPr>
          <xdr:cNvPr id="614656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29" name="Group 15"/>
        <xdr:cNvGrpSpPr>
          <a:grpSpLocks/>
        </xdr:cNvGrpSpPr>
      </xdr:nvGrpSpPr>
      <xdr:grpSpPr bwMode="auto">
        <a:xfrm>
          <a:off x="8143875" y="95250"/>
          <a:ext cx="0" cy="438150"/>
          <a:chOff x="5362575" y="104775"/>
          <a:chExt cx="0" cy="314325"/>
        </a:xfrm>
      </xdr:grpSpPr>
      <xdr:sp macro="" textlink="">
        <xdr:nvSpPr>
          <xdr:cNvPr id="614656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0" name="Group 1"/>
        <xdr:cNvGrpSpPr>
          <a:grpSpLocks/>
        </xdr:cNvGrpSpPr>
      </xdr:nvGrpSpPr>
      <xdr:grpSpPr bwMode="auto">
        <a:xfrm>
          <a:off x="8143875" y="95250"/>
          <a:ext cx="0" cy="438150"/>
          <a:chOff x="7950200" y="104775"/>
          <a:chExt cx="0" cy="314325"/>
        </a:xfrm>
      </xdr:grpSpPr>
      <xdr:sp macro="" textlink="">
        <xdr:nvSpPr>
          <xdr:cNvPr id="614656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1" name="Group 1"/>
        <xdr:cNvGrpSpPr>
          <a:grpSpLocks/>
        </xdr:cNvGrpSpPr>
      </xdr:nvGrpSpPr>
      <xdr:grpSpPr bwMode="auto">
        <a:xfrm>
          <a:off x="8143875" y="95250"/>
          <a:ext cx="0" cy="438150"/>
          <a:chOff x="5362575" y="104775"/>
          <a:chExt cx="0" cy="314325"/>
        </a:xfrm>
      </xdr:grpSpPr>
      <xdr:sp macro="" textlink="">
        <xdr:nvSpPr>
          <xdr:cNvPr id="614656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2" name="Group 15"/>
        <xdr:cNvGrpSpPr>
          <a:grpSpLocks/>
        </xdr:cNvGrpSpPr>
      </xdr:nvGrpSpPr>
      <xdr:grpSpPr bwMode="auto">
        <a:xfrm>
          <a:off x="8143875" y="95250"/>
          <a:ext cx="0" cy="438150"/>
          <a:chOff x="5362575" y="104775"/>
          <a:chExt cx="0" cy="314325"/>
        </a:xfrm>
      </xdr:grpSpPr>
      <xdr:sp macro="" textlink="">
        <xdr:nvSpPr>
          <xdr:cNvPr id="61465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3" name="Group 1"/>
        <xdr:cNvGrpSpPr>
          <a:grpSpLocks/>
        </xdr:cNvGrpSpPr>
      </xdr:nvGrpSpPr>
      <xdr:grpSpPr bwMode="auto">
        <a:xfrm>
          <a:off x="8143875" y="95250"/>
          <a:ext cx="0" cy="438150"/>
          <a:chOff x="5362575" y="104775"/>
          <a:chExt cx="0" cy="314325"/>
        </a:xfrm>
      </xdr:grpSpPr>
      <xdr:sp macro="" textlink="">
        <xdr:nvSpPr>
          <xdr:cNvPr id="614655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4" name="Group 15"/>
        <xdr:cNvGrpSpPr>
          <a:grpSpLocks/>
        </xdr:cNvGrpSpPr>
      </xdr:nvGrpSpPr>
      <xdr:grpSpPr bwMode="auto">
        <a:xfrm>
          <a:off x="8143875" y="95250"/>
          <a:ext cx="0" cy="438150"/>
          <a:chOff x="5362575" y="104775"/>
          <a:chExt cx="0" cy="314325"/>
        </a:xfrm>
      </xdr:grpSpPr>
      <xdr:sp macro="" textlink="">
        <xdr:nvSpPr>
          <xdr:cNvPr id="614655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5" name="Group 1"/>
        <xdr:cNvGrpSpPr>
          <a:grpSpLocks/>
        </xdr:cNvGrpSpPr>
      </xdr:nvGrpSpPr>
      <xdr:grpSpPr bwMode="auto">
        <a:xfrm>
          <a:off x="8143875" y="95250"/>
          <a:ext cx="0" cy="438150"/>
          <a:chOff x="7950200" y="104775"/>
          <a:chExt cx="0" cy="314325"/>
        </a:xfrm>
      </xdr:grpSpPr>
      <xdr:sp macro="" textlink="">
        <xdr:nvSpPr>
          <xdr:cNvPr id="614655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6" name="Group 1"/>
        <xdr:cNvGrpSpPr>
          <a:grpSpLocks/>
        </xdr:cNvGrpSpPr>
      </xdr:nvGrpSpPr>
      <xdr:grpSpPr bwMode="auto">
        <a:xfrm>
          <a:off x="8143875" y="95250"/>
          <a:ext cx="0" cy="438150"/>
          <a:chOff x="5362575" y="104775"/>
          <a:chExt cx="0" cy="314325"/>
        </a:xfrm>
      </xdr:grpSpPr>
      <xdr:sp macro="" textlink="">
        <xdr:nvSpPr>
          <xdr:cNvPr id="614655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7" name="Group 15"/>
        <xdr:cNvGrpSpPr>
          <a:grpSpLocks/>
        </xdr:cNvGrpSpPr>
      </xdr:nvGrpSpPr>
      <xdr:grpSpPr bwMode="auto">
        <a:xfrm>
          <a:off x="8143875" y="95250"/>
          <a:ext cx="0" cy="438150"/>
          <a:chOff x="5362575" y="104775"/>
          <a:chExt cx="0" cy="314325"/>
        </a:xfrm>
      </xdr:grpSpPr>
      <xdr:sp macro="" textlink="">
        <xdr:nvSpPr>
          <xdr:cNvPr id="614654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8" name="Group 1"/>
        <xdr:cNvGrpSpPr>
          <a:grpSpLocks/>
        </xdr:cNvGrpSpPr>
      </xdr:nvGrpSpPr>
      <xdr:grpSpPr bwMode="auto">
        <a:xfrm>
          <a:off x="8143875" y="95250"/>
          <a:ext cx="0" cy="438150"/>
          <a:chOff x="5362575" y="104775"/>
          <a:chExt cx="0" cy="314325"/>
        </a:xfrm>
      </xdr:grpSpPr>
      <xdr:sp macro="" textlink="">
        <xdr:nvSpPr>
          <xdr:cNvPr id="614654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39" name="Group 15"/>
        <xdr:cNvGrpSpPr>
          <a:grpSpLocks/>
        </xdr:cNvGrpSpPr>
      </xdr:nvGrpSpPr>
      <xdr:grpSpPr bwMode="auto">
        <a:xfrm>
          <a:off x="8143875" y="95250"/>
          <a:ext cx="0" cy="438150"/>
          <a:chOff x="5362575" y="104775"/>
          <a:chExt cx="0" cy="314325"/>
        </a:xfrm>
      </xdr:grpSpPr>
      <xdr:sp macro="" textlink="">
        <xdr:nvSpPr>
          <xdr:cNvPr id="614654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6146540" name="Group 1"/>
        <xdr:cNvGrpSpPr>
          <a:grpSpLocks/>
        </xdr:cNvGrpSpPr>
      </xdr:nvGrpSpPr>
      <xdr:grpSpPr bwMode="auto">
        <a:xfrm>
          <a:off x="8143875" y="95250"/>
          <a:ext cx="0" cy="438150"/>
          <a:chOff x="7950200" y="104775"/>
          <a:chExt cx="0" cy="314325"/>
        </a:xfrm>
      </xdr:grpSpPr>
      <xdr:sp macro="" textlink="">
        <xdr:nvSpPr>
          <xdr:cNvPr id="614654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4654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020580" name="Group 1"/>
        <xdr:cNvGrpSpPr>
          <a:grpSpLocks/>
        </xdr:cNvGrpSpPr>
      </xdr:nvGrpSpPr>
      <xdr:grpSpPr bwMode="auto">
        <a:xfrm>
          <a:off x="4524375" y="104775"/>
          <a:ext cx="0" cy="285750"/>
          <a:chOff x="6238875" y="104775"/>
          <a:chExt cx="0" cy="314325"/>
        </a:xfrm>
      </xdr:grpSpPr>
      <xdr:sp macro="" textlink="">
        <xdr:nvSpPr>
          <xdr:cNvPr id="502058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1247775</xdr:colOff>
      <xdr:row>3</xdr:row>
      <xdr:rowOff>247650</xdr:rowOff>
    </xdr:to>
    <xdr:pic>
      <xdr:nvPicPr>
        <xdr:cNvPr id="5020581"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95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1381125</xdr:colOff>
      <xdr:row>4</xdr:row>
      <xdr:rowOff>171450</xdr:rowOff>
    </xdr:to>
    <xdr:pic>
      <xdr:nvPicPr>
        <xdr:cNvPr id="5020905"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85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022628" name="Group 1"/>
        <xdr:cNvGrpSpPr>
          <a:grpSpLocks/>
        </xdr:cNvGrpSpPr>
      </xdr:nvGrpSpPr>
      <xdr:grpSpPr bwMode="auto">
        <a:xfrm>
          <a:off x="5534025" y="104775"/>
          <a:ext cx="0" cy="285750"/>
          <a:chOff x="6238875" y="104775"/>
          <a:chExt cx="0" cy="314325"/>
        </a:xfrm>
      </xdr:grpSpPr>
      <xdr:sp macro="" textlink="">
        <xdr:nvSpPr>
          <xdr:cNvPr id="50226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123825</xdr:rowOff>
    </xdr:from>
    <xdr:to>
      <xdr:col>0</xdr:col>
      <xdr:colOff>1533525</xdr:colOff>
      <xdr:row>3</xdr:row>
      <xdr:rowOff>219075</xdr:rowOff>
    </xdr:to>
    <xdr:pic>
      <xdr:nvPicPr>
        <xdr:cNvPr id="5022629"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495869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51</xdr:row>
      <xdr:rowOff>28575</xdr:rowOff>
    </xdr:from>
    <xdr:to>
      <xdr:col>14</xdr:col>
      <xdr:colOff>95250</xdr:colOff>
      <xdr:row>67</xdr:row>
      <xdr:rowOff>38100</xdr:rowOff>
    </xdr:to>
    <xdr:graphicFrame macro="">
      <xdr:nvGraphicFramePr>
        <xdr:cNvPr id="495869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6139358" name="Group 1"/>
        <xdr:cNvGrpSpPr>
          <a:grpSpLocks/>
        </xdr:cNvGrpSpPr>
      </xdr:nvGrpSpPr>
      <xdr:grpSpPr bwMode="auto">
        <a:xfrm>
          <a:off x="3705225" y="95250"/>
          <a:ext cx="0" cy="438150"/>
          <a:chOff x="5362575" y="104775"/>
          <a:chExt cx="0" cy="314325"/>
        </a:xfrm>
      </xdr:grpSpPr>
      <xdr:sp macro="" textlink="">
        <xdr:nvSpPr>
          <xdr:cNvPr id="613940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59" name="Group 15"/>
        <xdr:cNvGrpSpPr>
          <a:grpSpLocks/>
        </xdr:cNvGrpSpPr>
      </xdr:nvGrpSpPr>
      <xdr:grpSpPr bwMode="auto">
        <a:xfrm>
          <a:off x="3705225" y="95250"/>
          <a:ext cx="0" cy="438150"/>
          <a:chOff x="5362575" y="104775"/>
          <a:chExt cx="0" cy="314325"/>
        </a:xfrm>
      </xdr:grpSpPr>
      <xdr:sp macro="" textlink="">
        <xdr:nvSpPr>
          <xdr:cNvPr id="613940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0" name="Group 1"/>
        <xdr:cNvGrpSpPr>
          <a:grpSpLocks/>
        </xdr:cNvGrpSpPr>
      </xdr:nvGrpSpPr>
      <xdr:grpSpPr bwMode="auto">
        <a:xfrm>
          <a:off x="3705225" y="95250"/>
          <a:ext cx="0" cy="438150"/>
          <a:chOff x="5362575" y="104775"/>
          <a:chExt cx="0" cy="314325"/>
        </a:xfrm>
      </xdr:grpSpPr>
      <xdr:sp macro="" textlink="">
        <xdr:nvSpPr>
          <xdr:cNvPr id="613939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1" name="Group 15"/>
        <xdr:cNvGrpSpPr>
          <a:grpSpLocks/>
        </xdr:cNvGrpSpPr>
      </xdr:nvGrpSpPr>
      <xdr:grpSpPr bwMode="auto">
        <a:xfrm>
          <a:off x="3705225" y="95250"/>
          <a:ext cx="0" cy="438150"/>
          <a:chOff x="5362575" y="104775"/>
          <a:chExt cx="0" cy="314325"/>
        </a:xfrm>
      </xdr:grpSpPr>
      <xdr:sp macro="" textlink="">
        <xdr:nvSpPr>
          <xdr:cNvPr id="613939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2" name="Group 1"/>
        <xdr:cNvGrpSpPr>
          <a:grpSpLocks/>
        </xdr:cNvGrpSpPr>
      </xdr:nvGrpSpPr>
      <xdr:grpSpPr bwMode="auto">
        <a:xfrm>
          <a:off x="3705225" y="95250"/>
          <a:ext cx="0" cy="438150"/>
          <a:chOff x="7950200" y="104775"/>
          <a:chExt cx="0" cy="314325"/>
        </a:xfrm>
      </xdr:grpSpPr>
      <xdr:sp macro="" textlink="">
        <xdr:nvSpPr>
          <xdr:cNvPr id="61393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3" name="Group 1"/>
        <xdr:cNvGrpSpPr>
          <a:grpSpLocks/>
        </xdr:cNvGrpSpPr>
      </xdr:nvGrpSpPr>
      <xdr:grpSpPr bwMode="auto">
        <a:xfrm>
          <a:off x="3705225" y="95250"/>
          <a:ext cx="0" cy="438150"/>
          <a:chOff x="5362575" y="104775"/>
          <a:chExt cx="0" cy="314325"/>
        </a:xfrm>
      </xdr:grpSpPr>
      <xdr:sp macro="" textlink="">
        <xdr:nvSpPr>
          <xdr:cNvPr id="613939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4" name="Group 15"/>
        <xdr:cNvGrpSpPr>
          <a:grpSpLocks/>
        </xdr:cNvGrpSpPr>
      </xdr:nvGrpSpPr>
      <xdr:grpSpPr bwMode="auto">
        <a:xfrm>
          <a:off x="3705225" y="95250"/>
          <a:ext cx="0" cy="438150"/>
          <a:chOff x="5362575" y="104775"/>
          <a:chExt cx="0" cy="314325"/>
        </a:xfrm>
      </xdr:grpSpPr>
      <xdr:sp macro="" textlink="">
        <xdr:nvSpPr>
          <xdr:cNvPr id="613939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5" name="Group 1"/>
        <xdr:cNvGrpSpPr>
          <a:grpSpLocks/>
        </xdr:cNvGrpSpPr>
      </xdr:nvGrpSpPr>
      <xdr:grpSpPr bwMode="auto">
        <a:xfrm>
          <a:off x="3705225" y="95250"/>
          <a:ext cx="0" cy="438150"/>
          <a:chOff x="5362575" y="104775"/>
          <a:chExt cx="0" cy="314325"/>
        </a:xfrm>
      </xdr:grpSpPr>
      <xdr:sp macro="" textlink="">
        <xdr:nvSpPr>
          <xdr:cNvPr id="613938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6" name="Group 15"/>
        <xdr:cNvGrpSpPr>
          <a:grpSpLocks/>
        </xdr:cNvGrpSpPr>
      </xdr:nvGrpSpPr>
      <xdr:grpSpPr bwMode="auto">
        <a:xfrm>
          <a:off x="3705225" y="95250"/>
          <a:ext cx="0" cy="438150"/>
          <a:chOff x="5362575" y="104775"/>
          <a:chExt cx="0" cy="314325"/>
        </a:xfrm>
      </xdr:grpSpPr>
      <xdr:sp macro="" textlink="">
        <xdr:nvSpPr>
          <xdr:cNvPr id="613938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7" name="Group 1"/>
        <xdr:cNvGrpSpPr>
          <a:grpSpLocks/>
        </xdr:cNvGrpSpPr>
      </xdr:nvGrpSpPr>
      <xdr:grpSpPr bwMode="auto">
        <a:xfrm>
          <a:off x="3705225" y="95250"/>
          <a:ext cx="0" cy="438150"/>
          <a:chOff x="7950200" y="104775"/>
          <a:chExt cx="0" cy="314325"/>
        </a:xfrm>
      </xdr:grpSpPr>
      <xdr:sp macro="" textlink="">
        <xdr:nvSpPr>
          <xdr:cNvPr id="613938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8" name="Group 1"/>
        <xdr:cNvGrpSpPr>
          <a:grpSpLocks/>
        </xdr:cNvGrpSpPr>
      </xdr:nvGrpSpPr>
      <xdr:grpSpPr bwMode="auto">
        <a:xfrm>
          <a:off x="3705225" y="95250"/>
          <a:ext cx="0" cy="438150"/>
          <a:chOff x="5362575" y="104775"/>
          <a:chExt cx="0" cy="314325"/>
        </a:xfrm>
      </xdr:grpSpPr>
      <xdr:sp macro="" textlink="">
        <xdr:nvSpPr>
          <xdr:cNvPr id="613938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69" name="Group 15"/>
        <xdr:cNvGrpSpPr>
          <a:grpSpLocks/>
        </xdr:cNvGrpSpPr>
      </xdr:nvGrpSpPr>
      <xdr:grpSpPr bwMode="auto">
        <a:xfrm>
          <a:off x="3705225" y="95250"/>
          <a:ext cx="0" cy="438150"/>
          <a:chOff x="5362575" y="104775"/>
          <a:chExt cx="0" cy="314325"/>
        </a:xfrm>
      </xdr:grpSpPr>
      <xdr:sp macro="" textlink="">
        <xdr:nvSpPr>
          <xdr:cNvPr id="6139380"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70" name="Group 1"/>
        <xdr:cNvGrpSpPr>
          <a:grpSpLocks/>
        </xdr:cNvGrpSpPr>
      </xdr:nvGrpSpPr>
      <xdr:grpSpPr bwMode="auto">
        <a:xfrm>
          <a:off x="3705225" y="95250"/>
          <a:ext cx="0" cy="438150"/>
          <a:chOff x="5362575" y="104775"/>
          <a:chExt cx="0" cy="314325"/>
        </a:xfrm>
      </xdr:grpSpPr>
      <xdr:sp macro="" textlink="">
        <xdr:nvSpPr>
          <xdr:cNvPr id="613937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71" name="Group 15"/>
        <xdr:cNvGrpSpPr>
          <a:grpSpLocks/>
        </xdr:cNvGrpSpPr>
      </xdr:nvGrpSpPr>
      <xdr:grpSpPr bwMode="auto">
        <a:xfrm>
          <a:off x="3705225" y="95250"/>
          <a:ext cx="0" cy="438150"/>
          <a:chOff x="5362575" y="104775"/>
          <a:chExt cx="0" cy="314325"/>
        </a:xfrm>
      </xdr:grpSpPr>
      <xdr:sp macro="" textlink="">
        <xdr:nvSpPr>
          <xdr:cNvPr id="613937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39372" name="Group 1"/>
        <xdr:cNvGrpSpPr>
          <a:grpSpLocks/>
        </xdr:cNvGrpSpPr>
      </xdr:nvGrpSpPr>
      <xdr:grpSpPr bwMode="auto">
        <a:xfrm>
          <a:off x="3705225" y="95250"/>
          <a:ext cx="0" cy="438150"/>
          <a:chOff x="7950200" y="104775"/>
          <a:chExt cx="0" cy="314325"/>
        </a:xfrm>
      </xdr:grpSpPr>
      <xdr:sp macro="" textlink="">
        <xdr:nvSpPr>
          <xdr:cNvPr id="613937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3937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502522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51</xdr:row>
      <xdr:rowOff>38100</xdr:rowOff>
    </xdr:from>
    <xdr:to>
      <xdr:col>13</xdr:col>
      <xdr:colOff>352425</xdr:colOff>
      <xdr:row>66</xdr:row>
      <xdr:rowOff>133350</xdr:rowOff>
    </xdr:to>
    <xdr:graphicFrame macro="">
      <xdr:nvGraphicFramePr>
        <xdr:cNvPr id="502522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6141406" name="Group 1"/>
        <xdr:cNvGrpSpPr>
          <a:grpSpLocks/>
        </xdr:cNvGrpSpPr>
      </xdr:nvGrpSpPr>
      <xdr:grpSpPr bwMode="auto">
        <a:xfrm>
          <a:off x="3705225" y="95250"/>
          <a:ext cx="0" cy="438150"/>
          <a:chOff x="5362575" y="104775"/>
          <a:chExt cx="0" cy="314325"/>
        </a:xfrm>
      </xdr:grpSpPr>
      <xdr:sp macro="" textlink="">
        <xdr:nvSpPr>
          <xdr:cNvPr id="614145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07" name="Group 15"/>
        <xdr:cNvGrpSpPr>
          <a:grpSpLocks/>
        </xdr:cNvGrpSpPr>
      </xdr:nvGrpSpPr>
      <xdr:grpSpPr bwMode="auto">
        <a:xfrm>
          <a:off x="3705225" y="95250"/>
          <a:ext cx="0" cy="438150"/>
          <a:chOff x="5362575" y="104775"/>
          <a:chExt cx="0" cy="314325"/>
        </a:xfrm>
      </xdr:grpSpPr>
      <xdr:sp macro="" textlink="">
        <xdr:nvSpPr>
          <xdr:cNvPr id="614144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08" name="Group 1"/>
        <xdr:cNvGrpSpPr>
          <a:grpSpLocks/>
        </xdr:cNvGrpSpPr>
      </xdr:nvGrpSpPr>
      <xdr:grpSpPr bwMode="auto">
        <a:xfrm>
          <a:off x="3705225" y="95250"/>
          <a:ext cx="0" cy="438150"/>
          <a:chOff x="5362575" y="104775"/>
          <a:chExt cx="0" cy="314325"/>
        </a:xfrm>
      </xdr:grpSpPr>
      <xdr:sp macro="" textlink="">
        <xdr:nvSpPr>
          <xdr:cNvPr id="614144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09" name="Group 15"/>
        <xdr:cNvGrpSpPr>
          <a:grpSpLocks/>
        </xdr:cNvGrpSpPr>
      </xdr:nvGrpSpPr>
      <xdr:grpSpPr bwMode="auto">
        <a:xfrm>
          <a:off x="3705225" y="95250"/>
          <a:ext cx="0" cy="438150"/>
          <a:chOff x="5362575" y="104775"/>
          <a:chExt cx="0" cy="314325"/>
        </a:xfrm>
      </xdr:grpSpPr>
      <xdr:sp macro="" textlink="">
        <xdr:nvSpPr>
          <xdr:cNvPr id="614144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0" name="Group 1"/>
        <xdr:cNvGrpSpPr>
          <a:grpSpLocks/>
        </xdr:cNvGrpSpPr>
      </xdr:nvGrpSpPr>
      <xdr:grpSpPr bwMode="auto">
        <a:xfrm>
          <a:off x="3705225" y="95250"/>
          <a:ext cx="0" cy="438150"/>
          <a:chOff x="7950200" y="104775"/>
          <a:chExt cx="0" cy="314325"/>
        </a:xfrm>
      </xdr:grpSpPr>
      <xdr:sp macro="" textlink="">
        <xdr:nvSpPr>
          <xdr:cNvPr id="614144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1" name="Group 1"/>
        <xdr:cNvGrpSpPr>
          <a:grpSpLocks/>
        </xdr:cNvGrpSpPr>
      </xdr:nvGrpSpPr>
      <xdr:grpSpPr bwMode="auto">
        <a:xfrm>
          <a:off x="3705225" y="95250"/>
          <a:ext cx="0" cy="438150"/>
          <a:chOff x="5362575" y="104775"/>
          <a:chExt cx="0" cy="314325"/>
        </a:xfrm>
      </xdr:grpSpPr>
      <xdr:sp macro="" textlink="">
        <xdr:nvSpPr>
          <xdr:cNvPr id="614144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2" name="Group 15"/>
        <xdr:cNvGrpSpPr>
          <a:grpSpLocks/>
        </xdr:cNvGrpSpPr>
      </xdr:nvGrpSpPr>
      <xdr:grpSpPr bwMode="auto">
        <a:xfrm>
          <a:off x="3705225" y="95250"/>
          <a:ext cx="0" cy="438150"/>
          <a:chOff x="5362575" y="104775"/>
          <a:chExt cx="0" cy="314325"/>
        </a:xfrm>
      </xdr:grpSpPr>
      <xdr:sp macro="" textlink="">
        <xdr:nvSpPr>
          <xdr:cNvPr id="614143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3" name="Group 1"/>
        <xdr:cNvGrpSpPr>
          <a:grpSpLocks/>
        </xdr:cNvGrpSpPr>
      </xdr:nvGrpSpPr>
      <xdr:grpSpPr bwMode="auto">
        <a:xfrm>
          <a:off x="3705225" y="95250"/>
          <a:ext cx="0" cy="438150"/>
          <a:chOff x="5362575" y="104775"/>
          <a:chExt cx="0" cy="314325"/>
        </a:xfrm>
      </xdr:grpSpPr>
      <xdr:sp macro="" textlink="">
        <xdr:nvSpPr>
          <xdr:cNvPr id="614143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4" name="Group 15"/>
        <xdr:cNvGrpSpPr>
          <a:grpSpLocks/>
        </xdr:cNvGrpSpPr>
      </xdr:nvGrpSpPr>
      <xdr:grpSpPr bwMode="auto">
        <a:xfrm>
          <a:off x="3705225" y="95250"/>
          <a:ext cx="0" cy="438150"/>
          <a:chOff x="5362575" y="104775"/>
          <a:chExt cx="0" cy="314325"/>
        </a:xfrm>
      </xdr:grpSpPr>
      <xdr:sp macro="" textlink="">
        <xdr:nvSpPr>
          <xdr:cNvPr id="61414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5" name="Group 1"/>
        <xdr:cNvGrpSpPr>
          <a:grpSpLocks/>
        </xdr:cNvGrpSpPr>
      </xdr:nvGrpSpPr>
      <xdr:grpSpPr bwMode="auto">
        <a:xfrm>
          <a:off x="3705225" y="95250"/>
          <a:ext cx="0" cy="438150"/>
          <a:chOff x="7950200" y="104775"/>
          <a:chExt cx="0" cy="314325"/>
        </a:xfrm>
      </xdr:grpSpPr>
      <xdr:sp macro="" textlink="">
        <xdr:nvSpPr>
          <xdr:cNvPr id="614143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6" name="Group 1"/>
        <xdr:cNvGrpSpPr>
          <a:grpSpLocks/>
        </xdr:cNvGrpSpPr>
      </xdr:nvGrpSpPr>
      <xdr:grpSpPr bwMode="auto">
        <a:xfrm>
          <a:off x="3705225" y="95250"/>
          <a:ext cx="0" cy="438150"/>
          <a:chOff x="5362575" y="104775"/>
          <a:chExt cx="0" cy="314325"/>
        </a:xfrm>
      </xdr:grpSpPr>
      <xdr:sp macro="" textlink="">
        <xdr:nvSpPr>
          <xdr:cNvPr id="61414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7" name="Group 15"/>
        <xdr:cNvGrpSpPr>
          <a:grpSpLocks/>
        </xdr:cNvGrpSpPr>
      </xdr:nvGrpSpPr>
      <xdr:grpSpPr bwMode="auto">
        <a:xfrm>
          <a:off x="3705225" y="95250"/>
          <a:ext cx="0" cy="438150"/>
          <a:chOff x="5362575" y="104775"/>
          <a:chExt cx="0" cy="314325"/>
        </a:xfrm>
      </xdr:grpSpPr>
      <xdr:sp macro="" textlink="">
        <xdr:nvSpPr>
          <xdr:cNvPr id="614142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8" name="Group 1"/>
        <xdr:cNvGrpSpPr>
          <a:grpSpLocks/>
        </xdr:cNvGrpSpPr>
      </xdr:nvGrpSpPr>
      <xdr:grpSpPr bwMode="auto">
        <a:xfrm>
          <a:off x="3705225" y="95250"/>
          <a:ext cx="0" cy="438150"/>
          <a:chOff x="5362575" y="104775"/>
          <a:chExt cx="0" cy="314325"/>
        </a:xfrm>
      </xdr:grpSpPr>
      <xdr:sp macro="" textlink="">
        <xdr:nvSpPr>
          <xdr:cNvPr id="614142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19" name="Group 15"/>
        <xdr:cNvGrpSpPr>
          <a:grpSpLocks/>
        </xdr:cNvGrpSpPr>
      </xdr:nvGrpSpPr>
      <xdr:grpSpPr bwMode="auto">
        <a:xfrm>
          <a:off x="3705225" y="95250"/>
          <a:ext cx="0" cy="438150"/>
          <a:chOff x="5362575" y="104775"/>
          <a:chExt cx="0" cy="314325"/>
        </a:xfrm>
      </xdr:grpSpPr>
      <xdr:sp macro="" textlink="">
        <xdr:nvSpPr>
          <xdr:cNvPr id="614142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6141420" name="Group 1"/>
        <xdr:cNvGrpSpPr>
          <a:grpSpLocks/>
        </xdr:cNvGrpSpPr>
      </xdr:nvGrpSpPr>
      <xdr:grpSpPr bwMode="auto">
        <a:xfrm>
          <a:off x="3705225" y="95250"/>
          <a:ext cx="0" cy="438150"/>
          <a:chOff x="7950200" y="104775"/>
          <a:chExt cx="0" cy="314325"/>
        </a:xfrm>
      </xdr:grpSpPr>
      <xdr:sp macro="" textlink="">
        <xdr:nvSpPr>
          <xdr:cNvPr id="61414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614142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542850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1533525</xdr:colOff>
      <xdr:row>51</xdr:row>
      <xdr:rowOff>85725</xdr:rowOff>
    </xdr:from>
    <xdr:to>
      <xdr:col>15</xdr:col>
      <xdr:colOff>790575</xdr:colOff>
      <xdr:row>65</xdr:row>
      <xdr:rowOff>123825</xdr:rowOff>
    </xdr:to>
    <xdr:graphicFrame macro="">
      <xdr:nvGraphicFramePr>
        <xdr:cNvPr id="542850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ohanha/Documents/00%20Supersociedades/07%20Gesti&#243;n%20de%20calidad/05%20Indicadores%20de%20Gesti&#243;n/01%20A&#241;o%202019/IndicadoresTalentoHuman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ma Posesion "/>
      <sheetName val="Registro Toma Poses "/>
      <sheetName val="Oport Termin Proc"/>
      <sheetName val="Regis Opor Term Pro"/>
      <sheetName val="NivelConocimiento"/>
      <sheetName val="RegistroNivel"/>
      <sheetName val="Poblamiento"/>
      <sheetName val="RegistroPoblam"/>
      <sheetName val="PlanBienestar"/>
      <sheetName val="registroPlanBienestar"/>
      <sheetName val="Efect ProgramaInducción"/>
      <sheetName val="RegistroEfectiv Inducción"/>
      <sheetName val="PIC"/>
      <sheetName val="registroPIC"/>
    </sheetNames>
    <sheetDataSet>
      <sheetData sheetId="0"/>
      <sheetData sheetId="1"/>
      <sheetData sheetId="2"/>
      <sheetData sheetId="3"/>
      <sheetData sheetId="4"/>
      <sheetData sheetId="5"/>
      <sheetData sheetId="6">
        <row r="12">
          <cell r="C12" t="str">
            <v>GESTION DEL TALENTO HUMANO</v>
          </cell>
        </row>
        <row r="40">
          <cell r="B40" t="str">
            <v>Cargos provistos</v>
          </cell>
        </row>
        <row r="41">
          <cell r="B41" t="str">
            <v>Total de cargos de la planta</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7109375" style="3" customWidth="1"/>
    <col min="4" max="4" width="5.7109375" style="3" bestFit="1" customWidth="1"/>
    <col min="5" max="5" width="7" style="3" bestFit="1" customWidth="1"/>
    <col min="6" max="6" width="6.7109375" style="3" bestFit="1" customWidth="1"/>
    <col min="7" max="7" width="6.28515625" style="3" bestFit="1" customWidth="1"/>
    <col min="8" max="8" width="6.71093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28515625" style="3" customWidth="1"/>
    <col min="17" max="18" width="11.7109375" style="3" customWidth="1"/>
    <col min="19" max="16384" width="11.42578125" style="3"/>
  </cols>
  <sheetData>
    <row r="1" spans="1:17" ht="13.5" thickBot="1" x14ac:dyDescent="0.25"/>
    <row r="2" spans="1:17" ht="16.5" customHeight="1" x14ac:dyDescent="0.2">
      <c r="B2" s="374"/>
      <c r="C2" s="377" t="s">
        <v>56</v>
      </c>
      <c r="D2" s="378"/>
      <c r="E2" s="378"/>
      <c r="F2" s="378"/>
      <c r="G2" s="378"/>
      <c r="H2" s="378"/>
      <c r="I2" s="378"/>
      <c r="J2" s="378"/>
      <c r="K2" s="378"/>
      <c r="L2" s="378"/>
      <c r="M2" s="379"/>
      <c r="N2" s="380" t="s">
        <v>57</v>
      </c>
      <c r="O2" s="381"/>
      <c r="P2" s="382"/>
    </row>
    <row r="3" spans="1:17" ht="15.75" customHeight="1" x14ac:dyDescent="0.2">
      <c r="B3" s="375"/>
      <c r="C3" s="383" t="s">
        <v>58</v>
      </c>
      <c r="D3" s="384"/>
      <c r="E3" s="384"/>
      <c r="F3" s="384"/>
      <c r="G3" s="384"/>
      <c r="H3" s="384"/>
      <c r="I3" s="384"/>
      <c r="J3" s="384"/>
      <c r="K3" s="384"/>
      <c r="L3" s="384"/>
      <c r="M3" s="385"/>
      <c r="N3" s="386" t="s">
        <v>97</v>
      </c>
      <c r="O3" s="387"/>
      <c r="P3" s="388"/>
    </row>
    <row r="4" spans="1:17" ht="15.75" customHeight="1" x14ac:dyDescent="0.2">
      <c r="B4" s="375"/>
      <c r="C4" s="383" t="s">
        <v>59</v>
      </c>
      <c r="D4" s="384"/>
      <c r="E4" s="384"/>
      <c r="F4" s="384"/>
      <c r="G4" s="384"/>
      <c r="H4" s="384"/>
      <c r="I4" s="384"/>
      <c r="J4" s="384"/>
      <c r="K4" s="384"/>
      <c r="L4" s="384"/>
      <c r="M4" s="385"/>
      <c r="N4" s="386" t="s">
        <v>62</v>
      </c>
      <c r="O4" s="387"/>
      <c r="P4" s="388"/>
    </row>
    <row r="5" spans="1:17" ht="16.5" customHeight="1" thickBot="1" x14ac:dyDescent="0.25">
      <c r="B5" s="376"/>
      <c r="C5" s="389" t="s">
        <v>60</v>
      </c>
      <c r="D5" s="390"/>
      <c r="E5" s="390"/>
      <c r="F5" s="390"/>
      <c r="G5" s="390"/>
      <c r="H5" s="390"/>
      <c r="I5" s="390"/>
      <c r="J5" s="390"/>
      <c r="K5" s="390"/>
      <c r="L5" s="390"/>
      <c r="M5" s="391"/>
      <c r="N5" s="392" t="s">
        <v>61</v>
      </c>
      <c r="O5" s="393"/>
      <c r="P5" s="394"/>
    </row>
    <row r="6" spans="1:17" ht="13.5" thickBot="1" x14ac:dyDescent="0.25"/>
    <row r="7" spans="1:17" x14ac:dyDescent="0.2">
      <c r="A7" s="32"/>
      <c r="B7" s="363" t="s">
        <v>65</v>
      </c>
      <c r="C7" s="364"/>
      <c r="D7" s="364"/>
      <c r="E7" s="364"/>
      <c r="F7" s="364"/>
      <c r="G7" s="364"/>
      <c r="H7" s="364"/>
      <c r="I7" s="364"/>
      <c r="J7" s="364"/>
      <c r="K7" s="364"/>
      <c r="L7" s="364"/>
      <c r="M7" s="364"/>
      <c r="N7" s="364"/>
      <c r="O7" s="364"/>
      <c r="P7" s="365"/>
      <c r="Q7" s="32"/>
    </row>
    <row r="8" spans="1:17" ht="13.5" thickBot="1" x14ac:dyDescent="0.25">
      <c r="A8" s="32"/>
      <c r="B8" s="366"/>
      <c r="C8" s="367"/>
      <c r="D8" s="367"/>
      <c r="E8" s="367"/>
      <c r="F8" s="367"/>
      <c r="G8" s="367"/>
      <c r="H8" s="367"/>
      <c r="I8" s="367"/>
      <c r="J8" s="367"/>
      <c r="K8" s="367"/>
      <c r="L8" s="367"/>
      <c r="M8" s="367"/>
      <c r="N8" s="367"/>
      <c r="O8" s="367"/>
      <c r="P8" s="368"/>
      <c r="Q8" s="32"/>
    </row>
    <row r="9" spans="1:17" ht="6.75" customHeight="1" thickBot="1" x14ac:dyDescent="0.25">
      <c r="A9" s="32"/>
      <c r="B9" s="369"/>
      <c r="C9" s="369"/>
      <c r="D9" s="369"/>
      <c r="E9" s="369"/>
      <c r="F9" s="369"/>
      <c r="G9" s="369"/>
      <c r="H9" s="369"/>
      <c r="I9" s="369"/>
      <c r="J9" s="369"/>
      <c r="K9" s="369"/>
      <c r="L9" s="369"/>
      <c r="M9" s="369"/>
      <c r="N9" s="369"/>
      <c r="O9" s="369"/>
      <c r="P9" s="369"/>
      <c r="Q9" s="32"/>
    </row>
    <row r="10" spans="1:17" ht="26.25" customHeight="1" thickBot="1" x14ac:dyDescent="0.25">
      <c r="A10" s="32"/>
      <c r="B10" s="16" t="s">
        <v>83</v>
      </c>
      <c r="C10" s="17">
        <v>2017</v>
      </c>
      <c r="D10" s="370" t="s">
        <v>1</v>
      </c>
      <c r="E10" s="371"/>
      <c r="F10" s="371"/>
      <c r="G10" s="371"/>
      <c r="H10" s="372" t="s">
        <v>96</v>
      </c>
      <c r="I10" s="372"/>
      <c r="J10" s="372"/>
      <c r="K10" s="371" t="s">
        <v>27</v>
      </c>
      <c r="L10" s="371"/>
      <c r="M10" s="371"/>
      <c r="N10" s="371"/>
      <c r="O10" s="372" t="s">
        <v>35</v>
      </c>
      <c r="P10" s="373"/>
      <c r="Q10" s="32"/>
    </row>
    <row r="11" spans="1:17" ht="4.5" customHeight="1" thickBot="1" x14ac:dyDescent="0.25">
      <c r="A11" s="32"/>
      <c r="B11" s="358"/>
      <c r="C11" s="359"/>
      <c r="D11" s="359"/>
      <c r="E11" s="359"/>
      <c r="F11" s="359"/>
      <c r="G11" s="359"/>
      <c r="H11" s="359"/>
      <c r="I11" s="359"/>
      <c r="J11" s="359"/>
      <c r="K11" s="359"/>
      <c r="L11" s="359"/>
      <c r="M11" s="359"/>
      <c r="N11" s="359"/>
      <c r="O11" s="359"/>
      <c r="P11" s="360"/>
      <c r="Q11" s="32"/>
    </row>
    <row r="12" spans="1:17" ht="13.5" thickBot="1" x14ac:dyDescent="0.25">
      <c r="A12" s="32"/>
      <c r="B12" s="23" t="s">
        <v>0</v>
      </c>
      <c r="C12" s="297" t="s">
        <v>46</v>
      </c>
      <c r="D12" s="297"/>
      <c r="E12" s="297"/>
      <c r="F12" s="297"/>
      <c r="G12" s="297"/>
      <c r="H12" s="297"/>
      <c r="I12" s="297"/>
      <c r="J12" s="297"/>
      <c r="K12" s="297"/>
      <c r="L12" s="297"/>
      <c r="M12" s="297"/>
      <c r="N12" s="297"/>
      <c r="O12" s="297"/>
      <c r="P12" s="298"/>
      <c r="Q12" s="32"/>
    </row>
    <row r="13" spans="1:17" ht="4.5" customHeight="1" thickBot="1" x14ac:dyDescent="0.25">
      <c r="A13" s="32"/>
      <c r="B13" s="307"/>
      <c r="C13" s="318"/>
      <c r="D13" s="318"/>
      <c r="E13" s="318"/>
      <c r="F13" s="318"/>
      <c r="G13" s="318"/>
      <c r="H13" s="318"/>
      <c r="I13" s="318"/>
      <c r="J13" s="318"/>
      <c r="K13" s="318"/>
      <c r="L13" s="318"/>
      <c r="M13" s="318"/>
      <c r="N13" s="318"/>
      <c r="O13" s="318"/>
      <c r="P13" s="319"/>
      <c r="Q13" s="32"/>
    </row>
    <row r="14" spans="1:17" ht="13.5" thickBot="1" x14ac:dyDescent="0.25">
      <c r="A14" s="32"/>
      <c r="B14" s="23" t="s">
        <v>6</v>
      </c>
      <c r="C14" s="331" t="s">
        <v>98</v>
      </c>
      <c r="D14" s="332"/>
      <c r="E14" s="332"/>
      <c r="F14" s="332"/>
      <c r="G14" s="332"/>
      <c r="H14" s="332"/>
      <c r="I14" s="332"/>
      <c r="J14" s="332"/>
      <c r="K14" s="332"/>
      <c r="L14" s="332"/>
      <c r="M14" s="332"/>
      <c r="N14" s="332"/>
      <c r="O14" s="332"/>
      <c r="P14" s="333"/>
      <c r="Q14" s="32"/>
    </row>
    <row r="15" spans="1:17" ht="4.5" customHeight="1" thickBot="1" x14ac:dyDescent="0.25">
      <c r="A15" s="32"/>
      <c r="B15" s="334"/>
      <c r="C15" s="335"/>
      <c r="D15" s="335"/>
      <c r="E15" s="335"/>
      <c r="F15" s="335"/>
      <c r="G15" s="335"/>
      <c r="H15" s="335"/>
      <c r="I15" s="335"/>
      <c r="J15" s="335"/>
      <c r="K15" s="335"/>
      <c r="L15" s="335"/>
      <c r="M15" s="335"/>
      <c r="N15" s="335"/>
      <c r="O15" s="335"/>
      <c r="P15" s="336"/>
      <c r="Q15" s="32"/>
    </row>
    <row r="16" spans="1:17" ht="37.5" customHeight="1" thickBot="1" x14ac:dyDescent="0.25">
      <c r="A16" s="32"/>
      <c r="B16" s="23" t="s">
        <v>25</v>
      </c>
      <c r="C16" s="337" t="s">
        <v>99</v>
      </c>
      <c r="D16" s="361"/>
      <c r="E16" s="361"/>
      <c r="F16" s="361"/>
      <c r="G16" s="361"/>
      <c r="H16" s="361"/>
      <c r="I16" s="361"/>
      <c r="J16" s="361"/>
      <c r="K16" s="361"/>
      <c r="L16" s="361"/>
      <c r="M16" s="361"/>
      <c r="N16" s="361"/>
      <c r="O16" s="361"/>
      <c r="P16" s="362"/>
      <c r="Q16" s="32"/>
    </row>
    <row r="17" spans="1:17" ht="4.5" customHeight="1" thickBot="1" x14ac:dyDescent="0.25">
      <c r="A17" s="32"/>
      <c r="B17" s="334"/>
      <c r="C17" s="335"/>
      <c r="D17" s="335"/>
      <c r="E17" s="335"/>
      <c r="F17" s="335"/>
      <c r="G17" s="335"/>
      <c r="H17" s="335"/>
      <c r="I17" s="335"/>
      <c r="J17" s="335"/>
      <c r="K17" s="335"/>
      <c r="L17" s="335"/>
      <c r="M17" s="335"/>
      <c r="N17" s="335"/>
      <c r="O17" s="335"/>
      <c r="P17" s="336"/>
      <c r="Q17" s="32"/>
    </row>
    <row r="18" spans="1:17" ht="26.25" customHeight="1" thickBot="1" x14ac:dyDescent="0.25">
      <c r="A18" s="32"/>
      <c r="B18" s="23" t="s">
        <v>11</v>
      </c>
      <c r="C18" s="352" t="s">
        <v>114</v>
      </c>
      <c r="D18" s="353"/>
      <c r="E18" s="353"/>
      <c r="F18" s="353"/>
      <c r="G18" s="353"/>
      <c r="H18" s="353"/>
      <c r="I18" s="353"/>
      <c r="J18" s="353"/>
      <c r="K18" s="353"/>
      <c r="L18" s="353"/>
      <c r="M18" s="353"/>
      <c r="N18" s="353"/>
      <c r="O18" s="353"/>
      <c r="P18" s="354"/>
      <c r="Q18" s="32"/>
    </row>
    <row r="19" spans="1:17" ht="4.5" customHeight="1" thickBot="1" x14ac:dyDescent="0.25">
      <c r="A19" s="32"/>
      <c r="B19" s="329"/>
      <c r="C19" s="329"/>
      <c r="D19" s="329"/>
      <c r="E19" s="329"/>
      <c r="F19" s="329"/>
      <c r="G19" s="329"/>
      <c r="H19" s="329"/>
      <c r="I19" s="329"/>
      <c r="J19" s="329"/>
      <c r="K19" s="329"/>
      <c r="L19" s="329"/>
      <c r="M19" s="329"/>
      <c r="N19" s="329"/>
      <c r="O19" s="329"/>
      <c r="P19" s="329"/>
      <c r="Q19" s="32"/>
    </row>
    <row r="20" spans="1:17" ht="17.25" customHeight="1" thickBot="1" x14ac:dyDescent="0.25">
      <c r="A20" s="32"/>
      <c r="B20" s="280" t="s">
        <v>26</v>
      </c>
      <c r="C20" s="281"/>
      <c r="D20" s="281"/>
      <c r="E20" s="281"/>
      <c r="F20" s="281"/>
      <c r="G20" s="281"/>
      <c r="H20" s="281"/>
      <c r="I20" s="281"/>
      <c r="J20" s="281"/>
      <c r="K20" s="281"/>
      <c r="L20" s="281"/>
      <c r="M20" s="281"/>
      <c r="N20" s="281"/>
      <c r="O20" s="281"/>
      <c r="P20" s="282"/>
      <c r="Q20" s="32"/>
    </row>
    <row r="21" spans="1:17" ht="4.5" customHeight="1" thickBot="1" x14ac:dyDescent="0.25">
      <c r="A21" s="32"/>
      <c r="B21" s="355"/>
      <c r="C21" s="356"/>
      <c r="D21" s="356"/>
      <c r="E21" s="356"/>
      <c r="F21" s="356"/>
      <c r="G21" s="356"/>
      <c r="H21" s="356"/>
      <c r="I21" s="356"/>
      <c r="J21" s="356"/>
      <c r="K21" s="356"/>
      <c r="L21" s="356"/>
      <c r="M21" s="356"/>
      <c r="N21" s="356"/>
      <c r="O21" s="356"/>
      <c r="P21" s="357"/>
      <c r="Q21" s="32"/>
    </row>
    <row r="22" spans="1:17" ht="45.75" customHeight="1" thickBot="1" x14ac:dyDescent="0.25">
      <c r="A22" s="32"/>
      <c r="B22" s="23" t="s">
        <v>3</v>
      </c>
      <c r="C22" s="346" t="s">
        <v>145</v>
      </c>
      <c r="D22" s="332"/>
      <c r="E22" s="332"/>
      <c r="F22" s="332"/>
      <c r="G22" s="332"/>
      <c r="H22" s="332"/>
      <c r="I22" s="332"/>
      <c r="J22" s="332"/>
      <c r="K22" s="332"/>
      <c r="L22" s="332"/>
      <c r="M22" s="332"/>
      <c r="N22" s="332"/>
      <c r="O22" s="332"/>
      <c r="P22" s="333"/>
      <c r="Q22" s="32"/>
    </row>
    <row r="23" spans="1:17" ht="4.5" customHeight="1" thickBot="1" x14ac:dyDescent="0.25">
      <c r="A23" s="32"/>
      <c r="B23" s="334"/>
      <c r="C23" s="335"/>
      <c r="D23" s="335"/>
      <c r="E23" s="335"/>
      <c r="F23" s="335"/>
      <c r="G23" s="335"/>
      <c r="H23" s="335"/>
      <c r="I23" s="335"/>
      <c r="J23" s="335"/>
      <c r="K23" s="335"/>
      <c r="L23" s="335"/>
      <c r="M23" s="335"/>
      <c r="N23" s="335"/>
      <c r="O23" s="335"/>
      <c r="P23" s="336"/>
      <c r="Q23" s="32"/>
    </row>
    <row r="24" spans="1:17" ht="52.5" customHeight="1" thickBot="1" x14ac:dyDescent="0.25">
      <c r="A24" s="32"/>
      <c r="B24" s="23" t="s">
        <v>12</v>
      </c>
      <c r="C24" s="337" t="s">
        <v>146</v>
      </c>
      <c r="D24" s="338"/>
      <c r="E24" s="338"/>
      <c r="F24" s="338"/>
      <c r="G24" s="338"/>
      <c r="H24" s="338"/>
      <c r="I24" s="338"/>
      <c r="J24" s="338"/>
      <c r="K24" s="338"/>
      <c r="L24" s="338"/>
      <c r="M24" s="338"/>
      <c r="N24" s="338"/>
      <c r="O24" s="338"/>
      <c r="P24" s="339"/>
      <c r="Q24" s="32"/>
    </row>
    <row r="25" spans="1:17" ht="4.5" customHeight="1" thickBot="1" x14ac:dyDescent="0.25">
      <c r="A25" s="32"/>
      <c r="B25" s="334"/>
      <c r="C25" s="335"/>
      <c r="D25" s="335"/>
      <c r="E25" s="335"/>
      <c r="F25" s="335"/>
      <c r="G25" s="335"/>
      <c r="H25" s="335"/>
      <c r="I25" s="335"/>
      <c r="J25" s="335"/>
      <c r="K25" s="335"/>
      <c r="L25" s="335"/>
      <c r="M25" s="335"/>
      <c r="N25" s="335"/>
      <c r="O25" s="335"/>
      <c r="P25" s="336"/>
      <c r="Q25" s="32"/>
    </row>
    <row r="26" spans="1:17" ht="13.5" customHeight="1" thickBot="1" x14ac:dyDescent="0.25">
      <c r="A26" s="32"/>
      <c r="B26" s="2" t="s">
        <v>2</v>
      </c>
      <c r="C26" s="340" t="s">
        <v>100</v>
      </c>
      <c r="D26" s="341"/>
      <c r="E26" s="341"/>
      <c r="F26" s="341"/>
      <c r="G26" s="341"/>
      <c r="H26" s="341"/>
      <c r="I26" s="341"/>
      <c r="J26" s="341"/>
      <c r="K26" s="341"/>
      <c r="L26" s="341"/>
      <c r="M26" s="341"/>
      <c r="N26" s="341"/>
      <c r="O26" s="341"/>
      <c r="P26" s="342"/>
      <c r="Q26" s="32"/>
    </row>
    <row r="27" spans="1:17" ht="4.5" customHeight="1" thickBot="1" x14ac:dyDescent="0.25">
      <c r="A27" s="32"/>
      <c r="B27" s="343"/>
      <c r="C27" s="344"/>
      <c r="D27" s="344"/>
      <c r="E27" s="344"/>
      <c r="F27" s="344"/>
      <c r="G27" s="344"/>
      <c r="H27" s="344"/>
      <c r="I27" s="344"/>
      <c r="J27" s="344"/>
      <c r="K27" s="344"/>
      <c r="L27" s="344"/>
      <c r="M27" s="344"/>
      <c r="N27" s="344"/>
      <c r="O27" s="344"/>
      <c r="P27" s="345"/>
      <c r="Q27" s="32"/>
    </row>
    <row r="28" spans="1:17" ht="12.75" customHeight="1" thickBot="1" x14ac:dyDescent="0.25">
      <c r="A28" s="32"/>
      <c r="B28" s="2" t="s">
        <v>13</v>
      </c>
      <c r="C28" s="11" t="s">
        <v>14</v>
      </c>
      <c r="D28" s="346" t="s">
        <v>101</v>
      </c>
      <c r="E28" s="347"/>
      <c r="F28" s="347"/>
      <c r="G28" s="348"/>
      <c r="H28" s="349" t="s">
        <v>15</v>
      </c>
      <c r="I28" s="349"/>
      <c r="J28" s="349"/>
      <c r="K28" s="346" t="s">
        <v>102</v>
      </c>
      <c r="L28" s="347"/>
      <c r="M28" s="348"/>
      <c r="N28" s="350" t="s">
        <v>16</v>
      </c>
      <c r="O28" s="351"/>
      <c r="P28" s="33" t="s">
        <v>103</v>
      </c>
      <c r="Q28" s="32"/>
    </row>
    <row r="29" spans="1:17" ht="4.5" customHeight="1" thickBot="1" x14ac:dyDescent="0.25">
      <c r="A29" s="32"/>
      <c r="B29" s="328"/>
      <c r="C29" s="329"/>
      <c r="D29" s="329"/>
      <c r="E29" s="329"/>
      <c r="F29" s="329"/>
      <c r="G29" s="329"/>
      <c r="H29" s="329"/>
      <c r="I29" s="329"/>
      <c r="J29" s="329"/>
      <c r="K29" s="329"/>
      <c r="L29" s="329"/>
      <c r="M29" s="329"/>
      <c r="N29" s="329"/>
      <c r="O29" s="329"/>
      <c r="P29" s="330"/>
      <c r="Q29" s="32"/>
    </row>
    <row r="30" spans="1:17" ht="13.5" thickBot="1" x14ac:dyDescent="0.25">
      <c r="A30" s="32"/>
      <c r="B30" s="2" t="s">
        <v>7</v>
      </c>
      <c r="C30" s="331" t="s">
        <v>104</v>
      </c>
      <c r="D30" s="332"/>
      <c r="E30" s="332"/>
      <c r="F30" s="332"/>
      <c r="G30" s="332"/>
      <c r="H30" s="332"/>
      <c r="I30" s="332"/>
      <c r="J30" s="332"/>
      <c r="K30" s="332"/>
      <c r="L30" s="332"/>
      <c r="M30" s="332"/>
      <c r="N30" s="332"/>
      <c r="O30" s="332"/>
      <c r="P30" s="333"/>
      <c r="Q30" s="32"/>
    </row>
    <row r="31" spans="1:17" ht="4.5" customHeight="1" thickBot="1" x14ac:dyDescent="0.25">
      <c r="A31" s="32"/>
      <c r="B31" s="334"/>
      <c r="C31" s="335"/>
      <c r="D31" s="335"/>
      <c r="E31" s="335"/>
      <c r="F31" s="335"/>
      <c r="G31" s="335"/>
      <c r="H31" s="335"/>
      <c r="I31" s="335"/>
      <c r="J31" s="335"/>
      <c r="K31" s="335"/>
      <c r="L31" s="335"/>
      <c r="M31" s="335"/>
      <c r="N31" s="335"/>
      <c r="O31" s="335"/>
      <c r="P31" s="336"/>
      <c r="Q31" s="32"/>
    </row>
    <row r="32" spans="1:17" ht="13.5" thickBot="1" x14ac:dyDescent="0.25">
      <c r="A32" s="32"/>
      <c r="B32" s="2" t="s">
        <v>4</v>
      </c>
      <c r="C32" s="296" t="s">
        <v>147</v>
      </c>
      <c r="D32" s="297"/>
      <c r="E32" s="297"/>
      <c r="F32" s="297"/>
      <c r="G32" s="297"/>
      <c r="H32" s="297"/>
      <c r="I32" s="297"/>
      <c r="J32" s="297"/>
      <c r="K32" s="297"/>
      <c r="L32" s="297"/>
      <c r="M32" s="297"/>
      <c r="N32" s="297"/>
      <c r="O32" s="297"/>
      <c r="P32" s="297"/>
      <c r="Q32" s="32"/>
    </row>
    <row r="33" spans="1:17" ht="4.5" customHeight="1" thickBot="1" x14ac:dyDescent="0.25">
      <c r="A33" s="32"/>
      <c r="B33" s="334"/>
      <c r="C33" s="335"/>
      <c r="D33" s="335"/>
      <c r="E33" s="335"/>
      <c r="F33" s="335"/>
      <c r="G33" s="335"/>
      <c r="H33" s="335"/>
      <c r="I33" s="335"/>
      <c r="J33" s="335"/>
      <c r="K33" s="335"/>
      <c r="L33" s="335"/>
      <c r="M33" s="335"/>
      <c r="N33" s="335"/>
      <c r="O33" s="335"/>
      <c r="P33" s="336"/>
      <c r="Q33" s="32"/>
    </row>
    <row r="34" spans="1:17" ht="13.5" thickBot="1" x14ac:dyDescent="0.25">
      <c r="A34" s="32"/>
      <c r="B34" s="2" t="s">
        <v>23</v>
      </c>
      <c r="C34" s="296" t="s">
        <v>69</v>
      </c>
      <c r="D34" s="297"/>
      <c r="E34" s="297"/>
      <c r="F34" s="297"/>
      <c r="G34" s="297"/>
      <c r="H34" s="297"/>
      <c r="I34" s="297"/>
      <c r="J34" s="297"/>
      <c r="K34" s="297"/>
      <c r="L34" s="297"/>
      <c r="M34" s="297"/>
      <c r="N34" s="297"/>
      <c r="O34" s="297"/>
      <c r="P34" s="298"/>
      <c r="Q34" s="32"/>
    </row>
    <row r="35" spans="1:17" ht="4.5" customHeight="1" thickBot="1" x14ac:dyDescent="0.25">
      <c r="A35" s="32"/>
      <c r="B35" s="307"/>
      <c r="C35" s="318"/>
      <c r="D35" s="318"/>
      <c r="E35" s="318"/>
      <c r="F35" s="318"/>
      <c r="G35" s="318"/>
      <c r="H35" s="318"/>
      <c r="I35" s="318"/>
      <c r="J35" s="318"/>
      <c r="K35" s="318"/>
      <c r="L35" s="318"/>
      <c r="M35" s="318"/>
      <c r="N35" s="318"/>
      <c r="O35" s="318"/>
      <c r="P35" s="319"/>
      <c r="Q35" s="32"/>
    </row>
    <row r="36" spans="1:17" ht="16.5" customHeight="1" thickBot="1" x14ac:dyDescent="0.25">
      <c r="A36" s="32"/>
      <c r="B36" s="2" t="s">
        <v>64</v>
      </c>
      <c r="C36" s="296" t="s">
        <v>69</v>
      </c>
      <c r="D36" s="297"/>
      <c r="E36" s="297"/>
      <c r="F36" s="297"/>
      <c r="G36" s="297"/>
      <c r="H36" s="297"/>
      <c r="I36" s="297"/>
      <c r="J36" s="297"/>
      <c r="K36" s="297"/>
      <c r="L36" s="297"/>
      <c r="M36" s="297"/>
      <c r="N36" s="297"/>
      <c r="O36" s="297"/>
      <c r="P36" s="29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20" t="s">
        <v>17</v>
      </c>
      <c r="C38" s="321"/>
      <c r="D38" s="321"/>
      <c r="E38" s="321"/>
      <c r="F38" s="321"/>
      <c r="G38" s="321"/>
      <c r="H38" s="321"/>
      <c r="I38" s="321"/>
      <c r="J38" s="321"/>
      <c r="K38" s="321"/>
      <c r="L38" s="321"/>
      <c r="M38" s="321"/>
      <c r="N38" s="321"/>
      <c r="O38" s="322"/>
      <c r="P38" s="323"/>
      <c r="Q38" s="32"/>
    </row>
    <row r="39" spans="1:17" ht="13.5" thickBot="1" x14ac:dyDescent="0.25">
      <c r="A39" s="32"/>
      <c r="B39" s="1" t="s">
        <v>22</v>
      </c>
      <c r="C39" s="324" t="s">
        <v>18</v>
      </c>
      <c r="D39" s="325"/>
      <c r="E39" s="325"/>
      <c r="F39" s="325"/>
      <c r="G39" s="326"/>
      <c r="H39" s="324" t="s">
        <v>7</v>
      </c>
      <c r="I39" s="325"/>
      <c r="J39" s="325"/>
      <c r="K39" s="325"/>
      <c r="L39" s="326"/>
      <c r="M39" s="324" t="s">
        <v>19</v>
      </c>
      <c r="N39" s="325"/>
      <c r="O39" s="327"/>
      <c r="P39" s="326"/>
      <c r="Q39" s="32"/>
    </row>
    <row r="40" spans="1:17" ht="12" customHeight="1" x14ac:dyDescent="0.2">
      <c r="A40" s="32"/>
      <c r="B40" s="34" t="s">
        <v>105</v>
      </c>
      <c r="C40" s="314" t="s">
        <v>106</v>
      </c>
      <c r="D40" s="315"/>
      <c r="E40" s="315"/>
      <c r="F40" s="315"/>
      <c r="G40" s="316"/>
      <c r="H40" s="314" t="s">
        <v>104</v>
      </c>
      <c r="I40" s="315"/>
      <c r="J40" s="315"/>
      <c r="K40" s="315"/>
      <c r="L40" s="316"/>
      <c r="M40" s="314" t="s">
        <v>107</v>
      </c>
      <c r="N40" s="315"/>
      <c r="O40" s="315"/>
      <c r="P40" s="317"/>
      <c r="Q40" s="32"/>
    </row>
    <row r="41" spans="1:17" ht="23.25" customHeight="1" x14ac:dyDescent="0.2">
      <c r="A41" s="32"/>
      <c r="B41" s="35" t="s">
        <v>108</v>
      </c>
      <c r="C41" s="314" t="s">
        <v>138</v>
      </c>
      <c r="D41" s="315"/>
      <c r="E41" s="315"/>
      <c r="F41" s="315"/>
      <c r="G41" s="316"/>
      <c r="H41" s="314" t="s">
        <v>104</v>
      </c>
      <c r="I41" s="315"/>
      <c r="J41" s="315"/>
      <c r="K41" s="315"/>
      <c r="L41" s="316"/>
      <c r="M41" s="314" t="s">
        <v>107</v>
      </c>
      <c r="N41" s="315"/>
      <c r="O41" s="315"/>
      <c r="P41" s="317"/>
      <c r="Q41" s="32"/>
    </row>
    <row r="42" spans="1:17" ht="13.5" customHeight="1" x14ac:dyDescent="0.2">
      <c r="A42" s="32"/>
      <c r="B42" s="12"/>
      <c r="C42" s="310"/>
      <c r="D42" s="311"/>
      <c r="E42" s="311"/>
      <c r="F42" s="311"/>
      <c r="G42" s="312"/>
      <c r="H42" s="310"/>
      <c r="I42" s="311"/>
      <c r="J42" s="311"/>
      <c r="K42" s="311"/>
      <c r="L42" s="312"/>
      <c r="M42" s="310"/>
      <c r="N42" s="311"/>
      <c r="O42" s="311"/>
      <c r="P42" s="313"/>
      <c r="Q42" s="32"/>
    </row>
    <row r="43" spans="1:17" ht="12.75" customHeight="1" x14ac:dyDescent="0.2">
      <c r="A43" s="32"/>
      <c r="B43" s="12"/>
      <c r="C43" s="310"/>
      <c r="D43" s="311"/>
      <c r="E43" s="311"/>
      <c r="F43" s="311"/>
      <c r="G43" s="312"/>
      <c r="H43" s="310"/>
      <c r="I43" s="311"/>
      <c r="J43" s="311"/>
      <c r="K43" s="311"/>
      <c r="L43" s="312"/>
      <c r="M43" s="310"/>
      <c r="N43" s="311"/>
      <c r="O43" s="311"/>
      <c r="P43" s="313"/>
      <c r="Q43" s="32"/>
    </row>
    <row r="44" spans="1:17" ht="11.25" customHeight="1" thickBot="1" x14ac:dyDescent="0.25">
      <c r="A44" s="32"/>
      <c r="B44" s="8"/>
      <c r="C44" s="301"/>
      <c r="D44" s="302"/>
      <c r="E44" s="302"/>
      <c r="F44" s="302"/>
      <c r="G44" s="303"/>
      <c r="H44" s="301"/>
      <c r="I44" s="302"/>
      <c r="J44" s="302"/>
      <c r="K44" s="302"/>
      <c r="L44" s="303"/>
      <c r="M44" s="301"/>
      <c r="N44" s="302"/>
      <c r="O44" s="302"/>
      <c r="P44" s="30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80" t="s">
        <v>8</v>
      </c>
      <c r="C46" s="281"/>
      <c r="D46" s="281"/>
      <c r="E46" s="281"/>
      <c r="F46" s="281"/>
      <c r="G46" s="281"/>
      <c r="H46" s="281"/>
      <c r="I46" s="281"/>
      <c r="J46" s="281"/>
      <c r="K46" s="281"/>
      <c r="L46" s="281"/>
      <c r="M46" s="281"/>
      <c r="N46" s="281"/>
      <c r="O46" s="281"/>
      <c r="P46" s="28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05"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306"/>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307">
        <v>0.9</v>
      </c>
      <c r="C50" s="308"/>
      <c r="D50" s="308"/>
      <c r="E50" s="308"/>
      <c r="F50" s="308"/>
      <c r="G50" s="308"/>
      <c r="H50" s="308"/>
      <c r="I50" s="308"/>
      <c r="J50" s="308"/>
      <c r="K50" s="308"/>
      <c r="L50" s="308"/>
      <c r="M50" s="308"/>
      <c r="N50" s="308"/>
      <c r="O50" s="308"/>
      <c r="P50" s="309"/>
      <c r="Q50" s="32"/>
    </row>
    <row r="51" spans="1:17" ht="13.5" thickBot="1" x14ac:dyDescent="0.25">
      <c r="A51" s="32"/>
      <c r="B51" s="280" t="s">
        <v>21</v>
      </c>
      <c r="C51" s="281"/>
      <c r="D51" s="281"/>
      <c r="E51" s="281"/>
      <c r="F51" s="281"/>
      <c r="G51" s="281"/>
      <c r="H51" s="281"/>
      <c r="I51" s="281"/>
      <c r="J51" s="281"/>
      <c r="K51" s="281"/>
      <c r="L51" s="281"/>
      <c r="M51" s="281"/>
      <c r="N51" s="281"/>
      <c r="O51" s="281"/>
      <c r="P51" s="282"/>
      <c r="Q51" s="32"/>
    </row>
    <row r="52" spans="1:17" x14ac:dyDescent="0.2">
      <c r="A52" s="32"/>
      <c r="B52" s="283" t="s">
        <v>109</v>
      </c>
      <c r="C52" s="284"/>
      <c r="D52" s="284"/>
      <c r="E52" s="284"/>
      <c r="F52" s="284"/>
      <c r="G52" s="284"/>
      <c r="H52" s="284"/>
      <c r="I52" s="284"/>
      <c r="J52" s="284"/>
      <c r="K52" s="284"/>
      <c r="L52" s="284"/>
      <c r="M52" s="284"/>
      <c r="N52" s="284"/>
      <c r="O52" s="284"/>
      <c r="P52" s="285"/>
      <c r="Q52" s="32"/>
    </row>
    <row r="53" spans="1:17" x14ac:dyDescent="0.2">
      <c r="A53" s="32"/>
      <c r="B53" s="286"/>
      <c r="C53" s="287"/>
      <c r="D53" s="287"/>
      <c r="E53" s="287"/>
      <c r="F53" s="287"/>
      <c r="G53" s="287"/>
      <c r="H53" s="287"/>
      <c r="I53" s="287"/>
      <c r="J53" s="287"/>
      <c r="K53" s="287"/>
      <c r="L53" s="287"/>
      <c r="M53" s="287"/>
      <c r="N53" s="287"/>
      <c r="O53" s="287"/>
      <c r="P53" s="288"/>
      <c r="Q53" s="32"/>
    </row>
    <row r="54" spans="1:17" x14ac:dyDescent="0.2">
      <c r="A54" s="32"/>
      <c r="B54" s="286"/>
      <c r="C54" s="287"/>
      <c r="D54" s="287"/>
      <c r="E54" s="287"/>
      <c r="F54" s="287"/>
      <c r="G54" s="287"/>
      <c r="H54" s="287"/>
      <c r="I54" s="287"/>
      <c r="J54" s="287"/>
      <c r="K54" s="287"/>
      <c r="L54" s="287"/>
      <c r="M54" s="287"/>
      <c r="N54" s="287"/>
      <c r="O54" s="287"/>
      <c r="P54" s="288"/>
      <c r="Q54" s="32"/>
    </row>
    <row r="55" spans="1:17" x14ac:dyDescent="0.2">
      <c r="A55" s="32"/>
      <c r="B55" s="286"/>
      <c r="C55" s="287"/>
      <c r="D55" s="287"/>
      <c r="E55" s="287"/>
      <c r="F55" s="287"/>
      <c r="G55" s="287"/>
      <c r="H55" s="287"/>
      <c r="I55" s="287"/>
      <c r="J55" s="287"/>
      <c r="K55" s="287"/>
      <c r="L55" s="287"/>
      <c r="M55" s="287"/>
      <c r="N55" s="287"/>
      <c r="O55" s="287"/>
      <c r="P55" s="288"/>
      <c r="Q55" s="32"/>
    </row>
    <row r="56" spans="1:17" x14ac:dyDescent="0.2">
      <c r="A56" s="32"/>
      <c r="B56" s="286"/>
      <c r="C56" s="287"/>
      <c r="D56" s="287"/>
      <c r="E56" s="287"/>
      <c r="F56" s="287"/>
      <c r="G56" s="287"/>
      <c r="H56" s="287"/>
      <c r="I56" s="287"/>
      <c r="J56" s="287"/>
      <c r="K56" s="287"/>
      <c r="L56" s="287"/>
      <c r="M56" s="287"/>
      <c r="N56" s="287"/>
      <c r="O56" s="287"/>
      <c r="P56" s="288"/>
      <c r="Q56" s="32"/>
    </row>
    <row r="57" spans="1:17" x14ac:dyDescent="0.2">
      <c r="A57" s="32"/>
      <c r="B57" s="286"/>
      <c r="C57" s="287"/>
      <c r="D57" s="287"/>
      <c r="E57" s="287"/>
      <c r="F57" s="287"/>
      <c r="G57" s="287"/>
      <c r="H57" s="287"/>
      <c r="I57" s="287"/>
      <c r="J57" s="287"/>
      <c r="K57" s="287"/>
      <c r="L57" s="287"/>
      <c r="M57" s="287"/>
      <c r="N57" s="287"/>
      <c r="O57" s="287"/>
      <c r="P57" s="288"/>
      <c r="Q57" s="32"/>
    </row>
    <row r="58" spans="1:17" x14ac:dyDescent="0.2">
      <c r="A58" s="32"/>
      <c r="B58" s="286"/>
      <c r="C58" s="287"/>
      <c r="D58" s="287"/>
      <c r="E58" s="287"/>
      <c r="F58" s="287"/>
      <c r="G58" s="287"/>
      <c r="H58" s="287"/>
      <c r="I58" s="287"/>
      <c r="J58" s="287"/>
      <c r="K58" s="287"/>
      <c r="L58" s="287"/>
      <c r="M58" s="287"/>
      <c r="N58" s="287"/>
      <c r="O58" s="287"/>
      <c r="P58" s="288"/>
      <c r="Q58" s="32"/>
    </row>
    <row r="59" spans="1:17" x14ac:dyDescent="0.2">
      <c r="A59" s="32"/>
      <c r="B59" s="286"/>
      <c r="C59" s="287"/>
      <c r="D59" s="287"/>
      <c r="E59" s="287"/>
      <c r="F59" s="287"/>
      <c r="G59" s="287"/>
      <c r="H59" s="287"/>
      <c r="I59" s="287"/>
      <c r="J59" s="287"/>
      <c r="K59" s="287"/>
      <c r="L59" s="287"/>
      <c r="M59" s="287"/>
      <c r="N59" s="287"/>
      <c r="O59" s="287"/>
      <c r="P59" s="288"/>
      <c r="Q59" s="32"/>
    </row>
    <row r="60" spans="1:17" x14ac:dyDescent="0.2">
      <c r="A60" s="32"/>
      <c r="B60" s="286"/>
      <c r="C60" s="287"/>
      <c r="D60" s="287"/>
      <c r="E60" s="287"/>
      <c r="F60" s="287"/>
      <c r="G60" s="287"/>
      <c r="H60" s="287"/>
      <c r="I60" s="287"/>
      <c r="J60" s="287"/>
      <c r="K60" s="287"/>
      <c r="L60" s="287"/>
      <c r="M60" s="287"/>
      <c r="N60" s="287"/>
      <c r="O60" s="287"/>
      <c r="P60" s="288"/>
      <c r="Q60" s="32"/>
    </row>
    <row r="61" spans="1:17" x14ac:dyDescent="0.2">
      <c r="A61" s="32"/>
      <c r="B61" s="286"/>
      <c r="C61" s="287"/>
      <c r="D61" s="287"/>
      <c r="E61" s="287"/>
      <c r="F61" s="287"/>
      <c r="G61" s="287"/>
      <c r="H61" s="287"/>
      <c r="I61" s="287"/>
      <c r="J61" s="287"/>
      <c r="K61" s="287"/>
      <c r="L61" s="287"/>
      <c r="M61" s="287"/>
      <c r="N61" s="287"/>
      <c r="O61" s="287"/>
      <c r="P61" s="288"/>
      <c r="Q61" s="32"/>
    </row>
    <row r="62" spans="1:17" x14ac:dyDescent="0.2">
      <c r="A62" s="32"/>
      <c r="B62" s="286"/>
      <c r="C62" s="287"/>
      <c r="D62" s="287"/>
      <c r="E62" s="287"/>
      <c r="F62" s="287"/>
      <c r="G62" s="287"/>
      <c r="H62" s="287"/>
      <c r="I62" s="287"/>
      <c r="J62" s="287"/>
      <c r="K62" s="287"/>
      <c r="L62" s="287"/>
      <c r="M62" s="287"/>
      <c r="N62" s="287"/>
      <c r="O62" s="287"/>
      <c r="P62" s="288"/>
      <c r="Q62" s="32"/>
    </row>
    <row r="63" spans="1:17" x14ac:dyDescent="0.2">
      <c r="A63" s="32"/>
      <c r="B63" s="286"/>
      <c r="C63" s="287"/>
      <c r="D63" s="287"/>
      <c r="E63" s="287"/>
      <c r="F63" s="287"/>
      <c r="G63" s="287"/>
      <c r="H63" s="287"/>
      <c r="I63" s="287"/>
      <c r="J63" s="287"/>
      <c r="K63" s="287"/>
      <c r="L63" s="287"/>
      <c r="M63" s="287"/>
      <c r="N63" s="287"/>
      <c r="O63" s="287"/>
      <c r="P63" s="288"/>
      <c r="Q63" s="32"/>
    </row>
    <row r="64" spans="1:17" x14ac:dyDescent="0.2">
      <c r="A64" s="32"/>
      <c r="B64" s="286"/>
      <c r="C64" s="287"/>
      <c r="D64" s="287"/>
      <c r="E64" s="287"/>
      <c r="F64" s="287"/>
      <c r="G64" s="287"/>
      <c r="H64" s="287"/>
      <c r="I64" s="287"/>
      <c r="J64" s="287"/>
      <c r="K64" s="287"/>
      <c r="L64" s="287"/>
      <c r="M64" s="287"/>
      <c r="N64" s="287"/>
      <c r="O64" s="287"/>
      <c r="P64" s="288"/>
      <c r="Q64" s="32"/>
    </row>
    <row r="65" spans="1:17" x14ac:dyDescent="0.2">
      <c r="A65" s="32"/>
      <c r="B65" s="286"/>
      <c r="C65" s="287"/>
      <c r="D65" s="287"/>
      <c r="E65" s="287"/>
      <c r="F65" s="287"/>
      <c r="G65" s="287"/>
      <c r="H65" s="287"/>
      <c r="I65" s="287"/>
      <c r="J65" s="287"/>
      <c r="K65" s="287"/>
      <c r="L65" s="287"/>
      <c r="M65" s="287"/>
      <c r="N65" s="287"/>
      <c r="O65" s="287"/>
      <c r="P65" s="288"/>
      <c r="Q65" s="32"/>
    </row>
    <row r="66" spans="1:17" x14ac:dyDescent="0.2">
      <c r="A66" s="32"/>
      <c r="B66" s="286"/>
      <c r="C66" s="287"/>
      <c r="D66" s="287"/>
      <c r="E66" s="287"/>
      <c r="F66" s="287"/>
      <c r="G66" s="287"/>
      <c r="H66" s="287"/>
      <c r="I66" s="287"/>
      <c r="J66" s="287"/>
      <c r="K66" s="287"/>
      <c r="L66" s="287"/>
      <c r="M66" s="287"/>
      <c r="N66" s="287"/>
      <c r="O66" s="287"/>
      <c r="P66" s="288"/>
      <c r="Q66" s="32"/>
    </row>
    <row r="67" spans="1:17" ht="13.5" thickBot="1" x14ac:dyDescent="0.25">
      <c r="A67" s="32"/>
      <c r="B67" s="289"/>
      <c r="C67" s="290"/>
      <c r="D67" s="290"/>
      <c r="E67" s="290"/>
      <c r="F67" s="290"/>
      <c r="G67" s="290"/>
      <c r="H67" s="290"/>
      <c r="I67" s="290"/>
      <c r="J67" s="290"/>
      <c r="K67" s="290"/>
      <c r="L67" s="290"/>
      <c r="M67" s="290"/>
      <c r="N67" s="290"/>
      <c r="O67" s="290"/>
      <c r="P67" s="291"/>
      <c r="Q67" s="32"/>
    </row>
    <row r="68" spans="1:17" s="21" customFormat="1" ht="4.5" customHeight="1" thickBot="1" x14ac:dyDescent="0.25">
      <c r="A68" s="292"/>
      <c r="B68" s="292"/>
      <c r="C68" s="292"/>
      <c r="D68" s="292"/>
      <c r="E68" s="292"/>
      <c r="F68" s="292"/>
      <c r="G68" s="292"/>
      <c r="H68" s="292"/>
      <c r="I68" s="292"/>
      <c r="J68" s="292"/>
      <c r="K68" s="292"/>
      <c r="L68" s="292"/>
      <c r="M68" s="292"/>
      <c r="N68" s="292"/>
      <c r="O68" s="292"/>
      <c r="P68" s="292"/>
      <c r="Q68" s="292"/>
    </row>
    <row r="69" spans="1:17" ht="80.25" customHeight="1" thickBot="1" x14ac:dyDescent="0.25">
      <c r="A69" s="32"/>
      <c r="B69" s="20" t="s">
        <v>5</v>
      </c>
      <c r="C69" s="293"/>
      <c r="D69" s="294"/>
      <c r="E69" s="294"/>
      <c r="F69" s="294"/>
      <c r="G69" s="294"/>
      <c r="H69" s="294"/>
      <c r="I69" s="294"/>
      <c r="J69" s="294"/>
      <c r="K69" s="294"/>
      <c r="L69" s="294"/>
      <c r="M69" s="294"/>
      <c r="N69" s="294"/>
      <c r="O69" s="294"/>
      <c r="P69" s="295"/>
      <c r="Q69" s="32"/>
    </row>
    <row r="70" spans="1:17" ht="41.25" customHeight="1" thickBot="1" x14ac:dyDescent="0.25">
      <c r="A70" s="32"/>
      <c r="B70" s="19" t="s">
        <v>63</v>
      </c>
      <c r="C70" s="296" t="s">
        <v>139</v>
      </c>
      <c r="D70" s="297"/>
      <c r="E70" s="297"/>
      <c r="F70" s="297"/>
      <c r="G70" s="297"/>
      <c r="H70" s="297"/>
      <c r="I70" s="297"/>
      <c r="J70" s="297"/>
      <c r="K70" s="297"/>
      <c r="L70" s="297"/>
      <c r="M70" s="297"/>
      <c r="N70" s="297"/>
      <c r="O70" s="297"/>
      <c r="P70" s="298"/>
      <c r="Q70" s="32"/>
    </row>
    <row r="71" spans="1:17" ht="27.75" customHeight="1" thickBot="1" x14ac:dyDescent="0.25">
      <c r="A71" s="32"/>
      <c r="B71" s="19" t="s">
        <v>84</v>
      </c>
      <c r="C71" s="299"/>
      <c r="D71" s="299"/>
      <c r="E71" s="299"/>
      <c r="F71" s="299"/>
      <c r="G71" s="299"/>
      <c r="H71" s="299"/>
      <c r="I71" s="299"/>
      <c r="J71" s="299"/>
      <c r="K71" s="299"/>
      <c r="L71" s="299"/>
      <c r="M71" s="299"/>
      <c r="N71" s="299"/>
      <c r="O71" s="299"/>
      <c r="P71" s="30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0:P50"/>
    <mergeCell ref="B51:P51"/>
    <mergeCell ref="B52:P67"/>
    <mergeCell ref="A68:Q68"/>
    <mergeCell ref="C69:P69"/>
    <mergeCell ref="C70:P70"/>
    <mergeCell ref="C71:P71"/>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46"/>
  <sheetViews>
    <sheetView zoomScale="80" zoomScaleNormal="80" workbookViewId="0">
      <selection activeCell="I14" sqref="I14"/>
    </sheetView>
  </sheetViews>
  <sheetFormatPr baseColWidth="10" defaultRowHeight="30" customHeight="1" x14ac:dyDescent="0.2"/>
  <cols>
    <col min="1" max="1" width="28.5703125" style="82" customWidth="1"/>
    <col min="2" max="2" width="27" style="75" bestFit="1" customWidth="1"/>
    <col min="3" max="12" width="15.7109375" style="75" customWidth="1"/>
    <col min="13" max="13" width="5.28515625" style="75" customWidth="1"/>
    <col min="14" max="14" width="10.7109375" style="75" customWidth="1"/>
    <col min="15" max="15" width="27.5703125" style="75" bestFit="1" customWidth="1"/>
    <col min="16" max="18" width="11.42578125" style="107"/>
    <col min="19" max="19" width="11.42578125" style="95" hidden="1" customWidth="1"/>
    <col min="20" max="20" width="11.42578125" style="107"/>
    <col min="21" max="16384" width="11.42578125" style="75"/>
  </cols>
  <sheetData>
    <row r="1" spans="1:24" ht="30" customHeight="1" x14ac:dyDescent="0.25">
      <c r="A1" s="662"/>
      <c r="B1" s="657" t="s">
        <v>56</v>
      </c>
      <c r="C1" s="658"/>
      <c r="D1" s="658"/>
      <c r="E1" s="658"/>
      <c r="F1" s="658"/>
      <c r="G1" s="658"/>
      <c r="H1" s="658"/>
      <c r="I1" s="658"/>
      <c r="J1" s="658"/>
      <c r="K1" s="658"/>
      <c r="L1" s="658"/>
      <c r="M1" s="659"/>
      <c r="N1" s="585" t="str">
        <f>+NivelConocimiento!N2:P2</f>
        <v>Código: GC-F-006</v>
      </c>
      <c r="O1" s="586"/>
      <c r="P1" s="106"/>
      <c r="Q1" s="106"/>
      <c r="T1" s="106"/>
      <c r="U1" s="72"/>
      <c r="V1" s="72"/>
      <c r="W1" s="73"/>
      <c r="X1" s="74"/>
    </row>
    <row r="2" spans="1:24" s="52" customFormat="1" ht="30" customHeight="1" x14ac:dyDescent="0.25">
      <c r="A2" s="662"/>
      <c r="B2" s="657" t="s">
        <v>87</v>
      </c>
      <c r="C2" s="658"/>
      <c r="D2" s="658"/>
      <c r="E2" s="658"/>
      <c r="F2" s="658"/>
      <c r="G2" s="658"/>
      <c r="H2" s="658"/>
      <c r="I2" s="658"/>
      <c r="J2" s="658"/>
      <c r="K2" s="658"/>
      <c r="L2" s="658"/>
      <c r="M2" s="659"/>
      <c r="N2" s="585" t="str">
        <f>+NivelConocimiento!N3:P3</f>
        <v>Fecha: 14 de junio de 2019</v>
      </c>
      <c r="O2" s="586"/>
      <c r="P2" s="108"/>
      <c r="Q2" s="108"/>
      <c r="R2" s="109"/>
      <c r="S2" s="116" t="str">
        <f>+NivelConocimiento!S2</f>
        <v>Mayor o Igual a 10%</v>
      </c>
      <c r="T2" s="108"/>
      <c r="U2" s="76"/>
      <c r="V2" s="76"/>
      <c r="W2" s="77"/>
      <c r="X2" s="78"/>
    </row>
    <row r="3" spans="1:24" s="52" customFormat="1" ht="30" customHeight="1" x14ac:dyDescent="0.25">
      <c r="A3" s="662"/>
      <c r="B3" s="657" t="s">
        <v>89</v>
      </c>
      <c r="C3" s="658"/>
      <c r="D3" s="658"/>
      <c r="E3" s="658"/>
      <c r="F3" s="658"/>
      <c r="G3" s="658"/>
      <c r="H3" s="658"/>
      <c r="I3" s="658"/>
      <c r="J3" s="658"/>
      <c r="K3" s="658"/>
      <c r="L3" s="658"/>
      <c r="M3" s="659"/>
      <c r="N3" s="585" t="str">
        <f>+NivelConocimiento!N4:P4</f>
        <v>Versión 004</v>
      </c>
      <c r="O3" s="586"/>
      <c r="P3" s="108"/>
      <c r="Q3" s="108"/>
      <c r="R3" s="109"/>
      <c r="S3" s="96">
        <f>+NivelConocimiento!S3</f>
        <v>9.9900000000000003E-2</v>
      </c>
      <c r="T3" s="108"/>
      <c r="U3" s="76"/>
      <c r="V3" s="76"/>
      <c r="W3" s="77"/>
      <c r="X3" s="78"/>
    </row>
    <row r="4" spans="1:24" s="52" customFormat="1" ht="30" customHeight="1" x14ac:dyDescent="0.25">
      <c r="A4" s="662"/>
      <c r="B4" s="657" t="s">
        <v>91</v>
      </c>
      <c r="C4" s="658"/>
      <c r="D4" s="658"/>
      <c r="E4" s="658"/>
      <c r="F4" s="658"/>
      <c r="G4" s="658"/>
      <c r="H4" s="658"/>
      <c r="I4" s="658"/>
      <c r="J4" s="658"/>
      <c r="K4" s="658"/>
      <c r="L4" s="658"/>
      <c r="M4" s="659"/>
      <c r="N4" s="586" t="str">
        <f>+NivelConocimiento!N5:P5</f>
        <v>Pagina 1 de 1</v>
      </c>
      <c r="O4" s="586"/>
      <c r="P4" s="110"/>
      <c r="Q4" s="110"/>
      <c r="R4" s="109"/>
      <c r="S4" s="96">
        <f>+NivelConocimiento!S4</f>
        <v>0.05</v>
      </c>
      <c r="T4" s="110"/>
      <c r="U4" s="79"/>
      <c r="V4" s="79"/>
      <c r="W4" s="77"/>
      <c r="X4" s="78"/>
    </row>
    <row r="5" spans="1:24" s="52" customFormat="1" ht="18" x14ac:dyDescent="0.25">
      <c r="A5" s="99"/>
      <c r="B5" s="100"/>
      <c r="C5" s="101"/>
      <c r="D5" s="101"/>
      <c r="E5" s="101"/>
      <c r="F5" s="101"/>
      <c r="G5" s="101"/>
      <c r="H5" s="101"/>
      <c r="I5" s="101"/>
      <c r="J5" s="101"/>
      <c r="K5" s="101"/>
      <c r="L5" s="101"/>
      <c r="M5" s="102"/>
      <c r="N5" s="102"/>
      <c r="O5" s="102"/>
      <c r="P5" s="110"/>
      <c r="Q5" s="110"/>
      <c r="R5" s="109"/>
      <c r="S5" s="96">
        <f>+NivelConocimiento!S5</f>
        <v>4.9999990000000001E-2</v>
      </c>
      <c r="T5" s="110"/>
      <c r="U5" s="79"/>
      <c r="V5" s="79"/>
      <c r="W5" s="77"/>
      <c r="X5" s="78"/>
    </row>
    <row r="6" spans="1:24" s="52" customFormat="1" ht="13.5" customHeight="1" x14ac:dyDescent="0.25">
      <c r="A6" s="103" t="s">
        <v>0</v>
      </c>
      <c r="B6" s="104"/>
      <c r="C6" s="660" t="str">
        <f>+NivelConocimiento!C12:P12</f>
        <v>GESTION DEL TALENTO HUMANO</v>
      </c>
      <c r="D6" s="660"/>
      <c r="E6" s="660"/>
      <c r="F6" s="660"/>
      <c r="G6" s="660"/>
      <c r="H6" s="660"/>
      <c r="I6" s="660"/>
      <c r="J6" s="660"/>
      <c r="K6" s="660"/>
      <c r="L6" s="660"/>
      <c r="M6" s="660"/>
      <c r="N6" s="660"/>
      <c r="O6" s="660"/>
      <c r="P6" s="109"/>
      <c r="Q6" s="109"/>
      <c r="R6" s="109"/>
      <c r="S6" s="96"/>
      <c r="T6" s="109"/>
    </row>
    <row r="7" spans="1:24" s="52" customFormat="1" ht="11.25" customHeight="1" x14ac:dyDescent="0.2">
      <c r="A7" s="105"/>
      <c r="B7" s="104"/>
      <c r="C7" s="104"/>
      <c r="D7" s="104"/>
      <c r="E7" s="104"/>
      <c r="F7" s="104"/>
      <c r="G7" s="104"/>
      <c r="H7" s="104"/>
      <c r="I7" s="104"/>
      <c r="J7" s="104"/>
      <c r="K7" s="104"/>
      <c r="L7" s="104"/>
      <c r="M7" s="104"/>
      <c r="N7" s="104"/>
      <c r="O7" s="104"/>
      <c r="P7" s="109"/>
      <c r="Q7" s="109"/>
      <c r="R7" s="109"/>
      <c r="S7" s="96"/>
      <c r="T7" s="109"/>
    </row>
    <row r="8" spans="1:24" s="80" customFormat="1" ht="30" customHeight="1" x14ac:dyDescent="0.2">
      <c r="A8" s="656" t="s">
        <v>92</v>
      </c>
      <c r="B8" s="655" t="s">
        <v>20</v>
      </c>
      <c r="C8" s="655" t="str">
        <f>+NivelConocimiento!C14:P14</f>
        <v>Nivel de Conocimiento</v>
      </c>
      <c r="D8" s="655"/>
      <c r="E8" s="655"/>
      <c r="F8" s="655"/>
      <c r="G8" s="655"/>
      <c r="H8" s="655"/>
      <c r="I8" s="655"/>
      <c r="J8" s="655"/>
      <c r="K8" s="655"/>
      <c r="L8" s="655"/>
      <c r="M8" s="655" t="s">
        <v>94</v>
      </c>
      <c r="N8" s="655"/>
      <c r="O8" s="655"/>
      <c r="P8" s="111"/>
      <c r="Q8" s="111"/>
      <c r="R8" s="111"/>
      <c r="S8" s="95"/>
      <c r="T8" s="111"/>
    </row>
    <row r="9" spans="1:24" s="81" customFormat="1" ht="30" customHeight="1" x14ac:dyDescent="0.2">
      <c r="A9" s="663"/>
      <c r="B9" s="656"/>
      <c r="C9" s="239" t="s">
        <v>226</v>
      </c>
      <c r="D9" s="239" t="s">
        <v>93</v>
      </c>
      <c r="E9" s="239" t="s">
        <v>225</v>
      </c>
      <c r="F9" s="239" t="s">
        <v>93</v>
      </c>
      <c r="G9" s="239" t="s">
        <v>175</v>
      </c>
      <c r="H9" s="239" t="s">
        <v>93</v>
      </c>
      <c r="I9" s="239" t="s">
        <v>176</v>
      </c>
      <c r="J9" s="239" t="s">
        <v>93</v>
      </c>
      <c r="K9" s="239" t="s">
        <v>10</v>
      </c>
      <c r="L9" s="239" t="s">
        <v>93</v>
      </c>
      <c r="M9" s="656"/>
      <c r="N9" s="656"/>
      <c r="O9" s="656"/>
      <c r="P9" s="112"/>
      <c r="Q9" s="112"/>
      <c r="R9" s="112"/>
      <c r="S9" s="95"/>
      <c r="T9" s="112"/>
    </row>
    <row r="10" spans="1:24" s="52" customFormat="1" ht="49.5" customHeight="1" x14ac:dyDescent="0.2">
      <c r="A10" s="661" t="s">
        <v>275</v>
      </c>
      <c r="B10" s="241" t="str">
        <f>+NivelConocimiento!B40</f>
        <v xml:space="preserve">Evaluación Final </v>
      </c>
      <c r="C10" s="242">
        <v>938</v>
      </c>
      <c r="D10" s="646">
        <f>IF(C10=0,"0",((C10-C11)/C12)/100)</f>
        <v>0.23100000000000001</v>
      </c>
      <c r="E10" s="242">
        <f>858+256</f>
        <v>1114</v>
      </c>
      <c r="F10" s="649">
        <f>IF(E10=0,"0",((E10-E11)/E12)/100)</f>
        <v>0.57600000000000007</v>
      </c>
      <c r="G10" s="242">
        <v>965</v>
      </c>
      <c r="H10" s="652">
        <f>IF(G10=0,"0",((G10-G11)/G12)/100)</f>
        <v>0.41799999999999998</v>
      </c>
      <c r="I10" s="242">
        <v>184</v>
      </c>
      <c r="J10" s="652">
        <f>IF(I10=0,"0",((I10-I11)/I12)/100)</f>
        <v>9.6000000000000002E-2</v>
      </c>
      <c r="K10" s="243">
        <f>+C10+E10+G10+I10</f>
        <v>3201</v>
      </c>
      <c r="L10" s="646">
        <f>IF(K10=0,"0",((K10-K11)/K12)/100)</f>
        <v>0.33024999999999999</v>
      </c>
      <c r="M10" s="644"/>
      <c r="N10" s="645"/>
      <c r="O10" s="645"/>
      <c r="P10" s="109"/>
      <c r="Q10" s="109"/>
      <c r="R10" s="109"/>
      <c r="S10" s="95"/>
      <c r="T10" s="109"/>
    </row>
    <row r="11" spans="1:24" s="52" customFormat="1" ht="53.25" customHeight="1" x14ac:dyDescent="0.2">
      <c r="A11" s="661"/>
      <c r="B11" s="241" t="str">
        <f>+NivelConocimiento!B41</f>
        <v>Evaluación Inicial</v>
      </c>
      <c r="C11" s="242">
        <v>707</v>
      </c>
      <c r="D11" s="647"/>
      <c r="E11" s="242">
        <f>429+109</f>
        <v>538</v>
      </c>
      <c r="F11" s="650"/>
      <c r="G11" s="242">
        <v>547</v>
      </c>
      <c r="H11" s="653"/>
      <c r="I11" s="242">
        <v>88</v>
      </c>
      <c r="J11" s="653"/>
      <c r="K11" s="243">
        <f>+C11+E11+G11+I11</f>
        <v>1880</v>
      </c>
      <c r="L11" s="647"/>
      <c r="M11" s="644"/>
      <c r="N11" s="645"/>
      <c r="O11" s="645"/>
      <c r="P11" s="109"/>
      <c r="Q11" s="109"/>
      <c r="R11" s="109"/>
      <c r="S11" s="95"/>
      <c r="T11" s="109"/>
    </row>
    <row r="12" spans="1:24" ht="58.5" customHeight="1" x14ac:dyDescent="0.2">
      <c r="A12" s="661"/>
      <c r="B12" s="244" t="s">
        <v>229</v>
      </c>
      <c r="C12" s="245">
        <v>10</v>
      </c>
      <c r="D12" s="648"/>
      <c r="E12" s="246">
        <v>10</v>
      </c>
      <c r="F12" s="651"/>
      <c r="G12" s="246">
        <v>10</v>
      </c>
      <c r="H12" s="654"/>
      <c r="I12" s="246">
        <v>10</v>
      </c>
      <c r="J12" s="654"/>
      <c r="K12" s="246">
        <f>+C12+E12+G12+I12</f>
        <v>40</v>
      </c>
      <c r="L12" s="648"/>
      <c r="M12" s="644"/>
      <c r="N12" s="645"/>
      <c r="O12" s="645"/>
    </row>
    <row r="13" spans="1:24" ht="30" customHeight="1" x14ac:dyDescent="0.2">
      <c r="L13" s="201"/>
    </row>
    <row r="15" spans="1:24" ht="30" customHeight="1" x14ac:dyDescent="0.2">
      <c r="G15" s="52"/>
    </row>
    <row r="66" spans="19:19" ht="30" customHeight="1" x14ac:dyDescent="0.2">
      <c r="S66" s="97"/>
    </row>
    <row r="136" spans="19:19" ht="30" customHeight="1" x14ac:dyDescent="0.2">
      <c r="S136" s="98"/>
    </row>
    <row r="137" spans="19:19" ht="30" customHeight="1" x14ac:dyDescent="0.2">
      <c r="S137" s="98"/>
    </row>
    <row r="138" spans="19:19" ht="30" customHeight="1" x14ac:dyDescent="0.2">
      <c r="S138" s="98"/>
    </row>
    <row r="139" spans="19:19" ht="30" customHeight="1" x14ac:dyDescent="0.2">
      <c r="S139" s="98"/>
    </row>
    <row r="140" spans="19:19" ht="30" customHeight="1" x14ac:dyDescent="0.2">
      <c r="S140" s="98"/>
    </row>
    <row r="141" spans="19:19" ht="30" customHeight="1" x14ac:dyDescent="0.2">
      <c r="S141" s="98"/>
    </row>
    <row r="142" spans="19:19" ht="30" customHeight="1" x14ac:dyDescent="0.2">
      <c r="S142" s="98"/>
    </row>
    <row r="143" spans="19:19" ht="30" customHeight="1" x14ac:dyDescent="0.2">
      <c r="S143" s="98"/>
    </row>
    <row r="144" spans="19:19" ht="30" customHeight="1" x14ac:dyDescent="0.2">
      <c r="S144" s="98"/>
    </row>
    <row r="145" spans="19:19" ht="30" customHeight="1" x14ac:dyDescent="0.2">
      <c r="S145" s="98"/>
    </row>
    <row r="146" spans="19:19" ht="30" customHeight="1" x14ac:dyDescent="0.2">
      <c r="S146" s="98"/>
    </row>
  </sheetData>
  <sheetProtection formatCells="0" formatColumns="0" formatRows="0" insertRows="0"/>
  <mergeCells count="23">
    <mergeCell ref="A10:A12"/>
    <mergeCell ref="L10:L12"/>
    <mergeCell ref="M12:O12"/>
    <mergeCell ref="A1:A4"/>
    <mergeCell ref="B1:M1"/>
    <mergeCell ref="N1:O1"/>
    <mergeCell ref="B2:M2"/>
    <mergeCell ref="N2:O2"/>
    <mergeCell ref="A8:A9"/>
    <mergeCell ref="B8:B9"/>
    <mergeCell ref="C8:L8"/>
    <mergeCell ref="M8:O9"/>
    <mergeCell ref="B3:M3"/>
    <mergeCell ref="N3:O3"/>
    <mergeCell ref="C6:O6"/>
    <mergeCell ref="B4:M4"/>
    <mergeCell ref="N4:O4"/>
    <mergeCell ref="M10:O10"/>
    <mergeCell ref="D10:D12"/>
    <mergeCell ref="F10:F12"/>
    <mergeCell ref="H10:H12"/>
    <mergeCell ref="J10:J12"/>
    <mergeCell ref="M11:O11"/>
  </mergeCells>
  <pageMargins left="0.7" right="0.7" top="0.75" bottom="0.75" header="0.3" footer="0.3"/>
  <pageSetup orientation="portrait" r:id="rId1"/>
  <ignoredErrors>
    <ignoredError sqref="K12 E10:E11"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U180"/>
  <sheetViews>
    <sheetView topLeftCell="A7" zoomScaleNormal="100" workbookViewId="0">
      <selection activeCell="C78" sqref="C78:P78"/>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26.4257812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434"/>
      <c r="C2" s="437" t="s">
        <v>56</v>
      </c>
      <c r="D2" s="438"/>
      <c r="E2" s="438"/>
      <c r="F2" s="438"/>
      <c r="G2" s="438"/>
      <c r="H2" s="438"/>
      <c r="I2" s="438"/>
      <c r="J2" s="438"/>
      <c r="K2" s="438"/>
      <c r="L2" s="438"/>
      <c r="M2" s="439"/>
      <c r="N2" s="440" t="s">
        <v>178</v>
      </c>
      <c r="O2" s="441"/>
      <c r="P2" s="442"/>
      <c r="S2" s="116" t="str">
        <f>+C26</f>
        <v>&gt;= 80%</v>
      </c>
    </row>
    <row r="3" spans="1:19" ht="15.75" customHeight="1" x14ac:dyDescent="0.2">
      <c r="B3" s="435"/>
      <c r="C3" s="443" t="s">
        <v>58</v>
      </c>
      <c r="D3" s="444"/>
      <c r="E3" s="444"/>
      <c r="F3" s="444"/>
      <c r="G3" s="444"/>
      <c r="H3" s="444"/>
      <c r="I3" s="444"/>
      <c r="J3" s="444"/>
      <c r="K3" s="444"/>
      <c r="L3" s="444"/>
      <c r="M3" s="445"/>
      <c r="N3" s="446" t="s">
        <v>271</v>
      </c>
      <c r="O3" s="447"/>
      <c r="P3" s="448"/>
      <c r="S3" s="96">
        <v>0.79999989999999999</v>
      </c>
    </row>
    <row r="4" spans="1:19" ht="15.75" customHeight="1" x14ac:dyDescent="0.2">
      <c r="B4" s="435"/>
      <c r="C4" s="443" t="s">
        <v>59</v>
      </c>
      <c r="D4" s="444"/>
      <c r="E4" s="444"/>
      <c r="F4" s="444"/>
      <c r="G4" s="444"/>
      <c r="H4" s="444"/>
      <c r="I4" s="444"/>
      <c r="J4" s="444"/>
      <c r="K4" s="444"/>
      <c r="L4" s="444"/>
      <c r="M4" s="445"/>
      <c r="N4" s="446" t="s">
        <v>179</v>
      </c>
      <c r="O4" s="447"/>
      <c r="P4" s="448"/>
      <c r="S4" s="96">
        <v>0.70000008999999996</v>
      </c>
    </row>
    <row r="5" spans="1:19" ht="16.5" customHeight="1" thickBot="1" x14ac:dyDescent="0.25">
      <c r="B5" s="436"/>
      <c r="C5" s="449" t="s">
        <v>60</v>
      </c>
      <c r="D5" s="450"/>
      <c r="E5" s="450"/>
      <c r="F5" s="450"/>
      <c r="G5" s="450"/>
      <c r="H5" s="450"/>
      <c r="I5" s="450"/>
      <c r="J5" s="450"/>
      <c r="K5" s="450"/>
      <c r="L5" s="450"/>
      <c r="M5" s="451"/>
      <c r="N5" s="452" t="s">
        <v>61</v>
      </c>
      <c r="O5" s="453"/>
      <c r="P5" s="454"/>
      <c r="S5" s="96">
        <v>0.7</v>
      </c>
    </row>
    <row r="6" spans="1:19" ht="13.5" thickBot="1" x14ac:dyDescent="0.25">
      <c r="B6" s="85"/>
      <c r="C6" s="85"/>
      <c r="D6" s="85"/>
      <c r="E6" s="85"/>
      <c r="F6" s="85"/>
      <c r="G6" s="85"/>
      <c r="H6" s="85"/>
      <c r="I6" s="85"/>
      <c r="J6" s="85"/>
      <c r="K6" s="85"/>
      <c r="L6" s="85"/>
      <c r="M6" s="85"/>
      <c r="N6" s="85"/>
      <c r="O6" s="85"/>
      <c r="P6" s="85"/>
      <c r="S6" s="96"/>
    </row>
    <row r="7" spans="1:19" x14ac:dyDescent="0.2">
      <c r="A7" s="51"/>
      <c r="B7" s="455" t="s">
        <v>65</v>
      </c>
      <c r="C7" s="456"/>
      <c r="D7" s="456"/>
      <c r="E7" s="456"/>
      <c r="F7" s="456"/>
      <c r="G7" s="456"/>
      <c r="H7" s="456"/>
      <c r="I7" s="456"/>
      <c r="J7" s="456"/>
      <c r="K7" s="456"/>
      <c r="L7" s="456"/>
      <c r="M7" s="456"/>
      <c r="N7" s="456"/>
      <c r="O7" s="456"/>
      <c r="P7" s="457"/>
      <c r="Q7" s="51"/>
      <c r="S7" s="96"/>
    </row>
    <row r="8" spans="1:19" ht="13.5" thickBot="1" x14ac:dyDescent="0.25">
      <c r="A8" s="51"/>
      <c r="B8" s="458"/>
      <c r="C8" s="459"/>
      <c r="D8" s="459"/>
      <c r="E8" s="459"/>
      <c r="F8" s="459"/>
      <c r="G8" s="459"/>
      <c r="H8" s="459"/>
      <c r="I8" s="459"/>
      <c r="J8" s="459"/>
      <c r="K8" s="459"/>
      <c r="L8" s="459"/>
      <c r="M8" s="459"/>
      <c r="N8" s="459"/>
      <c r="O8" s="459"/>
      <c r="P8" s="460"/>
      <c r="Q8" s="51"/>
    </row>
    <row r="9" spans="1:19" ht="6.75" customHeight="1" thickBot="1" x14ac:dyDescent="0.25">
      <c r="A9" s="51"/>
      <c r="B9" s="461"/>
      <c r="C9" s="461"/>
      <c r="D9" s="461"/>
      <c r="E9" s="461"/>
      <c r="F9" s="461"/>
      <c r="G9" s="461"/>
      <c r="H9" s="461"/>
      <c r="I9" s="461"/>
      <c r="J9" s="461"/>
      <c r="K9" s="461"/>
      <c r="L9" s="461"/>
      <c r="M9" s="461"/>
      <c r="N9" s="461"/>
      <c r="O9" s="461"/>
      <c r="P9" s="461"/>
      <c r="Q9" s="51"/>
    </row>
    <row r="10" spans="1:19" ht="26.25" customHeight="1" thickBot="1" x14ac:dyDescent="0.25">
      <c r="A10" s="51"/>
      <c r="B10" s="86" t="s">
        <v>83</v>
      </c>
      <c r="C10" s="462">
        <v>2023</v>
      </c>
      <c r="D10" s="463"/>
      <c r="E10" s="463"/>
      <c r="F10" s="463"/>
      <c r="G10" s="463"/>
      <c r="H10" s="463"/>
      <c r="I10" s="464"/>
      <c r="J10" s="465" t="s">
        <v>1</v>
      </c>
      <c r="K10" s="466"/>
      <c r="L10" s="466"/>
      <c r="M10" s="466"/>
      <c r="N10" s="467" t="s">
        <v>284</v>
      </c>
      <c r="O10" s="468"/>
      <c r="P10" s="469"/>
      <c r="Q10" s="51"/>
    </row>
    <row r="11" spans="1:19" ht="4.5" customHeight="1" thickBot="1" x14ac:dyDescent="0.25">
      <c r="A11" s="51"/>
      <c r="B11" s="470"/>
      <c r="C11" s="471"/>
      <c r="D11" s="471"/>
      <c r="E11" s="471"/>
      <c r="F11" s="471"/>
      <c r="G11" s="471"/>
      <c r="H11" s="471"/>
      <c r="I11" s="471"/>
      <c r="J11" s="471"/>
      <c r="K11" s="471"/>
      <c r="L11" s="471"/>
      <c r="M11" s="471"/>
      <c r="N11" s="471"/>
      <c r="O11" s="471"/>
      <c r="P11" s="472"/>
      <c r="Q11" s="51"/>
    </row>
    <row r="12" spans="1:19" ht="13.5" thickBot="1" x14ac:dyDescent="0.25">
      <c r="A12" s="51"/>
      <c r="B12" s="60" t="s">
        <v>0</v>
      </c>
      <c r="C12" s="522" t="s">
        <v>171</v>
      </c>
      <c r="D12" s="522"/>
      <c r="E12" s="522"/>
      <c r="F12" s="522"/>
      <c r="G12" s="522"/>
      <c r="H12" s="522"/>
      <c r="I12" s="522"/>
      <c r="J12" s="522"/>
      <c r="K12" s="522"/>
      <c r="L12" s="522"/>
      <c r="M12" s="522"/>
      <c r="N12" s="522"/>
      <c r="O12" s="522"/>
      <c r="P12" s="523"/>
      <c r="Q12" s="51"/>
    </row>
    <row r="13" spans="1:19" ht="4.5" customHeight="1" thickBot="1" x14ac:dyDescent="0.25">
      <c r="A13" s="51"/>
      <c r="B13" s="475"/>
      <c r="C13" s="476"/>
      <c r="D13" s="476"/>
      <c r="E13" s="476"/>
      <c r="F13" s="476"/>
      <c r="G13" s="476"/>
      <c r="H13" s="476"/>
      <c r="I13" s="476"/>
      <c r="J13" s="476"/>
      <c r="K13" s="476"/>
      <c r="L13" s="476"/>
      <c r="M13" s="476"/>
      <c r="N13" s="476"/>
      <c r="O13" s="476"/>
      <c r="P13" s="477"/>
      <c r="Q13" s="51"/>
    </row>
    <row r="14" spans="1:19" ht="18" customHeight="1" thickBot="1" x14ac:dyDescent="0.25">
      <c r="A14" s="51"/>
      <c r="B14" s="60" t="s">
        <v>6</v>
      </c>
      <c r="C14" s="664" t="s">
        <v>216</v>
      </c>
      <c r="D14" s="665"/>
      <c r="E14" s="665"/>
      <c r="F14" s="665"/>
      <c r="G14" s="665"/>
      <c r="H14" s="665"/>
      <c r="I14" s="665"/>
      <c r="J14" s="665"/>
      <c r="K14" s="665"/>
      <c r="L14" s="665"/>
      <c r="M14" s="665"/>
      <c r="N14" s="665"/>
      <c r="O14" s="665"/>
      <c r="P14" s="666"/>
      <c r="Q14" s="51"/>
    </row>
    <row r="15" spans="1:19" ht="4.5" customHeight="1" thickBot="1" x14ac:dyDescent="0.25">
      <c r="A15" s="51"/>
      <c r="B15" s="487"/>
      <c r="C15" s="488"/>
      <c r="D15" s="488"/>
      <c r="E15" s="488"/>
      <c r="F15" s="488"/>
      <c r="G15" s="488"/>
      <c r="H15" s="488"/>
      <c r="I15" s="488"/>
      <c r="J15" s="488"/>
      <c r="K15" s="488"/>
      <c r="L15" s="488"/>
      <c r="M15" s="488"/>
      <c r="N15" s="488"/>
      <c r="O15" s="488"/>
      <c r="P15" s="489"/>
      <c r="Q15" s="51"/>
    </row>
    <row r="16" spans="1:19" ht="32.25" customHeight="1" thickBot="1" x14ac:dyDescent="0.25">
      <c r="A16" s="51"/>
      <c r="B16" s="60" t="s">
        <v>25</v>
      </c>
      <c r="C16" s="667" t="s">
        <v>211</v>
      </c>
      <c r="D16" s="668"/>
      <c r="E16" s="668"/>
      <c r="F16" s="668"/>
      <c r="G16" s="668"/>
      <c r="H16" s="668"/>
      <c r="I16" s="668"/>
      <c r="J16" s="668"/>
      <c r="K16" s="668"/>
      <c r="L16" s="668"/>
      <c r="M16" s="668"/>
      <c r="N16" s="668"/>
      <c r="O16" s="668"/>
      <c r="P16" s="669"/>
      <c r="Q16" s="51"/>
    </row>
    <row r="17" spans="1:21" ht="4.5" customHeight="1" thickBot="1" x14ac:dyDescent="0.25">
      <c r="A17" s="51"/>
      <c r="B17" s="487"/>
      <c r="C17" s="488"/>
      <c r="D17" s="488"/>
      <c r="E17" s="488"/>
      <c r="F17" s="488"/>
      <c r="G17" s="488"/>
      <c r="H17" s="488"/>
      <c r="I17" s="488"/>
      <c r="J17" s="488"/>
      <c r="K17" s="488"/>
      <c r="L17" s="488"/>
      <c r="M17" s="488"/>
      <c r="N17" s="488"/>
      <c r="O17" s="488"/>
      <c r="P17" s="489"/>
      <c r="Q17" s="51"/>
    </row>
    <row r="18" spans="1:21" ht="26.25" customHeight="1" thickBot="1" x14ac:dyDescent="0.25">
      <c r="A18" s="51"/>
      <c r="B18" s="60" t="s">
        <v>11</v>
      </c>
      <c r="C18" s="670" t="s">
        <v>310</v>
      </c>
      <c r="D18" s="671"/>
      <c r="E18" s="671"/>
      <c r="F18" s="671"/>
      <c r="G18" s="671"/>
      <c r="H18" s="671"/>
      <c r="I18" s="671"/>
      <c r="J18" s="671"/>
      <c r="K18" s="671"/>
      <c r="L18" s="671"/>
      <c r="M18" s="671"/>
      <c r="N18" s="671"/>
      <c r="O18" s="671"/>
      <c r="P18" s="672"/>
      <c r="Q18" s="51"/>
    </row>
    <row r="19" spans="1:21" ht="4.5" customHeight="1" thickBot="1" x14ac:dyDescent="0.25">
      <c r="A19" s="51"/>
      <c r="B19" s="493"/>
      <c r="C19" s="493"/>
      <c r="D19" s="493"/>
      <c r="E19" s="493"/>
      <c r="F19" s="493"/>
      <c r="G19" s="493"/>
      <c r="H19" s="493"/>
      <c r="I19" s="493"/>
      <c r="J19" s="493"/>
      <c r="K19" s="493"/>
      <c r="L19" s="493"/>
      <c r="M19" s="493"/>
      <c r="N19" s="493"/>
      <c r="O19" s="493"/>
      <c r="P19" s="493"/>
      <c r="Q19" s="51"/>
    </row>
    <row r="20" spans="1:21"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21" ht="4.5" customHeight="1" thickBot="1" x14ac:dyDescent="0.25">
      <c r="A21" s="51"/>
      <c r="B21" s="497"/>
      <c r="C21" s="498"/>
      <c r="D21" s="498"/>
      <c r="E21" s="498"/>
      <c r="F21" s="498"/>
      <c r="G21" s="498"/>
      <c r="H21" s="498"/>
      <c r="I21" s="498"/>
      <c r="J21" s="498"/>
      <c r="K21" s="498"/>
      <c r="L21" s="498"/>
      <c r="M21" s="498"/>
      <c r="N21" s="498"/>
      <c r="O21" s="498"/>
      <c r="P21" s="499"/>
      <c r="Q21" s="51"/>
    </row>
    <row r="22" spans="1:21" ht="40.5" customHeight="1" thickBot="1" x14ac:dyDescent="0.25">
      <c r="A22" s="51"/>
      <c r="B22" s="60" t="s">
        <v>3</v>
      </c>
      <c r="C22" s="673" t="s">
        <v>230</v>
      </c>
      <c r="D22" s="674"/>
      <c r="E22" s="674"/>
      <c r="F22" s="674"/>
      <c r="G22" s="674"/>
      <c r="H22" s="674"/>
      <c r="I22" s="674"/>
      <c r="J22" s="674"/>
      <c r="K22" s="674"/>
      <c r="L22" s="674"/>
      <c r="M22" s="674"/>
      <c r="N22" s="674"/>
      <c r="O22" s="674"/>
      <c r="P22" s="675"/>
      <c r="Q22" s="51"/>
    </row>
    <row r="23" spans="1:21" ht="4.5" customHeight="1" thickBot="1" x14ac:dyDescent="0.25">
      <c r="A23" s="51"/>
      <c r="B23" s="487"/>
      <c r="C23" s="488"/>
      <c r="D23" s="488"/>
      <c r="E23" s="488"/>
      <c r="F23" s="488"/>
      <c r="G23" s="488"/>
      <c r="H23" s="488"/>
      <c r="I23" s="488"/>
      <c r="J23" s="488"/>
      <c r="K23" s="488"/>
      <c r="L23" s="488"/>
      <c r="M23" s="488"/>
      <c r="N23" s="488"/>
      <c r="O23" s="488"/>
      <c r="P23" s="489"/>
      <c r="Q23" s="51"/>
    </row>
    <row r="24" spans="1:21" ht="72.75" customHeight="1" thickBot="1" x14ac:dyDescent="0.25">
      <c r="A24" s="51"/>
      <c r="B24" s="60" t="s">
        <v>12</v>
      </c>
      <c r="C24" s="503" t="s">
        <v>269</v>
      </c>
      <c r="D24" s="676"/>
      <c r="E24" s="676"/>
      <c r="F24" s="676"/>
      <c r="G24" s="676"/>
      <c r="H24" s="676"/>
      <c r="I24" s="676"/>
      <c r="J24" s="676"/>
      <c r="K24" s="676"/>
      <c r="L24" s="676"/>
      <c r="M24" s="676"/>
      <c r="N24" s="676"/>
      <c r="O24" s="676"/>
      <c r="P24" s="677"/>
      <c r="Q24" s="51"/>
    </row>
    <row r="25" spans="1:21" ht="4.5" customHeight="1" thickBot="1" x14ac:dyDescent="0.25">
      <c r="A25" s="51"/>
      <c r="B25" s="506"/>
      <c r="C25" s="507"/>
      <c r="D25" s="507"/>
      <c r="E25" s="507"/>
      <c r="F25" s="507"/>
      <c r="G25" s="507"/>
      <c r="H25" s="507"/>
      <c r="I25" s="507"/>
      <c r="J25" s="507"/>
      <c r="K25" s="507"/>
      <c r="L25" s="507"/>
      <c r="M25" s="507"/>
      <c r="N25" s="507"/>
      <c r="O25" s="507"/>
      <c r="P25" s="508"/>
      <c r="Q25" s="51"/>
    </row>
    <row r="26" spans="1:21" ht="13.5" customHeight="1" thickBot="1" x14ac:dyDescent="0.3">
      <c r="A26" s="51"/>
      <c r="B26" s="61" t="s">
        <v>2</v>
      </c>
      <c r="C26" s="678" t="s">
        <v>305</v>
      </c>
      <c r="D26" s="679"/>
      <c r="E26" s="679"/>
      <c r="F26" s="679"/>
      <c r="G26" s="679"/>
      <c r="H26" s="679"/>
      <c r="I26" s="679"/>
      <c r="J26" s="679"/>
      <c r="K26" s="679"/>
      <c r="L26" s="679"/>
      <c r="M26" s="679"/>
      <c r="N26" s="679"/>
      <c r="O26" s="679"/>
      <c r="P26" s="680"/>
      <c r="Q26" s="151"/>
      <c r="R26" s="152"/>
      <c r="S26" s="152"/>
      <c r="T26" s="152"/>
      <c r="U26" s="152"/>
    </row>
    <row r="27" spans="1:21" ht="4.5" customHeight="1" thickBot="1" x14ac:dyDescent="0.25">
      <c r="A27" s="51"/>
      <c r="B27" s="512"/>
      <c r="C27" s="513"/>
      <c r="D27" s="513"/>
      <c r="E27" s="513"/>
      <c r="F27" s="513"/>
      <c r="G27" s="513"/>
      <c r="H27" s="513"/>
      <c r="I27" s="513"/>
      <c r="J27" s="513"/>
      <c r="K27" s="513"/>
      <c r="L27" s="513"/>
      <c r="M27" s="513"/>
      <c r="N27" s="513"/>
      <c r="O27" s="513"/>
      <c r="P27" s="514"/>
      <c r="Q27" s="51"/>
    </row>
    <row r="28" spans="1:21" s="140" customFormat="1" ht="18" customHeight="1" thickBot="1" x14ac:dyDescent="0.25">
      <c r="A28" s="139"/>
      <c r="B28" s="135" t="s">
        <v>13</v>
      </c>
      <c r="C28" s="136" t="s">
        <v>14</v>
      </c>
      <c r="D28" s="708" t="s">
        <v>189</v>
      </c>
      <c r="E28" s="709"/>
      <c r="F28" s="153">
        <v>0.8</v>
      </c>
      <c r="G28" s="146"/>
      <c r="H28" s="681" t="s">
        <v>15</v>
      </c>
      <c r="I28" s="681"/>
      <c r="J28" s="681"/>
      <c r="K28" s="682" t="s">
        <v>220</v>
      </c>
      <c r="L28" s="683"/>
      <c r="M28" s="684"/>
      <c r="N28" s="685" t="s">
        <v>16</v>
      </c>
      <c r="O28" s="686"/>
      <c r="P28" s="154" t="s">
        <v>221</v>
      </c>
      <c r="Q28" s="139"/>
      <c r="S28" s="141"/>
    </row>
    <row r="29" spans="1:21" ht="4.5" customHeight="1" thickBot="1" x14ac:dyDescent="0.25">
      <c r="A29" s="51"/>
      <c r="B29" s="518"/>
      <c r="C29" s="519"/>
      <c r="D29" s="519"/>
      <c r="E29" s="519"/>
      <c r="F29" s="519"/>
      <c r="G29" s="519"/>
      <c r="H29" s="519"/>
      <c r="I29" s="519"/>
      <c r="J29" s="519"/>
      <c r="K29" s="519"/>
      <c r="L29" s="519"/>
      <c r="M29" s="519"/>
      <c r="N29" s="519"/>
      <c r="O29" s="519"/>
      <c r="P29" s="520"/>
      <c r="Q29" s="51"/>
    </row>
    <row r="30" spans="1:21" ht="13.5" thickBot="1" x14ac:dyDescent="0.25">
      <c r="A30" s="51"/>
      <c r="B30" s="84" t="s">
        <v>7</v>
      </c>
      <c r="C30" s="521" t="s">
        <v>177</v>
      </c>
      <c r="D30" s="522"/>
      <c r="E30" s="522"/>
      <c r="F30" s="522"/>
      <c r="G30" s="522"/>
      <c r="H30" s="522"/>
      <c r="I30" s="522"/>
      <c r="J30" s="522"/>
      <c r="K30" s="522"/>
      <c r="L30" s="522"/>
      <c r="M30" s="522"/>
      <c r="N30" s="522"/>
      <c r="O30" s="522"/>
      <c r="P30" s="523"/>
      <c r="Q30" s="51"/>
    </row>
    <row r="31" spans="1:21" ht="4.5" customHeight="1" thickBot="1" x14ac:dyDescent="0.25">
      <c r="A31" s="51"/>
      <c r="B31" s="487"/>
      <c r="C31" s="488"/>
      <c r="D31" s="488"/>
      <c r="E31" s="488"/>
      <c r="F31" s="488"/>
      <c r="G31" s="488"/>
      <c r="H31" s="488"/>
      <c r="I31" s="488"/>
      <c r="J31" s="488"/>
      <c r="K31" s="488"/>
      <c r="L31" s="488"/>
      <c r="M31" s="488"/>
      <c r="N31" s="488"/>
      <c r="O31" s="488"/>
      <c r="P31" s="489"/>
      <c r="Q31" s="51"/>
    </row>
    <row r="32" spans="1:21" ht="13.5" thickBot="1" x14ac:dyDescent="0.25">
      <c r="A32" s="51"/>
      <c r="B32" s="84" t="s">
        <v>4</v>
      </c>
      <c r="C32" s="524" t="s">
        <v>71</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71</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524" t="s">
        <v>71</v>
      </c>
      <c r="D36" s="522"/>
      <c r="E36" s="522"/>
      <c r="F36" s="522"/>
      <c r="G36" s="522"/>
      <c r="H36" s="522"/>
      <c r="I36" s="522"/>
      <c r="J36" s="522"/>
      <c r="K36" s="522"/>
      <c r="L36" s="522"/>
      <c r="M36" s="522"/>
      <c r="N36" s="522"/>
      <c r="O36" s="522"/>
      <c r="P36" s="523"/>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x14ac:dyDescent="0.2">
      <c r="A39" s="51"/>
      <c r="B39" s="88" t="s">
        <v>22</v>
      </c>
      <c r="C39" s="525" t="s">
        <v>18</v>
      </c>
      <c r="D39" s="526"/>
      <c r="E39" s="526"/>
      <c r="F39" s="526"/>
      <c r="G39" s="528"/>
      <c r="H39" s="525" t="s">
        <v>7</v>
      </c>
      <c r="I39" s="526"/>
      <c r="J39" s="526"/>
      <c r="K39" s="526"/>
      <c r="L39" s="528"/>
      <c r="M39" s="525" t="s">
        <v>19</v>
      </c>
      <c r="N39" s="526"/>
      <c r="O39" s="527"/>
      <c r="P39" s="528"/>
      <c r="Q39" s="51"/>
    </row>
    <row r="40" spans="1:17" ht="54" customHeight="1" x14ac:dyDescent="0.2">
      <c r="A40" s="51"/>
      <c r="B40" s="155" t="s">
        <v>316</v>
      </c>
      <c r="C40" s="687" t="s">
        <v>190</v>
      </c>
      <c r="D40" s="687"/>
      <c r="E40" s="687"/>
      <c r="F40" s="687"/>
      <c r="G40" s="687"/>
      <c r="H40" s="688" t="s">
        <v>191</v>
      </c>
      <c r="I40" s="688"/>
      <c r="J40" s="688"/>
      <c r="K40" s="688"/>
      <c r="L40" s="688"/>
      <c r="M40" s="687" t="s">
        <v>301</v>
      </c>
      <c r="N40" s="687"/>
      <c r="O40" s="687"/>
      <c r="P40" s="689"/>
      <c r="Q40" s="51"/>
    </row>
    <row r="41" spans="1:17" ht="55.5" customHeight="1" x14ac:dyDescent="0.2">
      <c r="A41" s="51"/>
      <c r="B41" s="155" t="s">
        <v>231</v>
      </c>
      <c r="C41" s="690" t="s">
        <v>190</v>
      </c>
      <c r="D41" s="690"/>
      <c r="E41" s="690"/>
      <c r="F41" s="690"/>
      <c r="G41" s="690"/>
      <c r="H41" s="688" t="s">
        <v>191</v>
      </c>
      <c r="I41" s="688"/>
      <c r="J41" s="688"/>
      <c r="K41" s="688"/>
      <c r="L41" s="688"/>
      <c r="M41" s="687" t="s">
        <v>301</v>
      </c>
      <c r="N41" s="687"/>
      <c r="O41" s="687"/>
      <c r="P41" s="689"/>
      <c r="Q41" s="51"/>
    </row>
    <row r="42" spans="1:17" ht="13.5" customHeight="1" x14ac:dyDescent="0.2">
      <c r="A42" s="51"/>
      <c r="B42" s="138"/>
      <c r="C42" s="691"/>
      <c r="D42" s="691"/>
      <c r="E42" s="691"/>
      <c r="F42" s="691"/>
      <c r="G42" s="691"/>
      <c r="H42" s="691"/>
      <c r="I42" s="691"/>
      <c r="J42" s="691"/>
      <c r="K42" s="691"/>
      <c r="L42" s="691"/>
      <c r="M42" s="691"/>
      <c r="N42" s="691"/>
      <c r="O42" s="691"/>
      <c r="P42" s="692"/>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705" t="s">
        <v>8</v>
      </c>
      <c r="C46" s="706"/>
      <c r="D46" s="706"/>
      <c r="E46" s="706"/>
      <c r="F46" s="706"/>
      <c r="G46" s="706"/>
      <c r="H46" s="706"/>
      <c r="I46" s="706"/>
      <c r="J46" s="706"/>
      <c r="K46" s="706"/>
      <c r="L46" s="706"/>
      <c r="M46" s="706"/>
      <c r="N46" s="706"/>
      <c r="O46" s="706"/>
      <c r="P46" s="707"/>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118" t="s">
        <v>9</v>
      </c>
      <c r="D48" s="119" t="s">
        <v>149</v>
      </c>
      <c r="E48" s="119" t="s">
        <v>150</v>
      </c>
      <c r="F48" s="119" t="s">
        <v>151</v>
      </c>
      <c r="G48" s="119" t="s">
        <v>152</v>
      </c>
      <c r="H48" s="119" t="s">
        <v>153</v>
      </c>
      <c r="I48" s="119" t="s">
        <v>154</v>
      </c>
      <c r="J48" s="119" t="s">
        <v>155</v>
      </c>
      <c r="K48" s="119" t="s">
        <v>156</v>
      </c>
      <c r="L48" s="119" t="s">
        <v>157</v>
      </c>
      <c r="M48" s="119" t="s">
        <v>158</v>
      </c>
      <c r="N48" s="119" t="s">
        <v>159</v>
      </c>
      <c r="O48" s="120" t="s">
        <v>160</v>
      </c>
      <c r="P48" s="121" t="s">
        <v>10</v>
      </c>
      <c r="Q48" s="51"/>
    </row>
    <row r="49" spans="1:17" ht="13.5" thickBot="1" x14ac:dyDescent="0.25">
      <c r="A49" s="51"/>
      <c r="B49" s="558"/>
      <c r="C49" s="122" t="s">
        <v>10</v>
      </c>
      <c r="D49" s="123"/>
      <c r="E49" s="123"/>
      <c r="F49" s="124">
        <f>+RegistroBienestar!D10</f>
        <v>1</v>
      </c>
      <c r="G49" s="123"/>
      <c r="H49" s="123"/>
      <c r="I49" s="124">
        <f>+RegistroBienestar!F10</f>
        <v>1</v>
      </c>
      <c r="J49" s="123"/>
      <c r="K49" s="123"/>
      <c r="L49" s="124">
        <f>+RegistroBienestar!H10</f>
        <v>1</v>
      </c>
      <c r="M49" s="123"/>
      <c r="N49" s="123"/>
      <c r="O49" s="125">
        <f>RegistroBienestar!L16</f>
        <v>1</v>
      </c>
      <c r="P49" s="126">
        <f>+RegistroBienestar!L10</f>
        <v>1</v>
      </c>
      <c r="Q49" s="51"/>
    </row>
    <row r="50" spans="1:17" ht="4.5" customHeight="1" thickBot="1" x14ac:dyDescent="0.25">
      <c r="A50" s="51"/>
      <c r="B50" s="94">
        <v>0.9</v>
      </c>
      <c r="C50" s="71"/>
      <c r="D50" s="71"/>
      <c r="E50" s="71"/>
      <c r="F50" s="127">
        <v>0.8</v>
      </c>
      <c r="G50" s="71"/>
      <c r="H50" s="71"/>
      <c r="I50" s="127">
        <v>0.8</v>
      </c>
      <c r="J50" s="71"/>
      <c r="K50" s="71"/>
      <c r="L50" s="127">
        <v>0.8</v>
      </c>
      <c r="M50" s="71"/>
      <c r="N50" s="71"/>
      <c r="O50" s="127">
        <v>0.8</v>
      </c>
      <c r="P50" s="127">
        <v>0.8</v>
      </c>
      <c r="Q50" s="51"/>
    </row>
    <row r="51" spans="1:17" ht="22.5" customHeight="1" thickBot="1" x14ac:dyDescent="0.25">
      <c r="A51" s="51"/>
      <c r="B51" s="494" t="s">
        <v>21</v>
      </c>
      <c r="C51" s="495"/>
      <c r="D51" s="495"/>
      <c r="E51" s="495"/>
      <c r="F51" s="495"/>
      <c r="G51" s="495"/>
      <c r="H51" s="495"/>
      <c r="I51" s="495"/>
      <c r="J51" s="495"/>
      <c r="K51" s="495"/>
      <c r="L51" s="495"/>
      <c r="M51" s="495"/>
      <c r="N51" s="495"/>
      <c r="O51" s="495"/>
      <c r="P51" s="496"/>
      <c r="Q51" s="51"/>
    </row>
    <row r="52" spans="1:17" x14ac:dyDescent="0.2">
      <c r="A52" s="51"/>
      <c r="B52" s="567"/>
      <c r="C52" s="568"/>
      <c r="D52" s="568"/>
      <c r="E52" s="568"/>
      <c r="F52" s="568"/>
      <c r="G52" s="568"/>
      <c r="H52" s="568"/>
      <c r="I52" s="568"/>
      <c r="J52" s="568"/>
      <c r="K52" s="568"/>
      <c r="L52" s="568"/>
      <c r="M52" s="568"/>
      <c r="N52" s="568"/>
      <c r="O52" s="568"/>
      <c r="P52" s="569"/>
      <c r="Q52" s="51"/>
    </row>
    <row r="53" spans="1:17" x14ac:dyDescent="0.2">
      <c r="A53" s="51"/>
      <c r="B53" s="570"/>
      <c r="C53" s="571"/>
      <c r="D53" s="571"/>
      <c r="E53" s="571"/>
      <c r="F53" s="571"/>
      <c r="G53" s="571"/>
      <c r="H53" s="571"/>
      <c r="I53" s="571"/>
      <c r="J53" s="571"/>
      <c r="K53" s="571"/>
      <c r="L53" s="571"/>
      <c r="M53" s="571"/>
      <c r="N53" s="571"/>
      <c r="O53" s="571"/>
      <c r="P53" s="572"/>
      <c r="Q53" s="51"/>
    </row>
    <row r="54" spans="1:17" x14ac:dyDescent="0.2">
      <c r="A54" s="51"/>
      <c r="B54" s="570"/>
      <c r="C54" s="571"/>
      <c r="D54" s="571"/>
      <c r="E54" s="571"/>
      <c r="F54" s="571"/>
      <c r="G54" s="571"/>
      <c r="H54" s="571"/>
      <c r="I54" s="571"/>
      <c r="J54" s="571"/>
      <c r="K54" s="571"/>
      <c r="L54" s="571"/>
      <c r="M54" s="571"/>
      <c r="N54" s="571"/>
      <c r="O54" s="571"/>
      <c r="P54" s="572"/>
      <c r="Q54" s="51"/>
    </row>
    <row r="55" spans="1:17" x14ac:dyDescent="0.2">
      <c r="A55" s="51"/>
      <c r="B55" s="570"/>
      <c r="C55" s="571"/>
      <c r="D55" s="571"/>
      <c r="E55" s="571"/>
      <c r="F55" s="571"/>
      <c r="G55" s="571"/>
      <c r="H55" s="571"/>
      <c r="I55" s="571"/>
      <c r="J55" s="571"/>
      <c r="K55" s="571"/>
      <c r="L55" s="571"/>
      <c r="M55" s="571"/>
      <c r="N55" s="571"/>
      <c r="O55" s="571"/>
      <c r="P55" s="572"/>
      <c r="Q55" s="51"/>
    </row>
    <row r="56" spans="1:17" x14ac:dyDescent="0.2">
      <c r="A56" s="51"/>
      <c r="B56" s="570"/>
      <c r="C56" s="571"/>
      <c r="D56" s="571"/>
      <c r="E56" s="571"/>
      <c r="F56" s="571"/>
      <c r="G56" s="571"/>
      <c r="H56" s="571"/>
      <c r="I56" s="571"/>
      <c r="J56" s="571"/>
      <c r="K56" s="571"/>
      <c r="L56" s="571"/>
      <c r="M56" s="571"/>
      <c r="N56" s="571"/>
      <c r="O56" s="571"/>
      <c r="P56" s="572"/>
      <c r="Q56" s="51"/>
    </row>
    <row r="57" spans="1:17" x14ac:dyDescent="0.2">
      <c r="A57" s="51"/>
      <c r="B57" s="570"/>
      <c r="C57" s="571"/>
      <c r="D57" s="571"/>
      <c r="E57" s="571"/>
      <c r="F57" s="571"/>
      <c r="G57" s="571"/>
      <c r="H57" s="571"/>
      <c r="I57" s="571"/>
      <c r="J57" s="571"/>
      <c r="K57" s="571"/>
      <c r="L57" s="571"/>
      <c r="M57" s="571"/>
      <c r="N57" s="571"/>
      <c r="O57" s="571"/>
      <c r="P57" s="572"/>
      <c r="Q57" s="51"/>
    </row>
    <row r="58" spans="1:17" x14ac:dyDescent="0.2">
      <c r="A58" s="51"/>
      <c r="B58" s="570"/>
      <c r="C58" s="571"/>
      <c r="D58" s="571"/>
      <c r="E58" s="571"/>
      <c r="F58" s="571"/>
      <c r="G58" s="571"/>
      <c r="H58" s="571"/>
      <c r="I58" s="571"/>
      <c r="J58" s="571"/>
      <c r="K58" s="571"/>
      <c r="L58" s="571"/>
      <c r="M58" s="571"/>
      <c r="N58" s="571"/>
      <c r="O58" s="571"/>
      <c r="P58" s="572"/>
      <c r="Q58" s="51"/>
    </row>
    <row r="59" spans="1:17"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x14ac:dyDescent="0.2">
      <c r="A64" s="51"/>
      <c r="B64" s="570"/>
      <c r="C64" s="571"/>
      <c r="D64" s="571"/>
      <c r="E64" s="571"/>
      <c r="F64" s="571"/>
      <c r="G64" s="571"/>
      <c r="H64" s="571"/>
      <c r="I64" s="571"/>
      <c r="J64" s="571"/>
      <c r="K64" s="571"/>
      <c r="L64" s="571"/>
      <c r="M64" s="571"/>
      <c r="N64" s="571"/>
      <c r="O64" s="571"/>
      <c r="P64" s="572"/>
      <c r="Q64" s="51"/>
    </row>
    <row r="65" spans="1:19" x14ac:dyDescent="0.2">
      <c r="A65" s="51"/>
      <c r="B65" s="570"/>
      <c r="C65" s="571"/>
      <c r="D65" s="571"/>
      <c r="E65" s="571"/>
      <c r="F65" s="571"/>
      <c r="G65" s="571"/>
      <c r="H65" s="571"/>
      <c r="I65" s="571"/>
      <c r="J65" s="571"/>
      <c r="K65" s="571"/>
      <c r="L65" s="571"/>
      <c r="M65" s="571"/>
      <c r="N65" s="571"/>
      <c r="O65" s="571"/>
      <c r="P65" s="572"/>
      <c r="Q65" s="51"/>
    </row>
    <row r="66" spans="1:19" x14ac:dyDescent="0.2">
      <c r="A66" s="51"/>
      <c r="B66" s="570"/>
      <c r="C66" s="571"/>
      <c r="D66" s="571"/>
      <c r="E66" s="571"/>
      <c r="F66" s="571"/>
      <c r="G66" s="571"/>
      <c r="H66" s="571"/>
      <c r="I66" s="571"/>
      <c r="J66" s="571"/>
      <c r="K66" s="571"/>
      <c r="L66" s="571"/>
      <c r="M66" s="571"/>
      <c r="N66" s="571"/>
      <c r="O66" s="571"/>
      <c r="P66" s="572"/>
      <c r="Q66" s="51"/>
    </row>
    <row r="67" spans="1:19" ht="13.5" thickBot="1" x14ac:dyDescent="0.25">
      <c r="A67" s="51"/>
      <c r="B67" s="573"/>
      <c r="C67" s="574"/>
      <c r="D67" s="574"/>
      <c r="E67" s="574"/>
      <c r="F67" s="574"/>
      <c r="G67" s="574"/>
      <c r="H67" s="574"/>
      <c r="I67" s="574"/>
      <c r="J67" s="574"/>
      <c r="K67" s="574"/>
      <c r="L67" s="574"/>
      <c r="M67" s="574"/>
      <c r="N67" s="574"/>
      <c r="O67" s="574"/>
      <c r="P67" s="575"/>
      <c r="Q67" s="51"/>
    </row>
    <row r="68" spans="1:19"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19" ht="15" customHeight="1" x14ac:dyDescent="0.2">
      <c r="A69" s="51"/>
      <c r="B69" s="577" t="s">
        <v>5</v>
      </c>
      <c r="C69" s="693" t="s">
        <v>185</v>
      </c>
      <c r="D69" s="694"/>
      <c r="E69" s="694"/>
      <c r="F69" s="694"/>
      <c r="G69" s="694"/>
      <c r="H69" s="694"/>
      <c r="I69" s="694"/>
      <c r="J69" s="694"/>
      <c r="K69" s="694"/>
      <c r="L69" s="694"/>
      <c r="M69" s="694"/>
      <c r="N69" s="694"/>
      <c r="O69" s="694"/>
      <c r="P69" s="695"/>
      <c r="Q69" s="51"/>
    </row>
    <row r="70" spans="1:19" ht="132" customHeight="1" thickBot="1" x14ac:dyDescent="0.25">
      <c r="A70" s="51"/>
      <c r="B70" s="578"/>
      <c r="C70" s="696" t="s">
        <v>338</v>
      </c>
      <c r="D70" s="697"/>
      <c r="E70" s="697"/>
      <c r="F70" s="697"/>
      <c r="G70" s="697"/>
      <c r="H70" s="697"/>
      <c r="I70" s="697"/>
      <c r="J70" s="697"/>
      <c r="K70" s="697"/>
      <c r="L70" s="697"/>
      <c r="M70" s="697"/>
      <c r="N70" s="697"/>
      <c r="O70" s="697"/>
      <c r="P70" s="698"/>
      <c r="Q70" s="51"/>
    </row>
    <row r="71" spans="1:19" ht="15" customHeight="1" x14ac:dyDescent="0.2">
      <c r="A71" s="51"/>
      <c r="B71" s="578"/>
      <c r="C71" s="693" t="s">
        <v>321</v>
      </c>
      <c r="D71" s="694"/>
      <c r="E71" s="694"/>
      <c r="F71" s="694"/>
      <c r="G71" s="694"/>
      <c r="H71" s="694"/>
      <c r="I71" s="694"/>
      <c r="J71" s="694"/>
      <c r="K71" s="694"/>
      <c r="L71" s="694"/>
      <c r="M71" s="694"/>
      <c r="N71" s="694"/>
      <c r="O71" s="694"/>
      <c r="P71" s="695"/>
      <c r="Q71" s="51"/>
    </row>
    <row r="72" spans="1:19" ht="99" customHeight="1" thickBot="1" x14ac:dyDescent="0.25">
      <c r="A72" s="51"/>
      <c r="B72" s="578"/>
      <c r="C72" s="696" t="s">
        <v>339</v>
      </c>
      <c r="D72" s="697"/>
      <c r="E72" s="697"/>
      <c r="F72" s="697"/>
      <c r="G72" s="697"/>
      <c r="H72" s="697"/>
      <c r="I72" s="697"/>
      <c r="J72" s="697"/>
      <c r="K72" s="697"/>
      <c r="L72" s="697"/>
      <c r="M72" s="697"/>
      <c r="N72" s="697"/>
      <c r="O72" s="697"/>
      <c r="P72" s="698"/>
      <c r="Q72" s="51"/>
    </row>
    <row r="73" spans="1:19" ht="15" customHeight="1" x14ac:dyDescent="0.2">
      <c r="A73" s="51"/>
      <c r="B73" s="578"/>
      <c r="C73" s="693" t="s">
        <v>187</v>
      </c>
      <c r="D73" s="694"/>
      <c r="E73" s="694"/>
      <c r="F73" s="694"/>
      <c r="G73" s="694"/>
      <c r="H73" s="694"/>
      <c r="I73" s="694"/>
      <c r="J73" s="694"/>
      <c r="K73" s="694"/>
      <c r="L73" s="694"/>
      <c r="M73" s="694"/>
      <c r="N73" s="694"/>
      <c r="O73" s="694"/>
      <c r="P73" s="695"/>
      <c r="Q73" s="51"/>
    </row>
    <row r="74" spans="1:19" ht="105" customHeight="1" x14ac:dyDescent="0.2">
      <c r="A74" s="51"/>
      <c r="B74" s="578"/>
      <c r="C74" s="702" t="s">
        <v>340</v>
      </c>
      <c r="D74" s="703"/>
      <c r="E74" s="703"/>
      <c r="F74" s="703"/>
      <c r="G74" s="703"/>
      <c r="H74" s="703"/>
      <c r="I74" s="703"/>
      <c r="J74" s="703"/>
      <c r="K74" s="703"/>
      <c r="L74" s="703"/>
      <c r="M74" s="703"/>
      <c r="N74" s="703"/>
      <c r="O74" s="703"/>
      <c r="P74" s="704"/>
      <c r="Q74" s="51"/>
    </row>
    <row r="75" spans="1:19" ht="15" customHeight="1" x14ac:dyDescent="0.2">
      <c r="A75" s="51"/>
      <c r="B75" s="578"/>
      <c r="C75" s="699" t="s">
        <v>274</v>
      </c>
      <c r="D75" s="700"/>
      <c r="E75" s="700"/>
      <c r="F75" s="700"/>
      <c r="G75" s="700"/>
      <c r="H75" s="700"/>
      <c r="I75" s="700"/>
      <c r="J75" s="700"/>
      <c r="K75" s="700"/>
      <c r="L75" s="700"/>
      <c r="M75" s="700"/>
      <c r="N75" s="700"/>
      <c r="O75" s="700"/>
      <c r="P75" s="701"/>
      <c r="Q75" s="51"/>
    </row>
    <row r="76" spans="1:19" ht="132" customHeight="1" thickBot="1" x14ac:dyDescent="0.25">
      <c r="A76" s="51"/>
      <c r="B76" s="578"/>
      <c r="C76" s="702" t="s">
        <v>349</v>
      </c>
      <c r="D76" s="703"/>
      <c r="E76" s="703"/>
      <c r="F76" s="703"/>
      <c r="G76" s="703"/>
      <c r="H76" s="703"/>
      <c r="I76" s="703"/>
      <c r="J76" s="703"/>
      <c r="K76" s="703"/>
      <c r="L76" s="703"/>
      <c r="M76" s="703"/>
      <c r="N76" s="703"/>
      <c r="O76" s="703"/>
      <c r="P76" s="704"/>
      <c r="Q76" s="51"/>
    </row>
    <row r="77" spans="1:19" ht="30.75" customHeight="1" thickBot="1" x14ac:dyDescent="0.25">
      <c r="A77" s="51"/>
      <c r="B77" s="53" t="s">
        <v>63</v>
      </c>
      <c r="C77" s="562" t="s">
        <v>183</v>
      </c>
      <c r="D77" s="563"/>
      <c r="E77" s="563"/>
      <c r="F77" s="563"/>
      <c r="G77" s="563"/>
      <c r="H77" s="563"/>
      <c r="I77" s="563"/>
      <c r="J77" s="563"/>
      <c r="K77" s="563"/>
      <c r="L77" s="563"/>
      <c r="M77" s="563"/>
      <c r="N77" s="563"/>
      <c r="O77" s="563"/>
      <c r="P77" s="564"/>
      <c r="Q77" s="51"/>
    </row>
    <row r="78" spans="1:19" ht="27.75" customHeight="1" thickBot="1" x14ac:dyDescent="0.25">
      <c r="A78" s="51"/>
      <c r="B78" s="53" t="s">
        <v>84</v>
      </c>
      <c r="C78" s="565" t="s">
        <v>85</v>
      </c>
      <c r="D78" s="565"/>
      <c r="E78" s="565"/>
      <c r="F78" s="565"/>
      <c r="G78" s="565"/>
      <c r="H78" s="565"/>
      <c r="I78" s="565"/>
      <c r="J78" s="565"/>
      <c r="K78" s="565"/>
      <c r="L78" s="565"/>
      <c r="M78" s="565"/>
      <c r="N78" s="565"/>
      <c r="O78" s="565"/>
      <c r="P78" s="566"/>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C77:P77"/>
    <mergeCell ref="C78:P78"/>
    <mergeCell ref="D28:E28"/>
    <mergeCell ref="C73:P73"/>
    <mergeCell ref="C74:P74"/>
    <mergeCell ref="C71:P71"/>
    <mergeCell ref="C72:P72"/>
    <mergeCell ref="B52:P67"/>
    <mergeCell ref="A68:Q68"/>
    <mergeCell ref="B69:B76"/>
    <mergeCell ref="C69:P69"/>
    <mergeCell ref="C70:P70"/>
    <mergeCell ref="C75:P75"/>
    <mergeCell ref="C76:P76"/>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O49">
    <cfRule type="cellIs" dxfId="81" priority="17" stopIfTrue="1" operator="equal">
      <formula>"0"</formula>
    </cfRule>
    <cfRule type="cellIs" dxfId="80" priority="18" stopIfTrue="1" operator="lessThanOrEqual">
      <formula>$S$5</formula>
    </cfRule>
    <cfRule type="cellIs" dxfId="79" priority="19" stopIfTrue="1" operator="greaterThanOrEqual">
      <formula>$S$2</formula>
    </cfRule>
    <cfRule type="cellIs" dxfId="66" priority="20" stopIfTrue="1" operator="between">
      <formula>$S$4</formula>
      <formula>$S$3</formula>
    </cfRule>
  </conditionalFormatting>
  <conditionalFormatting sqref="P49">
    <cfRule type="cellIs" dxfId="78" priority="13" stopIfTrue="1" operator="equal">
      <formula>"0"</formula>
    </cfRule>
    <cfRule type="cellIs" dxfId="77" priority="14" stopIfTrue="1" operator="lessThanOrEqual">
      <formula>$S$5</formula>
    </cfRule>
    <cfRule type="cellIs" dxfId="76" priority="15" stopIfTrue="1" operator="greaterThanOrEqual">
      <formula>$S$2</formula>
    </cfRule>
    <cfRule type="cellIs" dxfId="65" priority="16" stopIfTrue="1" operator="between">
      <formula>$S$4</formula>
      <formula>$S$3</formula>
    </cfRule>
  </conditionalFormatting>
  <conditionalFormatting sqref="I49">
    <cfRule type="cellIs" dxfId="75" priority="9" stopIfTrue="1" operator="equal">
      <formula>"0"</formula>
    </cfRule>
    <cfRule type="cellIs" dxfId="74" priority="10" stopIfTrue="1" operator="lessThanOrEqual">
      <formula>$S$5</formula>
    </cfRule>
    <cfRule type="cellIs" dxfId="73" priority="11" stopIfTrue="1" operator="greaterThanOrEqual">
      <formula>$S$2</formula>
    </cfRule>
    <cfRule type="cellIs" dxfId="64" priority="12" stopIfTrue="1" operator="between">
      <formula>$S$4</formula>
      <formula>$S$3</formula>
    </cfRule>
  </conditionalFormatting>
  <conditionalFormatting sqref="F49">
    <cfRule type="cellIs" dxfId="72" priority="5" stopIfTrue="1" operator="equal">
      <formula>"0"</formula>
    </cfRule>
    <cfRule type="cellIs" dxfId="71" priority="6" stopIfTrue="1" operator="lessThanOrEqual">
      <formula>$S$5</formula>
    </cfRule>
    <cfRule type="cellIs" dxfId="70" priority="7" stopIfTrue="1" operator="greaterThanOrEqual">
      <formula>$S$2</formula>
    </cfRule>
    <cfRule type="cellIs" dxfId="63" priority="8" stopIfTrue="1" operator="between">
      <formula>$S$4</formula>
      <formula>$S$3</formula>
    </cfRule>
  </conditionalFormatting>
  <conditionalFormatting sqref="L49">
    <cfRule type="cellIs" dxfId="69" priority="1" stopIfTrue="1" operator="equal">
      <formula>"0"</formula>
    </cfRule>
    <cfRule type="cellIs" dxfId="68" priority="2" stopIfTrue="1" operator="lessThanOrEqual">
      <formula>$S$5</formula>
    </cfRule>
    <cfRule type="cellIs" dxfId="67" priority="3" stopIfTrue="1" operator="greaterThanOrEqual">
      <formula>$S$2</formula>
    </cfRule>
    <cfRule type="cellIs" dxfId="62"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146"/>
  <sheetViews>
    <sheetView topLeftCell="A9" zoomScale="73" zoomScaleNormal="73" workbookViewId="0">
      <selection activeCell="J12" sqref="J12:J13"/>
    </sheetView>
  </sheetViews>
  <sheetFormatPr baseColWidth="10" defaultRowHeight="30" customHeight="1" x14ac:dyDescent="0.2"/>
  <cols>
    <col min="1" max="1" width="26.5703125" style="82" customWidth="1"/>
    <col min="2" max="2" width="26.28515625" style="75" customWidth="1"/>
    <col min="3" max="3" width="14.140625" style="75" customWidth="1"/>
    <col min="4" max="11" width="15.7109375" style="75" customWidth="1"/>
    <col min="12" max="12" width="13.5703125" style="75" customWidth="1"/>
    <col min="13" max="13" width="5.28515625" style="75" customWidth="1"/>
    <col min="14" max="14" width="10.7109375" style="75" customWidth="1"/>
    <col min="15" max="15" width="169.28515625" style="75" customWidth="1"/>
    <col min="16" max="18" width="11.42578125" style="107"/>
    <col min="19" max="19" width="11.42578125" style="95" hidden="1" customWidth="1"/>
    <col min="20" max="20" width="11.42578125" style="107"/>
    <col min="21" max="16384" width="11.42578125" style="75"/>
  </cols>
  <sheetData>
    <row r="1" spans="1:24" ht="30" customHeight="1" x14ac:dyDescent="0.25">
      <c r="A1" s="662"/>
      <c r="B1" s="657" t="s">
        <v>56</v>
      </c>
      <c r="C1" s="658"/>
      <c r="D1" s="658"/>
      <c r="E1" s="658"/>
      <c r="F1" s="658"/>
      <c r="G1" s="658"/>
      <c r="H1" s="658"/>
      <c r="I1" s="658"/>
      <c r="J1" s="658"/>
      <c r="K1" s="658"/>
      <c r="L1" s="658"/>
      <c r="M1" s="659"/>
      <c r="N1" s="585" t="str">
        <f>+PlanBienestar!N2:P2</f>
        <v>Código: GC-F-006</v>
      </c>
      <c r="O1" s="586"/>
      <c r="P1" s="106"/>
      <c r="Q1" s="106"/>
      <c r="T1" s="106"/>
      <c r="U1" s="72"/>
      <c r="V1" s="72"/>
      <c r="W1" s="73"/>
      <c r="X1" s="74"/>
    </row>
    <row r="2" spans="1:24" s="52" customFormat="1" ht="30" customHeight="1" x14ac:dyDescent="0.25">
      <c r="A2" s="662"/>
      <c r="B2" s="657" t="s">
        <v>87</v>
      </c>
      <c r="C2" s="658"/>
      <c r="D2" s="658"/>
      <c r="E2" s="658"/>
      <c r="F2" s="658"/>
      <c r="G2" s="658"/>
      <c r="H2" s="658"/>
      <c r="I2" s="658"/>
      <c r="J2" s="658"/>
      <c r="K2" s="658"/>
      <c r="L2" s="658"/>
      <c r="M2" s="659"/>
      <c r="N2" s="585" t="str">
        <f>+PlanBienestar!N3:P3</f>
        <v>Fecha: 14 de junio de 2019</v>
      </c>
      <c r="O2" s="586"/>
      <c r="P2" s="108"/>
      <c r="Q2" s="108"/>
      <c r="R2" s="109"/>
      <c r="S2" s="116" t="str">
        <f>+PlanBienestar!S2</f>
        <v>&gt;= 80%</v>
      </c>
      <c r="T2" s="108"/>
      <c r="U2" s="76"/>
      <c r="V2" s="76"/>
      <c r="W2" s="77"/>
      <c r="X2" s="78"/>
    </row>
    <row r="3" spans="1:24" s="52" customFormat="1" ht="30" customHeight="1" x14ac:dyDescent="0.25">
      <c r="A3" s="662"/>
      <c r="B3" s="657" t="s">
        <v>89</v>
      </c>
      <c r="C3" s="658"/>
      <c r="D3" s="658"/>
      <c r="E3" s="658"/>
      <c r="F3" s="658"/>
      <c r="G3" s="658"/>
      <c r="H3" s="658"/>
      <c r="I3" s="658"/>
      <c r="J3" s="658"/>
      <c r="K3" s="658"/>
      <c r="L3" s="658"/>
      <c r="M3" s="659"/>
      <c r="N3" s="585" t="str">
        <f>+PlanBienestar!N4:P4</f>
        <v>Versión 004</v>
      </c>
      <c r="O3" s="586"/>
      <c r="P3" s="108"/>
      <c r="Q3" s="108"/>
      <c r="R3" s="109"/>
      <c r="S3" s="96">
        <f>+PlanBienestar!S3</f>
        <v>0.79999989999999999</v>
      </c>
      <c r="T3" s="108"/>
      <c r="U3" s="76"/>
      <c r="V3" s="76"/>
      <c r="W3" s="77"/>
      <c r="X3" s="78"/>
    </row>
    <row r="4" spans="1:24" s="52" customFormat="1" ht="30" customHeight="1" x14ac:dyDescent="0.25">
      <c r="A4" s="662"/>
      <c r="B4" s="657" t="s">
        <v>91</v>
      </c>
      <c r="C4" s="658"/>
      <c r="D4" s="658"/>
      <c r="E4" s="658"/>
      <c r="F4" s="658"/>
      <c r="G4" s="658"/>
      <c r="H4" s="658"/>
      <c r="I4" s="658"/>
      <c r="J4" s="658"/>
      <c r="K4" s="658"/>
      <c r="L4" s="658"/>
      <c r="M4" s="659"/>
      <c r="N4" s="586" t="str">
        <f>+PlanBienestar!N5:P5</f>
        <v>Pagina 1 de 1</v>
      </c>
      <c r="O4" s="586"/>
      <c r="P4" s="110"/>
      <c r="Q4" s="110"/>
      <c r="R4" s="109"/>
      <c r="S4" s="96">
        <f>+PlanBienestar!S4</f>
        <v>0.70000008999999996</v>
      </c>
      <c r="T4" s="110"/>
      <c r="U4" s="79"/>
      <c r="V4" s="79"/>
      <c r="W4" s="77"/>
      <c r="X4" s="78"/>
    </row>
    <row r="5" spans="1:24" s="52" customFormat="1" ht="18" x14ac:dyDescent="0.25">
      <c r="A5" s="99"/>
      <c r="B5" s="100"/>
      <c r="C5" s="101"/>
      <c r="D5" s="101"/>
      <c r="E5" s="101"/>
      <c r="F5" s="101"/>
      <c r="G5" s="101"/>
      <c r="H5" s="101"/>
      <c r="I5" s="101"/>
      <c r="J5" s="101"/>
      <c r="K5" s="101"/>
      <c r="L5" s="101"/>
      <c r="M5" s="102"/>
      <c r="N5" s="102"/>
      <c r="O5" s="102"/>
      <c r="P5" s="110"/>
      <c r="Q5" s="110"/>
      <c r="R5" s="109"/>
      <c r="S5" s="96">
        <f>+PlanBienestar!S5</f>
        <v>0.7</v>
      </c>
      <c r="T5" s="110"/>
      <c r="U5" s="79"/>
      <c r="V5" s="79"/>
      <c r="W5" s="77"/>
      <c r="X5" s="78"/>
    </row>
    <row r="6" spans="1:24" s="52" customFormat="1" ht="13.5" customHeight="1" x14ac:dyDescent="0.25">
      <c r="A6" s="103" t="s">
        <v>0</v>
      </c>
      <c r="B6" s="104"/>
      <c r="C6" s="660" t="str">
        <f>+PlanBienestar!C12:P12</f>
        <v>GESTION DEL TALENTO HUMANO</v>
      </c>
      <c r="D6" s="660"/>
      <c r="E6" s="660"/>
      <c r="F6" s="660"/>
      <c r="G6" s="660"/>
      <c r="H6" s="660"/>
      <c r="I6" s="660"/>
      <c r="J6" s="660"/>
      <c r="K6" s="660"/>
      <c r="L6" s="660"/>
      <c r="M6" s="660"/>
      <c r="N6" s="660"/>
      <c r="O6" s="660"/>
      <c r="P6" s="109"/>
      <c r="Q6" s="109"/>
      <c r="R6" s="109"/>
      <c r="S6" s="96"/>
      <c r="T6" s="109"/>
    </row>
    <row r="7" spans="1:24" s="52" customFormat="1" ht="11.25" customHeight="1" x14ac:dyDescent="0.2">
      <c r="A7" s="105"/>
      <c r="B7" s="104"/>
      <c r="C7" s="104"/>
      <c r="D7" s="104"/>
      <c r="E7" s="104"/>
      <c r="F7" s="104"/>
      <c r="G7" s="104"/>
      <c r="H7" s="104"/>
      <c r="I7" s="104"/>
      <c r="J7" s="104"/>
      <c r="K7" s="104"/>
      <c r="L7" s="104"/>
      <c r="M7" s="104"/>
      <c r="N7" s="104"/>
      <c r="O7" s="104"/>
      <c r="P7" s="109"/>
      <c r="Q7" s="109"/>
      <c r="R7" s="109"/>
      <c r="S7" s="96"/>
      <c r="T7" s="109"/>
    </row>
    <row r="8" spans="1:24" s="80" customFormat="1" ht="30" customHeight="1" x14ac:dyDescent="0.2">
      <c r="A8" s="655" t="s">
        <v>92</v>
      </c>
      <c r="B8" s="655" t="s">
        <v>20</v>
      </c>
      <c r="C8" s="655" t="str">
        <f>+PlanBienestar!C14:P14</f>
        <v>Satisfacción del Plan Anual de Bienestar</v>
      </c>
      <c r="D8" s="655"/>
      <c r="E8" s="655"/>
      <c r="F8" s="655"/>
      <c r="G8" s="655"/>
      <c r="H8" s="655"/>
      <c r="I8" s="655"/>
      <c r="J8" s="655"/>
      <c r="K8" s="655"/>
      <c r="L8" s="655"/>
      <c r="M8" s="655" t="s">
        <v>94</v>
      </c>
      <c r="N8" s="655"/>
      <c r="O8" s="655"/>
      <c r="P8" s="111"/>
      <c r="Q8" s="111"/>
      <c r="R8" s="111"/>
      <c r="S8" s="95"/>
      <c r="T8" s="111"/>
    </row>
    <row r="9" spans="1:24" s="81" customFormat="1" ht="30" customHeight="1" x14ac:dyDescent="0.2">
      <c r="A9" s="655"/>
      <c r="B9" s="655"/>
      <c r="C9" s="224" t="s">
        <v>192</v>
      </c>
      <c r="D9" s="224" t="s">
        <v>93</v>
      </c>
      <c r="E9" s="224" t="s">
        <v>193</v>
      </c>
      <c r="F9" s="224" t="s">
        <v>93</v>
      </c>
      <c r="G9" s="224" t="s">
        <v>194</v>
      </c>
      <c r="H9" s="224" t="s">
        <v>93</v>
      </c>
      <c r="I9" s="224" t="s">
        <v>195</v>
      </c>
      <c r="J9" s="224" t="s">
        <v>93</v>
      </c>
      <c r="K9" s="224" t="s">
        <v>10</v>
      </c>
      <c r="L9" s="224" t="s">
        <v>93</v>
      </c>
      <c r="M9" s="656"/>
      <c r="N9" s="656"/>
      <c r="O9" s="656"/>
      <c r="P9" s="112"/>
      <c r="Q9" s="112"/>
      <c r="R9" s="112"/>
      <c r="S9" s="95"/>
      <c r="T9" s="112"/>
    </row>
    <row r="10" spans="1:24" s="52" customFormat="1" ht="69" customHeight="1" x14ac:dyDescent="0.2">
      <c r="A10" s="733" t="s">
        <v>275</v>
      </c>
      <c r="B10" s="225" t="str">
        <f>+PlanBienestar!B40</f>
        <v>No. de preguntas con calificación bueno, muy bueno y excelente</v>
      </c>
      <c r="C10" s="243">
        <f>C12+C14</f>
        <v>686</v>
      </c>
      <c r="D10" s="729">
        <f>IF(C10=0,"0",C10/C11)</f>
        <v>1</v>
      </c>
      <c r="E10" s="243">
        <f>+E12+E14</f>
        <v>294</v>
      </c>
      <c r="F10" s="729">
        <f>IF(E10=0,"0",E10/E11)</f>
        <v>1</v>
      </c>
      <c r="G10" s="243">
        <f>+G12+G14</f>
        <v>910</v>
      </c>
      <c r="H10" s="729">
        <f>IF(G10=0,"0",G10/G11)</f>
        <v>1</v>
      </c>
      <c r="I10" s="247">
        <f>+I12+I14</f>
        <v>0</v>
      </c>
      <c r="J10" s="737" t="str">
        <f>IF(I10=0,"0",I10/I11)</f>
        <v>0</v>
      </c>
      <c r="K10" s="240">
        <f t="shared" ref="K10:K15" si="0">+C10+E10+G10+I10</f>
        <v>1890</v>
      </c>
      <c r="L10" s="736">
        <f>IF(K10=0,"0",K10/K11)</f>
        <v>1</v>
      </c>
      <c r="M10" s="720"/>
      <c r="N10" s="721"/>
      <c r="O10" s="722"/>
      <c r="P10" s="109"/>
      <c r="Q10" s="109"/>
      <c r="R10" s="109"/>
      <c r="S10" s="95"/>
      <c r="T10" s="109"/>
    </row>
    <row r="11" spans="1:24" s="52" customFormat="1" ht="66.75" customHeight="1" x14ac:dyDescent="0.2">
      <c r="A11" s="734"/>
      <c r="B11" s="225" t="str">
        <f>+PlanBienestar!B41</f>
        <v>No. de preguntas que fueron contestadas en el periodo evaluado</v>
      </c>
      <c r="C11" s="243">
        <f>C13+C15</f>
        <v>686</v>
      </c>
      <c r="D11" s="729"/>
      <c r="E11" s="243">
        <f>+E13+E15</f>
        <v>294</v>
      </c>
      <c r="F11" s="729"/>
      <c r="G11" s="243">
        <f>+G13+G15</f>
        <v>910</v>
      </c>
      <c r="H11" s="729"/>
      <c r="I11" s="243">
        <f>+I13+I15</f>
        <v>0</v>
      </c>
      <c r="J11" s="737"/>
      <c r="K11" s="240">
        <f t="shared" si="0"/>
        <v>1890</v>
      </c>
      <c r="L11" s="736"/>
      <c r="M11" s="723"/>
      <c r="N11" s="724"/>
      <c r="O11" s="725"/>
      <c r="P11" s="109"/>
      <c r="Q11" s="109"/>
      <c r="R11" s="109"/>
      <c r="S11" s="95"/>
      <c r="T11" s="109"/>
    </row>
    <row r="12" spans="1:24" ht="362.25" customHeight="1" x14ac:dyDescent="0.2">
      <c r="A12" s="734"/>
      <c r="B12" s="225" t="str">
        <f>+PlanBienestar!$B$40</f>
        <v>No. de preguntas con calificación bueno, muy bueno y excelente</v>
      </c>
      <c r="C12" s="242"/>
      <c r="D12" s="727" t="str">
        <f>IF(C12=0,"0",C12/C13)</f>
        <v>0</v>
      </c>
      <c r="E12" s="242">
        <v>294</v>
      </c>
      <c r="F12" s="727">
        <f>IF(E12=0,"0",E12/E13)</f>
        <v>1</v>
      </c>
      <c r="G12" s="242">
        <v>784</v>
      </c>
      <c r="H12" s="728">
        <f>IF(G12=0,"0",G12/G13)</f>
        <v>1</v>
      </c>
      <c r="I12" s="229"/>
      <c r="J12" s="728" t="str">
        <f>IF(I12=0,"0",I12/I13)</f>
        <v>0</v>
      </c>
      <c r="K12" s="248">
        <f t="shared" si="0"/>
        <v>1078</v>
      </c>
      <c r="L12" s="710">
        <f>IF(K12=0,"0",K12/K13)</f>
        <v>1</v>
      </c>
      <c r="M12" s="711" t="s">
        <v>341</v>
      </c>
      <c r="N12" s="712"/>
      <c r="O12" s="713"/>
      <c r="X12" s="75">
        <v>0</v>
      </c>
    </row>
    <row r="13" spans="1:24" ht="93" customHeight="1" x14ac:dyDescent="0.2">
      <c r="A13" s="735"/>
      <c r="B13" s="225" t="str">
        <f>+PlanBienestar!$B$41</f>
        <v>No. de preguntas que fueron contestadas en el periodo evaluado</v>
      </c>
      <c r="C13" s="242"/>
      <c r="D13" s="727"/>
      <c r="E13" s="242">
        <v>294</v>
      </c>
      <c r="F13" s="727"/>
      <c r="G13" s="242">
        <v>784</v>
      </c>
      <c r="H13" s="728"/>
      <c r="I13" s="229"/>
      <c r="J13" s="728"/>
      <c r="K13" s="248">
        <f t="shared" si="0"/>
        <v>1078</v>
      </c>
      <c r="L13" s="710"/>
      <c r="M13" s="730"/>
      <c r="N13" s="731"/>
      <c r="O13" s="732"/>
    </row>
    <row r="14" spans="1:24" ht="82.5" customHeight="1" x14ac:dyDescent="0.2">
      <c r="A14" s="726" t="s">
        <v>270</v>
      </c>
      <c r="B14" s="225" t="str">
        <f>+PlanBienestar!$B$40</f>
        <v>No. de preguntas con calificación bueno, muy bueno y excelente</v>
      </c>
      <c r="C14" s="228">
        <v>686</v>
      </c>
      <c r="D14" s="727">
        <f>IF(C14=0,"0",C14/C15)</f>
        <v>1</v>
      </c>
      <c r="E14" s="228">
        <v>0</v>
      </c>
      <c r="F14" s="728" t="str">
        <f>IF(E14=0,"0",E14/E15)</f>
        <v>0</v>
      </c>
      <c r="G14" s="228">
        <v>126</v>
      </c>
      <c r="H14" s="728">
        <f>IF(G14=0,"0",G14/G15)</f>
        <v>1</v>
      </c>
      <c r="I14" s="229"/>
      <c r="J14" s="728" t="str">
        <f>IF(I14=0,"0",I14/I15)</f>
        <v>0</v>
      </c>
      <c r="K14" s="248">
        <f t="shared" si="0"/>
        <v>812</v>
      </c>
      <c r="L14" s="710">
        <f>IF(K14=0,"0",K14/K15)</f>
        <v>1</v>
      </c>
      <c r="M14" s="714"/>
      <c r="N14" s="715"/>
      <c r="O14" s="716"/>
    </row>
    <row r="15" spans="1:24" ht="84.75" customHeight="1" x14ac:dyDescent="0.2">
      <c r="A15" s="726"/>
      <c r="B15" s="225" t="str">
        <f>+PlanBienestar!$B$41</f>
        <v>No. de preguntas que fueron contestadas en el periodo evaluado</v>
      </c>
      <c r="C15" s="228">
        <v>686</v>
      </c>
      <c r="D15" s="727"/>
      <c r="E15" s="228">
        <v>0</v>
      </c>
      <c r="F15" s="728"/>
      <c r="G15" s="228">
        <v>126</v>
      </c>
      <c r="H15" s="728"/>
      <c r="I15" s="229"/>
      <c r="J15" s="728"/>
      <c r="K15" s="249">
        <f t="shared" si="0"/>
        <v>812</v>
      </c>
      <c r="L15" s="710"/>
      <c r="M15" s="717"/>
      <c r="N15" s="718"/>
      <c r="O15" s="719"/>
    </row>
    <row r="16" spans="1:24" ht="30" customHeight="1" x14ac:dyDescent="0.2">
      <c r="I16" s="197"/>
      <c r="L16" s="279">
        <f>AVERAGE(L10:L15)</f>
        <v>1</v>
      </c>
    </row>
    <row r="66" spans="19:19" ht="30" customHeight="1" x14ac:dyDescent="0.2">
      <c r="S66" s="97"/>
    </row>
    <row r="136" spans="19:19" ht="30" customHeight="1" x14ac:dyDescent="0.2">
      <c r="S136" s="98"/>
    </row>
    <row r="137" spans="19:19" ht="30" customHeight="1" x14ac:dyDescent="0.2">
      <c r="S137" s="98"/>
    </row>
    <row r="138" spans="19:19" ht="30" customHeight="1" x14ac:dyDescent="0.2">
      <c r="S138" s="98"/>
    </row>
    <row r="139" spans="19:19" ht="30" customHeight="1" x14ac:dyDescent="0.2">
      <c r="S139" s="98"/>
    </row>
    <row r="140" spans="19:19" ht="30" customHeight="1" x14ac:dyDescent="0.2">
      <c r="S140" s="98"/>
    </row>
    <row r="141" spans="19:19" ht="30" customHeight="1" x14ac:dyDescent="0.2">
      <c r="S141" s="98"/>
    </row>
    <row r="142" spans="19:19" ht="30" customHeight="1" x14ac:dyDescent="0.2">
      <c r="S142" s="98"/>
    </row>
    <row r="143" spans="19:19" ht="30" customHeight="1" x14ac:dyDescent="0.2">
      <c r="S143" s="98"/>
    </row>
    <row r="144" spans="19:19" ht="30" customHeight="1" x14ac:dyDescent="0.2">
      <c r="S144" s="98"/>
    </row>
    <row r="145" spans="19:19" ht="30" customHeight="1" x14ac:dyDescent="0.2">
      <c r="S145" s="98"/>
    </row>
    <row r="146" spans="19:19" ht="30" customHeight="1" x14ac:dyDescent="0.2">
      <c r="S146" s="98"/>
    </row>
  </sheetData>
  <sheetProtection sheet="1" formatCells="0" formatColumns="0" formatRows="0" insertRows="0"/>
  <mergeCells count="35">
    <mergeCell ref="F14:F15"/>
    <mergeCell ref="H14:H15"/>
    <mergeCell ref="J14:J15"/>
    <mergeCell ref="D10:D11"/>
    <mergeCell ref="J10:J11"/>
    <mergeCell ref="D12:D13"/>
    <mergeCell ref="F12:F13"/>
    <mergeCell ref="H12:H13"/>
    <mergeCell ref="B1:M1"/>
    <mergeCell ref="M13:O13"/>
    <mergeCell ref="A10:A13"/>
    <mergeCell ref="L10:L11"/>
    <mergeCell ref="N1:O1"/>
    <mergeCell ref="B2:M2"/>
    <mergeCell ref="N2:O2"/>
    <mergeCell ref="B3:M3"/>
    <mergeCell ref="A1:A4"/>
    <mergeCell ref="N3:O3"/>
    <mergeCell ref="C6:O6"/>
    <mergeCell ref="B4:M4"/>
    <mergeCell ref="J12:J13"/>
    <mergeCell ref="L12:L13"/>
    <mergeCell ref="N4:O4"/>
    <mergeCell ref="F10:F11"/>
    <mergeCell ref="H10:H11"/>
    <mergeCell ref="L14:L15"/>
    <mergeCell ref="M12:O12"/>
    <mergeCell ref="A8:A9"/>
    <mergeCell ref="B8:B9"/>
    <mergeCell ref="C8:L8"/>
    <mergeCell ref="M8:O9"/>
    <mergeCell ref="M14:O15"/>
    <mergeCell ref="M10:O11"/>
    <mergeCell ref="A14:A15"/>
    <mergeCell ref="D14:D15"/>
  </mergeCells>
  <conditionalFormatting sqref="L10">
    <cfRule type="cellIs" dxfId="61" priority="9" stopIfTrue="1" operator="equal">
      <formula>"0"</formula>
    </cfRule>
    <cfRule type="cellIs" dxfId="60" priority="10" stopIfTrue="1" operator="lessThanOrEqual">
      <formula>$S$5</formula>
    </cfRule>
    <cfRule type="cellIs" dxfId="59" priority="11" stopIfTrue="1" operator="greaterThanOrEqual">
      <formula>$S$2</formula>
    </cfRule>
    <cfRule type="cellIs" dxfId="52" priority="12" stopIfTrue="1" operator="between">
      <formula>$S$4</formula>
      <formula>$S$3</formula>
    </cfRule>
  </conditionalFormatting>
  <conditionalFormatting sqref="L12">
    <cfRule type="cellIs" dxfId="58" priority="5" stopIfTrue="1" operator="equal">
      <formula>"0"</formula>
    </cfRule>
    <cfRule type="cellIs" dxfId="57" priority="6" stopIfTrue="1" operator="lessThanOrEqual">
      <formula>$S$5</formula>
    </cfRule>
    <cfRule type="cellIs" dxfId="56" priority="7" stopIfTrue="1" operator="greaterThanOrEqual">
      <formula>$S$2</formula>
    </cfRule>
    <cfRule type="cellIs" dxfId="51" priority="8" stopIfTrue="1" operator="between">
      <formula>$S$4</formula>
      <formula>$S$3</formula>
    </cfRule>
  </conditionalFormatting>
  <conditionalFormatting sqref="L14">
    <cfRule type="cellIs" dxfId="55" priority="1" stopIfTrue="1" operator="equal">
      <formula>"0"</formula>
    </cfRule>
    <cfRule type="cellIs" dxfId="54" priority="2" stopIfTrue="1" operator="lessThanOrEqual">
      <formula>$S$5</formula>
    </cfRule>
    <cfRule type="cellIs" dxfId="53" priority="3" stopIfTrue="1" operator="greaterThanOrEqual">
      <formula>$S$2</formula>
    </cfRule>
    <cfRule type="cellIs" dxfId="50"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T180"/>
  <sheetViews>
    <sheetView topLeftCell="B1" zoomScaleNormal="100" workbookViewId="0">
      <selection activeCell="C26" sqref="C26:P26"/>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95.85546875" style="49" customWidth="1"/>
    <col min="17" max="18" width="11.7109375" style="49" customWidth="1"/>
    <col min="19" max="19" width="15.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434"/>
      <c r="C2" s="437" t="s">
        <v>56</v>
      </c>
      <c r="D2" s="438"/>
      <c r="E2" s="438"/>
      <c r="F2" s="438"/>
      <c r="G2" s="438"/>
      <c r="H2" s="438"/>
      <c r="I2" s="438"/>
      <c r="J2" s="438"/>
      <c r="K2" s="438"/>
      <c r="L2" s="438"/>
      <c r="M2" s="439"/>
      <c r="N2" s="440" t="s">
        <v>178</v>
      </c>
      <c r="O2" s="441"/>
      <c r="P2" s="442"/>
      <c r="S2" s="158">
        <v>0.95</v>
      </c>
    </row>
    <row r="3" spans="1:19" ht="15.75" customHeight="1" x14ac:dyDescent="0.2">
      <c r="B3" s="435"/>
      <c r="C3" s="443" t="s">
        <v>58</v>
      </c>
      <c r="D3" s="444"/>
      <c r="E3" s="444"/>
      <c r="F3" s="444"/>
      <c r="G3" s="444"/>
      <c r="H3" s="444"/>
      <c r="I3" s="444"/>
      <c r="J3" s="444"/>
      <c r="K3" s="444"/>
      <c r="L3" s="444"/>
      <c r="M3" s="445"/>
      <c r="N3" s="446" t="s">
        <v>271</v>
      </c>
      <c r="O3" s="447"/>
      <c r="P3" s="448"/>
      <c r="S3" s="158">
        <v>0.94444899999999998</v>
      </c>
    </row>
    <row r="4" spans="1:19" ht="15.75" customHeight="1" x14ac:dyDescent="0.2">
      <c r="B4" s="435"/>
      <c r="C4" s="443" t="s">
        <v>59</v>
      </c>
      <c r="D4" s="444"/>
      <c r="E4" s="444"/>
      <c r="F4" s="444"/>
      <c r="G4" s="444"/>
      <c r="H4" s="444"/>
      <c r="I4" s="444"/>
      <c r="J4" s="444"/>
      <c r="K4" s="444"/>
      <c r="L4" s="444"/>
      <c r="M4" s="445"/>
      <c r="N4" s="446" t="s">
        <v>179</v>
      </c>
      <c r="O4" s="447"/>
      <c r="P4" s="448"/>
      <c r="S4" s="158">
        <v>0.85</v>
      </c>
    </row>
    <row r="5" spans="1:19" ht="16.5" customHeight="1" thickBot="1" x14ac:dyDescent="0.25">
      <c r="B5" s="436"/>
      <c r="C5" s="449" t="s">
        <v>60</v>
      </c>
      <c r="D5" s="450"/>
      <c r="E5" s="450"/>
      <c r="F5" s="450"/>
      <c r="G5" s="450"/>
      <c r="H5" s="450"/>
      <c r="I5" s="450"/>
      <c r="J5" s="450"/>
      <c r="K5" s="450"/>
      <c r="L5" s="450"/>
      <c r="M5" s="451"/>
      <c r="N5" s="452" t="s">
        <v>61</v>
      </c>
      <c r="O5" s="453"/>
      <c r="P5" s="454"/>
      <c r="S5" s="158">
        <v>0.84444900000000001</v>
      </c>
    </row>
    <row r="6" spans="1:19" ht="13.5" thickBot="1" x14ac:dyDescent="0.25">
      <c r="B6" s="85"/>
      <c r="C6" s="85"/>
      <c r="D6" s="85"/>
      <c r="E6" s="85"/>
      <c r="F6" s="85"/>
      <c r="G6" s="85"/>
      <c r="H6" s="85"/>
      <c r="I6" s="85"/>
      <c r="J6" s="85"/>
      <c r="K6" s="85"/>
      <c r="L6" s="85"/>
      <c r="M6" s="85"/>
      <c r="N6" s="85"/>
      <c r="O6" s="85"/>
      <c r="P6" s="85"/>
    </row>
    <row r="7" spans="1:19" x14ac:dyDescent="0.2">
      <c r="A7" s="51"/>
      <c r="B7" s="455" t="s">
        <v>65</v>
      </c>
      <c r="C7" s="456"/>
      <c r="D7" s="456"/>
      <c r="E7" s="456"/>
      <c r="F7" s="456"/>
      <c r="G7" s="456"/>
      <c r="H7" s="456"/>
      <c r="I7" s="456"/>
      <c r="J7" s="456"/>
      <c r="K7" s="456"/>
      <c r="L7" s="456"/>
      <c r="M7" s="456"/>
      <c r="N7" s="456"/>
      <c r="O7" s="456"/>
      <c r="P7" s="457"/>
      <c r="Q7" s="51"/>
      <c r="S7" s="96"/>
    </row>
    <row r="8" spans="1:19" ht="13.5" thickBot="1" x14ac:dyDescent="0.25">
      <c r="A8" s="51"/>
      <c r="B8" s="458"/>
      <c r="C8" s="459"/>
      <c r="D8" s="459"/>
      <c r="E8" s="459"/>
      <c r="F8" s="459"/>
      <c r="G8" s="459"/>
      <c r="H8" s="459"/>
      <c r="I8" s="459"/>
      <c r="J8" s="459"/>
      <c r="K8" s="459"/>
      <c r="L8" s="459"/>
      <c r="M8" s="459"/>
      <c r="N8" s="459"/>
      <c r="O8" s="459"/>
      <c r="P8" s="460"/>
      <c r="Q8" s="51"/>
    </row>
    <row r="9" spans="1:19" ht="6.75" customHeight="1" thickBot="1" x14ac:dyDescent="0.25">
      <c r="A9" s="51"/>
      <c r="B9" s="461"/>
      <c r="C9" s="461"/>
      <c r="D9" s="461"/>
      <c r="E9" s="461"/>
      <c r="F9" s="461"/>
      <c r="G9" s="461"/>
      <c r="H9" s="461"/>
      <c r="I9" s="461"/>
      <c r="J9" s="461"/>
      <c r="K9" s="461"/>
      <c r="L9" s="461"/>
      <c r="M9" s="461"/>
      <c r="N9" s="461"/>
      <c r="O9" s="461"/>
      <c r="P9" s="461"/>
      <c r="Q9" s="51"/>
    </row>
    <row r="10" spans="1:19" ht="26.25" customHeight="1" thickBot="1" x14ac:dyDescent="0.25">
      <c r="A10" s="51"/>
      <c r="B10" s="86" t="s">
        <v>83</v>
      </c>
      <c r="C10" s="462">
        <v>2023</v>
      </c>
      <c r="D10" s="463"/>
      <c r="E10" s="463"/>
      <c r="F10" s="463"/>
      <c r="G10" s="463"/>
      <c r="H10" s="463"/>
      <c r="I10" s="464"/>
      <c r="J10" s="465" t="s">
        <v>1</v>
      </c>
      <c r="K10" s="466"/>
      <c r="L10" s="466"/>
      <c r="M10" s="466"/>
      <c r="N10" s="749" t="s">
        <v>282</v>
      </c>
      <c r="O10" s="750"/>
      <c r="P10" s="751"/>
      <c r="Q10" s="51"/>
    </row>
    <row r="11" spans="1:19" ht="4.5" customHeight="1" thickBot="1" x14ac:dyDescent="0.25">
      <c r="A11" s="51"/>
      <c r="B11" s="470"/>
      <c r="C11" s="471"/>
      <c r="D11" s="471"/>
      <c r="E11" s="471"/>
      <c r="F11" s="471"/>
      <c r="G11" s="471"/>
      <c r="H11" s="471"/>
      <c r="I11" s="471"/>
      <c r="J11" s="471"/>
      <c r="K11" s="471"/>
      <c r="L11" s="471"/>
      <c r="M11" s="471"/>
      <c r="N11" s="471"/>
      <c r="O11" s="471"/>
      <c r="P11" s="472"/>
      <c r="Q11" s="51"/>
    </row>
    <row r="12" spans="1:19" ht="13.5" thickBot="1" x14ac:dyDescent="0.25">
      <c r="A12" s="51"/>
      <c r="B12" s="60" t="s">
        <v>0</v>
      </c>
      <c r="C12" s="522" t="s">
        <v>171</v>
      </c>
      <c r="D12" s="522"/>
      <c r="E12" s="522"/>
      <c r="F12" s="522"/>
      <c r="G12" s="522"/>
      <c r="H12" s="522"/>
      <c r="I12" s="522"/>
      <c r="J12" s="522"/>
      <c r="K12" s="522"/>
      <c r="L12" s="522"/>
      <c r="M12" s="522"/>
      <c r="N12" s="522"/>
      <c r="O12" s="522"/>
      <c r="P12" s="523"/>
      <c r="Q12" s="51"/>
    </row>
    <row r="13" spans="1:19" ht="4.5" customHeight="1" thickBot="1" x14ac:dyDescent="0.25">
      <c r="A13" s="51"/>
      <c r="B13" s="475"/>
      <c r="C13" s="476"/>
      <c r="D13" s="476"/>
      <c r="E13" s="476"/>
      <c r="F13" s="476"/>
      <c r="G13" s="476"/>
      <c r="H13" s="476"/>
      <c r="I13" s="476"/>
      <c r="J13" s="476"/>
      <c r="K13" s="476"/>
      <c r="L13" s="476"/>
      <c r="M13" s="476"/>
      <c r="N13" s="476"/>
      <c r="O13" s="476"/>
      <c r="P13" s="477"/>
      <c r="Q13" s="51"/>
    </row>
    <row r="14" spans="1:19" ht="18" customHeight="1" thickBot="1" x14ac:dyDescent="0.25">
      <c r="A14" s="51"/>
      <c r="B14" s="60" t="s">
        <v>6</v>
      </c>
      <c r="C14" s="478" t="s">
        <v>285</v>
      </c>
      <c r="D14" s="479"/>
      <c r="E14" s="479"/>
      <c r="F14" s="479"/>
      <c r="G14" s="479"/>
      <c r="H14" s="479"/>
      <c r="I14" s="479"/>
      <c r="J14" s="479"/>
      <c r="K14" s="479"/>
      <c r="L14" s="479"/>
      <c r="M14" s="479"/>
      <c r="N14" s="479"/>
      <c r="O14" s="479"/>
      <c r="P14" s="480"/>
      <c r="Q14" s="51"/>
    </row>
    <row r="15" spans="1:19" ht="4.5" customHeight="1" thickBot="1" x14ac:dyDescent="0.25">
      <c r="A15" s="51"/>
      <c r="B15" s="487"/>
      <c r="C15" s="488"/>
      <c r="D15" s="488"/>
      <c r="E15" s="488"/>
      <c r="F15" s="488"/>
      <c r="G15" s="488"/>
      <c r="H15" s="488"/>
      <c r="I15" s="488"/>
      <c r="J15" s="488"/>
      <c r="K15" s="488"/>
      <c r="L15" s="488"/>
      <c r="M15" s="488"/>
      <c r="N15" s="488"/>
      <c r="O15" s="488"/>
      <c r="P15" s="489"/>
      <c r="Q15" s="51"/>
    </row>
    <row r="16" spans="1:19" ht="32.25" customHeight="1" thickBot="1" x14ac:dyDescent="0.25">
      <c r="A16" s="51"/>
      <c r="B16" s="60" t="s">
        <v>25</v>
      </c>
      <c r="C16" s="667" t="s">
        <v>197</v>
      </c>
      <c r="D16" s="668"/>
      <c r="E16" s="668"/>
      <c r="F16" s="668"/>
      <c r="G16" s="668"/>
      <c r="H16" s="668"/>
      <c r="I16" s="668"/>
      <c r="J16" s="668"/>
      <c r="K16" s="668"/>
      <c r="L16" s="668"/>
      <c r="M16" s="668"/>
      <c r="N16" s="668"/>
      <c r="O16" s="668"/>
      <c r="P16" s="669"/>
      <c r="Q16" s="51"/>
    </row>
    <row r="17" spans="1:18" ht="4.5" customHeight="1" thickBot="1" x14ac:dyDescent="0.25">
      <c r="A17" s="51"/>
      <c r="B17" s="487"/>
      <c r="C17" s="488"/>
      <c r="D17" s="488"/>
      <c r="E17" s="488"/>
      <c r="F17" s="488"/>
      <c r="G17" s="488"/>
      <c r="H17" s="488"/>
      <c r="I17" s="488"/>
      <c r="J17" s="488"/>
      <c r="K17" s="488"/>
      <c r="L17" s="488"/>
      <c r="M17" s="488"/>
      <c r="N17" s="488"/>
      <c r="O17" s="488"/>
      <c r="P17" s="489"/>
      <c r="Q17" s="51"/>
    </row>
    <row r="18" spans="1:18" ht="26.25" customHeight="1" thickBot="1" x14ac:dyDescent="0.25">
      <c r="A18" s="51"/>
      <c r="B18" s="60" t="s">
        <v>11</v>
      </c>
      <c r="C18" s="490" t="s">
        <v>308</v>
      </c>
      <c r="D18" s="491"/>
      <c r="E18" s="491"/>
      <c r="F18" s="491"/>
      <c r="G18" s="491"/>
      <c r="H18" s="491"/>
      <c r="I18" s="491"/>
      <c r="J18" s="491"/>
      <c r="K18" s="491"/>
      <c r="L18" s="491"/>
      <c r="M18" s="491"/>
      <c r="N18" s="491"/>
      <c r="O18" s="491"/>
      <c r="P18" s="492"/>
      <c r="Q18" s="51"/>
    </row>
    <row r="19" spans="1:18" ht="4.5" customHeight="1" thickBot="1" x14ac:dyDescent="0.25">
      <c r="A19" s="51"/>
      <c r="B19" s="493"/>
      <c r="C19" s="493"/>
      <c r="D19" s="493"/>
      <c r="E19" s="493"/>
      <c r="F19" s="493"/>
      <c r="G19" s="493"/>
      <c r="H19" s="493"/>
      <c r="I19" s="493"/>
      <c r="J19" s="493"/>
      <c r="K19" s="493"/>
      <c r="L19" s="493"/>
      <c r="M19" s="493"/>
      <c r="N19" s="493"/>
      <c r="O19" s="493"/>
      <c r="P19" s="493"/>
      <c r="Q19" s="51"/>
    </row>
    <row r="20" spans="1:18"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18" ht="4.5" customHeight="1" thickBot="1" x14ac:dyDescent="0.25">
      <c r="A21" s="51"/>
      <c r="B21" s="497"/>
      <c r="C21" s="498"/>
      <c r="D21" s="498"/>
      <c r="E21" s="498"/>
      <c r="F21" s="498"/>
      <c r="G21" s="498"/>
      <c r="H21" s="498"/>
      <c r="I21" s="498"/>
      <c r="J21" s="498"/>
      <c r="K21" s="498"/>
      <c r="L21" s="498"/>
      <c r="M21" s="498"/>
      <c r="N21" s="498"/>
      <c r="O21" s="498"/>
      <c r="P21" s="499"/>
      <c r="Q21" s="51"/>
    </row>
    <row r="22" spans="1:18" ht="40.5" customHeight="1" thickBot="1" x14ac:dyDescent="0.25">
      <c r="A22" s="51"/>
      <c r="B22" s="60" t="s">
        <v>3</v>
      </c>
      <c r="C22" s="752" t="s">
        <v>286</v>
      </c>
      <c r="D22" s="753"/>
      <c r="E22" s="753"/>
      <c r="F22" s="753"/>
      <c r="G22" s="753"/>
      <c r="H22" s="753"/>
      <c r="I22" s="753"/>
      <c r="J22" s="753"/>
      <c r="K22" s="753"/>
      <c r="L22" s="753"/>
      <c r="M22" s="753"/>
      <c r="N22" s="753"/>
      <c r="O22" s="753"/>
      <c r="P22" s="754"/>
      <c r="Q22" s="51"/>
    </row>
    <row r="23" spans="1:18" ht="4.5" customHeight="1" thickBot="1" x14ac:dyDescent="0.25">
      <c r="A23" s="51"/>
      <c r="B23" s="487"/>
      <c r="C23" s="488"/>
      <c r="D23" s="488"/>
      <c r="E23" s="488"/>
      <c r="F23" s="488"/>
      <c r="G23" s="488"/>
      <c r="H23" s="488"/>
      <c r="I23" s="488"/>
      <c r="J23" s="488"/>
      <c r="K23" s="488"/>
      <c r="L23" s="488"/>
      <c r="M23" s="488"/>
      <c r="N23" s="488"/>
      <c r="O23" s="488"/>
      <c r="P23" s="489"/>
      <c r="Q23" s="51"/>
    </row>
    <row r="24" spans="1:18" ht="72.75" customHeight="1" thickBot="1" x14ac:dyDescent="0.25">
      <c r="A24" s="51"/>
      <c r="B24" s="60" t="s">
        <v>12</v>
      </c>
      <c r="C24" s="755" t="s">
        <v>287</v>
      </c>
      <c r="D24" s="676"/>
      <c r="E24" s="676"/>
      <c r="F24" s="676"/>
      <c r="G24" s="676"/>
      <c r="H24" s="676"/>
      <c r="I24" s="676"/>
      <c r="J24" s="676"/>
      <c r="K24" s="676"/>
      <c r="L24" s="676"/>
      <c r="M24" s="676"/>
      <c r="N24" s="676"/>
      <c r="O24" s="676"/>
      <c r="P24" s="677"/>
      <c r="Q24" s="51"/>
    </row>
    <row r="25" spans="1:18" ht="4.5" customHeight="1" thickBot="1" x14ac:dyDescent="0.25">
      <c r="A25" s="51"/>
      <c r="B25" s="506"/>
      <c r="C25" s="507"/>
      <c r="D25" s="507"/>
      <c r="E25" s="507"/>
      <c r="F25" s="507"/>
      <c r="G25" s="507"/>
      <c r="H25" s="507"/>
      <c r="I25" s="507"/>
      <c r="J25" s="507"/>
      <c r="K25" s="507"/>
      <c r="L25" s="507"/>
      <c r="M25" s="507"/>
      <c r="N25" s="507"/>
      <c r="O25" s="507"/>
      <c r="P25" s="508"/>
      <c r="Q25" s="51"/>
    </row>
    <row r="26" spans="1:18" ht="13.5" customHeight="1" thickBot="1" x14ac:dyDescent="0.3">
      <c r="A26" s="51"/>
      <c r="B26" s="128" t="s">
        <v>2</v>
      </c>
      <c r="C26" s="756">
        <v>95</v>
      </c>
      <c r="D26" s="757"/>
      <c r="E26" s="757"/>
      <c r="F26" s="757"/>
      <c r="G26" s="757"/>
      <c r="H26" s="757"/>
      <c r="I26" s="757"/>
      <c r="J26" s="757"/>
      <c r="K26" s="757"/>
      <c r="L26" s="757"/>
      <c r="M26" s="757"/>
      <c r="N26" s="757"/>
      <c r="O26" s="757"/>
      <c r="P26" s="758"/>
      <c r="Q26" s="156"/>
      <c r="R26" s="157"/>
    </row>
    <row r="27" spans="1:18" ht="4.5" customHeight="1" thickBot="1" x14ac:dyDescent="0.25">
      <c r="A27" s="51"/>
      <c r="B27" s="759"/>
      <c r="C27" s="760"/>
      <c r="D27" s="760"/>
      <c r="E27" s="760"/>
      <c r="F27" s="760"/>
      <c r="G27" s="760"/>
      <c r="H27" s="760"/>
      <c r="I27" s="760"/>
      <c r="J27" s="760"/>
      <c r="K27" s="760"/>
      <c r="L27" s="760"/>
      <c r="M27" s="760"/>
      <c r="N27" s="760"/>
      <c r="O27" s="760"/>
      <c r="P27" s="761"/>
      <c r="Q27" s="51"/>
    </row>
    <row r="28" spans="1:18" ht="12.75" customHeight="1" thickBot="1" x14ac:dyDescent="0.25">
      <c r="A28" s="51"/>
      <c r="B28" s="128" t="s">
        <v>13</v>
      </c>
      <c r="C28" s="129" t="s">
        <v>14</v>
      </c>
      <c r="D28" s="763" t="s">
        <v>222</v>
      </c>
      <c r="E28" s="764"/>
      <c r="F28" s="764"/>
      <c r="G28" s="765"/>
      <c r="H28" s="762" t="s">
        <v>15</v>
      </c>
      <c r="I28" s="762"/>
      <c r="J28" s="762"/>
      <c r="K28" s="763" t="s">
        <v>223</v>
      </c>
      <c r="L28" s="764"/>
      <c r="M28" s="765"/>
      <c r="N28" s="766" t="s">
        <v>16</v>
      </c>
      <c r="O28" s="767"/>
      <c r="P28" s="130" t="s">
        <v>228</v>
      </c>
      <c r="Q28" s="51"/>
    </row>
    <row r="29" spans="1:18" ht="4.5" customHeight="1" thickBot="1" x14ac:dyDescent="0.25">
      <c r="A29" s="51"/>
      <c r="B29" s="518"/>
      <c r="C29" s="519"/>
      <c r="D29" s="519"/>
      <c r="E29" s="519"/>
      <c r="F29" s="519"/>
      <c r="G29" s="519"/>
      <c r="H29" s="519"/>
      <c r="I29" s="519"/>
      <c r="J29" s="519"/>
      <c r="K29" s="519"/>
      <c r="L29" s="519"/>
      <c r="M29" s="519"/>
      <c r="N29" s="519"/>
      <c r="O29" s="519"/>
      <c r="P29" s="520"/>
      <c r="Q29" s="51"/>
    </row>
    <row r="30" spans="1:18" ht="13.5" thickBot="1" x14ac:dyDescent="0.25">
      <c r="A30" s="51"/>
      <c r="B30" s="84" t="s">
        <v>7</v>
      </c>
      <c r="C30" s="521" t="s">
        <v>177</v>
      </c>
      <c r="D30" s="522"/>
      <c r="E30" s="522"/>
      <c r="F30" s="522"/>
      <c r="G30" s="522"/>
      <c r="H30" s="522"/>
      <c r="I30" s="522"/>
      <c r="J30" s="522"/>
      <c r="K30" s="522"/>
      <c r="L30" s="522"/>
      <c r="M30" s="522"/>
      <c r="N30" s="522"/>
      <c r="O30" s="522"/>
      <c r="P30" s="523"/>
      <c r="Q30" s="51"/>
    </row>
    <row r="31" spans="1:18" ht="4.5" customHeight="1" thickBot="1" x14ac:dyDescent="0.25">
      <c r="A31" s="51"/>
      <c r="B31" s="487"/>
      <c r="C31" s="488"/>
      <c r="D31" s="488"/>
      <c r="E31" s="488"/>
      <c r="F31" s="488"/>
      <c r="G31" s="488"/>
      <c r="H31" s="488"/>
      <c r="I31" s="488"/>
      <c r="J31" s="488"/>
      <c r="K31" s="488"/>
      <c r="L31" s="488"/>
      <c r="M31" s="488"/>
      <c r="N31" s="488"/>
      <c r="O31" s="488"/>
      <c r="P31" s="489"/>
      <c r="Q31" s="51"/>
    </row>
    <row r="32" spans="1:18" ht="13.5" thickBot="1" x14ac:dyDescent="0.25">
      <c r="A32" s="51"/>
      <c r="B32" s="84" t="s">
        <v>4</v>
      </c>
      <c r="C32" s="524" t="s">
        <v>71</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71</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768" t="s">
        <v>71</v>
      </c>
      <c r="D36" s="769"/>
      <c r="E36" s="769"/>
      <c r="F36" s="769"/>
      <c r="G36" s="769"/>
      <c r="H36" s="769"/>
      <c r="I36" s="769"/>
      <c r="J36" s="769"/>
      <c r="K36" s="769"/>
      <c r="L36" s="769"/>
      <c r="M36" s="769"/>
      <c r="N36" s="769"/>
      <c r="O36" s="769"/>
      <c r="P36" s="770"/>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ht="13.5" thickBot="1" x14ac:dyDescent="0.25">
      <c r="A39" s="51"/>
      <c r="B39" s="88" t="s">
        <v>22</v>
      </c>
      <c r="C39" s="525" t="s">
        <v>18</v>
      </c>
      <c r="D39" s="526"/>
      <c r="E39" s="526"/>
      <c r="F39" s="526"/>
      <c r="G39" s="528"/>
      <c r="H39" s="525" t="s">
        <v>7</v>
      </c>
      <c r="I39" s="526"/>
      <c r="J39" s="526"/>
      <c r="K39" s="526"/>
      <c r="L39" s="528"/>
      <c r="M39" s="525" t="s">
        <v>19</v>
      </c>
      <c r="N39" s="526"/>
      <c r="O39" s="527"/>
      <c r="P39" s="528"/>
      <c r="Q39" s="51"/>
    </row>
    <row r="40" spans="1:17" ht="54" customHeight="1" x14ac:dyDescent="0.2">
      <c r="A40" s="51"/>
      <c r="B40" s="155" t="s">
        <v>306</v>
      </c>
      <c r="C40" s="771" t="s">
        <v>224</v>
      </c>
      <c r="D40" s="771"/>
      <c r="E40" s="771"/>
      <c r="F40" s="771"/>
      <c r="G40" s="771"/>
      <c r="H40" s="690" t="s">
        <v>288</v>
      </c>
      <c r="I40" s="690"/>
      <c r="J40" s="690"/>
      <c r="K40" s="690"/>
      <c r="L40" s="690"/>
      <c r="M40" s="772" t="s">
        <v>301</v>
      </c>
      <c r="N40" s="772"/>
      <c r="O40" s="772"/>
      <c r="P40" s="773"/>
      <c r="Q40" s="51"/>
    </row>
    <row r="41" spans="1:17" ht="55.5" customHeight="1" x14ac:dyDescent="0.2">
      <c r="A41" s="51"/>
      <c r="B41" s="155" t="s">
        <v>289</v>
      </c>
      <c r="C41" s="690" t="s">
        <v>290</v>
      </c>
      <c r="D41" s="690"/>
      <c r="E41" s="690"/>
      <c r="F41" s="690"/>
      <c r="G41" s="690"/>
      <c r="H41" s="690" t="s">
        <v>291</v>
      </c>
      <c r="I41" s="690"/>
      <c r="J41" s="690"/>
      <c r="K41" s="690"/>
      <c r="L41" s="690"/>
      <c r="M41" s="687" t="s">
        <v>301</v>
      </c>
      <c r="N41" s="687"/>
      <c r="O41" s="687"/>
      <c r="P41" s="689"/>
      <c r="Q41" s="51"/>
    </row>
    <row r="42" spans="1:17" ht="13.5" customHeight="1" x14ac:dyDescent="0.2">
      <c r="A42" s="51"/>
      <c r="B42" s="138"/>
      <c r="C42" s="691"/>
      <c r="D42" s="691"/>
      <c r="E42" s="691"/>
      <c r="F42" s="691"/>
      <c r="G42" s="691"/>
      <c r="H42" s="691"/>
      <c r="I42" s="691"/>
      <c r="J42" s="691"/>
      <c r="K42" s="691"/>
      <c r="L42" s="691"/>
      <c r="M42" s="691"/>
      <c r="N42" s="691"/>
      <c r="O42" s="691"/>
      <c r="P42" s="692"/>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705" t="s">
        <v>8</v>
      </c>
      <c r="C46" s="706"/>
      <c r="D46" s="706"/>
      <c r="E46" s="706"/>
      <c r="F46" s="706"/>
      <c r="G46" s="706"/>
      <c r="H46" s="706"/>
      <c r="I46" s="706"/>
      <c r="J46" s="706"/>
      <c r="K46" s="706"/>
      <c r="L46" s="706"/>
      <c r="M46" s="706"/>
      <c r="N46" s="706"/>
      <c r="O46" s="706"/>
      <c r="P46" s="707"/>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118" t="s">
        <v>9</v>
      </c>
      <c r="D48" s="119" t="s">
        <v>149</v>
      </c>
      <c r="E48" s="119" t="s">
        <v>150</v>
      </c>
      <c r="F48" s="119" t="s">
        <v>151</v>
      </c>
      <c r="G48" s="119" t="s">
        <v>152</v>
      </c>
      <c r="H48" s="119" t="s">
        <v>153</v>
      </c>
      <c r="I48" s="119" t="s">
        <v>154</v>
      </c>
      <c r="J48" s="119" t="s">
        <v>155</v>
      </c>
      <c r="K48" s="119" t="s">
        <v>198</v>
      </c>
      <c r="L48" s="119" t="s">
        <v>157</v>
      </c>
      <c r="M48" s="119" t="s">
        <v>158</v>
      </c>
      <c r="N48" s="119" t="s">
        <v>159</v>
      </c>
      <c r="O48" s="119" t="s">
        <v>160</v>
      </c>
      <c r="P48" s="131" t="s">
        <v>10</v>
      </c>
      <c r="Q48" s="51"/>
    </row>
    <row r="49" spans="1:17" ht="13.5" thickBot="1" x14ac:dyDescent="0.25">
      <c r="A49" s="51"/>
      <c r="B49" s="558"/>
      <c r="C49" s="122" t="s">
        <v>10</v>
      </c>
      <c r="D49" s="132"/>
      <c r="E49" s="132"/>
      <c r="F49" s="203">
        <f>RegistroInducción!J10</f>
        <v>91.526315789473685</v>
      </c>
      <c r="G49" s="204"/>
      <c r="H49" s="204"/>
      <c r="I49" s="203">
        <f>+RegistroInducción!R10</f>
        <v>90.705882352941174</v>
      </c>
      <c r="J49" s="204"/>
      <c r="K49" s="204"/>
      <c r="L49" s="203">
        <f>+RegistroInducción!Z10</f>
        <v>97.5</v>
      </c>
      <c r="M49" s="204"/>
      <c r="N49" s="204"/>
      <c r="O49" s="203">
        <f>+RegistroInducción!AH10</f>
        <v>98.5</v>
      </c>
      <c r="P49" s="203">
        <f>+RegistroInducción!AJ10</f>
        <v>93.983333333333334</v>
      </c>
      <c r="Q49" s="51"/>
    </row>
    <row r="50" spans="1:17" ht="4.5" customHeight="1" thickBot="1" x14ac:dyDescent="0.25">
      <c r="A50" s="51"/>
      <c r="B50" s="94">
        <v>0.9</v>
      </c>
      <c r="C50" s="71"/>
      <c r="D50" s="134">
        <v>95</v>
      </c>
      <c r="E50" s="134">
        <v>95</v>
      </c>
      <c r="F50" s="205">
        <v>95</v>
      </c>
      <c r="G50" s="134">
        <v>95</v>
      </c>
      <c r="H50" s="134">
        <v>95</v>
      </c>
      <c r="I50" s="205">
        <v>95</v>
      </c>
      <c r="J50" s="134">
        <v>95</v>
      </c>
      <c r="K50" s="134">
        <v>95</v>
      </c>
      <c r="L50" s="205">
        <v>95</v>
      </c>
      <c r="M50" s="134">
        <v>95</v>
      </c>
      <c r="N50" s="134">
        <v>95</v>
      </c>
      <c r="O50" s="205">
        <v>95</v>
      </c>
      <c r="P50" s="205">
        <v>95</v>
      </c>
      <c r="Q50" s="51"/>
    </row>
    <row r="51" spans="1:17" ht="22.5" customHeight="1" thickBot="1" x14ac:dyDescent="0.25">
      <c r="A51" s="51"/>
      <c r="B51" s="494" t="s">
        <v>21</v>
      </c>
      <c r="C51" s="495"/>
      <c r="D51" s="495"/>
      <c r="E51" s="495"/>
      <c r="F51" s="495"/>
      <c r="G51" s="495"/>
      <c r="H51" s="495"/>
      <c r="I51" s="495"/>
      <c r="J51" s="495"/>
      <c r="K51" s="495"/>
      <c r="L51" s="495"/>
      <c r="M51" s="495"/>
      <c r="N51" s="495"/>
      <c r="O51" s="495"/>
      <c r="P51" s="496"/>
      <c r="Q51" s="51"/>
    </row>
    <row r="52" spans="1:17" ht="26.25" customHeight="1" x14ac:dyDescent="0.2">
      <c r="A52" s="51"/>
      <c r="B52" s="567"/>
      <c r="C52" s="568"/>
      <c r="D52" s="568"/>
      <c r="E52" s="568"/>
      <c r="F52" s="568"/>
      <c r="G52" s="568"/>
      <c r="H52" s="568"/>
      <c r="I52" s="568"/>
      <c r="J52" s="568"/>
      <c r="K52" s="568"/>
      <c r="L52" s="568"/>
      <c r="M52" s="568"/>
      <c r="N52" s="568"/>
      <c r="O52" s="568"/>
      <c r="P52" s="569"/>
      <c r="Q52" s="51"/>
    </row>
    <row r="53" spans="1:17" ht="26.25" customHeight="1" x14ac:dyDescent="0.2">
      <c r="A53" s="51"/>
      <c r="B53" s="570"/>
      <c r="C53" s="571"/>
      <c r="D53" s="571"/>
      <c r="E53" s="571"/>
      <c r="F53" s="571"/>
      <c r="G53" s="571"/>
      <c r="H53" s="571"/>
      <c r="I53" s="571"/>
      <c r="J53" s="571"/>
      <c r="K53" s="571"/>
      <c r="L53" s="571"/>
      <c r="M53" s="571"/>
      <c r="N53" s="571"/>
      <c r="O53" s="571"/>
      <c r="P53" s="572"/>
      <c r="Q53" s="51"/>
    </row>
    <row r="54" spans="1:17" ht="26.25" customHeight="1" x14ac:dyDescent="0.2">
      <c r="A54" s="51"/>
      <c r="B54" s="570"/>
      <c r="C54" s="571"/>
      <c r="D54" s="571"/>
      <c r="E54" s="571"/>
      <c r="F54" s="571"/>
      <c r="G54" s="571"/>
      <c r="H54" s="571"/>
      <c r="I54" s="571"/>
      <c r="J54" s="571"/>
      <c r="K54" s="571"/>
      <c r="L54" s="571"/>
      <c r="M54" s="571"/>
      <c r="N54" s="571"/>
      <c r="O54" s="571"/>
      <c r="P54" s="572"/>
      <c r="Q54" s="51"/>
    </row>
    <row r="55" spans="1:17" ht="26.25" customHeight="1" x14ac:dyDescent="0.2">
      <c r="A55" s="51"/>
      <c r="B55" s="570"/>
      <c r="C55" s="571"/>
      <c r="D55" s="571"/>
      <c r="E55" s="571"/>
      <c r="F55" s="571"/>
      <c r="G55" s="571"/>
      <c r="H55" s="571"/>
      <c r="I55" s="571"/>
      <c r="J55" s="571"/>
      <c r="K55" s="571"/>
      <c r="L55" s="571"/>
      <c r="M55" s="571"/>
      <c r="N55" s="571"/>
      <c r="O55" s="571"/>
      <c r="P55" s="572"/>
      <c r="Q55" s="51"/>
    </row>
    <row r="56" spans="1:17" ht="26.25" customHeight="1" x14ac:dyDescent="0.2">
      <c r="A56" s="51"/>
      <c r="B56" s="570"/>
      <c r="C56" s="571"/>
      <c r="D56" s="571"/>
      <c r="E56" s="571"/>
      <c r="F56" s="571"/>
      <c r="G56" s="571"/>
      <c r="H56" s="571"/>
      <c r="I56" s="571"/>
      <c r="J56" s="571"/>
      <c r="K56" s="571"/>
      <c r="L56" s="571"/>
      <c r="M56" s="571"/>
      <c r="N56" s="571"/>
      <c r="O56" s="571"/>
      <c r="P56" s="572"/>
      <c r="Q56" s="51"/>
    </row>
    <row r="57" spans="1:17" ht="26.25" customHeight="1" x14ac:dyDescent="0.2">
      <c r="A57" s="51"/>
      <c r="B57" s="570"/>
      <c r="C57" s="571"/>
      <c r="D57" s="571"/>
      <c r="E57" s="571"/>
      <c r="F57" s="571"/>
      <c r="G57" s="571"/>
      <c r="H57" s="571"/>
      <c r="I57" s="571"/>
      <c r="J57" s="571"/>
      <c r="K57" s="571"/>
      <c r="L57" s="571"/>
      <c r="M57" s="571"/>
      <c r="N57" s="571"/>
      <c r="O57" s="571"/>
      <c r="P57" s="572"/>
      <c r="Q57" s="51"/>
    </row>
    <row r="58" spans="1:17" ht="26.25" customHeight="1" x14ac:dyDescent="0.2">
      <c r="A58" s="51"/>
      <c r="B58" s="570"/>
      <c r="C58" s="571"/>
      <c r="D58" s="571"/>
      <c r="E58" s="571"/>
      <c r="F58" s="571"/>
      <c r="G58" s="571"/>
      <c r="H58" s="571"/>
      <c r="I58" s="571"/>
      <c r="J58" s="571"/>
      <c r="K58" s="571"/>
      <c r="L58" s="571"/>
      <c r="M58" s="571"/>
      <c r="N58" s="571"/>
      <c r="O58" s="571"/>
      <c r="P58" s="572"/>
      <c r="Q58" s="51"/>
    </row>
    <row r="59" spans="1:17" ht="26.25" customHeight="1"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ht="9.75" customHeight="1" x14ac:dyDescent="0.2">
      <c r="A64" s="51"/>
      <c r="B64" s="570"/>
      <c r="C64" s="571"/>
      <c r="D64" s="571"/>
      <c r="E64" s="571"/>
      <c r="F64" s="571"/>
      <c r="G64" s="571"/>
      <c r="H64" s="571"/>
      <c r="I64" s="571"/>
      <c r="J64" s="571"/>
      <c r="K64" s="571"/>
      <c r="L64" s="571"/>
      <c r="M64" s="571"/>
      <c r="N64" s="571"/>
      <c r="O64" s="571"/>
      <c r="P64" s="572"/>
      <c r="Q64" s="51"/>
    </row>
    <row r="65" spans="1:20" hidden="1" x14ac:dyDescent="0.2">
      <c r="A65" s="51"/>
      <c r="B65" s="570"/>
      <c r="C65" s="571"/>
      <c r="D65" s="571"/>
      <c r="E65" s="571"/>
      <c r="F65" s="571"/>
      <c r="G65" s="571"/>
      <c r="H65" s="571"/>
      <c r="I65" s="571"/>
      <c r="J65" s="571"/>
      <c r="K65" s="571"/>
      <c r="L65" s="571"/>
      <c r="M65" s="571"/>
      <c r="N65" s="571"/>
      <c r="O65" s="571"/>
      <c r="P65" s="572"/>
      <c r="Q65" s="51"/>
    </row>
    <row r="66" spans="1:20" hidden="1" x14ac:dyDescent="0.2">
      <c r="A66" s="51"/>
      <c r="B66" s="570"/>
      <c r="C66" s="571"/>
      <c r="D66" s="571"/>
      <c r="E66" s="571"/>
      <c r="F66" s="571"/>
      <c r="G66" s="571"/>
      <c r="H66" s="571"/>
      <c r="I66" s="571"/>
      <c r="J66" s="571"/>
      <c r="K66" s="571"/>
      <c r="L66" s="571"/>
      <c r="M66" s="571"/>
      <c r="N66" s="571"/>
      <c r="O66" s="571"/>
      <c r="P66" s="572"/>
      <c r="Q66" s="51"/>
    </row>
    <row r="67" spans="1:20" ht="13.5" hidden="1" thickBot="1" x14ac:dyDescent="0.25">
      <c r="A67" s="51"/>
      <c r="B67" s="573"/>
      <c r="C67" s="574"/>
      <c r="D67" s="574"/>
      <c r="E67" s="574"/>
      <c r="F67" s="574"/>
      <c r="G67" s="574"/>
      <c r="H67" s="574"/>
      <c r="I67" s="574"/>
      <c r="J67" s="574"/>
      <c r="K67" s="574"/>
      <c r="L67" s="574"/>
      <c r="M67" s="574"/>
      <c r="N67" s="574"/>
      <c r="O67" s="574"/>
      <c r="P67" s="575"/>
      <c r="Q67" s="51"/>
    </row>
    <row r="68" spans="1:20"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20" ht="15" customHeight="1" x14ac:dyDescent="0.2">
      <c r="A69" s="51"/>
      <c r="B69" s="577" t="s">
        <v>5</v>
      </c>
      <c r="C69" s="693" t="s">
        <v>185</v>
      </c>
      <c r="D69" s="694"/>
      <c r="E69" s="694"/>
      <c r="F69" s="694"/>
      <c r="G69" s="694"/>
      <c r="H69" s="694"/>
      <c r="I69" s="694"/>
      <c r="J69" s="694"/>
      <c r="K69" s="694"/>
      <c r="L69" s="694"/>
      <c r="M69" s="694"/>
      <c r="N69" s="694"/>
      <c r="O69" s="694"/>
      <c r="P69" s="695"/>
      <c r="Q69" s="51"/>
    </row>
    <row r="70" spans="1:20" ht="194.25" customHeight="1" thickBot="1" x14ac:dyDescent="0.25">
      <c r="A70" s="51"/>
      <c r="B70" s="578"/>
      <c r="C70" s="739" t="s">
        <v>347</v>
      </c>
      <c r="D70" s="740"/>
      <c r="E70" s="740"/>
      <c r="F70" s="740"/>
      <c r="G70" s="740"/>
      <c r="H70" s="740"/>
      <c r="I70" s="740"/>
      <c r="J70" s="740"/>
      <c r="K70" s="740"/>
      <c r="L70" s="740"/>
      <c r="M70" s="740"/>
      <c r="N70" s="740"/>
      <c r="O70" s="740"/>
      <c r="P70" s="741"/>
      <c r="Q70" s="51"/>
    </row>
    <row r="71" spans="1:20" ht="75" customHeight="1" x14ac:dyDescent="0.2">
      <c r="A71" s="51"/>
      <c r="B71" s="578"/>
      <c r="C71" s="622" t="s">
        <v>348</v>
      </c>
      <c r="D71" s="623"/>
      <c r="E71" s="623"/>
      <c r="F71" s="623"/>
      <c r="G71" s="623"/>
      <c r="H71" s="623"/>
      <c r="I71" s="623"/>
      <c r="J71" s="623"/>
      <c r="K71" s="623"/>
      <c r="L71" s="623"/>
      <c r="M71" s="623"/>
      <c r="N71" s="623"/>
      <c r="O71" s="623"/>
      <c r="P71" s="624"/>
      <c r="Q71" s="51"/>
    </row>
    <row r="72" spans="1:20" ht="87.75" customHeight="1" thickBot="1" x14ac:dyDescent="0.25">
      <c r="A72" s="51"/>
      <c r="B72" s="578"/>
      <c r="C72" s="746"/>
      <c r="D72" s="747"/>
      <c r="E72" s="747"/>
      <c r="F72" s="747"/>
      <c r="G72" s="747"/>
      <c r="H72" s="747"/>
      <c r="I72" s="747"/>
      <c r="J72" s="747"/>
      <c r="K72" s="747"/>
      <c r="L72" s="747"/>
      <c r="M72" s="747"/>
      <c r="N72" s="747"/>
      <c r="O72" s="747"/>
      <c r="P72" s="748"/>
      <c r="Q72" s="51"/>
    </row>
    <row r="73" spans="1:20" ht="15" customHeight="1" x14ac:dyDescent="0.2">
      <c r="A73" s="51"/>
      <c r="B73" s="578"/>
      <c r="C73" s="622" t="s">
        <v>187</v>
      </c>
      <c r="D73" s="623"/>
      <c r="E73" s="623"/>
      <c r="F73" s="623"/>
      <c r="G73" s="623"/>
      <c r="H73" s="623"/>
      <c r="I73" s="623"/>
      <c r="J73" s="623"/>
      <c r="K73" s="623"/>
      <c r="L73" s="623"/>
      <c r="M73" s="623"/>
      <c r="N73" s="623"/>
      <c r="O73" s="623"/>
      <c r="P73" s="624"/>
      <c r="Q73" s="51"/>
    </row>
    <row r="74" spans="1:20" ht="69" customHeight="1" x14ac:dyDescent="0.2">
      <c r="A74" s="51"/>
      <c r="B74" s="578"/>
      <c r="C74" s="742" t="s">
        <v>343</v>
      </c>
      <c r="D74" s="743"/>
      <c r="E74" s="743"/>
      <c r="F74" s="743"/>
      <c r="G74" s="743"/>
      <c r="H74" s="743"/>
      <c r="I74" s="743"/>
      <c r="J74" s="743"/>
      <c r="K74" s="743"/>
      <c r="L74" s="743"/>
      <c r="M74" s="743"/>
      <c r="N74" s="743"/>
      <c r="O74" s="743"/>
      <c r="P74" s="744"/>
      <c r="Q74" s="51"/>
    </row>
    <row r="75" spans="1:20" ht="15" customHeight="1" x14ac:dyDescent="0.2">
      <c r="A75" s="51"/>
      <c r="B75" s="738"/>
      <c r="C75" s="745" t="s">
        <v>188</v>
      </c>
      <c r="D75" s="745"/>
      <c r="E75" s="745"/>
      <c r="F75" s="745"/>
      <c r="G75" s="745"/>
      <c r="H75" s="745"/>
      <c r="I75" s="745"/>
      <c r="J75" s="745"/>
      <c r="K75" s="745"/>
      <c r="L75" s="745"/>
      <c r="M75" s="745"/>
      <c r="N75" s="745"/>
      <c r="O75" s="745"/>
      <c r="P75" s="745"/>
      <c r="Q75" s="51"/>
    </row>
    <row r="76" spans="1:20" ht="74.25" customHeight="1" thickBot="1" x14ac:dyDescent="0.25">
      <c r="A76" s="51"/>
      <c r="B76" s="579"/>
      <c r="C76" s="742" t="s">
        <v>342</v>
      </c>
      <c r="D76" s="743"/>
      <c r="E76" s="743"/>
      <c r="F76" s="743"/>
      <c r="G76" s="743"/>
      <c r="H76" s="743"/>
      <c r="I76" s="743"/>
      <c r="J76" s="743"/>
      <c r="K76" s="743"/>
      <c r="L76" s="743"/>
      <c r="M76" s="743"/>
      <c r="N76" s="743"/>
      <c r="O76" s="743"/>
      <c r="P76" s="744"/>
      <c r="Q76" s="51"/>
    </row>
    <row r="77" spans="1:20" ht="30.75" customHeight="1" thickBot="1" x14ac:dyDescent="0.25">
      <c r="A77" s="51"/>
      <c r="B77" s="53" t="s">
        <v>63</v>
      </c>
      <c r="C77" s="562" t="s">
        <v>183</v>
      </c>
      <c r="D77" s="563"/>
      <c r="E77" s="563"/>
      <c r="F77" s="563"/>
      <c r="G77" s="563"/>
      <c r="H77" s="563"/>
      <c r="I77" s="563"/>
      <c r="J77" s="563"/>
      <c r="K77" s="563"/>
      <c r="L77" s="563"/>
      <c r="M77" s="563"/>
      <c r="N77" s="563"/>
      <c r="O77" s="563"/>
      <c r="P77" s="564"/>
      <c r="Q77" s="51"/>
      <c r="T77" s="51"/>
    </row>
    <row r="78" spans="1:20" ht="27.75" customHeight="1" thickBot="1" x14ac:dyDescent="0.25">
      <c r="A78" s="51"/>
      <c r="B78" s="53" t="s">
        <v>84</v>
      </c>
      <c r="C78" s="565" t="s">
        <v>66</v>
      </c>
      <c r="D78" s="565"/>
      <c r="E78" s="565"/>
      <c r="F78" s="565"/>
      <c r="G78" s="565"/>
      <c r="H78" s="565"/>
      <c r="I78" s="565"/>
      <c r="J78" s="565"/>
      <c r="K78" s="565"/>
      <c r="L78" s="565"/>
      <c r="M78" s="565"/>
      <c r="N78" s="565"/>
      <c r="O78" s="565"/>
      <c r="P78" s="566"/>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t="s">
        <v>114</v>
      </c>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t="s">
        <v>68</v>
      </c>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7">
    <mergeCell ref="C77:P77"/>
    <mergeCell ref="C78:P78"/>
    <mergeCell ref="D28:G28"/>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 ref="B69:B76"/>
    <mergeCell ref="C69:P69"/>
    <mergeCell ref="C70:P70"/>
    <mergeCell ref="C73:P73"/>
    <mergeCell ref="C74:P74"/>
    <mergeCell ref="C75:P75"/>
    <mergeCell ref="C76:P76"/>
    <mergeCell ref="C71:P72"/>
  </mergeCells>
  <conditionalFormatting sqref="S2">
    <cfRule type="cellIs" dxfId="49" priority="44" stopIfTrue="1" operator="greaterThanOrEqual">
      <formula>0.95</formula>
    </cfRule>
  </conditionalFormatting>
  <conditionalFormatting sqref="F49">
    <cfRule type="cellIs" dxfId="48" priority="25" stopIfTrue="1" operator="equal">
      <formula>"0"</formula>
    </cfRule>
    <cfRule type="cellIs" dxfId="47" priority="26" stopIfTrue="1" operator="lessThanOrEqual">
      <formula>$S$5</formula>
    </cfRule>
    <cfRule type="cellIs" dxfId="46" priority="27" stopIfTrue="1" operator="between">
      <formula>$S$4</formula>
      <formula>$S$3</formula>
    </cfRule>
    <cfRule type="cellIs" dxfId="33" priority="28" stopIfTrue="1" operator="greaterThanOrEqual">
      <formula>$S$2</formula>
    </cfRule>
  </conditionalFormatting>
  <conditionalFormatting sqref="I49">
    <cfRule type="cellIs" dxfId="45" priority="13" stopIfTrue="1" operator="equal">
      <formula>"0"</formula>
    </cfRule>
    <cfRule type="cellIs" dxfId="44" priority="14" stopIfTrue="1" operator="lessThanOrEqual">
      <formula>$S$5</formula>
    </cfRule>
    <cfRule type="cellIs" dxfId="43" priority="15" stopIfTrue="1" operator="between">
      <formula>$S$4</formula>
      <formula>$S$3</formula>
    </cfRule>
    <cfRule type="cellIs" dxfId="32" priority="16" stopIfTrue="1" operator="greaterThanOrEqual">
      <formula>$S$2</formula>
    </cfRule>
  </conditionalFormatting>
  <conditionalFormatting sqref="L49">
    <cfRule type="cellIs" dxfId="42" priority="9" stopIfTrue="1" operator="equal">
      <formula>"0"</formula>
    </cfRule>
    <cfRule type="cellIs" dxfId="41" priority="10" stopIfTrue="1" operator="lessThanOrEqual">
      <formula>$S$5</formula>
    </cfRule>
    <cfRule type="cellIs" dxfId="40" priority="11" stopIfTrue="1" operator="between">
      <formula>$S$4</formula>
      <formula>$S$3</formula>
    </cfRule>
    <cfRule type="cellIs" dxfId="31" priority="12" stopIfTrue="1" operator="greaterThanOrEqual">
      <formula>$S$2</formula>
    </cfRule>
  </conditionalFormatting>
  <conditionalFormatting sqref="O49">
    <cfRule type="cellIs" dxfId="39" priority="5" stopIfTrue="1" operator="equal">
      <formula>"0"</formula>
    </cfRule>
    <cfRule type="cellIs" dxfId="38" priority="6" stopIfTrue="1" operator="lessThanOrEqual">
      <formula>$S$5</formula>
    </cfRule>
    <cfRule type="cellIs" dxfId="37" priority="7" stopIfTrue="1" operator="between">
      <formula>$S$4</formula>
      <formula>$S$3</formula>
    </cfRule>
    <cfRule type="cellIs" dxfId="30" priority="8" stopIfTrue="1" operator="greaterThanOrEqual">
      <formula>$S$2</formula>
    </cfRule>
  </conditionalFormatting>
  <conditionalFormatting sqref="P49">
    <cfRule type="cellIs" dxfId="36" priority="1" stopIfTrue="1" operator="equal">
      <formula>"0"</formula>
    </cfRule>
    <cfRule type="cellIs" dxfId="35" priority="2" stopIfTrue="1" operator="lessThanOrEqual">
      <formula>$S$5</formula>
    </cfRule>
    <cfRule type="cellIs" dxfId="34" priority="3" stopIfTrue="1" operator="between">
      <formula>$S$4</formula>
      <formula>$S$3</formula>
    </cfRule>
    <cfRule type="cellIs" dxfId="29" priority="4" stopIfTrue="1" operator="greaterThanOrEqual">
      <formula>$S$2</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$B$170:$B$173</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V146"/>
  <sheetViews>
    <sheetView zoomScale="70" zoomScaleNormal="70" workbookViewId="0">
      <selection activeCell="L10" sqref="L10:L11"/>
    </sheetView>
  </sheetViews>
  <sheetFormatPr baseColWidth="10" defaultRowHeight="30" customHeight="1" x14ac:dyDescent="0.2"/>
  <cols>
    <col min="1" max="1" width="28.5703125" style="82" customWidth="1"/>
    <col min="2" max="2" width="27" style="75" bestFit="1" customWidth="1"/>
    <col min="3" max="4" width="10.7109375" style="75" customWidth="1"/>
    <col min="5" max="5" width="13" style="75" customWidth="1"/>
    <col min="6" max="8" width="10.7109375" style="75" customWidth="1"/>
    <col min="9" max="9" width="15.85546875" style="75" customWidth="1"/>
    <col min="10" max="10" width="12.7109375" style="75" customWidth="1"/>
    <col min="11" max="16" width="10.7109375" style="75" customWidth="1"/>
    <col min="17" max="18" width="12.7109375" style="75" customWidth="1"/>
    <col min="19" max="19" width="8.7109375" style="75" customWidth="1"/>
    <col min="20" max="20" width="10.28515625" style="75" customWidth="1"/>
    <col min="21" max="21" width="13.85546875" style="75" customWidth="1"/>
    <col min="22" max="22" width="11.28515625" style="75" customWidth="1"/>
    <col min="23" max="23" width="14.42578125" style="75" customWidth="1"/>
    <col min="24" max="24" width="8.7109375" style="75" customWidth="1"/>
    <col min="25" max="26" width="15.7109375" style="75" customWidth="1"/>
    <col min="27" max="27" width="8.7109375" style="75" customWidth="1"/>
    <col min="28" max="28" width="9.5703125" style="75" customWidth="1"/>
    <col min="29" max="29" width="8.7109375" style="75" customWidth="1"/>
    <col min="30" max="30" width="10.140625" style="75" customWidth="1"/>
    <col min="31" max="31" width="8.7109375" style="75" customWidth="1"/>
    <col min="32" max="32" width="10.140625" style="75" customWidth="1"/>
    <col min="33" max="36" width="15.7109375" style="75" customWidth="1"/>
    <col min="37" max="37" width="5.28515625" style="75" customWidth="1"/>
    <col min="38" max="38" width="10.7109375" style="75" customWidth="1"/>
    <col min="39" max="39" width="84" style="75" customWidth="1"/>
    <col min="40" max="42" width="11.42578125" style="107"/>
    <col min="43" max="43" width="11.42578125" style="95" hidden="1" customWidth="1"/>
    <col min="44" max="44" width="11.42578125" style="107"/>
    <col min="45" max="16384" width="11.42578125" style="75"/>
  </cols>
  <sheetData>
    <row r="1" spans="1:48" ht="30" customHeight="1" x14ac:dyDescent="0.25">
      <c r="A1" s="662"/>
      <c r="B1" s="657" t="s">
        <v>56</v>
      </c>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9"/>
      <c r="AL1" s="585" t="str">
        <f>+EfectividadInducción!N2</f>
        <v>Código: GC-F-006</v>
      </c>
      <c r="AM1" s="586"/>
      <c r="AN1" s="106"/>
      <c r="AO1" s="106"/>
      <c r="AR1" s="106"/>
      <c r="AS1" s="72"/>
      <c r="AT1" s="72"/>
      <c r="AU1" s="73"/>
      <c r="AV1" s="74"/>
    </row>
    <row r="2" spans="1:48" s="52" customFormat="1" ht="30" customHeight="1" x14ac:dyDescent="0.25">
      <c r="A2" s="662"/>
      <c r="B2" s="657" t="s">
        <v>87</v>
      </c>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9"/>
      <c r="AL2" s="585" t="str">
        <f>+EfectividadInducción!N3</f>
        <v>Fecha: 14 de junio de 2019</v>
      </c>
      <c r="AM2" s="586"/>
      <c r="AN2" s="108"/>
      <c r="AO2" s="108"/>
      <c r="AP2" s="109"/>
      <c r="AQ2" s="116">
        <f>+EfectividadInducción!S2</f>
        <v>0.95</v>
      </c>
      <c r="AR2" s="108"/>
      <c r="AS2" s="76"/>
      <c r="AT2" s="76"/>
      <c r="AU2" s="77"/>
      <c r="AV2" s="78"/>
    </row>
    <row r="3" spans="1:48" s="52" customFormat="1" ht="30" customHeight="1" x14ac:dyDescent="0.25">
      <c r="A3" s="662"/>
      <c r="B3" s="657" t="s">
        <v>89</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9"/>
      <c r="AL3" s="585" t="str">
        <f>+EfectividadInducción!N4</f>
        <v>Versión 004</v>
      </c>
      <c r="AM3" s="586"/>
      <c r="AN3" s="108"/>
      <c r="AO3" s="108"/>
      <c r="AP3" s="109"/>
      <c r="AQ3" s="96">
        <f>+EfectividadInducción!S3</f>
        <v>0.94444899999999998</v>
      </c>
      <c r="AR3" s="108"/>
      <c r="AS3" s="76"/>
      <c r="AT3" s="76"/>
      <c r="AU3" s="77"/>
      <c r="AV3" s="78"/>
    </row>
    <row r="4" spans="1:48" s="52" customFormat="1" ht="30" customHeight="1" x14ac:dyDescent="0.25">
      <c r="A4" s="662"/>
      <c r="B4" s="657" t="s">
        <v>91</v>
      </c>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9"/>
      <c r="AL4" s="586" t="str">
        <f>+EfectividadInducción!N5</f>
        <v>Pagina 1 de 1</v>
      </c>
      <c r="AM4" s="586"/>
      <c r="AN4" s="110"/>
      <c r="AO4" s="110"/>
      <c r="AP4" s="109"/>
      <c r="AQ4" s="96">
        <f>+EfectividadInducción!S5</f>
        <v>0.84444900000000001</v>
      </c>
      <c r="AR4" s="110"/>
      <c r="AS4" s="79"/>
      <c r="AT4" s="79"/>
      <c r="AU4" s="77"/>
      <c r="AV4" s="78"/>
    </row>
    <row r="5" spans="1:48" s="52" customFormat="1" ht="18" x14ac:dyDescent="0.25">
      <c r="A5" s="99"/>
      <c r="B5" s="100"/>
      <c r="C5" s="100"/>
      <c r="D5" s="100"/>
      <c r="E5" s="100"/>
      <c r="F5" s="100"/>
      <c r="G5" s="100"/>
      <c r="H5" s="100"/>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2"/>
      <c r="AL5" s="102"/>
      <c r="AM5" s="102"/>
      <c r="AN5" s="110"/>
      <c r="AO5" s="110"/>
      <c r="AP5" s="109"/>
      <c r="AQ5" s="96">
        <f>+EfectividadInducción!S4</f>
        <v>0.85</v>
      </c>
      <c r="AR5" s="110"/>
      <c r="AS5" s="79"/>
      <c r="AT5" s="79"/>
      <c r="AU5" s="77"/>
      <c r="AV5" s="78"/>
    </row>
    <row r="6" spans="1:48" s="195" customFormat="1" ht="30" customHeight="1" x14ac:dyDescent="0.2">
      <c r="A6" s="196" t="s">
        <v>0</v>
      </c>
      <c r="B6" s="192"/>
      <c r="C6" s="192"/>
      <c r="D6" s="192"/>
      <c r="E6" s="192"/>
      <c r="F6" s="192"/>
      <c r="G6" s="192"/>
      <c r="H6" s="192"/>
      <c r="I6" s="776" t="str">
        <f>+EfectividadInducción!C12</f>
        <v>GESTION DEL TALENTO HUMANO</v>
      </c>
      <c r="J6" s="776"/>
      <c r="K6" s="776"/>
      <c r="L6" s="776"/>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76"/>
      <c r="AL6" s="776"/>
      <c r="AM6" s="776"/>
      <c r="AN6" s="193"/>
      <c r="AO6" s="193"/>
      <c r="AP6" s="193"/>
      <c r="AQ6" s="194"/>
      <c r="AR6" s="193"/>
    </row>
    <row r="7" spans="1:48" s="52" customFormat="1" ht="11.25" customHeight="1" thickBot="1" x14ac:dyDescent="0.25">
      <c r="A7" s="10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9"/>
      <c r="AO7" s="109"/>
      <c r="AP7" s="109"/>
      <c r="AQ7" s="96"/>
      <c r="AR7" s="109"/>
    </row>
    <row r="8" spans="1:48" s="80" customFormat="1" ht="30" customHeight="1" x14ac:dyDescent="0.2">
      <c r="A8" s="780" t="s">
        <v>92</v>
      </c>
      <c r="B8" s="782" t="s">
        <v>20</v>
      </c>
      <c r="C8" s="777" t="str">
        <f>+EfectividadInducción!C14</f>
        <v xml:space="preserve">Efectividad de la Inducción Institucional </v>
      </c>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c r="AH8" s="778"/>
      <c r="AI8" s="778"/>
      <c r="AJ8" s="779"/>
      <c r="AK8" s="789" t="s">
        <v>94</v>
      </c>
      <c r="AL8" s="789"/>
      <c r="AM8" s="790"/>
      <c r="AN8" s="111"/>
      <c r="AO8" s="111"/>
      <c r="AP8" s="111"/>
      <c r="AQ8" s="95"/>
      <c r="AR8" s="111"/>
    </row>
    <row r="9" spans="1:48" s="81" customFormat="1" ht="30" customHeight="1" x14ac:dyDescent="0.2">
      <c r="A9" s="781"/>
      <c r="B9" s="655"/>
      <c r="C9" s="224" t="s">
        <v>199</v>
      </c>
      <c r="D9" s="224" t="s">
        <v>93</v>
      </c>
      <c r="E9" s="224" t="s">
        <v>200</v>
      </c>
      <c r="F9" s="224" t="s">
        <v>93</v>
      </c>
      <c r="G9" s="224" t="s">
        <v>201</v>
      </c>
      <c r="H9" s="224" t="s">
        <v>93</v>
      </c>
      <c r="I9" s="224" t="s">
        <v>192</v>
      </c>
      <c r="J9" s="224" t="s">
        <v>93</v>
      </c>
      <c r="K9" s="224" t="s">
        <v>202</v>
      </c>
      <c r="L9" s="224" t="s">
        <v>93</v>
      </c>
      <c r="M9" s="224" t="s">
        <v>203</v>
      </c>
      <c r="N9" s="224" t="s">
        <v>93</v>
      </c>
      <c r="O9" s="224" t="s">
        <v>204</v>
      </c>
      <c r="P9" s="224" t="s">
        <v>93</v>
      </c>
      <c r="Q9" s="224" t="s">
        <v>193</v>
      </c>
      <c r="R9" s="224" t="s">
        <v>93</v>
      </c>
      <c r="S9" s="224" t="s">
        <v>205</v>
      </c>
      <c r="T9" s="224" t="s">
        <v>93</v>
      </c>
      <c r="U9" s="224" t="s">
        <v>206</v>
      </c>
      <c r="V9" s="224" t="s">
        <v>93</v>
      </c>
      <c r="W9" s="224" t="s">
        <v>207</v>
      </c>
      <c r="X9" s="224" t="s">
        <v>93</v>
      </c>
      <c r="Y9" s="224" t="s">
        <v>194</v>
      </c>
      <c r="Z9" s="224" t="s">
        <v>93</v>
      </c>
      <c r="AA9" s="224" t="s">
        <v>208</v>
      </c>
      <c r="AB9" s="224" t="s">
        <v>93</v>
      </c>
      <c r="AC9" s="224" t="s">
        <v>209</v>
      </c>
      <c r="AD9" s="224" t="s">
        <v>93</v>
      </c>
      <c r="AE9" s="224" t="s">
        <v>210</v>
      </c>
      <c r="AF9" s="224" t="s">
        <v>93</v>
      </c>
      <c r="AG9" s="224" t="s">
        <v>195</v>
      </c>
      <c r="AH9" s="224" t="s">
        <v>93</v>
      </c>
      <c r="AI9" s="224" t="s">
        <v>10</v>
      </c>
      <c r="AJ9" s="224" t="s">
        <v>93</v>
      </c>
      <c r="AK9" s="791"/>
      <c r="AL9" s="791"/>
      <c r="AM9" s="792"/>
      <c r="AN9" s="112"/>
      <c r="AO9" s="112"/>
      <c r="AP9" s="112"/>
      <c r="AQ9" s="95"/>
      <c r="AR9" s="112"/>
    </row>
    <row r="10" spans="1:48" s="52" customFormat="1" ht="147.75" customHeight="1" thickBot="1" x14ac:dyDescent="0.25">
      <c r="A10" s="785" t="s">
        <v>275</v>
      </c>
      <c r="B10" s="225" t="str">
        <f>+EfectividadInducción!B40</f>
        <v xml:space="preserve">Sumatoria de calificaciones en inducción institucional </v>
      </c>
      <c r="C10" s="226">
        <f>SUM(98+95+100+95+97+97+99+95)</f>
        <v>776</v>
      </c>
      <c r="D10" s="774">
        <f>IF(C10=0,"0",C10/C11)</f>
        <v>97</v>
      </c>
      <c r="E10" s="226">
        <f>SUM(95+98)</f>
        <v>193</v>
      </c>
      <c r="F10" s="774">
        <f>IF(E10=0,"0",E10/E11)</f>
        <v>96.5</v>
      </c>
      <c r="G10" s="226">
        <f>SUM(100+95+96+96+95+95+96+0+97)</f>
        <v>770</v>
      </c>
      <c r="H10" s="774">
        <f>IF(G10=0,"0",G10/G11)</f>
        <v>85.555555555555557</v>
      </c>
      <c r="I10" s="227">
        <f>C10+E10+G10</f>
        <v>1739</v>
      </c>
      <c r="J10" s="787">
        <f>IF(I10=0,"0",I10/I11)</f>
        <v>91.526315789473685</v>
      </c>
      <c r="K10" s="228">
        <f>SUM(95+97+97+95+96+96)</f>
        <v>576</v>
      </c>
      <c r="L10" s="774">
        <f>IF(K10=0,"0",K10/K11)</f>
        <v>96</v>
      </c>
      <c r="M10" s="228">
        <f>SUM(95+95+97+96+96+96+99)</f>
        <v>674</v>
      </c>
      <c r="N10" s="774">
        <f>IF(M10=0,"0",M10/M11)</f>
        <v>96.285714285714292</v>
      </c>
      <c r="O10" s="228">
        <f>SUM(99+0+95+98)</f>
        <v>292</v>
      </c>
      <c r="P10" s="774">
        <f>IF(O10=0,"0",O10/O11)</f>
        <v>73</v>
      </c>
      <c r="Q10" s="227">
        <f>K10+M10+O10</f>
        <v>1542</v>
      </c>
      <c r="R10" s="787">
        <f>IF(Q10=0,"0",Q10/Q11)</f>
        <v>90.705882352941174</v>
      </c>
      <c r="S10" s="228">
        <f>SUM(99+95)</f>
        <v>194</v>
      </c>
      <c r="T10" s="774">
        <f>IF(S10=0,"0",S10/S11)</f>
        <v>97</v>
      </c>
      <c r="U10" s="228">
        <v>100</v>
      </c>
      <c r="V10" s="774">
        <f>IF(U10=0,"0",U10/U11)</f>
        <v>100</v>
      </c>
      <c r="W10" s="228">
        <f>SUM(97+99+95)</f>
        <v>291</v>
      </c>
      <c r="X10" s="774">
        <f>IF(W10=0,"0",W10/W11)</f>
        <v>97</v>
      </c>
      <c r="Y10" s="227">
        <f>S10+U10+W10</f>
        <v>585</v>
      </c>
      <c r="Z10" s="787">
        <f>IF(Y10=0,"0",Y10/Y11)</f>
        <v>97.5</v>
      </c>
      <c r="AA10" s="228">
        <f>SUM(95+96)</f>
        <v>191</v>
      </c>
      <c r="AB10" s="774">
        <f>IF(AA10=0,"0",AA10/AA11)</f>
        <v>95.5</v>
      </c>
      <c r="AC10" s="228">
        <f>SUM(100+95+100+95+100+95+100+97+100+100+100)</f>
        <v>1082</v>
      </c>
      <c r="AD10" s="774">
        <f>IF(AC10=0,"0",AC10/AC11)</f>
        <v>98.36363636363636</v>
      </c>
      <c r="AE10" s="229">
        <f>SUM(100+100+100+100+100)</f>
        <v>500</v>
      </c>
      <c r="AF10" s="774">
        <f>IF(AE10=0,"0",AE10/AE11)</f>
        <v>100</v>
      </c>
      <c r="AG10" s="267">
        <f>AA10+AC10+AE10</f>
        <v>1773</v>
      </c>
      <c r="AH10" s="787">
        <f>IF(AG10=0,"0",AG10/AG11)</f>
        <v>98.5</v>
      </c>
      <c r="AI10" s="230">
        <f>I10+Q10+Y10+AG10</f>
        <v>5639</v>
      </c>
      <c r="AJ10" s="783">
        <f>IF(AI10=0,"0",AI10/AI11)</f>
        <v>93.983333333333334</v>
      </c>
      <c r="AK10" s="793"/>
      <c r="AL10" s="793"/>
      <c r="AM10" s="794"/>
      <c r="AN10" s="109"/>
      <c r="AO10" s="109"/>
      <c r="AP10" s="109"/>
      <c r="AQ10" s="95"/>
      <c r="AR10" s="109"/>
    </row>
    <row r="11" spans="1:48" s="52" customFormat="1" ht="142.5" customHeight="1" thickBot="1" x14ac:dyDescent="0.25">
      <c r="A11" s="786"/>
      <c r="B11" s="231" t="str">
        <f>+EfectividadInducción!B41</f>
        <v>Número de servidores posesionados</v>
      </c>
      <c r="C11" s="232">
        <v>8</v>
      </c>
      <c r="D11" s="775"/>
      <c r="E11" s="232">
        <v>2</v>
      </c>
      <c r="F11" s="775"/>
      <c r="G11" s="232">
        <v>9</v>
      </c>
      <c r="H11" s="775"/>
      <c r="I11" s="233">
        <f>C11+E11+G11</f>
        <v>19</v>
      </c>
      <c r="J11" s="788"/>
      <c r="K11" s="234">
        <v>6</v>
      </c>
      <c r="L11" s="775"/>
      <c r="M11" s="234">
        <v>7</v>
      </c>
      <c r="N11" s="775"/>
      <c r="O11" s="234">
        <v>4</v>
      </c>
      <c r="P11" s="775"/>
      <c r="Q11" s="233">
        <f>K11+M11+O11</f>
        <v>17</v>
      </c>
      <c r="R11" s="788"/>
      <c r="S11" s="234">
        <v>2</v>
      </c>
      <c r="T11" s="775"/>
      <c r="U11" s="234">
        <v>1</v>
      </c>
      <c r="V11" s="775"/>
      <c r="W11" s="234">
        <v>3</v>
      </c>
      <c r="X11" s="775"/>
      <c r="Y11" s="235">
        <f>S11+U11+W11</f>
        <v>6</v>
      </c>
      <c r="Z11" s="788"/>
      <c r="AA11" s="234">
        <v>2</v>
      </c>
      <c r="AB11" s="775"/>
      <c r="AC11" s="236">
        <v>11</v>
      </c>
      <c r="AD11" s="775"/>
      <c r="AE11" s="237">
        <v>5</v>
      </c>
      <c r="AF11" s="775"/>
      <c r="AG11" s="266">
        <f>AA11+AC11+AE11</f>
        <v>18</v>
      </c>
      <c r="AH11" s="788"/>
      <c r="AI11" s="238">
        <f>I11+Q11+Y11+AG11</f>
        <v>60</v>
      </c>
      <c r="AJ11" s="784"/>
      <c r="AK11" s="793"/>
      <c r="AL11" s="793"/>
      <c r="AM11" s="794"/>
      <c r="AN11" s="109"/>
      <c r="AO11" s="109"/>
      <c r="AP11" s="109"/>
      <c r="AQ11" s="95"/>
      <c r="AR11" s="109"/>
    </row>
    <row r="12" spans="1:48" ht="30" customHeight="1" x14ac:dyDescent="0.2">
      <c r="B12" s="73"/>
      <c r="C12" s="73"/>
      <c r="D12" s="73"/>
      <c r="E12" s="73"/>
      <c r="F12" s="73"/>
      <c r="G12" s="73"/>
      <c r="H12" s="7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row>
    <row r="13" spans="1:48" ht="30" customHeight="1" x14ac:dyDescent="0.2">
      <c r="AB13"/>
      <c r="AI13" s="75">
        <f>+AI10/AI11</f>
        <v>93.983333333333334</v>
      </c>
    </row>
    <row r="14" spans="1:48" ht="30" customHeight="1" x14ac:dyDescent="0.2">
      <c r="AB14"/>
    </row>
    <row r="15" spans="1:48" ht="30" customHeight="1" x14ac:dyDescent="0.2">
      <c r="AB15"/>
    </row>
    <row r="16" spans="1:48" ht="30" customHeight="1" x14ac:dyDescent="0.2">
      <c r="AB16"/>
    </row>
    <row r="17" spans="28:28" ht="30" customHeight="1" x14ac:dyDescent="0.2">
      <c r="AB17"/>
    </row>
    <row r="18" spans="28:28" ht="30" customHeight="1" x14ac:dyDescent="0.2">
      <c r="AB18"/>
    </row>
    <row r="66" spans="43:43" ht="30" customHeight="1" x14ac:dyDescent="0.2">
      <c r="AQ66" s="97"/>
    </row>
    <row r="136" spans="43:43" ht="30" customHeight="1" x14ac:dyDescent="0.2">
      <c r="AQ136" s="98"/>
    </row>
    <row r="137" spans="43:43" ht="30" customHeight="1" x14ac:dyDescent="0.2">
      <c r="AQ137" s="98"/>
    </row>
    <row r="138" spans="43:43" ht="30" customHeight="1" x14ac:dyDescent="0.2">
      <c r="AQ138" s="98"/>
    </row>
    <row r="139" spans="43:43" ht="30" customHeight="1" x14ac:dyDescent="0.2">
      <c r="AQ139" s="98"/>
    </row>
    <row r="140" spans="43:43" ht="30" customHeight="1" x14ac:dyDescent="0.2">
      <c r="AQ140" s="98"/>
    </row>
    <row r="141" spans="43:43" ht="30" customHeight="1" x14ac:dyDescent="0.2">
      <c r="AQ141" s="98"/>
    </row>
    <row r="142" spans="43:43" ht="30" customHeight="1" x14ac:dyDescent="0.2">
      <c r="AQ142" s="98"/>
    </row>
    <row r="143" spans="43:43" ht="30" customHeight="1" x14ac:dyDescent="0.2">
      <c r="AQ143" s="98"/>
    </row>
    <row r="144" spans="43:43" ht="30" customHeight="1" x14ac:dyDescent="0.2">
      <c r="AQ144" s="98"/>
    </row>
    <row r="145" spans="43:43" ht="30" customHeight="1" x14ac:dyDescent="0.2">
      <c r="AQ145" s="98"/>
    </row>
    <row r="146" spans="43:43" ht="30" customHeight="1" x14ac:dyDescent="0.2">
      <c r="AQ146" s="98"/>
    </row>
  </sheetData>
  <sheetProtection formatCells="0" formatColumns="0" formatRows="0" insertRows="0"/>
  <mergeCells count="34">
    <mergeCell ref="AB10:AB11"/>
    <mergeCell ref="AD10:AD11"/>
    <mergeCell ref="AK8:AM9"/>
    <mergeCell ref="AH10:AH11"/>
    <mergeCell ref="AK10:AM10"/>
    <mergeCell ref="AK11:AM11"/>
    <mergeCell ref="J10:J11"/>
    <mergeCell ref="R10:R11"/>
    <mergeCell ref="Z10:Z11"/>
    <mergeCell ref="N10:N11"/>
    <mergeCell ref="P10:P11"/>
    <mergeCell ref="T10:T11"/>
    <mergeCell ref="V10:V11"/>
    <mergeCell ref="X10:X11"/>
    <mergeCell ref="AL3:AM3"/>
    <mergeCell ref="B4:AK4"/>
    <mergeCell ref="AL4:AM4"/>
    <mergeCell ref="A8:A9"/>
    <mergeCell ref="B8:B9"/>
    <mergeCell ref="AJ10:AJ11"/>
    <mergeCell ref="D10:D11"/>
    <mergeCell ref="F10:F11"/>
    <mergeCell ref="AF10:AF11"/>
    <mergeCell ref="A10:A11"/>
    <mergeCell ref="H10:H11"/>
    <mergeCell ref="I6:AM6"/>
    <mergeCell ref="C8:AJ8"/>
    <mergeCell ref="L10:L11"/>
    <mergeCell ref="A1:A4"/>
    <mergeCell ref="B1:AK1"/>
    <mergeCell ref="AL1:AM1"/>
    <mergeCell ref="B2:AK2"/>
    <mergeCell ref="AL2:AM2"/>
    <mergeCell ref="B3:AK3"/>
  </mergeCells>
  <conditionalFormatting sqref="AJ10">
    <cfRule type="cellIs" dxfId="28" priority="1" stopIfTrue="1" operator="equal">
      <formula>"0"</formula>
    </cfRule>
    <cfRule type="cellIs" dxfId="27" priority="2" stopIfTrue="1" operator="lessThanOrEqual">
      <formula>$AQ$5</formula>
    </cfRule>
    <cfRule type="cellIs" dxfId="26" priority="3" stopIfTrue="1" operator="greaterThanOrEqual">
      <formula>$AQ$2</formula>
    </cfRule>
    <cfRule type="cellIs" dxfId="25" priority="4" stopIfTrue="1" operator="between">
      <formula>$AQ$4</formula>
      <formula>$AQ$3</formula>
    </cfRule>
  </conditionalFormatting>
  <pageMargins left="0.7" right="0.7" top="0.75" bottom="0.75" header="0.3" footer="0.3"/>
  <pageSetup orientation="portrait" r:id="rId1"/>
  <ignoredErrors>
    <ignoredError sqref="D11 Z10 C10:D10 J10 F11 H11 F10 H10 P11 L11 N11 L10 P10 N10 Z11 AB11 AB10 AD10 AD11 AF10 AF11 J11" unlockedFormula="1"/>
    <ignoredError sqref="AH10 R10 R11 T11 T10 V11 V10 X11 X10 AH11" formula="1" unlockedFormula="1"/>
    <ignoredError sqref="G10 E10" formula="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180"/>
  <sheetViews>
    <sheetView tabSelected="1" topLeftCell="A3" zoomScale="85" zoomScaleNormal="85" workbookViewId="0">
      <selection activeCell="C73" sqref="C73:P73"/>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28515625" style="49" customWidth="1"/>
    <col min="17" max="18" width="11.7109375" style="49" customWidth="1"/>
    <col min="19" max="19" width="15.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434"/>
      <c r="C2" s="437" t="s">
        <v>56</v>
      </c>
      <c r="D2" s="438"/>
      <c r="E2" s="438"/>
      <c r="F2" s="438"/>
      <c r="G2" s="438"/>
      <c r="H2" s="438"/>
      <c r="I2" s="438"/>
      <c r="J2" s="438"/>
      <c r="K2" s="438"/>
      <c r="L2" s="438"/>
      <c r="M2" s="439"/>
      <c r="N2" s="440" t="s">
        <v>178</v>
      </c>
      <c r="O2" s="441"/>
      <c r="P2" s="442"/>
      <c r="S2" s="158">
        <v>0.85</v>
      </c>
    </row>
    <row r="3" spans="1:19" ht="15.75" customHeight="1" x14ac:dyDescent="0.2">
      <c r="B3" s="435"/>
      <c r="C3" s="443" t="s">
        <v>58</v>
      </c>
      <c r="D3" s="444"/>
      <c r="E3" s="444"/>
      <c r="F3" s="444"/>
      <c r="G3" s="444"/>
      <c r="H3" s="444"/>
      <c r="I3" s="444"/>
      <c r="J3" s="444"/>
      <c r="K3" s="444"/>
      <c r="L3" s="444"/>
      <c r="M3" s="445"/>
      <c r="N3" s="446" t="s">
        <v>271</v>
      </c>
      <c r="O3" s="447"/>
      <c r="P3" s="448"/>
      <c r="S3" s="158">
        <v>0.84</v>
      </c>
    </row>
    <row r="4" spans="1:19" ht="15.75" customHeight="1" x14ac:dyDescent="0.2">
      <c r="B4" s="435"/>
      <c r="C4" s="443" t="s">
        <v>59</v>
      </c>
      <c r="D4" s="444"/>
      <c r="E4" s="444"/>
      <c r="F4" s="444"/>
      <c r="G4" s="444"/>
      <c r="H4" s="444"/>
      <c r="I4" s="444"/>
      <c r="J4" s="444"/>
      <c r="K4" s="444"/>
      <c r="L4" s="444"/>
      <c r="M4" s="445"/>
      <c r="N4" s="446" t="s">
        <v>179</v>
      </c>
      <c r="O4" s="447"/>
      <c r="P4" s="448"/>
      <c r="S4" s="158">
        <v>0.75</v>
      </c>
    </row>
    <row r="5" spans="1:19" ht="16.5" customHeight="1" thickBot="1" x14ac:dyDescent="0.25">
      <c r="B5" s="436"/>
      <c r="C5" s="449" t="s">
        <v>60</v>
      </c>
      <c r="D5" s="450"/>
      <c r="E5" s="450"/>
      <c r="F5" s="450"/>
      <c r="G5" s="450"/>
      <c r="H5" s="450"/>
      <c r="I5" s="450"/>
      <c r="J5" s="450"/>
      <c r="K5" s="450"/>
      <c r="L5" s="450"/>
      <c r="M5" s="451"/>
      <c r="N5" s="452" t="s">
        <v>61</v>
      </c>
      <c r="O5" s="453"/>
      <c r="P5" s="454"/>
      <c r="S5" s="158">
        <v>0.74</v>
      </c>
    </row>
    <row r="6" spans="1:19" ht="13.5" thickBot="1" x14ac:dyDescent="0.25">
      <c r="B6" s="85"/>
      <c r="C6" s="85"/>
      <c r="D6" s="85"/>
      <c r="E6" s="85"/>
      <c r="F6" s="85"/>
      <c r="G6" s="85"/>
      <c r="H6" s="85"/>
      <c r="I6" s="85"/>
      <c r="J6" s="85"/>
      <c r="K6" s="85"/>
      <c r="L6" s="85"/>
      <c r="M6" s="85"/>
      <c r="N6" s="85"/>
      <c r="O6" s="85"/>
      <c r="P6" s="85"/>
    </row>
    <row r="7" spans="1:19" x14ac:dyDescent="0.2">
      <c r="A7" s="51"/>
      <c r="B7" s="455" t="s">
        <v>65</v>
      </c>
      <c r="C7" s="456"/>
      <c r="D7" s="456"/>
      <c r="E7" s="456"/>
      <c r="F7" s="456"/>
      <c r="G7" s="456"/>
      <c r="H7" s="456"/>
      <c r="I7" s="456"/>
      <c r="J7" s="456"/>
      <c r="K7" s="456"/>
      <c r="L7" s="456"/>
      <c r="M7" s="456"/>
      <c r="N7" s="456"/>
      <c r="O7" s="456"/>
      <c r="P7" s="457"/>
      <c r="Q7" s="51"/>
      <c r="S7" s="96"/>
    </row>
    <row r="8" spans="1:19" ht="13.5" thickBot="1" x14ac:dyDescent="0.25">
      <c r="A8" s="51"/>
      <c r="B8" s="458"/>
      <c r="C8" s="459"/>
      <c r="D8" s="459"/>
      <c r="E8" s="459"/>
      <c r="F8" s="459"/>
      <c r="G8" s="459"/>
      <c r="H8" s="459"/>
      <c r="I8" s="459"/>
      <c r="J8" s="459"/>
      <c r="K8" s="459"/>
      <c r="L8" s="459"/>
      <c r="M8" s="459"/>
      <c r="N8" s="459"/>
      <c r="O8" s="459"/>
      <c r="P8" s="460"/>
      <c r="Q8" s="51"/>
    </row>
    <row r="9" spans="1:19" ht="6.75" customHeight="1" thickBot="1" x14ac:dyDescent="0.25">
      <c r="A9" s="51"/>
      <c r="B9" s="461"/>
      <c r="C9" s="461"/>
      <c r="D9" s="461"/>
      <c r="E9" s="461"/>
      <c r="F9" s="461"/>
      <c r="G9" s="461"/>
      <c r="H9" s="461"/>
      <c r="I9" s="461"/>
      <c r="J9" s="461"/>
      <c r="K9" s="461"/>
      <c r="L9" s="461"/>
      <c r="M9" s="461"/>
      <c r="N9" s="461"/>
      <c r="O9" s="461"/>
      <c r="P9" s="461"/>
      <c r="Q9" s="51"/>
    </row>
    <row r="10" spans="1:19" ht="26.25" customHeight="1" thickBot="1" x14ac:dyDescent="0.25">
      <c r="A10" s="51"/>
      <c r="B10" s="86" t="s">
        <v>83</v>
      </c>
      <c r="C10" s="462">
        <v>2023</v>
      </c>
      <c r="D10" s="463"/>
      <c r="E10" s="463"/>
      <c r="F10" s="463"/>
      <c r="G10" s="463"/>
      <c r="H10" s="463"/>
      <c r="I10" s="464"/>
      <c r="J10" s="465" t="s">
        <v>1</v>
      </c>
      <c r="K10" s="466"/>
      <c r="L10" s="466"/>
      <c r="M10" s="466"/>
      <c r="N10" s="749" t="s">
        <v>184</v>
      </c>
      <c r="O10" s="750"/>
      <c r="P10" s="751"/>
      <c r="Q10" s="51"/>
    </row>
    <row r="11" spans="1:19" ht="4.5" customHeight="1" thickBot="1" x14ac:dyDescent="0.25">
      <c r="A11" s="51"/>
      <c r="B11" s="470"/>
      <c r="C11" s="471"/>
      <c r="D11" s="471"/>
      <c r="E11" s="471"/>
      <c r="F11" s="471"/>
      <c r="G11" s="471"/>
      <c r="H11" s="471"/>
      <c r="I11" s="471"/>
      <c r="J11" s="471"/>
      <c r="K11" s="471"/>
      <c r="L11" s="471"/>
      <c r="M11" s="471"/>
      <c r="N11" s="471"/>
      <c r="O11" s="471"/>
      <c r="P11" s="472"/>
      <c r="Q11" s="51"/>
    </row>
    <row r="12" spans="1:19" ht="13.5" thickBot="1" x14ac:dyDescent="0.25">
      <c r="A12" s="51"/>
      <c r="B12" s="60" t="s">
        <v>0</v>
      </c>
      <c r="C12" s="522" t="s">
        <v>171</v>
      </c>
      <c r="D12" s="522"/>
      <c r="E12" s="522"/>
      <c r="F12" s="522"/>
      <c r="G12" s="522"/>
      <c r="H12" s="522"/>
      <c r="I12" s="522"/>
      <c r="J12" s="522"/>
      <c r="K12" s="522"/>
      <c r="L12" s="522"/>
      <c r="M12" s="522"/>
      <c r="N12" s="522"/>
      <c r="O12" s="522"/>
      <c r="P12" s="523"/>
      <c r="Q12" s="51"/>
    </row>
    <row r="13" spans="1:19" ht="4.5" customHeight="1" thickBot="1" x14ac:dyDescent="0.25">
      <c r="A13" s="51"/>
      <c r="B13" s="475"/>
      <c r="C13" s="476"/>
      <c r="D13" s="476"/>
      <c r="E13" s="476"/>
      <c r="F13" s="476"/>
      <c r="G13" s="476"/>
      <c r="H13" s="476"/>
      <c r="I13" s="476"/>
      <c r="J13" s="476"/>
      <c r="K13" s="476"/>
      <c r="L13" s="476"/>
      <c r="M13" s="476"/>
      <c r="N13" s="476"/>
      <c r="O13" s="476"/>
      <c r="P13" s="477"/>
      <c r="Q13" s="51"/>
    </row>
    <row r="14" spans="1:19" ht="18" customHeight="1" thickBot="1" x14ac:dyDescent="0.25">
      <c r="A14" s="51"/>
      <c r="B14" s="60" t="s">
        <v>6</v>
      </c>
      <c r="C14" s="478" t="s">
        <v>276</v>
      </c>
      <c r="D14" s="479"/>
      <c r="E14" s="479"/>
      <c r="F14" s="479"/>
      <c r="G14" s="479"/>
      <c r="H14" s="479"/>
      <c r="I14" s="479"/>
      <c r="J14" s="479"/>
      <c r="K14" s="479"/>
      <c r="L14" s="479"/>
      <c r="M14" s="479"/>
      <c r="N14" s="479"/>
      <c r="O14" s="479"/>
      <c r="P14" s="480"/>
      <c r="Q14" s="51"/>
    </row>
    <row r="15" spans="1:19" ht="4.5" customHeight="1" thickBot="1" x14ac:dyDescent="0.25">
      <c r="A15" s="51"/>
      <c r="B15" s="487"/>
      <c r="C15" s="488"/>
      <c r="D15" s="488"/>
      <c r="E15" s="488"/>
      <c r="F15" s="488"/>
      <c r="G15" s="488"/>
      <c r="H15" s="488"/>
      <c r="I15" s="488"/>
      <c r="J15" s="488"/>
      <c r="K15" s="488"/>
      <c r="L15" s="488"/>
      <c r="M15" s="488"/>
      <c r="N15" s="488"/>
      <c r="O15" s="488"/>
      <c r="P15" s="489"/>
      <c r="Q15" s="51"/>
    </row>
    <row r="16" spans="1:19" ht="32.25" customHeight="1" thickBot="1" x14ac:dyDescent="0.25">
      <c r="A16" s="51"/>
      <c r="B16" s="60" t="s">
        <v>25</v>
      </c>
      <c r="C16" s="667" t="s">
        <v>277</v>
      </c>
      <c r="D16" s="668"/>
      <c r="E16" s="668"/>
      <c r="F16" s="668"/>
      <c r="G16" s="668"/>
      <c r="H16" s="668"/>
      <c r="I16" s="668"/>
      <c r="J16" s="668"/>
      <c r="K16" s="668"/>
      <c r="L16" s="668"/>
      <c r="M16" s="668"/>
      <c r="N16" s="668"/>
      <c r="O16" s="668"/>
      <c r="P16" s="669"/>
      <c r="Q16" s="51"/>
    </row>
    <row r="17" spans="1:18" ht="4.5" customHeight="1" thickBot="1" x14ac:dyDescent="0.25">
      <c r="A17" s="51"/>
      <c r="B17" s="487"/>
      <c r="C17" s="488"/>
      <c r="D17" s="488"/>
      <c r="E17" s="488"/>
      <c r="F17" s="488"/>
      <c r="G17" s="488"/>
      <c r="H17" s="488"/>
      <c r="I17" s="488"/>
      <c r="J17" s="488"/>
      <c r="K17" s="488"/>
      <c r="L17" s="488"/>
      <c r="M17" s="488"/>
      <c r="N17" s="488"/>
      <c r="O17" s="488"/>
      <c r="P17" s="489"/>
      <c r="Q17" s="51"/>
    </row>
    <row r="18" spans="1:18" ht="26.25" customHeight="1" thickBot="1" x14ac:dyDescent="0.25">
      <c r="A18" s="51"/>
      <c r="B18" s="60" t="s">
        <v>11</v>
      </c>
      <c r="C18" s="490" t="s">
        <v>310</v>
      </c>
      <c r="D18" s="491"/>
      <c r="E18" s="491"/>
      <c r="F18" s="491"/>
      <c r="G18" s="491"/>
      <c r="H18" s="491"/>
      <c r="I18" s="491"/>
      <c r="J18" s="491"/>
      <c r="K18" s="491"/>
      <c r="L18" s="491"/>
      <c r="M18" s="491"/>
      <c r="N18" s="491"/>
      <c r="O18" s="491"/>
      <c r="P18" s="492"/>
      <c r="Q18" s="51"/>
    </row>
    <row r="19" spans="1:18" ht="4.5" customHeight="1" thickBot="1" x14ac:dyDescent="0.25">
      <c r="A19" s="51"/>
      <c r="B19" s="493"/>
      <c r="C19" s="493"/>
      <c r="D19" s="493"/>
      <c r="E19" s="493"/>
      <c r="F19" s="493"/>
      <c r="G19" s="493"/>
      <c r="H19" s="493"/>
      <c r="I19" s="493"/>
      <c r="J19" s="493"/>
      <c r="K19" s="493"/>
      <c r="L19" s="493"/>
      <c r="M19" s="493"/>
      <c r="N19" s="493"/>
      <c r="O19" s="493"/>
      <c r="P19" s="493"/>
      <c r="Q19" s="51"/>
    </row>
    <row r="20" spans="1:18"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18" ht="4.5" customHeight="1" thickBot="1" x14ac:dyDescent="0.25">
      <c r="A21" s="51"/>
      <c r="B21" s="497"/>
      <c r="C21" s="498"/>
      <c r="D21" s="498"/>
      <c r="E21" s="498"/>
      <c r="F21" s="498"/>
      <c r="G21" s="498"/>
      <c r="H21" s="498"/>
      <c r="I21" s="498"/>
      <c r="J21" s="498"/>
      <c r="K21" s="498"/>
      <c r="L21" s="498"/>
      <c r="M21" s="498"/>
      <c r="N21" s="498"/>
      <c r="O21" s="498"/>
      <c r="P21" s="499"/>
      <c r="Q21" s="51"/>
    </row>
    <row r="22" spans="1:18" ht="40.5" customHeight="1" thickBot="1" x14ac:dyDescent="0.25">
      <c r="A22" s="51"/>
      <c r="B22" s="60" t="s">
        <v>3</v>
      </c>
      <c r="C22" s="752" t="s">
        <v>292</v>
      </c>
      <c r="D22" s="753"/>
      <c r="E22" s="753"/>
      <c r="F22" s="753"/>
      <c r="G22" s="753"/>
      <c r="H22" s="753"/>
      <c r="I22" s="753"/>
      <c r="J22" s="753"/>
      <c r="K22" s="753"/>
      <c r="L22" s="753"/>
      <c r="M22" s="753"/>
      <c r="N22" s="753"/>
      <c r="O22" s="753"/>
      <c r="P22" s="754"/>
      <c r="Q22" s="51"/>
    </row>
    <row r="23" spans="1:18" ht="4.5" customHeight="1" thickBot="1" x14ac:dyDescent="0.25">
      <c r="A23" s="51"/>
      <c r="B23" s="487"/>
      <c r="C23" s="488"/>
      <c r="D23" s="488"/>
      <c r="E23" s="488"/>
      <c r="F23" s="488"/>
      <c r="G23" s="488"/>
      <c r="H23" s="488"/>
      <c r="I23" s="488"/>
      <c r="J23" s="488"/>
      <c r="K23" s="488"/>
      <c r="L23" s="488"/>
      <c r="M23" s="488"/>
      <c r="N23" s="488"/>
      <c r="O23" s="488"/>
      <c r="P23" s="489"/>
      <c r="Q23" s="51"/>
    </row>
    <row r="24" spans="1:18" ht="72.75" customHeight="1" thickBot="1" x14ac:dyDescent="0.25">
      <c r="A24" s="51"/>
      <c r="B24" s="60" t="s">
        <v>12</v>
      </c>
      <c r="C24" s="755" t="s">
        <v>278</v>
      </c>
      <c r="D24" s="676"/>
      <c r="E24" s="676"/>
      <c r="F24" s="676"/>
      <c r="G24" s="676"/>
      <c r="H24" s="676"/>
      <c r="I24" s="676"/>
      <c r="J24" s="676"/>
      <c r="K24" s="676"/>
      <c r="L24" s="676"/>
      <c r="M24" s="676"/>
      <c r="N24" s="676"/>
      <c r="O24" s="676"/>
      <c r="P24" s="677"/>
      <c r="Q24" s="51"/>
    </row>
    <row r="25" spans="1:18" ht="4.5" customHeight="1" thickBot="1" x14ac:dyDescent="0.25">
      <c r="A25" s="51"/>
      <c r="B25" s="506"/>
      <c r="C25" s="507"/>
      <c r="D25" s="507"/>
      <c r="E25" s="507"/>
      <c r="F25" s="507"/>
      <c r="G25" s="507"/>
      <c r="H25" s="507"/>
      <c r="I25" s="507"/>
      <c r="J25" s="507"/>
      <c r="K25" s="507"/>
      <c r="L25" s="507"/>
      <c r="M25" s="507"/>
      <c r="N25" s="507"/>
      <c r="O25" s="507"/>
      <c r="P25" s="508"/>
      <c r="Q25" s="51"/>
    </row>
    <row r="26" spans="1:18" ht="13.5" customHeight="1" thickBot="1" x14ac:dyDescent="0.3">
      <c r="A26" s="51"/>
      <c r="B26" s="128" t="s">
        <v>2</v>
      </c>
      <c r="C26" s="807">
        <v>0.9</v>
      </c>
      <c r="D26" s="808"/>
      <c r="E26" s="808"/>
      <c r="F26" s="808"/>
      <c r="G26" s="808"/>
      <c r="H26" s="808"/>
      <c r="I26" s="808"/>
      <c r="J26" s="808"/>
      <c r="K26" s="808"/>
      <c r="L26" s="808"/>
      <c r="M26" s="808"/>
      <c r="N26" s="808"/>
      <c r="O26" s="808"/>
      <c r="P26" s="809"/>
      <c r="Q26" s="156"/>
      <c r="R26" s="157"/>
    </row>
    <row r="27" spans="1:18" ht="4.5" customHeight="1" thickBot="1" x14ac:dyDescent="0.25">
      <c r="A27" s="51"/>
      <c r="B27" s="759"/>
      <c r="C27" s="760"/>
      <c r="D27" s="760"/>
      <c r="E27" s="760"/>
      <c r="F27" s="760"/>
      <c r="G27" s="760"/>
      <c r="H27" s="760"/>
      <c r="I27" s="760"/>
      <c r="J27" s="760"/>
      <c r="K27" s="760"/>
      <c r="L27" s="760"/>
      <c r="M27" s="760"/>
      <c r="N27" s="760"/>
      <c r="O27" s="760"/>
      <c r="P27" s="761"/>
      <c r="Q27" s="51"/>
    </row>
    <row r="28" spans="1:18" ht="12.75" customHeight="1" thickBot="1" x14ac:dyDescent="0.25">
      <c r="A28" s="51"/>
      <c r="B28" s="128" t="s">
        <v>13</v>
      </c>
      <c r="C28" s="129" t="s">
        <v>14</v>
      </c>
      <c r="D28" s="763" t="s">
        <v>317</v>
      </c>
      <c r="E28" s="764"/>
      <c r="F28" s="764"/>
      <c r="G28" s="765"/>
      <c r="H28" s="762" t="s">
        <v>15</v>
      </c>
      <c r="I28" s="762"/>
      <c r="J28" s="762"/>
      <c r="K28" s="763" t="s">
        <v>318</v>
      </c>
      <c r="L28" s="764"/>
      <c r="M28" s="765"/>
      <c r="N28" s="766" t="s">
        <v>16</v>
      </c>
      <c r="O28" s="767"/>
      <c r="P28" s="130" t="s">
        <v>228</v>
      </c>
      <c r="Q28" s="51"/>
    </row>
    <row r="29" spans="1:18" ht="4.5" customHeight="1" thickBot="1" x14ac:dyDescent="0.25">
      <c r="A29" s="51"/>
      <c r="B29" s="518"/>
      <c r="C29" s="519"/>
      <c r="D29" s="519"/>
      <c r="E29" s="519"/>
      <c r="F29" s="519"/>
      <c r="G29" s="519"/>
      <c r="H29" s="519"/>
      <c r="I29" s="519"/>
      <c r="J29" s="519"/>
      <c r="K29" s="519"/>
      <c r="L29" s="519"/>
      <c r="M29" s="519"/>
      <c r="N29" s="519"/>
      <c r="O29" s="519"/>
      <c r="P29" s="520"/>
      <c r="Q29" s="51"/>
    </row>
    <row r="30" spans="1:18" ht="13.5" thickBot="1" x14ac:dyDescent="0.25">
      <c r="A30" s="51"/>
      <c r="B30" s="84" t="s">
        <v>7</v>
      </c>
      <c r="C30" s="521" t="s">
        <v>177</v>
      </c>
      <c r="D30" s="522"/>
      <c r="E30" s="522"/>
      <c r="F30" s="522"/>
      <c r="G30" s="522"/>
      <c r="H30" s="522"/>
      <c r="I30" s="522"/>
      <c r="J30" s="522"/>
      <c r="K30" s="522"/>
      <c r="L30" s="522"/>
      <c r="M30" s="522"/>
      <c r="N30" s="522"/>
      <c r="O30" s="522"/>
      <c r="P30" s="523"/>
      <c r="Q30" s="51"/>
    </row>
    <row r="31" spans="1:18" ht="4.5" customHeight="1" thickBot="1" x14ac:dyDescent="0.25">
      <c r="A31" s="51"/>
      <c r="B31" s="487"/>
      <c r="C31" s="488"/>
      <c r="D31" s="488"/>
      <c r="E31" s="488"/>
      <c r="F31" s="488"/>
      <c r="G31" s="488"/>
      <c r="H31" s="488"/>
      <c r="I31" s="488"/>
      <c r="J31" s="488"/>
      <c r="K31" s="488"/>
      <c r="L31" s="488"/>
      <c r="M31" s="488"/>
      <c r="N31" s="488"/>
      <c r="O31" s="488"/>
      <c r="P31" s="489"/>
      <c r="Q31" s="51"/>
    </row>
    <row r="32" spans="1:18" ht="13.5" thickBot="1" x14ac:dyDescent="0.25">
      <c r="A32" s="51"/>
      <c r="B32" s="84" t="s">
        <v>4</v>
      </c>
      <c r="C32" s="524" t="s">
        <v>71</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71</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768" t="s">
        <v>71</v>
      </c>
      <c r="D36" s="769"/>
      <c r="E36" s="769"/>
      <c r="F36" s="769"/>
      <c r="G36" s="769"/>
      <c r="H36" s="769"/>
      <c r="I36" s="769"/>
      <c r="J36" s="769"/>
      <c r="K36" s="769"/>
      <c r="L36" s="769"/>
      <c r="M36" s="769"/>
      <c r="N36" s="769"/>
      <c r="O36" s="769"/>
      <c r="P36" s="770"/>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ht="13.5" thickBot="1" x14ac:dyDescent="0.25">
      <c r="A39" s="51"/>
      <c r="B39" s="88" t="s">
        <v>22</v>
      </c>
      <c r="C39" s="525" t="s">
        <v>18</v>
      </c>
      <c r="D39" s="526"/>
      <c r="E39" s="526"/>
      <c r="F39" s="526"/>
      <c r="G39" s="528"/>
      <c r="H39" s="525" t="s">
        <v>7</v>
      </c>
      <c r="I39" s="526"/>
      <c r="J39" s="526"/>
      <c r="K39" s="526"/>
      <c r="L39" s="528"/>
      <c r="M39" s="525" t="s">
        <v>19</v>
      </c>
      <c r="N39" s="526"/>
      <c r="O39" s="527"/>
      <c r="P39" s="528"/>
      <c r="Q39" s="51"/>
    </row>
    <row r="40" spans="1:17" ht="54" customHeight="1" x14ac:dyDescent="0.2">
      <c r="A40" s="51"/>
      <c r="B40" s="155" t="s">
        <v>293</v>
      </c>
      <c r="C40" s="771" t="s">
        <v>279</v>
      </c>
      <c r="D40" s="771"/>
      <c r="E40" s="771"/>
      <c r="F40" s="771"/>
      <c r="G40" s="771"/>
      <c r="H40" s="690" t="s">
        <v>295</v>
      </c>
      <c r="I40" s="690"/>
      <c r="J40" s="690"/>
      <c r="K40" s="690"/>
      <c r="L40" s="690"/>
      <c r="M40" s="772" t="s">
        <v>280</v>
      </c>
      <c r="N40" s="772"/>
      <c r="O40" s="772"/>
      <c r="P40" s="773"/>
      <c r="Q40" s="51"/>
    </row>
    <row r="41" spans="1:17" ht="55.5" customHeight="1" x14ac:dyDescent="0.2">
      <c r="A41" s="51"/>
      <c r="B41" s="199" t="s">
        <v>294</v>
      </c>
      <c r="C41" s="804" t="s">
        <v>279</v>
      </c>
      <c r="D41" s="804"/>
      <c r="E41" s="804"/>
      <c r="F41" s="804"/>
      <c r="G41" s="804"/>
      <c r="H41" s="804" t="s">
        <v>295</v>
      </c>
      <c r="I41" s="804"/>
      <c r="J41" s="804"/>
      <c r="K41" s="804"/>
      <c r="L41" s="804"/>
      <c r="M41" s="805" t="s">
        <v>280</v>
      </c>
      <c r="N41" s="805"/>
      <c r="O41" s="805"/>
      <c r="P41" s="806"/>
      <c r="Q41" s="51"/>
    </row>
    <row r="42" spans="1:17" ht="13.5" customHeight="1" x14ac:dyDescent="0.2">
      <c r="A42" s="51"/>
      <c r="B42" s="138"/>
      <c r="C42" s="691"/>
      <c r="D42" s="691"/>
      <c r="E42" s="691"/>
      <c r="F42" s="691"/>
      <c r="G42" s="691"/>
      <c r="H42" s="691"/>
      <c r="I42" s="691"/>
      <c r="J42" s="691"/>
      <c r="K42" s="691"/>
      <c r="L42" s="691"/>
      <c r="M42" s="691"/>
      <c r="N42" s="691"/>
      <c r="O42" s="691"/>
      <c r="P42" s="692"/>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705" t="s">
        <v>8</v>
      </c>
      <c r="C46" s="706"/>
      <c r="D46" s="706"/>
      <c r="E46" s="706"/>
      <c r="F46" s="706"/>
      <c r="G46" s="706"/>
      <c r="H46" s="706"/>
      <c r="I46" s="706"/>
      <c r="J46" s="706"/>
      <c r="K46" s="706"/>
      <c r="L46" s="706"/>
      <c r="M46" s="706"/>
      <c r="N46" s="706"/>
      <c r="O46" s="706"/>
      <c r="P46" s="707"/>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118" t="s">
        <v>9</v>
      </c>
      <c r="D48" s="119" t="s">
        <v>149</v>
      </c>
      <c r="E48" s="119" t="s">
        <v>150</v>
      </c>
      <c r="F48" s="119" t="s">
        <v>151</v>
      </c>
      <c r="G48" s="119" t="s">
        <v>152</v>
      </c>
      <c r="H48" s="119" t="s">
        <v>153</v>
      </c>
      <c r="I48" s="119" t="s">
        <v>154</v>
      </c>
      <c r="J48" s="119" t="s">
        <v>155</v>
      </c>
      <c r="K48" s="119" t="s">
        <v>198</v>
      </c>
      <c r="L48" s="119" t="s">
        <v>157</v>
      </c>
      <c r="M48" s="119" t="s">
        <v>158</v>
      </c>
      <c r="N48" s="119" t="s">
        <v>159</v>
      </c>
      <c r="O48" s="119" t="s">
        <v>160</v>
      </c>
      <c r="P48" s="131" t="s">
        <v>10</v>
      </c>
      <c r="Q48" s="51"/>
    </row>
    <row r="49" spans="1:17" ht="13.5" thickBot="1" x14ac:dyDescent="0.25">
      <c r="A49" s="51"/>
      <c r="B49" s="558"/>
      <c r="C49" s="122" t="s">
        <v>10</v>
      </c>
      <c r="D49" s="132"/>
      <c r="E49" s="132"/>
      <c r="F49" s="159">
        <f>RegistroSST!J10</f>
        <v>0.96907216494845361</v>
      </c>
      <c r="G49" s="133"/>
      <c r="H49" s="133"/>
      <c r="I49" s="159">
        <f>+RegistroSST!R10</f>
        <v>0.96202531645569622</v>
      </c>
      <c r="J49" s="133"/>
      <c r="K49" s="133"/>
      <c r="L49" s="159">
        <f>+RegistroSST!Z10</f>
        <v>0.93103448275862066</v>
      </c>
      <c r="M49" s="133"/>
      <c r="N49" s="133"/>
      <c r="O49" s="159">
        <f>+RegistroSST!AH10</f>
        <v>0.98684210526315785</v>
      </c>
      <c r="P49" s="210">
        <f>+RegistroSST!AJ10</f>
        <v>0.96165191740412981</v>
      </c>
      <c r="Q49" s="51"/>
    </row>
    <row r="50" spans="1:17" ht="4.5" customHeight="1" thickBot="1" x14ac:dyDescent="0.25">
      <c r="A50" s="51"/>
      <c r="B50" s="94">
        <v>0.9</v>
      </c>
      <c r="C50" s="71"/>
      <c r="D50" s="134">
        <v>85</v>
      </c>
      <c r="E50" s="134">
        <v>85</v>
      </c>
      <c r="F50" s="202">
        <v>0.85</v>
      </c>
      <c r="G50" s="134">
        <v>85</v>
      </c>
      <c r="H50" s="134">
        <v>85</v>
      </c>
      <c r="I50" s="202">
        <v>0.85</v>
      </c>
      <c r="J50" s="134">
        <v>85</v>
      </c>
      <c r="K50" s="134">
        <v>85</v>
      </c>
      <c r="L50" s="202">
        <v>0.85</v>
      </c>
      <c r="M50" s="134">
        <v>85</v>
      </c>
      <c r="N50" s="134">
        <v>85</v>
      </c>
      <c r="O50" s="202">
        <v>0.85</v>
      </c>
      <c r="P50" s="202">
        <v>0.85</v>
      </c>
      <c r="Q50" s="51"/>
    </row>
    <row r="51" spans="1:17" ht="22.5" customHeight="1" thickBot="1" x14ac:dyDescent="0.25">
      <c r="A51" s="51"/>
      <c r="B51" s="494" t="s">
        <v>21</v>
      </c>
      <c r="C51" s="495"/>
      <c r="D51" s="495"/>
      <c r="E51" s="495"/>
      <c r="F51" s="495"/>
      <c r="G51" s="495"/>
      <c r="H51" s="495"/>
      <c r="I51" s="495"/>
      <c r="J51" s="495"/>
      <c r="K51" s="495"/>
      <c r="L51" s="495"/>
      <c r="M51" s="495"/>
      <c r="N51" s="495"/>
      <c r="O51" s="495"/>
      <c r="P51" s="496"/>
      <c r="Q51" s="51"/>
    </row>
    <row r="52" spans="1:17" x14ac:dyDescent="0.2">
      <c r="A52" s="51"/>
      <c r="B52" s="567"/>
      <c r="C52" s="568"/>
      <c r="D52" s="568"/>
      <c r="E52" s="568"/>
      <c r="F52" s="568"/>
      <c r="G52" s="568"/>
      <c r="H52" s="568"/>
      <c r="I52" s="568"/>
      <c r="J52" s="568"/>
      <c r="K52" s="568"/>
      <c r="L52" s="568"/>
      <c r="M52" s="568"/>
      <c r="N52" s="568"/>
      <c r="O52" s="568"/>
      <c r="P52" s="569"/>
      <c r="Q52" s="51"/>
    </row>
    <row r="53" spans="1:17" x14ac:dyDescent="0.2">
      <c r="A53" s="51"/>
      <c r="B53" s="570"/>
      <c r="C53" s="571"/>
      <c r="D53" s="571"/>
      <c r="E53" s="571"/>
      <c r="F53" s="571"/>
      <c r="G53" s="571"/>
      <c r="H53" s="571"/>
      <c r="I53" s="571"/>
      <c r="J53" s="571"/>
      <c r="K53" s="571"/>
      <c r="L53" s="571"/>
      <c r="M53" s="571"/>
      <c r="N53" s="571"/>
      <c r="O53" s="571"/>
      <c r="P53" s="572"/>
      <c r="Q53" s="51"/>
    </row>
    <row r="54" spans="1:17" x14ac:dyDescent="0.2">
      <c r="A54" s="51"/>
      <c r="B54" s="570"/>
      <c r="C54" s="571"/>
      <c r="D54" s="571"/>
      <c r="E54" s="571"/>
      <c r="F54" s="571"/>
      <c r="G54" s="571"/>
      <c r="H54" s="571"/>
      <c r="I54" s="571"/>
      <c r="J54" s="571"/>
      <c r="K54" s="571"/>
      <c r="L54" s="571"/>
      <c r="M54" s="571"/>
      <c r="N54" s="571"/>
      <c r="O54" s="571"/>
      <c r="P54" s="572"/>
      <c r="Q54" s="51"/>
    </row>
    <row r="55" spans="1:17" x14ac:dyDescent="0.2">
      <c r="A55" s="51"/>
      <c r="B55" s="570"/>
      <c r="C55" s="571"/>
      <c r="D55" s="571"/>
      <c r="E55" s="571"/>
      <c r="F55" s="571"/>
      <c r="G55" s="571"/>
      <c r="H55" s="571"/>
      <c r="I55" s="571"/>
      <c r="J55" s="571"/>
      <c r="K55" s="571"/>
      <c r="L55" s="571"/>
      <c r="M55" s="571"/>
      <c r="N55" s="571"/>
      <c r="O55" s="571"/>
      <c r="P55" s="572"/>
      <c r="Q55" s="51"/>
    </row>
    <row r="56" spans="1:17" x14ac:dyDescent="0.2">
      <c r="A56" s="51"/>
      <c r="B56" s="570"/>
      <c r="C56" s="571"/>
      <c r="D56" s="571"/>
      <c r="E56" s="571"/>
      <c r="F56" s="571"/>
      <c r="G56" s="571"/>
      <c r="H56" s="571"/>
      <c r="I56" s="571"/>
      <c r="J56" s="571"/>
      <c r="K56" s="571"/>
      <c r="L56" s="571"/>
      <c r="M56" s="571"/>
      <c r="N56" s="571"/>
      <c r="O56" s="571"/>
      <c r="P56" s="572"/>
      <c r="Q56" s="51"/>
    </row>
    <row r="57" spans="1:17" x14ac:dyDescent="0.2">
      <c r="A57" s="51"/>
      <c r="B57" s="570"/>
      <c r="C57" s="571"/>
      <c r="D57" s="571"/>
      <c r="E57" s="571"/>
      <c r="F57" s="571"/>
      <c r="G57" s="571"/>
      <c r="H57" s="571"/>
      <c r="I57" s="571"/>
      <c r="J57" s="571"/>
      <c r="K57" s="571"/>
      <c r="L57" s="571"/>
      <c r="M57" s="571"/>
      <c r="N57" s="571"/>
      <c r="O57" s="571"/>
      <c r="P57" s="572"/>
      <c r="Q57" s="51"/>
    </row>
    <row r="58" spans="1:17" x14ac:dyDescent="0.2">
      <c r="A58" s="51"/>
      <c r="B58" s="570"/>
      <c r="C58" s="571"/>
      <c r="D58" s="571"/>
      <c r="E58" s="571"/>
      <c r="F58" s="571"/>
      <c r="G58" s="571"/>
      <c r="H58" s="571"/>
      <c r="I58" s="571"/>
      <c r="J58" s="571"/>
      <c r="K58" s="571"/>
      <c r="L58" s="571"/>
      <c r="M58" s="571"/>
      <c r="N58" s="571"/>
      <c r="O58" s="571"/>
      <c r="P58" s="572"/>
      <c r="Q58" s="51"/>
    </row>
    <row r="59" spans="1:17"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x14ac:dyDescent="0.2">
      <c r="A64" s="51"/>
      <c r="B64" s="570"/>
      <c r="C64" s="571"/>
      <c r="D64" s="571"/>
      <c r="E64" s="571"/>
      <c r="F64" s="571"/>
      <c r="G64" s="571"/>
      <c r="H64" s="571"/>
      <c r="I64" s="571"/>
      <c r="J64" s="571"/>
      <c r="K64" s="571"/>
      <c r="L64" s="571"/>
      <c r="M64" s="571"/>
      <c r="N64" s="571"/>
      <c r="O64" s="571"/>
      <c r="P64" s="572"/>
      <c r="Q64" s="51"/>
    </row>
    <row r="65" spans="1:19" x14ac:dyDescent="0.2">
      <c r="A65" s="51"/>
      <c r="B65" s="570"/>
      <c r="C65" s="571"/>
      <c r="D65" s="571"/>
      <c r="E65" s="571"/>
      <c r="F65" s="571"/>
      <c r="G65" s="571"/>
      <c r="H65" s="571"/>
      <c r="I65" s="571"/>
      <c r="J65" s="571"/>
      <c r="K65" s="571"/>
      <c r="L65" s="571"/>
      <c r="M65" s="571"/>
      <c r="N65" s="571"/>
      <c r="O65" s="571"/>
      <c r="P65" s="572"/>
      <c r="Q65" s="51"/>
    </row>
    <row r="66" spans="1:19" x14ac:dyDescent="0.2">
      <c r="A66" s="51"/>
      <c r="B66" s="570"/>
      <c r="C66" s="571"/>
      <c r="D66" s="571"/>
      <c r="E66" s="571"/>
      <c r="F66" s="571"/>
      <c r="G66" s="571"/>
      <c r="H66" s="571"/>
      <c r="I66" s="571"/>
      <c r="J66" s="571"/>
      <c r="K66" s="571"/>
      <c r="L66" s="571"/>
      <c r="M66" s="571"/>
      <c r="N66" s="571"/>
      <c r="O66" s="571"/>
      <c r="P66" s="572"/>
      <c r="Q66" s="51"/>
    </row>
    <row r="67" spans="1:19" ht="13.5" thickBot="1" x14ac:dyDescent="0.25">
      <c r="A67" s="51"/>
      <c r="B67" s="573"/>
      <c r="C67" s="574"/>
      <c r="D67" s="574"/>
      <c r="E67" s="574"/>
      <c r="F67" s="574"/>
      <c r="G67" s="574"/>
      <c r="H67" s="574"/>
      <c r="I67" s="574"/>
      <c r="J67" s="574"/>
      <c r="K67" s="574"/>
      <c r="L67" s="574"/>
      <c r="M67" s="574"/>
      <c r="N67" s="574"/>
      <c r="O67" s="574"/>
      <c r="P67" s="575"/>
      <c r="Q67" s="51"/>
    </row>
    <row r="68" spans="1:19"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19" ht="15" customHeight="1" x14ac:dyDescent="0.2">
      <c r="A69" s="51"/>
      <c r="B69" s="577" t="s">
        <v>5</v>
      </c>
      <c r="C69" s="603" t="s">
        <v>185</v>
      </c>
      <c r="D69" s="604"/>
      <c r="E69" s="604"/>
      <c r="F69" s="604"/>
      <c r="G69" s="604"/>
      <c r="H69" s="604"/>
      <c r="I69" s="604"/>
      <c r="J69" s="604"/>
      <c r="K69" s="604"/>
      <c r="L69" s="604"/>
      <c r="M69" s="604"/>
      <c r="N69" s="604"/>
      <c r="O69" s="604"/>
      <c r="P69" s="605"/>
      <c r="Q69" s="51"/>
    </row>
    <row r="70" spans="1:19" ht="60" customHeight="1" thickBot="1" x14ac:dyDescent="0.25">
      <c r="A70" s="51"/>
      <c r="B70" s="578"/>
      <c r="C70" s="798" t="s">
        <v>325</v>
      </c>
      <c r="D70" s="799"/>
      <c r="E70" s="799"/>
      <c r="F70" s="799"/>
      <c r="G70" s="799"/>
      <c r="H70" s="799"/>
      <c r="I70" s="799"/>
      <c r="J70" s="799"/>
      <c r="K70" s="799"/>
      <c r="L70" s="799"/>
      <c r="M70" s="799"/>
      <c r="N70" s="799"/>
      <c r="O70" s="799"/>
      <c r="P70" s="800"/>
      <c r="Q70" s="51"/>
    </row>
    <row r="71" spans="1:19" ht="15" customHeight="1" x14ac:dyDescent="0.2">
      <c r="A71" s="51"/>
      <c r="B71" s="578"/>
      <c r="C71" s="603" t="s">
        <v>186</v>
      </c>
      <c r="D71" s="604"/>
      <c r="E71" s="604"/>
      <c r="F71" s="604"/>
      <c r="G71" s="604"/>
      <c r="H71" s="604"/>
      <c r="I71" s="604"/>
      <c r="J71" s="604"/>
      <c r="K71" s="604"/>
      <c r="L71" s="604"/>
      <c r="M71" s="604"/>
      <c r="N71" s="604"/>
      <c r="O71" s="604"/>
      <c r="P71" s="605"/>
      <c r="Q71" s="51"/>
    </row>
    <row r="72" spans="1:19" ht="49.5" customHeight="1" thickBot="1" x14ac:dyDescent="0.25">
      <c r="A72" s="51"/>
      <c r="B72" s="578"/>
      <c r="C72" s="798" t="s">
        <v>326</v>
      </c>
      <c r="D72" s="799"/>
      <c r="E72" s="799"/>
      <c r="F72" s="799"/>
      <c r="G72" s="799"/>
      <c r="H72" s="799"/>
      <c r="I72" s="799"/>
      <c r="J72" s="799"/>
      <c r="K72" s="799"/>
      <c r="L72" s="799"/>
      <c r="M72" s="799"/>
      <c r="N72" s="799"/>
      <c r="O72" s="799"/>
      <c r="P72" s="800"/>
      <c r="Q72" s="51"/>
    </row>
    <row r="73" spans="1:19" ht="15" customHeight="1" x14ac:dyDescent="0.2">
      <c r="A73" s="51"/>
      <c r="B73" s="578"/>
      <c r="C73" s="603" t="s">
        <v>187</v>
      </c>
      <c r="D73" s="604"/>
      <c r="E73" s="604"/>
      <c r="F73" s="604"/>
      <c r="G73" s="604"/>
      <c r="H73" s="604"/>
      <c r="I73" s="604"/>
      <c r="J73" s="604"/>
      <c r="K73" s="604"/>
      <c r="L73" s="604"/>
      <c r="M73" s="604"/>
      <c r="N73" s="604"/>
      <c r="O73" s="604"/>
      <c r="P73" s="605"/>
      <c r="Q73" s="51"/>
    </row>
    <row r="74" spans="1:19" ht="113.45" customHeight="1" x14ac:dyDescent="0.2">
      <c r="A74" s="51"/>
      <c r="B74" s="578"/>
      <c r="C74" s="795" t="s">
        <v>324</v>
      </c>
      <c r="D74" s="796"/>
      <c r="E74" s="796"/>
      <c r="F74" s="796"/>
      <c r="G74" s="796"/>
      <c r="H74" s="796"/>
      <c r="I74" s="796"/>
      <c r="J74" s="796"/>
      <c r="K74" s="796"/>
      <c r="L74" s="796"/>
      <c r="M74" s="796"/>
      <c r="N74" s="796"/>
      <c r="O74" s="796"/>
      <c r="P74" s="797"/>
      <c r="Q74" s="51"/>
    </row>
    <row r="75" spans="1:19" ht="15" customHeight="1" x14ac:dyDescent="0.2">
      <c r="A75" s="51"/>
      <c r="B75" s="578"/>
      <c r="C75" s="801" t="s">
        <v>188</v>
      </c>
      <c r="D75" s="802"/>
      <c r="E75" s="802"/>
      <c r="F75" s="802"/>
      <c r="G75" s="802"/>
      <c r="H75" s="802"/>
      <c r="I75" s="802"/>
      <c r="J75" s="802"/>
      <c r="K75" s="802"/>
      <c r="L75" s="802"/>
      <c r="M75" s="802"/>
      <c r="N75" s="802"/>
      <c r="O75" s="802"/>
      <c r="P75" s="803"/>
      <c r="Q75" s="51"/>
    </row>
    <row r="76" spans="1:19" ht="72.75" customHeight="1" thickBot="1" x14ac:dyDescent="0.25">
      <c r="A76" s="51"/>
      <c r="B76" s="579"/>
      <c r="C76" s="795" t="s">
        <v>351</v>
      </c>
      <c r="D76" s="796"/>
      <c r="E76" s="796"/>
      <c r="F76" s="796"/>
      <c r="G76" s="796"/>
      <c r="H76" s="796"/>
      <c r="I76" s="796"/>
      <c r="J76" s="796"/>
      <c r="K76" s="796"/>
      <c r="L76" s="796"/>
      <c r="M76" s="796"/>
      <c r="N76" s="796"/>
      <c r="O76" s="796"/>
      <c r="P76" s="797"/>
      <c r="Q76" s="51"/>
    </row>
    <row r="77" spans="1:19" ht="30.75" customHeight="1" thickBot="1" x14ac:dyDescent="0.25">
      <c r="A77" s="51"/>
      <c r="B77" s="53" t="s">
        <v>63</v>
      </c>
      <c r="C77" s="562" t="s">
        <v>183</v>
      </c>
      <c r="D77" s="563"/>
      <c r="E77" s="563"/>
      <c r="F77" s="563"/>
      <c r="G77" s="563"/>
      <c r="H77" s="563"/>
      <c r="I77" s="563"/>
      <c r="J77" s="563"/>
      <c r="K77" s="563"/>
      <c r="L77" s="563"/>
      <c r="M77" s="563"/>
      <c r="N77" s="563"/>
      <c r="O77" s="563"/>
      <c r="P77" s="564"/>
      <c r="Q77" s="51"/>
    </row>
    <row r="78" spans="1:19" ht="27.75" customHeight="1" thickBot="1" x14ac:dyDescent="0.25">
      <c r="A78" s="51"/>
      <c r="B78" s="53" t="s">
        <v>84</v>
      </c>
      <c r="C78" s="565" t="s">
        <v>85</v>
      </c>
      <c r="D78" s="565"/>
      <c r="E78" s="565"/>
      <c r="F78" s="565"/>
      <c r="G78" s="565"/>
      <c r="H78" s="565"/>
      <c r="I78" s="565"/>
      <c r="J78" s="565"/>
      <c r="K78" s="565"/>
      <c r="L78" s="565"/>
      <c r="M78" s="565"/>
      <c r="N78" s="565"/>
      <c r="O78" s="565"/>
      <c r="P78" s="566"/>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3:P73"/>
    <mergeCell ref="C74:P74"/>
    <mergeCell ref="C75:P75"/>
    <mergeCell ref="C44:G44"/>
    <mergeCell ref="H44:L44"/>
    <mergeCell ref="M44:P44"/>
    <mergeCell ref="B46:P46"/>
    <mergeCell ref="B48:B49"/>
    <mergeCell ref="B51:P51"/>
    <mergeCell ref="C76:P76"/>
    <mergeCell ref="C77:P77"/>
    <mergeCell ref="C78:P78"/>
    <mergeCell ref="B52:P67"/>
    <mergeCell ref="A68:Q68"/>
    <mergeCell ref="B69:B76"/>
    <mergeCell ref="C69:P69"/>
    <mergeCell ref="C70:P70"/>
    <mergeCell ref="C71:P71"/>
    <mergeCell ref="C72:P72"/>
  </mergeCells>
  <conditionalFormatting sqref="S2">
    <cfRule type="cellIs" dxfId="24" priority="21" stopIfTrue="1" operator="greaterThanOrEqual">
      <formula>0.95</formula>
    </cfRule>
  </conditionalFormatting>
  <conditionalFormatting sqref="F49">
    <cfRule type="cellIs" dxfId="23" priority="17" stopIfTrue="1" operator="equal">
      <formula>"0"</formula>
    </cfRule>
    <cfRule type="cellIs" dxfId="22" priority="18" stopIfTrue="1" operator="lessThanOrEqual">
      <formula>$S$5</formula>
    </cfRule>
    <cfRule type="cellIs" dxfId="21" priority="19" stopIfTrue="1" operator="between">
      <formula>$S$4</formula>
      <formula>$S$3</formula>
    </cfRule>
    <cfRule type="cellIs" dxfId="8" priority="20" stopIfTrue="1" operator="greaterThanOrEqual">
      <formula>$S$2</formula>
    </cfRule>
  </conditionalFormatting>
  <conditionalFormatting sqref="I49">
    <cfRule type="cellIs" dxfId="20" priority="13" stopIfTrue="1" operator="equal">
      <formula>"0"</formula>
    </cfRule>
    <cfRule type="cellIs" dxfId="19" priority="14" stopIfTrue="1" operator="lessThanOrEqual">
      <formula>$S$5</formula>
    </cfRule>
    <cfRule type="cellIs" dxfId="18" priority="15" stopIfTrue="1" operator="between">
      <formula>$S$4</formula>
      <formula>$S$3</formula>
    </cfRule>
    <cfRule type="cellIs" dxfId="7" priority="16" stopIfTrue="1" operator="greaterThanOrEqual">
      <formula>$S$2</formula>
    </cfRule>
  </conditionalFormatting>
  <conditionalFormatting sqref="L49">
    <cfRule type="cellIs" dxfId="17" priority="9" stopIfTrue="1" operator="equal">
      <formula>"0"</formula>
    </cfRule>
    <cfRule type="cellIs" dxfId="16" priority="10" stopIfTrue="1" operator="lessThanOrEqual">
      <formula>$S$5</formula>
    </cfRule>
    <cfRule type="cellIs" dxfId="15" priority="11" stopIfTrue="1" operator="between">
      <formula>$S$4</formula>
      <formula>$S$3</formula>
    </cfRule>
    <cfRule type="cellIs" dxfId="6" priority="12" stopIfTrue="1" operator="greaterThanOrEqual">
      <formula>$S$2</formula>
    </cfRule>
  </conditionalFormatting>
  <conditionalFormatting sqref="O49">
    <cfRule type="cellIs" dxfId="14" priority="5" stopIfTrue="1" operator="equal">
      <formula>"0"</formula>
    </cfRule>
    <cfRule type="cellIs" dxfId="13" priority="6" stopIfTrue="1" operator="lessThanOrEqual">
      <formula>$S$5</formula>
    </cfRule>
    <cfRule type="cellIs" dxfId="12" priority="7" stopIfTrue="1" operator="between">
      <formula>$S$4</formula>
      <formula>$S$3</formula>
    </cfRule>
    <cfRule type="cellIs" dxfId="5" priority="8" stopIfTrue="1" operator="greaterThanOrEqual">
      <formula>$S$2</formula>
    </cfRule>
  </conditionalFormatting>
  <conditionalFormatting sqref="P49">
    <cfRule type="cellIs" dxfId="11" priority="1" stopIfTrue="1" operator="equal">
      <formula>"0"</formula>
    </cfRule>
    <cfRule type="cellIs" dxfId="10" priority="2" stopIfTrue="1" operator="lessThanOrEqual">
      <formula>$S$5</formula>
    </cfRule>
    <cfRule type="cellIs" dxfId="9" priority="3" stopIfTrue="1" operator="between">
      <formula>$S$4</formula>
      <formula>$S$3</formula>
    </cfRule>
    <cfRule type="cellIs" dxfId="4" priority="4" stopIfTrue="1" operator="greaterThanOrEqual">
      <formula>$S$2</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139"/>
  <sheetViews>
    <sheetView topLeftCell="P1" zoomScale="91" zoomScaleNormal="91" workbookViewId="0">
      <selection activeCell="AE12" sqref="AE12"/>
    </sheetView>
  </sheetViews>
  <sheetFormatPr baseColWidth="10" defaultRowHeight="30" customHeight="1" x14ac:dyDescent="0.2"/>
  <cols>
    <col min="1" max="1" width="28.5703125" style="82" customWidth="1"/>
    <col min="2" max="2" width="27" style="75" bestFit="1" customWidth="1"/>
    <col min="3" max="4" width="10.7109375" style="75" customWidth="1"/>
    <col min="5" max="5" width="13" style="75" customWidth="1"/>
    <col min="6" max="8" width="10.7109375" style="75" customWidth="1"/>
    <col min="9" max="9" width="15.85546875" style="75" customWidth="1"/>
    <col min="10" max="10" width="12.7109375" style="75" customWidth="1"/>
    <col min="11" max="16" width="10.7109375" style="75" customWidth="1"/>
    <col min="17" max="18" width="12.7109375" style="75" customWidth="1"/>
    <col min="19" max="19" width="8.7109375" style="75" customWidth="1"/>
    <col min="20" max="20" width="10.28515625" style="75" customWidth="1"/>
    <col min="21" max="21" width="13.85546875" style="75" customWidth="1"/>
    <col min="22" max="22" width="11.28515625" style="75" customWidth="1"/>
    <col min="23" max="23" width="14.42578125" style="75" customWidth="1"/>
    <col min="24" max="24" width="8.7109375" style="75" customWidth="1"/>
    <col min="25" max="26" width="15.7109375" style="75" customWidth="1"/>
    <col min="27" max="27" width="8.7109375" style="75" customWidth="1"/>
    <col min="28" max="28" width="9.5703125" style="75" customWidth="1"/>
    <col min="29" max="29" width="8.7109375" style="75" customWidth="1"/>
    <col min="30" max="30" width="10.140625" style="75" customWidth="1"/>
    <col min="31" max="31" width="8.7109375" style="75" customWidth="1"/>
    <col min="32" max="32" width="10.140625" style="75" customWidth="1"/>
    <col min="33" max="36" width="15.7109375" style="75" customWidth="1"/>
    <col min="37" max="37" width="5.28515625" style="75" customWidth="1"/>
    <col min="38" max="38" width="10.7109375" style="75" customWidth="1"/>
    <col min="39" max="39" width="79.28515625" style="75" customWidth="1"/>
    <col min="40" max="42" width="11.42578125" style="107"/>
    <col min="43" max="43" width="11.42578125" style="95" hidden="1" customWidth="1"/>
    <col min="44" max="44" width="11.42578125" style="107"/>
    <col min="45" max="16384" width="11.42578125" style="75"/>
  </cols>
  <sheetData>
    <row r="1" spans="1:48" ht="30" customHeight="1" x14ac:dyDescent="0.25">
      <c r="A1" s="662"/>
      <c r="B1" s="657" t="s">
        <v>56</v>
      </c>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9"/>
      <c r="AL1" s="585" t="str">
        <f>+EficaciaSST!N2</f>
        <v>Código: GC-F-006</v>
      </c>
      <c r="AM1" s="586"/>
      <c r="AN1" s="106"/>
      <c r="AO1" s="106"/>
      <c r="AR1" s="106"/>
      <c r="AS1" s="72"/>
      <c r="AT1" s="72"/>
      <c r="AU1" s="73"/>
      <c r="AV1" s="74"/>
    </row>
    <row r="2" spans="1:48" s="52" customFormat="1" ht="30" customHeight="1" x14ac:dyDescent="0.25">
      <c r="A2" s="662"/>
      <c r="B2" s="657" t="s">
        <v>87</v>
      </c>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9"/>
      <c r="AL2" s="585" t="str">
        <f>+EficaciaSST!N3</f>
        <v>Fecha: 14 de junio de 2019</v>
      </c>
      <c r="AM2" s="586"/>
      <c r="AN2" s="108"/>
      <c r="AO2" s="108"/>
      <c r="AP2" s="109"/>
      <c r="AQ2" s="116">
        <f>+EficaciaSST!S2</f>
        <v>0.85</v>
      </c>
      <c r="AR2" s="108"/>
      <c r="AS2" s="76"/>
      <c r="AT2" s="76"/>
      <c r="AU2" s="77"/>
      <c r="AV2" s="78"/>
    </row>
    <row r="3" spans="1:48" s="52" customFormat="1" ht="30" customHeight="1" x14ac:dyDescent="0.25">
      <c r="A3" s="662"/>
      <c r="B3" s="657" t="s">
        <v>89</v>
      </c>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9"/>
      <c r="AL3" s="585" t="str">
        <f>+EficaciaSST!N4</f>
        <v>Versión 004</v>
      </c>
      <c r="AM3" s="586"/>
      <c r="AN3" s="108"/>
      <c r="AO3" s="108"/>
      <c r="AP3" s="109"/>
      <c r="AQ3" s="96">
        <f>+EficaciaSST!S3</f>
        <v>0.84</v>
      </c>
      <c r="AR3" s="108"/>
      <c r="AS3" s="76"/>
      <c r="AT3" s="76"/>
      <c r="AU3" s="77"/>
      <c r="AV3" s="78"/>
    </row>
    <row r="4" spans="1:48" s="52" customFormat="1" ht="30" customHeight="1" x14ac:dyDescent="0.25">
      <c r="A4" s="662"/>
      <c r="B4" s="657" t="s">
        <v>91</v>
      </c>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9"/>
      <c r="AL4" s="586" t="str">
        <f>+EficaciaSST!N5</f>
        <v>Pagina 1 de 1</v>
      </c>
      <c r="AM4" s="586"/>
      <c r="AN4" s="110"/>
      <c r="AO4" s="110"/>
      <c r="AP4" s="109"/>
      <c r="AQ4" s="96">
        <f>+EficaciaSST!S5</f>
        <v>0.74</v>
      </c>
      <c r="AR4" s="110"/>
      <c r="AS4" s="79"/>
      <c r="AT4" s="79"/>
      <c r="AU4" s="77"/>
      <c r="AV4" s="78"/>
    </row>
    <row r="5" spans="1:48" s="52" customFormat="1" ht="18" x14ac:dyDescent="0.25">
      <c r="A5" s="99"/>
      <c r="B5" s="100"/>
      <c r="C5" s="100"/>
      <c r="D5" s="100"/>
      <c r="E5" s="100"/>
      <c r="F5" s="100"/>
      <c r="G5" s="100"/>
      <c r="H5" s="100"/>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2"/>
      <c r="AL5" s="102"/>
      <c r="AM5" s="102"/>
      <c r="AN5" s="110"/>
      <c r="AO5" s="110"/>
      <c r="AP5" s="109"/>
      <c r="AQ5" s="96">
        <f>+EficaciaSST!S4</f>
        <v>0.75</v>
      </c>
      <c r="AR5" s="110"/>
      <c r="AS5" s="79"/>
      <c r="AT5" s="79"/>
      <c r="AU5" s="77"/>
      <c r="AV5" s="78"/>
    </row>
    <row r="6" spans="1:48" s="195" customFormat="1" ht="30" customHeight="1" x14ac:dyDescent="0.2">
      <c r="A6" s="196" t="s">
        <v>0</v>
      </c>
      <c r="B6" s="192"/>
      <c r="C6" s="200" t="str">
        <f>+EficaciaSST!C12</f>
        <v>GESTION DEL TALENTO HUMANO</v>
      </c>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193"/>
      <c r="AO6" s="193"/>
      <c r="AP6" s="193"/>
      <c r="AQ6" s="194"/>
      <c r="AR6" s="193"/>
    </row>
    <row r="7" spans="1:48" s="52" customFormat="1" ht="11.25" customHeight="1" thickBot="1" x14ac:dyDescent="0.25">
      <c r="A7" s="10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9"/>
      <c r="AO7" s="109"/>
      <c r="AP7" s="109"/>
      <c r="AQ7" s="96"/>
      <c r="AR7" s="109"/>
    </row>
    <row r="8" spans="1:48" s="80" customFormat="1" ht="30" customHeight="1" x14ac:dyDescent="0.2">
      <c r="A8" s="820" t="s">
        <v>92</v>
      </c>
      <c r="B8" s="822" t="s">
        <v>20</v>
      </c>
      <c r="C8" s="824" t="str">
        <f>+EficaciaSST!C14</f>
        <v>Eficacia de la Implementación del Plan de Anual de Seguridad y Salud en el Trabajo</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6"/>
      <c r="AK8" s="822" t="s">
        <v>94</v>
      </c>
      <c r="AL8" s="822"/>
      <c r="AM8" s="827"/>
      <c r="AN8" s="111"/>
      <c r="AO8" s="111"/>
      <c r="AP8" s="111"/>
      <c r="AQ8" s="95"/>
      <c r="AR8" s="111"/>
    </row>
    <row r="9" spans="1:48" s="81" customFormat="1" ht="30" customHeight="1" thickBot="1" x14ac:dyDescent="0.25">
      <c r="A9" s="821"/>
      <c r="B9" s="823"/>
      <c r="C9" s="211" t="s">
        <v>199</v>
      </c>
      <c r="D9" s="211" t="s">
        <v>93</v>
      </c>
      <c r="E9" s="211" t="s">
        <v>200</v>
      </c>
      <c r="F9" s="211" t="s">
        <v>93</v>
      </c>
      <c r="G9" s="211" t="s">
        <v>201</v>
      </c>
      <c r="H9" s="211" t="s">
        <v>93</v>
      </c>
      <c r="I9" s="206" t="s">
        <v>192</v>
      </c>
      <c r="J9" s="206" t="s">
        <v>93</v>
      </c>
      <c r="K9" s="211" t="s">
        <v>202</v>
      </c>
      <c r="L9" s="211" t="s">
        <v>93</v>
      </c>
      <c r="M9" s="211" t="s">
        <v>203</v>
      </c>
      <c r="N9" s="211" t="s">
        <v>93</v>
      </c>
      <c r="O9" s="211" t="s">
        <v>204</v>
      </c>
      <c r="P9" s="211" t="s">
        <v>93</v>
      </c>
      <c r="Q9" s="206" t="s">
        <v>193</v>
      </c>
      <c r="R9" s="206" t="s">
        <v>93</v>
      </c>
      <c r="S9" s="211" t="s">
        <v>205</v>
      </c>
      <c r="T9" s="211" t="s">
        <v>93</v>
      </c>
      <c r="U9" s="211" t="s">
        <v>206</v>
      </c>
      <c r="V9" s="211" t="s">
        <v>93</v>
      </c>
      <c r="W9" s="211" t="s">
        <v>207</v>
      </c>
      <c r="X9" s="211" t="s">
        <v>93</v>
      </c>
      <c r="Y9" s="206" t="s">
        <v>194</v>
      </c>
      <c r="Z9" s="206" t="s">
        <v>93</v>
      </c>
      <c r="AA9" s="211" t="s">
        <v>208</v>
      </c>
      <c r="AB9" s="211" t="s">
        <v>93</v>
      </c>
      <c r="AC9" s="211" t="s">
        <v>209</v>
      </c>
      <c r="AD9" s="211" t="s">
        <v>93</v>
      </c>
      <c r="AE9" s="211" t="s">
        <v>210</v>
      </c>
      <c r="AF9" s="211" t="s">
        <v>93</v>
      </c>
      <c r="AG9" s="206" t="s">
        <v>195</v>
      </c>
      <c r="AH9" s="206" t="s">
        <v>93</v>
      </c>
      <c r="AI9" s="211" t="s">
        <v>10</v>
      </c>
      <c r="AJ9" s="211" t="s">
        <v>93</v>
      </c>
      <c r="AK9" s="823"/>
      <c r="AL9" s="823"/>
      <c r="AM9" s="828"/>
      <c r="AN9" s="112"/>
      <c r="AO9" s="112"/>
      <c r="AP9" s="112"/>
      <c r="AQ9" s="95"/>
      <c r="AR9" s="112"/>
    </row>
    <row r="10" spans="1:48" s="52" customFormat="1" ht="91.5" customHeight="1" x14ac:dyDescent="0.2">
      <c r="A10" s="829" t="s">
        <v>280</v>
      </c>
      <c r="B10" s="213" t="str">
        <f>+EficaciaSST!B40</f>
        <v>Número de actividades ejecutadas en el periodo</v>
      </c>
      <c r="C10" s="214">
        <v>30</v>
      </c>
      <c r="D10" s="819">
        <f>IF(C10=0,"0",C10/C11)</f>
        <v>0.9375</v>
      </c>
      <c r="E10" s="214">
        <v>32</v>
      </c>
      <c r="F10" s="819">
        <f>IF(E10=0,"0",E10/E11)</f>
        <v>1</v>
      </c>
      <c r="G10" s="215">
        <v>32</v>
      </c>
      <c r="H10" s="819">
        <f>IF(G10=0,"0",G10/G11)</f>
        <v>0.96969696969696972</v>
      </c>
      <c r="I10" s="216">
        <f>+C10+E10+G10</f>
        <v>94</v>
      </c>
      <c r="J10" s="816">
        <f>IF(I10=0,"0",I10/I11)</f>
        <v>0.96907216494845361</v>
      </c>
      <c r="K10" s="215">
        <v>24</v>
      </c>
      <c r="L10" s="819">
        <f>IF(K10=0,"0",K10/K11)</f>
        <v>1</v>
      </c>
      <c r="M10" s="215">
        <v>24</v>
      </c>
      <c r="N10" s="819">
        <f>IF(M10=0,"0",M10/M11)</f>
        <v>1</v>
      </c>
      <c r="O10" s="215">
        <v>28</v>
      </c>
      <c r="P10" s="819">
        <f>IF(O10=0,"0",O10/O11)</f>
        <v>0.90322580645161288</v>
      </c>
      <c r="Q10" s="217">
        <f>K10+M10+O10</f>
        <v>76</v>
      </c>
      <c r="R10" s="816">
        <f>IF(Q10=0,"0",Q10/Q11)</f>
        <v>0.96202531645569622</v>
      </c>
      <c r="S10" s="215">
        <v>27</v>
      </c>
      <c r="T10" s="819">
        <f>IF(S10=0,"0",S10/S11)</f>
        <v>0.93103448275862066</v>
      </c>
      <c r="U10" s="215">
        <v>25</v>
      </c>
      <c r="V10" s="819">
        <f>IF(U10=0,"0",U10/U11)</f>
        <v>0.8928571428571429</v>
      </c>
      <c r="W10" s="215">
        <v>29</v>
      </c>
      <c r="X10" s="819">
        <f>IF(W10=0,"0",W10/W11)</f>
        <v>0.96666666666666667</v>
      </c>
      <c r="Y10" s="217">
        <f>S10+U10+W10</f>
        <v>81</v>
      </c>
      <c r="Z10" s="816">
        <f>IF(Y10=0,"0",Y10/Y11)</f>
        <v>0.93103448275862066</v>
      </c>
      <c r="AA10" s="218">
        <v>28</v>
      </c>
      <c r="AB10" s="817">
        <f>IF(AA10=0,"0",AA10/AA11)</f>
        <v>1</v>
      </c>
      <c r="AC10" s="218">
        <v>27</v>
      </c>
      <c r="AD10" s="817">
        <f>IF(AC10=0,"0",AC10/AC11)</f>
        <v>0.9642857142857143</v>
      </c>
      <c r="AE10" s="218">
        <v>20</v>
      </c>
      <c r="AF10" s="817">
        <f>IF(AE10=0,"0",AE10/AE11)</f>
        <v>1</v>
      </c>
      <c r="AG10" s="219">
        <f>+AA10+AC10+AE10</f>
        <v>75</v>
      </c>
      <c r="AH10" s="816">
        <f>IF(AG10=0,"0",AG10/AG11)</f>
        <v>0.98684210526315785</v>
      </c>
      <c r="AI10" s="212">
        <f>+I10+Q10+Y10+AG10</f>
        <v>326</v>
      </c>
      <c r="AJ10" s="818">
        <f>IF(AI10=0,"0",AI10/AI11)</f>
        <v>0.96165191740412981</v>
      </c>
      <c r="AK10" s="810"/>
      <c r="AL10" s="811"/>
      <c r="AM10" s="812"/>
      <c r="AN10" s="109"/>
      <c r="AO10" s="109"/>
      <c r="AP10" s="109"/>
      <c r="AQ10" s="95"/>
      <c r="AR10" s="109"/>
    </row>
    <row r="11" spans="1:48" s="52" customFormat="1" ht="102.75" customHeight="1" thickBot="1" x14ac:dyDescent="0.25">
      <c r="A11" s="830"/>
      <c r="B11" s="213" t="str">
        <f>+EficaciaSST!B41</f>
        <v>Número de actividades programadas del Plan SST en el periodo evaluado</v>
      </c>
      <c r="C11" s="220">
        <v>32</v>
      </c>
      <c r="D11" s="819"/>
      <c r="E11" s="220">
        <v>32</v>
      </c>
      <c r="F11" s="819"/>
      <c r="G11" s="215">
        <v>33</v>
      </c>
      <c r="H11" s="819"/>
      <c r="I11" s="216">
        <f>+C11+E11+G11</f>
        <v>97</v>
      </c>
      <c r="J11" s="816"/>
      <c r="K11" s="215">
        <v>24</v>
      </c>
      <c r="L11" s="819"/>
      <c r="M11" s="215">
        <v>24</v>
      </c>
      <c r="N11" s="819"/>
      <c r="O11" s="215">
        <v>31</v>
      </c>
      <c r="P11" s="819"/>
      <c r="Q11" s="217">
        <f>+K11+M11+O11</f>
        <v>79</v>
      </c>
      <c r="R11" s="816"/>
      <c r="S11" s="215">
        <v>29</v>
      </c>
      <c r="T11" s="819"/>
      <c r="U11" s="215">
        <v>28</v>
      </c>
      <c r="V11" s="819"/>
      <c r="W11" s="215">
        <v>30</v>
      </c>
      <c r="X11" s="819"/>
      <c r="Y11" s="217">
        <f>+S11+U11+W11</f>
        <v>87</v>
      </c>
      <c r="Z11" s="816"/>
      <c r="AA11" s="218">
        <v>28</v>
      </c>
      <c r="AB11" s="817"/>
      <c r="AC11" s="218">
        <v>28</v>
      </c>
      <c r="AD11" s="817"/>
      <c r="AE11" s="218">
        <v>20</v>
      </c>
      <c r="AF11" s="817"/>
      <c r="AG11" s="219">
        <f>+AA11+AC11+AE11</f>
        <v>76</v>
      </c>
      <c r="AH11" s="816"/>
      <c r="AI11" s="212">
        <f>+I11+Q11+Y11+AG11</f>
        <v>339</v>
      </c>
      <c r="AJ11" s="818"/>
      <c r="AK11" s="813"/>
      <c r="AL11" s="814"/>
      <c r="AM11" s="815"/>
      <c r="AN11" s="109"/>
      <c r="AO11" s="109"/>
      <c r="AP11" s="109"/>
      <c r="AQ11" s="95"/>
      <c r="AR11" s="109"/>
    </row>
    <row r="59" spans="1:48" s="107" customFormat="1" ht="30" customHeight="1" x14ac:dyDescent="0.2">
      <c r="A59" s="82"/>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Q59" s="97"/>
      <c r="AS59" s="75"/>
      <c r="AT59" s="75"/>
      <c r="AU59" s="75"/>
      <c r="AV59" s="75"/>
    </row>
    <row r="129" spans="1:48" s="107" customFormat="1" ht="30" customHeight="1" x14ac:dyDescent="0.2">
      <c r="A129" s="82"/>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Q129" s="98"/>
      <c r="AS129" s="75"/>
      <c r="AT129" s="75"/>
      <c r="AU129" s="75"/>
      <c r="AV129" s="75"/>
    </row>
    <row r="130" spans="1:48" s="107" customFormat="1" ht="30" customHeight="1" x14ac:dyDescent="0.2">
      <c r="A130" s="82"/>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Q130" s="98"/>
      <c r="AS130" s="75"/>
      <c r="AT130" s="75"/>
      <c r="AU130" s="75"/>
      <c r="AV130" s="75"/>
    </row>
    <row r="131" spans="1:48" s="107" customFormat="1" ht="30" customHeight="1" x14ac:dyDescent="0.2">
      <c r="A131" s="82"/>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Q131" s="98"/>
      <c r="AS131" s="75"/>
      <c r="AT131" s="75"/>
      <c r="AU131" s="75"/>
      <c r="AV131" s="75"/>
    </row>
    <row r="132" spans="1:48" s="107" customFormat="1" ht="30" customHeight="1" x14ac:dyDescent="0.2">
      <c r="A132" s="82"/>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Q132" s="98"/>
      <c r="AS132" s="75"/>
      <c r="AT132" s="75"/>
      <c r="AU132" s="75"/>
      <c r="AV132" s="75"/>
    </row>
    <row r="133" spans="1:48" s="107" customFormat="1" ht="30" customHeight="1" x14ac:dyDescent="0.2">
      <c r="A133" s="82"/>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Q133" s="98"/>
      <c r="AS133" s="75"/>
      <c r="AT133" s="75"/>
      <c r="AU133" s="75"/>
      <c r="AV133" s="75"/>
    </row>
    <row r="134" spans="1:48" s="107" customFormat="1" ht="30" customHeight="1" x14ac:dyDescent="0.2">
      <c r="A134" s="82"/>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Q134" s="98"/>
      <c r="AS134" s="75"/>
      <c r="AT134" s="75"/>
      <c r="AU134" s="75"/>
      <c r="AV134" s="75"/>
    </row>
    <row r="135" spans="1:48" s="107" customFormat="1" ht="30" customHeight="1" x14ac:dyDescent="0.2">
      <c r="A135" s="82"/>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Q135" s="98"/>
      <c r="AS135" s="75"/>
      <c r="AT135" s="75"/>
      <c r="AU135" s="75"/>
      <c r="AV135" s="75"/>
    </row>
    <row r="136" spans="1:48" s="107" customFormat="1" ht="30" customHeight="1" x14ac:dyDescent="0.2">
      <c r="A136" s="82"/>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Q136" s="98"/>
      <c r="AS136" s="75"/>
      <c r="AT136" s="75"/>
      <c r="AU136" s="75"/>
      <c r="AV136" s="75"/>
    </row>
    <row r="137" spans="1:48" s="107" customFormat="1" ht="30" customHeight="1" x14ac:dyDescent="0.2">
      <c r="A137" s="82"/>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Q137" s="98"/>
      <c r="AS137" s="75"/>
      <c r="AT137" s="75"/>
      <c r="AU137" s="75"/>
      <c r="AV137" s="75"/>
    </row>
    <row r="138" spans="1:48" s="107" customFormat="1" ht="30" customHeight="1" x14ac:dyDescent="0.2">
      <c r="A138" s="82"/>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Q138" s="98"/>
      <c r="AS138" s="75"/>
      <c r="AT138" s="75"/>
      <c r="AU138" s="75"/>
      <c r="AV138" s="75"/>
    </row>
    <row r="139" spans="1:48" s="107" customFormat="1" ht="30" customHeight="1" x14ac:dyDescent="0.2">
      <c r="A139" s="82"/>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Q139" s="98"/>
      <c r="AS139" s="75"/>
      <c r="AT139" s="75"/>
      <c r="AU139" s="75"/>
      <c r="AV139" s="75"/>
    </row>
  </sheetData>
  <sheetProtection formatCells="0" formatColumns="0" formatRows="0" insertRows="0"/>
  <mergeCells count="32">
    <mergeCell ref="A1:A4"/>
    <mergeCell ref="B1:AK1"/>
    <mergeCell ref="AL1:AM1"/>
    <mergeCell ref="B2:AK2"/>
    <mergeCell ref="AL2:AM2"/>
    <mergeCell ref="B3:AK3"/>
    <mergeCell ref="AL3:AM3"/>
    <mergeCell ref="B4:AK4"/>
    <mergeCell ref="AL4:AM4"/>
    <mergeCell ref="A8:A9"/>
    <mergeCell ref="B8:B9"/>
    <mergeCell ref="C8:AJ8"/>
    <mergeCell ref="AK8:AM9"/>
    <mergeCell ref="A10:A11"/>
    <mergeCell ref="D10:D11"/>
    <mergeCell ref="F10:F11"/>
    <mergeCell ref="H10:H11"/>
    <mergeCell ref="J10:J11"/>
    <mergeCell ref="L10:L11"/>
    <mergeCell ref="N10:N11"/>
    <mergeCell ref="P10:P11"/>
    <mergeCell ref="R10:R11"/>
    <mergeCell ref="T10:T11"/>
    <mergeCell ref="V10:V11"/>
    <mergeCell ref="X10:X11"/>
    <mergeCell ref="AK10:AM11"/>
    <mergeCell ref="Z10:Z11"/>
    <mergeCell ref="AB10:AB11"/>
    <mergeCell ref="AD10:AD11"/>
    <mergeCell ref="AF10:AF11"/>
    <mergeCell ref="AH10:AH11"/>
    <mergeCell ref="AJ10:AJ11"/>
  </mergeCells>
  <conditionalFormatting sqref="AJ10">
    <cfRule type="cellIs" dxfId="3" priority="17" stopIfTrue="1" operator="equal">
      <formula>"0"</formula>
    </cfRule>
    <cfRule type="cellIs" dxfId="2" priority="18" stopIfTrue="1" operator="lessThanOrEqual">
      <formula>$AQ$5</formula>
    </cfRule>
    <cfRule type="cellIs" dxfId="1" priority="19" stopIfTrue="1" operator="greaterThanOrEqual">
      <formula>$AQ$2</formula>
    </cfRule>
    <cfRule type="cellIs" dxfId="0" priority="20" stopIfTrue="1" operator="between">
      <formula>$AQ$4</formula>
      <formula>$AQ$3</formula>
    </cfRule>
  </conditionalFormatting>
  <pageMargins left="0.7" right="0.7" top="0.75" bottom="0.75" header="0.3" footer="0.3"/>
  <pageSetup orientation="portrait" r:id="rId1"/>
  <ignoredErrors>
    <ignoredError sqref="I10:I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28515625" customWidth="1"/>
    <col min="2" max="2" width="40.5703125" customWidth="1"/>
    <col min="3" max="3" width="15.5703125" customWidth="1"/>
    <col min="6" max="6" width="15.7109375" customWidth="1"/>
  </cols>
  <sheetData>
    <row r="1" spans="1:6" ht="18.75" thickTop="1" x14ac:dyDescent="0.25">
      <c r="A1" s="414"/>
      <c r="B1" s="417" t="s">
        <v>56</v>
      </c>
      <c r="C1" s="417"/>
      <c r="D1" s="418" t="s">
        <v>86</v>
      </c>
      <c r="E1" s="419"/>
      <c r="F1" s="420"/>
    </row>
    <row r="2" spans="1:6" ht="18" x14ac:dyDescent="0.25">
      <c r="A2" s="415"/>
      <c r="B2" s="421" t="s">
        <v>87</v>
      </c>
      <c r="C2" s="421"/>
      <c r="D2" s="422" t="s">
        <v>88</v>
      </c>
      <c r="E2" s="423"/>
      <c r="F2" s="424"/>
    </row>
    <row r="3" spans="1:6" ht="18" x14ac:dyDescent="0.25">
      <c r="A3" s="415"/>
      <c r="B3" s="421" t="s">
        <v>89</v>
      </c>
      <c r="C3" s="421"/>
      <c r="D3" s="422" t="s">
        <v>90</v>
      </c>
      <c r="E3" s="423"/>
      <c r="F3" s="424"/>
    </row>
    <row r="4" spans="1:6" ht="27.75" customHeight="1" thickBot="1" x14ac:dyDescent="0.3">
      <c r="A4" s="416"/>
      <c r="B4" s="425" t="s">
        <v>91</v>
      </c>
      <c r="C4" s="425"/>
      <c r="D4" s="426" t="s">
        <v>61</v>
      </c>
      <c r="E4" s="427"/>
      <c r="F4" s="428"/>
    </row>
    <row r="5" spans="1:6" ht="18.75" thickTop="1" x14ac:dyDescent="0.25">
      <c r="A5" s="25"/>
      <c r="B5" s="24"/>
      <c r="C5" s="26"/>
      <c r="D5" s="27"/>
      <c r="E5" s="27"/>
      <c r="F5" s="27"/>
    </row>
    <row r="6" spans="1:6" ht="15.75" x14ac:dyDescent="0.25">
      <c r="A6" s="28" t="s">
        <v>0</v>
      </c>
      <c r="C6" s="395"/>
      <c r="D6" s="395"/>
      <c r="E6" s="395"/>
      <c r="F6" s="395"/>
    </row>
    <row r="7" spans="1:6" ht="13.5" thickBot="1" x14ac:dyDescent="0.25">
      <c r="A7" s="28"/>
    </row>
    <row r="8" spans="1:6" ht="14.25" thickTop="1" thickBot="1" x14ac:dyDescent="0.25">
      <c r="A8" s="396" t="s">
        <v>92</v>
      </c>
      <c r="B8" s="398" t="s">
        <v>141</v>
      </c>
      <c r="C8" s="400"/>
      <c r="D8" s="400"/>
      <c r="E8" s="400"/>
      <c r="F8" s="401"/>
    </row>
    <row r="9" spans="1:6" ht="13.5" thickBot="1" x14ac:dyDescent="0.25">
      <c r="A9" s="397"/>
      <c r="B9" s="399"/>
      <c r="C9" s="31" t="s">
        <v>93</v>
      </c>
      <c r="D9" s="402" t="s">
        <v>94</v>
      </c>
      <c r="E9" s="402"/>
      <c r="F9" s="403"/>
    </row>
    <row r="10" spans="1:6" ht="50.65" customHeight="1" thickBot="1" x14ac:dyDescent="0.25">
      <c r="A10" s="404" t="s">
        <v>95</v>
      </c>
      <c r="B10" s="29"/>
      <c r="C10" s="406"/>
      <c r="D10" s="408"/>
      <c r="E10" s="409"/>
      <c r="F10" s="410"/>
    </row>
    <row r="11" spans="1:6" ht="115.9" customHeight="1" thickBot="1" x14ac:dyDescent="0.25">
      <c r="A11" s="405"/>
      <c r="B11" s="29"/>
      <c r="C11" s="407"/>
      <c r="D11" s="411"/>
      <c r="E11" s="412"/>
      <c r="F11" s="413"/>
    </row>
    <row r="12" spans="1:6" x14ac:dyDescent="0.2">
      <c r="C12" s="46">
        <f>C10</f>
        <v>0</v>
      </c>
    </row>
  </sheetData>
  <mergeCells count="17">
    <mergeCell ref="A1:A4"/>
    <mergeCell ref="B1:C1"/>
    <mergeCell ref="D1:F1"/>
    <mergeCell ref="B2:C2"/>
    <mergeCell ref="D2:F2"/>
    <mergeCell ref="B3:C3"/>
    <mergeCell ref="D3:F3"/>
    <mergeCell ref="B4:C4"/>
    <mergeCell ref="D4:F4"/>
    <mergeCell ref="C6:F6"/>
    <mergeCell ref="A8:A9"/>
    <mergeCell ref="B8:B9"/>
    <mergeCell ref="C8:F8"/>
    <mergeCell ref="D9:F9"/>
    <mergeCell ref="A10:A11"/>
    <mergeCell ref="C10:C11"/>
    <mergeCell ref="D10:F11"/>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7109375" style="3" customWidth="1"/>
    <col min="4" max="4" width="6" style="3" bestFit="1" customWidth="1"/>
    <col min="5" max="5" width="6.42578125" style="3" customWidth="1"/>
    <col min="6" max="6" width="6.5703125" style="3" bestFit="1" customWidth="1"/>
    <col min="7" max="7" width="6.28515625" style="3" bestFit="1" customWidth="1"/>
    <col min="8" max="8" width="6.42578125" style="3" bestFit="1" customWidth="1"/>
    <col min="9" max="9" width="6" style="3" bestFit="1" customWidth="1"/>
    <col min="10" max="11" width="6.5703125" style="3" bestFit="1" customWidth="1"/>
    <col min="12" max="12" width="9.28515625" style="3" customWidth="1"/>
    <col min="13" max="13" width="8.42578125" style="3" customWidth="1"/>
    <col min="14" max="14" width="6.42578125" style="3" customWidth="1"/>
    <col min="15" max="15" width="6.5703125" style="3" customWidth="1"/>
    <col min="16" max="16" width="12.28515625" style="3" customWidth="1"/>
    <col min="17" max="18" width="11.7109375" style="3" customWidth="1"/>
    <col min="19" max="16384" width="11.42578125" style="3"/>
  </cols>
  <sheetData>
    <row r="1" spans="1:18" ht="13.5" thickBot="1" x14ac:dyDescent="0.25"/>
    <row r="2" spans="1:18" ht="16.5" customHeight="1" x14ac:dyDescent="0.2">
      <c r="B2" s="374"/>
      <c r="C2" s="377" t="s">
        <v>56</v>
      </c>
      <c r="D2" s="378"/>
      <c r="E2" s="378"/>
      <c r="F2" s="378"/>
      <c r="G2" s="378"/>
      <c r="H2" s="378"/>
      <c r="I2" s="378"/>
      <c r="J2" s="378"/>
      <c r="K2" s="378"/>
      <c r="L2" s="378"/>
      <c r="M2" s="379"/>
      <c r="N2" s="380" t="s">
        <v>57</v>
      </c>
      <c r="O2" s="381"/>
      <c r="P2" s="382"/>
    </row>
    <row r="3" spans="1:18" ht="15.75" customHeight="1" x14ac:dyDescent="0.2">
      <c r="B3" s="375"/>
      <c r="C3" s="383" t="s">
        <v>58</v>
      </c>
      <c r="D3" s="384"/>
      <c r="E3" s="384"/>
      <c r="F3" s="384"/>
      <c r="G3" s="384"/>
      <c r="H3" s="384"/>
      <c r="I3" s="384"/>
      <c r="J3" s="384"/>
      <c r="K3" s="384"/>
      <c r="L3" s="384"/>
      <c r="M3" s="385"/>
      <c r="N3" s="386" t="s">
        <v>97</v>
      </c>
      <c r="O3" s="387"/>
      <c r="P3" s="388"/>
    </row>
    <row r="4" spans="1:18" ht="15.75" customHeight="1" x14ac:dyDescent="0.2">
      <c r="B4" s="375"/>
      <c r="C4" s="383" t="s">
        <v>59</v>
      </c>
      <c r="D4" s="384"/>
      <c r="E4" s="384"/>
      <c r="F4" s="384"/>
      <c r="G4" s="384"/>
      <c r="H4" s="384"/>
      <c r="I4" s="384"/>
      <c r="J4" s="384"/>
      <c r="K4" s="384"/>
      <c r="L4" s="384"/>
      <c r="M4" s="385"/>
      <c r="N4" s="386" t="s">
        <v>62</v>
      </c>
      <c r="O4" s="387"/>
      <c r="P4" s="388"/>
    </row>
    <row r="5" spans="1:18" ht="16.5" customHeight="1" thickBot="1" x14ac:dyDescent="0.25">
      <c r="B5" s="376"/>
      <c r="C5" s="389" t="s">
        <v>60</v>
      </c>
      <c r="D5" s="390"/>
      <c r="E5" s="390"/>
      <c r="F5" s="390"/>
      <c r="G5" s="390"/>
      <c r="H5" s="390"/>
      <c r="I5" s="390"/>
      <c r="J5" s="390"/>
      <c r="K5" s="390"/>
      <c r="L5" s="390"/>
      <c r="M5" s="391"/>
      <c r="N5" s="392" t="s">
        <v>61</v>
      </c>
      <c r="O5" s="393"/>
      <c r="P5" s="394"/>
    </row>
    <row r="6" spans="1:18" ht="13.5" thickBot="1" x14ac:dyDescent="0.25"/>
    <row r="7" spans="1:18" x14ac:dyDescent="0.2">
      <c r="A7" s="32"/>
      <c r="B7" s="363" t="s">
        <v>65</v>
      </c>
      <c r="C7" s="364"/>
      <c r="D7" s="364"/>
      <c r="E7" s="364"/>
      <c r="F7" s="364"/>
      <c r="G7" s="364"/>
      <c r="H7" s="364"/>
      <c r="I7" s="364"/>
      <c r="J7" s="364"/>
      <c r="K7" s="364"/>
      <c r="L7" s="364"/>
      <c r="M7" s="364"/>
      <c r="N7" s="364"/>
      <c r="O7" s="364"/>
      <c r="P7" s="365"/>
      <c r="Q7" s="32"/>
    </row>
    <row r="8" spans="1:18" ht="13.5" thickBot="1" x14ac:dyDescent="0.25">
      <c r="A8" s="32"/>
      <c r="B8" s="366"/>
      <c r="C8" s="367"/>
      <c r="D8" s="367"/>
      <c r="E8" s="367"/>
      <c r="F8" s="367"/>
      <c r="G8" s="367"/>
      <c r="H8" s="367"/>
      <c r="I8" s="367"/>
      <c r="J8" s="367"/>
      <c r="K8" s="367"/>
      <c r="L8" s="367"/>
      <c r="M8" s="367"/>
      <c r="N8" s="367"/>
      <c r="O8" s="367"/>
      <c r="P8" s="368"/>
      <c r="Q8" s="32"/>
    </row>
    <row r="9" spans="1:18" ht="6.75" customHeight="1" thickBot="1" x14ac:dyDescent="0.25">
      <c r="A9" s="32"/>
      <c r="B9" s="369"/>
      <c r="C9" s="369"/>
      <c r="D9" s="369"/>
      <c r="E9" s="369"/>
      <c r="F9" s="369"/>
      <c r="G9" s="369"/>
      <c r="H9" s="369"/>
      <c r="I9" s="369"/>
      <c r="J9" s="369"/>
      <c r="K9" s="369"/>
      <c r="L9" s="369"/>
      <c r="M9" s="369"/>
      <c r="N9" s="369"/>
      <c r="O9" s="369"/>
      <c r="P9" s="369"/>
      <c r="Q9" s="32"/>
    </row>
    <row r="10" spans="1:18" ht="26.25" customHeight="1" thickBot="1" x14ac:dyDescent="0.25">
      <c r="A10" s="32"/>
      <c r="B10" s="16" t="s">
        <v>83</v>
      </c>
      <c r="C10" s="17">
        <v>2017</v>
      </c>
      <c r="D10" s="370" t="s">
        <v>1</v>
      </c>
      <c r="E10" s="371"/>
      <c r="F10" s="371"/>
      <c r="G10" s="371"/>
      <c r="H10" s="372" t="s">
        <v>30</v>
      </c>
      <c r="I10" s="372"/>
      <c r="J10" s="372"/>
      <c r="K10" s="371" t="s">
        <v>27</v>
      </c>
      <c r="L10" s="371"/>
      <c r="M10" s="371"/>
      <c r="N10" s="371"/>
      <c r="O10" s="372" t="s">
        <v>36</v>
      </c>
      <c r="P10" s="373"/>
      <c r="Q10" s="32"/>
    </row>
    <row r="11" spans="1:18" ht="4.5" customHeight="1" thickBot="1" x14ac:dyDescent="0.25">
      <c r="A11" s="32"/>
      <c r="B11" s="358"/>
      <c r="C11" s="359"/>
      <c r="D11" s="359"/>
      <c r="E11" s="359"/>
      <c r="F11" s="359"/>
      <c r="G11" s="359"/>
      <c r="H11" s="359"/>
      <c r="I11" s="359"/>
      <c r="J11" s="359"/>
      <c r="K11" s="359"/>
      <c r="L11" s="359"/>
      <c r="M11" s="359"/>
      <c r="N11" s="359"/>
      <c r="O11" s="359"/>
      <c r="P11" s="360"/>
      <c r="Q11" s="32"/>
    </row>
    <row r="12" spans="1:18" ht="13.5" thickBot="1" x14ac:dyDescent="0.25">
      <c r="A12" s="32"/>
      <c r="B12" s="23" t="s">
        <v>0</v>
      </c>
      <c r="C12" s="297" t="s">
        <v>46</v>
      </c>
      <c r="D12" s="297"/>
      <c r="E12" s="297"/>
      <c r="F12" s="297"/>
      <c r="G12" s="297"/>
      <c r="H12" s="297"/>
      <c r="I12" s="297"/>
      <c r="J12" s="297"/>
      <c r="K12" s="297"/>
      <c r="L12" s="297"/>
      <c r="M12" s="297"/>
      <c r="N12" s="297"/>
      <c r="O12" s="297"/>
      <c r="P12" s="298"/>
      <c r="Q12" s="32"/>
      <c r="R12" s="44"/>
    </row>
    <row r="13" spans="1:18" ht="4.5" customHeight="1" thickBot="1" x14ac:dyDescent="0.25">
      <c r="A13" s="32"/>
      <c r="B13" s="307"/>
      <c r="C13" s="318"/>
      <c r="D13" s="318"/>
      <c r="E13" s="318"/>
      <c r="F13" s="318"/>
      <c r="G13" s="318"/>
      <c r="H13" s="318"/>
      <c r="I13" s="318"/>
      <c r="J13" s="318"/>
      <c r="K13" s="318"/>
      <c r="L13" s="318"/>
      <c r="M13" s="318"/>
      <c r="N13" s="318"/>
      <c r="O13" s="318"/>
      <c r="P13" s="319"/>
      <c r="Q13" s="32"/>
    </row>
    <row r="14" spans="1:18" ht="13.5" thickBot="1" x14ac:dyDescent="0.25">
      <c r="A14" s="32"/>
      <c r="B14" s="23" t="s">
        <v>6</v>
      </c>
      <c r="C14" s="433" t="s">
        <v>115</v>
      </c>
      <c r="D14" s="431"/>
      <c r="E14" s="431"/>
      <c r="F14" s="431"/>
      <c r="G14" s="431"/>
      <c r="H14" s="431"/>
      <c r="I14" s="431"/>
      <c r="J14" s="431"/>
      <c r="K14" s="431"/>
      <c r="L14" s="431"/>
      <c r="M14" s="431"/>
      <c r="N14" s="431"/>
      <c r="O14" s="431"/>
      <c r="P14" s="432"/>
      <c r="Q14" s="32"/>
    </row>
    <row r="15" spans="1:18" ht="4.5" customHeight="1" thickBot="1" x14ac:dyDescent="0.25">
      <c r="A15" s="32"/>
      <c r="B15" s="334"/>
      <c r="C15" s="335"/>
      <c r="D15" s="335"/>
      <c r="E15" s="335"/>
      <c r="F15" s="335"/>
      <c r="G15" s="335"/>
      <c r="H15" s="335"/>
      <c r="I15" s="335"/>
      <c r="J15" s="335"/>
      <c r="K15" s="335"/>
      <c r="L15" s="335"/>
      <c r="M15" s="335"/>
      <c r="N15" s="335"/>
      <c r="O15" s="335"/>
      <c r="P15" s="336"/>
      <c r="Q15" s="32"/>
    </row>
    <row r="16" spans="1:18" ht="27" customHeight="1" thickBot="1" x14ac:dyDescent="0.25">
      <c r="A16" s="32"/>
      <c r="B16" s="23" t="s">
        <v>25</v>
      </c>
      <c r="C16" s="337" t="s">
        <v>144</v>
      </c>
      <c r="D16" s="361"/>
      <c r="E16" s="361"/>
      <c r="F16" s="361"/>
      <c r="G16" s="361"/>
      <c r="H16" s="361"/>
      <c r="I16" s="361"/>
      <c r="J16" s="361"/>
      <c r="K16" s="361"/>
      <c r="L16" s="361"/>
      <c r="M16" s="361"/>
      <c r="N16" s="361"/>
      <c r="O16" s="361"/>
      <c r="P16" s="362"/>
      <c r="Q16" s="32"/>
    </row>
    <row r="17" spans="1:17" ht="4.5" customHeight="1" thickBot="1" x14ac:dyDescent="0.25">
      <c r="A17" s="32"/>
      <c r="B17" s="334"/>
      <c r="C17" s="335"/>
      <c r="D17" s="335"/>
      <c r="E17" s="335"/>
      <c r="F17" s="335"/>
      <c r="G17" s="335"/>
      <c r="H17" s="335"/>
      <c r="I17" s="335"/>
      <c r="J17" s="335"/>
      <c r="K17" s="335"/>
      <c r="L17" s="335"/>
      <c r="M17" s="335"/>
      <c r="N17" s="335"/>
      <c r="O17" s="335"/>
      <c r="P17" s="336"/>
      <c r="Q17" s="32"/>
    </row>
    <row r="18" spans="1:17" ht="26.25" customHeight="1" thickBot="1" x14ac:dyDescent="0.25">
      <c r="A18" s="32"/>
      <c r="B18" s="23" t="s">
        <v>11</v>
      </c>
      <c r="C18" s="352" t="s">
        <v>114</v>
      </c>
      <c r="D18" s="353"/>
      <c r="E18" s="353"/>
      <c r="F18" s="353"/>
      <c r="G18" s="353"/>
      <c r="H18" s="353"/>
      <c r="I18" s="353"/>
      <c r="J18" s="353"/>
      <c r="K18" s="353"/>
      <c r="L18" s="353"/>
      <c r="M18" s="353"/>
      <c r="N18" s="353"/>
      <c r="O18" s="353"/>
      <c r="P18" s="354"/>
      <c r="Q18" s="32"/>
    </row>
    <row r="19" spans="1:17" ht="4.5" customHeight="1" thickBot="1" x14ac:dyDescent="0.25">
      <c r="A19" s="32"/>
      <c r="B19" s="329"/>
      <c r="C19" s="329"/>
      <c r="D19" s="329"/>
      <c r="E19" s="329"/>
      <c r="F19" s="329"/>
      <c r="G19" s="329"/>
      <c r="H19" s="329"/>
      <c r="I19" s="329"/>
      <c r="J19" s="329"/>
      <c r="K19" s="329"/>
      <c r="L19" s="329"/>
      <c r="M19" s="329"/>
      <c r="N19" s="329"/>
      <c r="O19" s="329"/>
      <c r="P19" s="329"/>
      <c r="Q19" s="32"/>
    </row>
    <row r="20" spans="1:17" ht="17.25" customHeight="1" thickBot="1" x14ac:dyDescent="0.25">
      <c r="A20" s="32"/>
      <c r="B20" s="280" t="s">
        <v>26</v>
      </c>
      <c r="C20" s="281"/>
      <c r="D20" s="281"/>
      <c r="E20" s="281"/>
      <c r="F20" s="281"/>
      <c r="G20" s="281"/>
      <c r="H20" s="281"/>
      <c r="I20" s="281"/>
      <c r="J20" s="281"/>
      <c r="K20" s="281"/>
      <c r="L20" s="281"/>
      <c r="M20" s="281"/>
      <c r="N20" s="281"/>
      <c r="O20" s="281"/>
      <c r="P20" s="282"/>
      <c r="Q20" s="32"/>
    </row>
    <row r="21" spans="1:17" ht="4.5" customHeight="1" thickBot="1" x14ac:dyDescent="0.25">
      <c r="A21" s="32"/>
      <c r="B21" s="355"/>
      <c r="C21" s="356"/>
      <c r="D21" s="356"/>
      <c r="E21" s="356"/>
      <c r="F21" s="356"/>
      <c r="G21" s="356"/>
      <c r="H21" s="356"/>
      <c r="I21" s="356"/>
      <c r="J21" s="356"/>
      <c r="K21" s="356"/>
      <c r="L21" s="356"/>
      <c r="M21" s="356"/>
      <c r="N21" s="356"/>
      <c r="O21" s="356"/>
      <c r="P21" s="357"/>
      <c r="Q21" s="32"/>
    </row>
    <row r="22" spans="1:17" ht="45.75" customHeight="1" thickBot="1" x14ac:dyDescent="0.25">
      <c r="A22" s="32"/>
      <c r="B22" s="23" t="s">
        <v>3</v>
      </c>
      <c r="C22" s="430" t="s">
        <v>142</v>
      </c>
      <c r="D22" s="431"/>
      <c r="E22" s="431"/>
      <c r="F22" s="431"/>
      <c r="G22" s="431"/>
      <c r="H22" s="431"/>
      <c r="I22" s="431"/>
      <c r="J22" s="431"/>
      <c r="K22" s="431"/>
      <c r="L22" s="431"/>
      <c r="M22" s="431"/>
      <c r="N22" s="431"/>
      <c r="O22" s="431"/>
      <c r="P22" s="432"/>
      <c r="Q22" s="32"/>
    </row>
    <row r="23" spans="1:17" ht="4.5" customHeight="1" thickBot="1" x14ac:dyDescent="0.25">
      <c r="A23" s="32"/>
      <c r="B23" s="334"/>
      <c r="C23" s="335"/>
      <c r="D23" s="335"/>
      <c r="E23" s="335"/>
      <c r="F23" s="335"/>
      <c r="G23" s="335"/>
      <c r="H23" s="335"/>
      <c r="I23" s="335"/>
      <c r="J23" s="335"/>
      <c r="K23" s="335"/>
      <c r="L23" s="335"/>
      <c r="M23" s="335"/>
      <c r="N23" s="335"/>
      <c r="O23" s="335"/>
      <c r="P23" s="336"/>
      <c r="Q23" s="32"/>
    </row>
    <row r="24" spans="1:17" ht="52.5" customHeight="1" thickBot="1" x14ac:dyDescent="0.25">
      <c r="A24" s="32"/>
      <c r="B24" s="23" t="s">
        <v>12</v>
      </c>
      <c r="C24" s="337" t="s">
        <v>143</v>
      </c>
      <c r="D24" s="338"/>
      <c r="E24" s="338"/>
      <c r="F24" s="338"/>
      <c r="G24" s="338"/>
      <c r="H24" s="338"/>
      <c r="I24" s="338"/>
      <c r="J24" s="338"/>
      <c r="K24" s="338"/>
      <c r="L24" s="338"/>
      <c r="M24" s="338"/>
      <c r="N24" s="338"/>
      <c r="O24" s="338"/>
      <c r="P24" s="339"/>
      <c r="Q24" s="32"/>
    </row>
    <row r="25" spans="1:17" ht="4.5" customHeight="1" thickBot="1" x14ac:dyDescent="0.25">
      <c r="A25" s="32"/>
      <c r="B25" s="334"/>
      <c r="C25" s="335"/>
      <c r="D25" s="335"/>
      <c r="E25" s="335"/>
      <c r="F25" s="335"/>
      <c r="G25" s="335"/>
      <c r="H25" s="335"/>
      <c r="I25" s="335"/>
      <c r="J25" s="335"/>
      <c r="K25" s="335"/>
      <c r="L25" s="335"/>
      <c r="M25" s="335"/>
      <c r="N25" s="335"/>
      <c r="O25" s="335"/>
      <c r="P25" s="336"/>
      <c r="Q25" s="32"/>
    </row>
    <row r="26" spans="1:17" ht="13.5" customHeight="1" thickBot="1" x14ac:dyDescent="0.25">
      <c r="A26" s="32"/>
      <c r="B26" s="2" t="s">
        <v>2</v>
      </c>
      <c r="C26" s="429">
        <v>0.6</v>
      </c>
      <c r="D26" s="341"/>
      <c r="E26" s="341"/>
      <c r="F26" s="341"/>
      <c r="G26" s="341"/>
      <c r="H26" s="341"/>
      <c r="I26" s="341"/>
      <c r="J26" s="341"/>
      <c r="K26" s="341"/>
      <c r="L26" s="341"/>
      <c r="M26" s="341"/>
      <c r="N26" s="341"/>
      <c r="O26" s="341"/>
      <c r="P26" s="342"/>
      <c r="Q26" s="32"/>
    </row>
    <row r="27" spans="1:17" ht="4.5" customHeight="1" thickBot="1" x14ac:dyDescent="0.25">
      <c r="A27" s="32"/>
      <c r="B27" s="343"/>
      <c r="C27" s="344"/>
      <c r="D27" s="344"/>
      <c r="E27" s="344"/>
      <c r="F27" s="344"/>
      <c r="G27" s="344"/>
      <c r="H27" s="344"/>
      <c r="I27" s="344"/>
      <c r="J27" s="344"/>
      <c r="K27" s="344"/>
      <c r="L27" s="344"/>
      <c r="M27" s="344"/>
      <c r="N27" s="344"/>
      <c r="O27" s="344"/>
      <c r="P27" s="345"/>
      <c r="Q27" s="32"/>
    </row>
    <row r="28" spans="1:17" ht="12.75" customHeight="1" thickBot="1" x14ac:dyDescent="0.25">
      <c r="A28" s="32"/>
      <c r="B28" s="2" t="s">
        <v>13</v>
      </c>
      <c r="C28" s="11" t="s">
        <v>14</v>
      </c>
      <c r="D28" s="346" t="s">
        <v>116</v>
      </c>
      <c r="E28" s="347"/>
      <c r="F28" s="347"/>
      <c r="G28" s="348"/>
      <c r="H28" s="349" t="s">
        <v>15</v>
      </c>
      <c r="I28" s="349"/>
      <c r="J28" s="349"/>
      <c r="K28" s="346" t="s">
        <v>117</v>
      </c>
      <c r="L28" s="347"/>
      <c r="M28" s="348"/>
      <c r="N28" s="350" t="s">
        <v>16</v>
      </c>
      <c r="O28" s="351"/>
      <c r="P28" s="33" t="s">
        <v>118</v>
      </c>
      <c r="Q28" s="32"/>
    </row>
    <row r="29" spans="1:17" ht="4.5" customHeight="1" thickBot="1" x14ac:dyDescent="0.25">
      <c r="A29" s="32"/>
      <c r="B29" s="328"/>
      <c r="C29" s="329"/>
      <c r="D29" s="329"/>
      <c r="E29" s="329"/>
      <c r="F29" s="329"/>
      <c r="G29" s="329"/>
      <c r="H29" s="329"/>
      <c r="I29" s="329"/>
      <c r="J29" s="329"/>
      <c r="K29" s="329"/>
      <c r="L29" s="329"/>
      <c r="M29" s="329"/>
      <c r="N29" s="329"/>
      <c r="O29" s="329"/>
      <c r="P29" s="330"/>
      <c r="Q29" s="32"/>
    </row>
    <row r="30" spans="1:17" ht="13.5" thickBot="1" x14ac:dyDescent="0.25">
      <c r="A30" s="32"/>
      <c r="B30" s="2" t="s">
        <v>7</v>
      </c>
      <c r="C30" s="296" t="s">
        <v>119</v>
      </c>
      <c r="D30" s="297"/>
      <c r="E30" s="297"/>
      <c r="F30" s="297"/>
      <c r="G30" s="297"/>
      <c r="H30" s="297"/>
      <c r="I30" s="297"/>
      <c r="J30" s="297"/>
      <c r="K30" s="297"/>
      <c r="L30" s="297"/>
      <c r="M30" s="297"/>
      <c r="N30" s="297"/>
      <c r="O30" s="297"/>
      <c r="P30" s="298"/>
      <c r="Q30" s="32"/>
    </row>
    <row r="31" spans="1:17" ht="4.5" customHeight="1" thickBot="1" x14ac:dyDescent="0.25">
      <c r="A31" s="32"/>
      <c r="B31" s="334"/>
      <c r="C31" s="335"/>
      <c r="D31" s="335"/>
      <c r="E31" s="335"/>
      <c r="F31" s="335"/>
      <c r="G31" s="335"/>
      <c r="H31" s="335"/>
      <c r="I31" s="335"/>
      <c r="J31" s="335"/>
      <c r="K31" s="335"/>
      <c r="L31" s="335"/>
      <c r="M31" s="335"/>
      <c r="N31" s="335"/>
      <c r="O31" s="335"/>
      <c r="P31" s="336"/>
      <c r="Q31" s="32"/>
    </row>
    <row r="32" spans="1:17" ht="13.5" thickBot="1" x14ac:dyDescent="0.25">
      <c r="A32" s="32"/>
      <c r="B32" s="2" t="s">
        <v>4</v>
      </c>
      <c r="C32" s="296" t="s">
        <v>148</v>
      </c>
      <c r="D32" s="297"/>
      <c r="E32" s="297"/>
      <c r="F32" s="297"/>
      <c r="G32" s="297"/>
      <c r="H32" s="297"/>
      <c r="I32" s="297"/>
      <c r="J32" s="297"/>
      <c r="K32" s="297"/>
      <c r="L32" s="297"/>
      <c r="M32" s="297"/>
      <c r="N32" s="297"/>
      <c r="O32" s="297"/>
      <c r="P32" s="297"/>
      <c r="Q32" s="32"/>
    </row>
    <row r="33" spans="1:17" ht="4.5" customHeight="1" thickBot="1" x14ac:dyDescent="0.25">
      <c r="A33" s="32"/>
      <c r="B33" s="334"/>
      <c r="C33" s="335"/>
      <c r="D33" s="335"/>
      <c r="E33" s="335"/>
      <c r="F33" s="335"/>
      <c r="G33" s="335"/>
      <c r="H33" s="335"/>
      <c r="I33" s="335"/>
      <c r="J33" s="335"/>
      <c r="K33" s="335"/>
      <c r="L33" s="335"/>
      <c r="M33" s="335"/>
      <c r="N33" s="335"/>
      <c r="O33" s="335"/>
      <c r="P33" s="336"/>
      <c r="Q33" s="32"/>
    </row>
    <row r="34" spans="1:17" ht="13.5" thickBot="1" x14ac:dyDescent="0.25">
      <c r="A34" s="32"/>
      <c r="B34" s="2" t="s">
        <v>23</v>
      </c>
      <c r="C34" s="296" t="s">
        <v>69</v>
      </c>
      <c r="D34" s="297"/>
      <c r="E34" s="297"/>
      <c r="F34" s="297"/>
      <c r="G34" s="297"/>
      <c r="H34" s="297"/>
      <c r="I34" s="297"/>
      <c r="J34" s="297"/>
      <c r="K34" s="297"/>
      <c r="L34" s="297"/>
      <c r="M34" s="297"/>
      <c r="N34" s="297"/>
      <c r="O34" s="297"/>
      <c r="P34" s="298"/>
      <c r="Q34" s="32"/>
    </row>
    <row r="35" spans="1:17" ht="4.5" customHeight="1" thickBot="1" x14ac:dyDescent="0.25">
      <c r="A35" s="32"/>
      <c r="B35" s="307"/>
      <c r="C35" s="318"/>
      <c r="D35" s="318"/>
      <c r="E35" s="318"/>
      <c r="F35" s="318"/>
      <c r="G35" s="318"/>
      <c r="H35" s="318"/>
      <c r="I35" s="318"/>
      <c r="J35" s="318"/>
      <c r="K35" s="318"/>
      <c r="L35" s="318"/>
      <c r="M35" s="318"/>
      <c r="N35" s="318"/>
      <c r="O35" s="318"/>
      <c r="P35" s="319"/>
      <c r="Q35" s="32"/>
    </row>
    <row r="36" spans="1:17" ht="16.5" customHeight="1" thickBot="1" x14ac:dyDescent="0.25">
      <c r="A36" s="32"/>
      <c r="B36" s="2" t="s">
        <v>64</v>
      </c>
      <c r="C36" s="296" t="s">
        <v>69</v>
      </c>
      <c r="D36" s="297"/>
      <c r="E36" s="297"/>
      <c r="F36" s="297"/>
      <c r="G36" s="297"/>
      <c r="H36" s="297"/>
      <c r="I36" s="297"/>
      <c r="J36" s="297"/>
      <c r="K36" s="297"/>
      <c r="L36" s="297"/>
      <c r="M36" s="297"/>
      <c r="N36" s="297"/>
      <c r="O36" s="297"/>
      <c r="P36" s="298"/>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20" t="s">
        <v>17</v>
      </c>
      <c r="C38" s="321"/>
      <c r="D38" s="321"/>
      <c r="E38" s="321"/>
      <c r="F38" s="321"/>
      <c r="G38" s="321"/>
      <c r="H38" s="321"/>
      <c r="I38" s="321"/>
      <c r="J38" s="321"/>
      <c r="K38" s="321"/>
      <c r="L38" s="321"/>
      <c r="M38" s="321"/>
      <c r="N38" s="321"/>
      <c r="O38" s="322"/>
      <c r="P38" s="323"/>
      <c r="Q38" s="32"/>
    </row>
    <row r="39" spans="1:17" ht="13.5" thickBot="1" x14ac:dyDescent="0.25">
      <c r="A39" s="32"/>
      <c r="B39" s="1" t="s">
        <v>22</v>
      </c>
      <c r="C39" s="324" t="s">
        <v>18</v>
      </c>
      <c r="D39" s="325"/>
      <c r="E39" s="325"/>
      <c r="F39" s="325"/>
      <c r="G39" s="326"/>
      <c r="H39" s="324" t="s">
        <v>7</v>
      </c>
      <c r="I39" s="325"/>
      <c r="J39" s="325"/>
      <c r="K39" s="325"/>
      <c r="L39" s="326"/>
      <c r="M39" s="324" t="s">
        <v>19</v>
      </c>
      <c r="N39" s="325"/>
      <c r="O39" s="327"/>
      <c r="P39" s="326"/>
      <c r="Q39" s="32"/>
    </row>
    <row r="40" spans="1:17" ht="24" customHeight="1" x14ac:dyDescent="0.2">
      <c r="A40" s="32"/>
      <c r="B40" s="35" t="s">
        <v>120</v>
      </c>
      <c r="C40" s="314" t="s">
        <v>106</v>
      </c>
      <c r="D40" s="315"/>
      <c r="E40" s="315"/>
      <c r="F40" s="315"/>
      <c r="G40" s="316"/>
      <c r="H40" s="314" t="s">
        <v>121</v>
      </c>
      <c r="I40" s="315"/>
      <c r="J40" s="315"/>
      <c r="K40" s="315"/>
      <c r="L40" s="316"/>
      <c r="M40" s="314" t="s">
        <v>122</v>
      </c>
      <c r="N40" s="315"/>
      <c r="O40" s="315"/>
      <c r="P40" s="317"/>
      <c r="Q40" s="32"/>
    </row>
    <row r="41" spans="1:17" ht="23.25" customHeight="1" x14ac:dyDescent="0.2">
      <c r="A41" s="32"/>
      <c r="B41" s="35" t="s">
        <v>123</v>
      </c>
      <c r="C41" s="314" t="s">
        <v>106</v>
      </c>
      <c r="D41" s="315"/>
      <c r="E41" s="315"/>
      <c r="F41" s="315"/>
      <c r="G41" s="316"/>
      <c r="H41" s="314" t="s">
        <v>121</v>
      </c>
      <c r="I41" s="315"/>
      <c r="J41" s="315"/>
      <c r="K41" s="315"/>
      <c r="L41" s="316"/>
      <c r="M41" s="314" t="s">
        <v>122</v>
      </c>
      <c r="N41" s="315"/>
      <c r="O41" s="315"/>
      <c r="P41" s="317"/>
      <c r="Q41" s="32"/>
    </row>
    <row r="42" spans="1:17" ht="13.5" customHeight="1" x14ac:dyDescent="0.2">
      <c r="A42" s="32"/>
      <c r="B42" s="12"/>
      <c r="C42" s="310"/>
      <c r="D42" s="311"/>
      <c r="E42" s="311"/>
      <c r="F42" s="311"/>
      <c r="G42" s="312"/>
      <c r="H42" s="310"/>
      <c r="I42" s="311"/>
      <c r="J42" s="311"/>
      <c r="K42" s="311"/>
      <c r="L42" s="312"/>
      <c r="M42" s="310"/>
      <c r="N42" s="311"/>
      <c r="O42" s="311"/>
      <c r="P42" s="313"/>
      <c r="Q42" s="32"/>
    </row>
    <row r="43" spans="1:17" ht="12.75" customHeight="1" x14ac:dyDescent="0.2">
      <c r="A43" s="32"/>
      <c r="B43" s="12"/>
      <c r="C43" s="310"/>
      <c r="D43" s="311"/>
      <c r="E43" s="311"/>
      <c r="F43" s="311"/>
      <c r="G43" s="312"/>
      <c r="H43" s="310"/>
      <c r="I43" s="311"/>
      <c r="J43" s="311"/>
      <c r="K43" s="311"/>
      <c r="L43" s="312"/>
      <c r="M43" s="310"/>
      <c r="N43" s="311"/>
      <c r="O43" s="311"/>
      <c r="P43" s="313"/>
      <c r="Q43" s="32"/>
    </row>
    <row r="44" spans="1:17" ht="11.25" customHeight="1" thickBot="1" x14ac:dyDescent="0.25">
      <c r="A44" s="32"/>
      <c r="B44" s="8"/>
      <c r="C44" s="301"/>
      <c r="D44" s="302"/>
      <c r="E44" s="302"/>
      <c r="F44" s="302"/>
      <c r="G44" s="303"/>
      <c r="H44" s="301"/>
      <c r="I44" s="302"/>
      <c r="J44" s="302"/>
      <c r="K44" s="302"/>
      <c r="L44" s="303"/>
      <c r="M44" s="301"/>
      <c r="N44" s="302"/>
      <c r="O44" s="302"/>
      <c r="P44" s="304"/>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80" t="s">
        <v>8</v>
      </c>
      <c r="C46" s="281"/>
      <c r="D46" s="281"/>
      <c r="E46" s="281"/>
      <c r="F46" s="281"/>
      <c r="G46" s="281"/>
      <c r="H46" s="281"/>
      <c r="I46" s="281"/>
      <c r="J46" s="281"/>
      <c r="K46" s="281"/>
      <c r="L46" s="281"/>
      <c r="M46" s="281"/>
      <c r="N46" s="281"/>
      <c r="O46" s="281"/>
      <c r="P46" s="28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05"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306"/>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307">
        <v>0.9</v>
      </c>
      <c r="C50" s="308"/>
      <c r="D50" s="308"/>
      <c r="E50" s="308"/>
      <c r="F50" s="308"/>
      <c r="G50" s="308"/>
      <c r="H50" s="308"/>
      <c r="I50" s="308"/>
      <c r="J50" s="308"/>
      <c r="K50" s="308"/>
      <c r="L50" s="308"/>
      <c r="M50" s="308"/>
      <c r="N50" s="308"/>
      <c r="O50" s="308"/>
      <c r="P50" s="309"/>
      <c r="Q50" s="32"/>
    </row>
    <row r="51" spans="1:17" ht="13.5" thickBot="1" x14ac:dyDescent="0.25">
      <c r="A51" s="32"/>
      <c r="B51" s="280" t="s">
        <v>21</v>
      </c>
      <c r="C51" s="281"/>
      <c r="D51" s="281"/>
      <c r="E51" s="281"/>
      <c r="F51" s="281"/>
      <c r="G51" s="281"/>
      <c r="H51" s="281"/>
      <c r="I51" s="281"/>
      <c r="J51" s="281"/>
      <c r="K51" s="281"/>
      <c r="L51" s="281"/>
      <c r="M51" s="281"/>
      <c r="N51" s="281"/>
      <c r="O51" s="281"/>
      <c r="P51" s="282"/>
      <c r="Q51" s="32"/>
    </row>
    <row r="52" spans="1:17" x14ac:dyDescent="0.2">
      <c r="A52" s="32"/>
      <c r="B52" s="283" t="s">
        <v>109</v>
      </c>
      <c r="C52" s="284"/>
      <c r="D52" s="284"/>
      <c r="E52" s="284"/>
      <c r="F52" s="284"/>
      <c r="G52" s="284"/>
      <c r="H52" s="284"/>
      <c r="I52" s="284"/>
      <c r="J52" s="284"/>
      <c r="K52" s="284"/>
      <c r="L52" s="284"/>
      <c r="M52" s="284"/>
      <c r="N52" s="284"/>
      <c r="O52" s="284"/>
      <c r="P52" s="285"/>
      <c r="Q52" s="32"/>
    </row>
    <row r="53" spans="1:17" x14ac:dyDescent="0.2">
      <c r="A53" s="32"/>
      <c r="B53" s="286"/>
      <c r="C53" s="287"/>
      <c r="D53" s="287"/>
      <c r="E53" s="287"/>
      <c r="F53" s="287"/>
      <c r="G53" s="287"/>
      <c r="H53" s="287"/>
      <c r="I53" s="287"/>
      <c r="J53" s="287"/>
      <c r="K53" s="287"/>
      <c r="L53" s="287"/>
      <c r="M53" s="287"/>
      <c r="N53" s="287"/>
      <c r="O53" s="287"/>
      <c r="P53" s="288"/>
      <c r="Q53" s="32"/>
    </row>
    <row r="54" spans="1:17" x14ac:dyDescent="0.2">
      <c r="A54" s="32"/>
      <c r="B54" s="286"/>
      <c r="C54" s="287"/>
      <c r="D54" s="287"/>
      <c r="E54" s="287"/>
      <c r="F54" s="287"/>
      <c r="G54" s="287"/>
      <c r="H54" s="287"/>
      <c r="I54" s="287"/>
      <c r="J54" s="287"/>
      <c r="K54" s="287"/>
      <c r="L54" s="287"/>
      <c r="M54" s="287"/>
      <c r="N54" s="287"/>
      <c r="O54" s="287"/>
      <c r="P54" s="288"/>
      <c r="Q54" s="32"/>
    </row>
    <row r="55" spans="1:17" x14ac:dyDescent="0.2">
      <c r="A55" s="32"/>
      <c r="B55" s="286"/>
      <c r="C55" s="287"/>
      <c r="D55" s="287"/>
      <c r="E55" s="287"/>
      <c r="F55" s="287"/>
      <c r="G55" s="287"/>
      <c r="H55" s="287"/>
      <c r="I55" s="287"/>
      <c r="J55" s="287"/>
      <c r="K55" s="287"/>
      <c r="L55" s="287"/>
      <c r="M55" s="287"/>
      <c r="N55" s="287"/>
      <c r="O55" s="287"/>
      <c r="P55" s="288"/>
      <c r="Q55" s="32"/>
    </row>
    <row r="56" spans="1:17" x14ac:dyDescent="0.2">
      <c r="A56" s="32"/>
      <c r="B56" s="286"/>
      <c r="C56" s="287"/>
      <c r="D56" s="287"/>
      <c r="E56" s="287"/>
      <c r="F56" s="287"/>
      <c r="G56" s="287"/>
      <c r="H56" s="287"/>
      <c r="I56" s="287"/>
      <c r="J56" s="287"/>
      <c r="K56" s="287"/>
      <c r="L56" s="287"/>
      <c r="M56" s="287"/>
      <c r="N56" s="287"/>
      <c r="O56" s="287"/>
      <c r="P56" s="288"/>
      <c r="Q56" s="32"/>
    </row>
    <row r="57" spans="1:17" x14ac:dyDescent="0.2">
      <c r="A57" s="32"/>
      <c r="B57" s="286"/>
      <c r="C57" s="287"/>
      <c r="D57" s="287"/>
      <c r="E57" s="287"/>
      <c r="F57" s="287"/>
      <c r="G57" s="287"/>
      <c r="H57" s="287"/>
      <c r="I57" s="287"/>
      <c r="J57" s="287"/>
      <c r="K57" s="287"/>
      <c r="L57" s="287"/>
      <c r="M57" s="287"/>
      <c r="N57" s="287"/>
      <c r="O57" s="287"/>
      <c r="P57" s="288"/>
      <c r="Q57" s="32"/>
    </row>
    <row r="58" spans="1:17" x14ac:dyDescent="0.2">
      <c r="A58" s="32"/>
      <c r="B58" s="286"/>
      <c r="C58" s="287"/>
      <c r="D58" s="287"/>
      <c r="E58" s="287"/>
      <c r="F58" s="287"/>
      <c r="G58" s="287"/>
      <c r="H58" s="287"/>
      <c r="I58" s="287"/>
      <c r="J58" s="287"/>
      <c r="K58" s="287"/>
      <c r="L58" s="287"/>
      <c r="M58" s="287"/>
      <c r="N58" s="287"/>
      <c r="O58" s="287"/>
      <c r="P58" s="288"/>
      <c r="Q58" s="32"/>
    </row>
    <row r="59" spans="1:17" x14ac:dyDescent="0.2">
      <c r="A59" s="32"/>
      <c r="B59" s="286"/>
      <c r="C59" s="287"/>
      <c r="D59" s="287"/>
      <c r="E59" s="287"/>
      <c r="F59" s="287"/>
      <c r="G59" s="287"/>
      <c r="H59" s="287"/>
      <c r="I59" s="287"/>
      <c r="J59" s="287"/>
      <c r="K59" s="287"/>
      <c r="L59" s="287"/>
      <c r="M59" s="287"/>
      <c r="N59" s="287"/>
      <c r="O59" s="287"/>
      <c r="P59" s="288"/>
      <c r="Q59" s="32"/>
    </row>
    <row r="60" spans="1:17" x14ac:dyDescent="0.2">
      <c r="A60" s="32"/>
      <c r="B60" s="286"/>
      <c r="C60" s="287"/>
      <c r="D60" s="287"/>
      <c r="E60" s="287"/>
      <c r="F60" s="287"/>
      <c r="G60" s="287"/>
      <c r="H60" s="287"/>
      <c r="I60" s="287"/>
      <c r="J60" s="287"/>
      <c r="K60" s="287"/>
      <c r="L60" s="287"/>
      <c r="M60" s="287"/>
      <c r="N60" s="287"/>
      <c r="O60" s="287"/>
      <c r="P60" s="288"/>
      <c r="Q60" s="32"/>
    </row>
    <row r="61" spans="1:17" x14ac:dyDescent="0.2">
      <c r="A61" s="32"/>
      <c r="B61" s="286"/>
      <c r="C61" s="287"/>
      <c r="D61" s="287"/>
      <c r="E61" s="287"/>
      <c r="F61" s="287"/>
      <c r="G61" s="287"/>
      <c r="H61" s="287"/>
      <c r="I61" s="287"/>
      <c r="J61" s="287"/>
      <c r="K61" s="287"/>
      <c r="L61" s="287"/>
      <c r="M61" s="287"/>
      <c r="N61" s="287"/>
      <c r="O61" s="287"/>
      <c r="P61" s="288"/>
      <c r="Q61" s="32"/>
    </row>
    <row r="62" spans="1:17" x14ac:dyDescent="0.2">
      <c r="A62" s="32"/>
      <c r="B62" s="286"/>
      <c r="C62" s="287"/>
      <c r="D62" s="287"/>
      <c r="E62" s="287"/>
      <c r="F62" s="287"/>
      <c r="G62" s="287"/>
      <c r="H62" s="287"/>
      <c r="I62" s="287"/>
      <c r="J62" s="287"/>
      <c r="K62" s="287"/>
      <c r="L62" s="287"/>
      <c r="M62" s="287"/>
      <c r="N62" s="287"/>
      <c r="O62" s="287"/>
      <c r="P62" s="288"/>
      <c r="Q62" s="32"/>
    </row>
    <row r="63" spans="1:17" x14ac:dyDescent="0.2">
      <c r="A63" s="32"/>
      <c r="B63" s="286"/>
      <c r="C63" s="287"/>
      <c r="D63" s="287"/>
      <c r="E63" s="287"/>
      <c r="F63" s="287"/>
      <c r="G63" s="287"/>
      <c r="H63" s="287"/>
      <c r="I63" s="287"/>
      <c r="J63" s="287"/>
      <c r="K63" s="287"/>
      <c r="L63" s="287"/>
      <c r="M63" s="287"/>
      <c r="N63" s="287"/>
      <c r="O63" s="287"/>
      <c r="P63" s="288"/>
      <c r="Q63" s="32"/>
    </row>
    <row r="64" spans="1:17" x14ac:dyDescent="0.2">
      <c r="A64" s="32"/>
      <c r="B64" s="286"/>
      <c r="C64" s="287"/>
      <c r="D64" s="287"/>
      <c r="E64" s="287"/>
      <c r="F64" s="287"/>
      <c r="G64" s="287"/>
      <c r="H64" s="287"/>
      <c r="I64" s="287"/>
      <c r="J64" s="287"/>
      <c r="K64" s="287"/>
      <c r="L64" s="287"/>
      <c r="M64" s="287"/>
      <c r="N64" s="287"/>
      <c r="O64" s="287"/>
      <c r="P64" s="288"/>
      <c r="Q64" s="32"/>
    </row>
    <row r="65" spans="1:17" x14ac:dyDescent="0.2">
      <c r="A65" s="32"/>
      <c r="B65" s="286"/>
      <c r="C65" s="287"/>
      <c r="D65" s="287"/>
      <c r="E65" s="287"/>
      <c r="F65" s="287"/>
      <c r="G65" s="287"/>
      <c r="H65" s="287"/>
      <c r="I65" s="287"/>
      <c r="J65" s="287"/>
      <c r="K65" s="287"/>
      <c r="L65" s="287"/>
      <c r="M65" s="287"/>
      <c r="N65" s="287"/>
      <c r="O65" s="287"/>
      <c r="P65" s="288"/>
      <c r="Q65" s="32"/>
    </row>
    <row r="66" spans="1:17" x14ac:dyDescent="0.2">
      <c r="A66" s="32"/>
      <c r="B66" s="286"/>
      <c r="C66" s="287"/>
      <c r="D66" s="287"/>
      <c r="E66" s="287"/>
      <c r="F66" s="287"/>
      <c r="G66" s="287"/>
      <c r="H66" s="287"/>
      <c r="I66" s="287"/>
      <c r="J66" s="287"/>
      <c r="K66" s="287"/>
      <c r="L66" s="287"/>
      <c r="M66" s="287"/>
      <c r="N66" s="287"/>
      <c r="O66" s="287"/>
      <c r="P66" s="288"/>
      <c r="Q66" s="32"/>
    </row>
    <row r="67" spans="1:17" ht="13.5" thickBot="1" x14ac:dyDescent="0.25">
      <c r="A67" s="32"/>
      <c r="B67" s="289"/>
      <c r="C67" s="290"/>
      <c r="D67" s="290"/>
      <c r="E67" s="290"/>
      <c r="F67" s="290"/>
      <c r="G67" s="290"/>
      <c r="H67" s="290"/>
      <c r="I67" s="290"/>
      <c r="J67" s="290"/>
      <c r="K67" s="290"/>
      <c r="L67" s="290"/>
      <c r="M67" s="290"/>
      <c r="N67" s="290"/>
      <c r="O67" s="290"/>
      <c r="P67" s="291"/>
      <c r="Q67" s="32"/>
    </row>
    <row r="68" spans="1:17" s="21" customFormat="1" ht="4.5" customHeight="1" thickBot="1" x14ac:dyDescent="0.25">
      <c r="A68" s="292"/>
      <c r="B68" s="292"/>
      <c r="C68" s="292"/>
      <c r="D68" s="292"/>
      <c r="E68" s="292"/>
      <c r="F68" s="292"/>
      <c r="G68" s="292"/>
      <c r="H68" s="292"/>
      <c r="I68" s="292"/>
      <c r="J68" s="292"/>
      <c r="K68" s="292"/>
      <c r="L68" s="292"/>
      <c r="M68" s="292"/>
      <c r="N68" s="292"/>
      <c r="O68" s="292"/>
      <c r="P68" s="292"/>
      <c r="Q68" s="292"/>
    </row>
    <row r="69" spans="1:17" ht="49.5" customHeight="1" thickBot="1" x14ac:dyDescent="0.25">
      <c r="A69" s="32"/>
      <c r="B69" s="20" t="s">
        <v>5</v>
      </c>
      <c r="C69" s="293"/>
      <c r="D69" s="294"/>
      <c r="E69" s="294"/>
      <c r="F69" s="294"/>
      <c r="G69" s="294"/>
      <c r="H69" s="294"/>
      <c r="I69" s="294"/>
      <c r="J69" s="294"/>
      <c r="K69" s="294"/>
      <c r="L69" s="294"/>
      <c r="M69" s="294"/>
      <c r="N69" s="294"/>
      <c r="O69" s="294"/>
      <c r="P69" s="295"/>
      <c r="Q69" s="32"/>
    </row>
    <row r="70" spans="1:17" ht="41.25" customHeight="1" thickBot="1" x14ac:dyDescent="0.25">
      <c r="A70" s="32"/>
      <c r="B70" s="19" t="s">
        <v>63</v>
      </c>
      <c r="C70" s="296" t="s">
        <v>140</v>
      </c>
      <c r="D70" s="297"/>
      <c r="E70" s="297"/>
      <c r="F70" s="297"/>
      <c r="G70" s="297"/>
      <c r="H70" s="297"/>
      <c r="I70" s="297"/>
      <c r="J70" s="297"/>
      <c r="K70" s="297"/>
      <c r="L70" s="297"/>
      <c r="M70" s="297"/>
      <c r="N70" s="297"/>
      <c r="O70" s="297"/>
      <c r="P70" s="298"/>
      <c r="Q70" s="32"/>
    </row>
    <row r="71" spans="1:17" ht="27.75" customHeight="1" thickBot="1" x14ac:dyDescent="0.25">
      <c r="A71" s="32"/>
      <c r="B71" s="19" t="s">
        <v>84</v>
      </c>
      <c r="C71" s="299"/>
      <c r="D71" s="299"/>
      <c r="E71" s="299"/>
      <c r="F71" s="299"/>
      <c r="G71" s="299"/>
      <c r="H71" s="299"/>
      <c r="I71" s="299"/>
      <c r="J71" s="299"/>
      <c r="K71" s="299"/>
      <c r="L71" s="299"/>
      <c r="M71" s="299"/>
      <c r="N71" s="299"/>
      <c r="O71" s="299"/>
      <c r="P71" s="300"/>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44:G44"/>
    <mergeCell ref="H44:L44"/>
    <mergeCell ref="M44:P44"/>
    <mergeCell ref="B46:P46"/>
    <mergeCell ref="B48:B49"/>
    <mergeCell ref="B50:P50"/>
    <mergeCell ref="B51:P51"/>
    <mergeCell ref="B52:P67"/>
    <mergeCell ref="A68:Q68"/>
    <mergeCell ref="C69:P69"/>
    <mergeCell ref="C70:P70"/>
    <mergeCell ref="C71:P71"/>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7109375" customWidth="1"/>
    <col min="2" max="2" width="34.5703125" customWidth="1"/>
    <col min="3" max="3" width="24.7109375" customWidth="1"/>
    <col min="4" max="4" width="12.42578125" customWidth="1"/>
    <col min="7" max="7" width="24.28515625" customWidth="1"/>
  </cols>
  <sheetData>
    <row r="1" spans="1:7" ht="18.75" thickTop="1" x14ac:dyDescent="0.25">
      <c r="A1" s="414"/>
      <c r="B1" s="417" t="s">
        <v>56</v>
      </c>
      <c r="C1" s="417"/>
      <c r="D1" s="417"/>
      <c r="E1" s="418" t="s">
        <v>86</v>
      </c>
      <c r="F1" s="419"/>
      <c r="G1" s="420"/>
    </row>
    <row r="2" spans="1:7" ht="18" x14ac:dyDescent="0.25">
      <c r="A2" s="415"/>
      <c r="B2" s="421" t="s">
        <v>87</v>
      </c>
      <c r="C2" s="421"/>
      <c r="D2" s="421"/>
      <c r="E2" s="422" t="s">
        <v>88</v>
      </c>
      <c r="F2" s="423"/>
      <c r="G2" s="424"/>
    </row>
    <row r="3" spans="1:7" ht="21.75" customHeight="1" x14ac:dyDescent="0.25">
      <c r="A3" s="415"/>
      <c r="B3" s="421" t="s">
        <v>89</v>
      </c>
      <c r="C3" s="421"/>
      <c r="D3" s="421"/>
      <c r="E3" s="422" t="s">
        <v>90</v>
      </c>
      <c r="F3" s="423"/>
      <c r="G3" s="424"/>
    </row>
    <row r="4" spans="1:7" ht="29.25" customHeight="1" thickBot="1" x14ac:dyDescent="0.3">
      <c r="A4" s="416"/>
      <c r="B4" s="425" t="s">
        <v>91</v>
      </c>
      <c r="C4" s="425"/>
      <c r="D4" s="425"/>
      <c r="E4" s="426" t="s">
        <v>61</v>
      </c>
      <c r="F4" s="427"/>
      <c r="G4" s="428"/>
    </row>
    <row r="5" spans="1:7" ht="18.75" thickTop="1" x14ac:dyDescent="0.25">
      <c r="A5" s="25"/>
      <c r="B5" s="24"/>
      <c r="C5" s="26"/>
      <c r="D5" s="26"/>
      <c r="E5" s="27"/>
      <c r="F5" s="27"/>
      <c r="G5" s="27"/>
    </row>
    <row r="6" spans="1:7" ht="15.75" x14ac:dyDescent="0.25">
      <c r="A6" s="28" t="s">
        <v>0</v>
      </c>
      <c r="C6" s="395" t="s">
        <v>95</v>
      </c>
      <c r="D6" s="395"/>
      <c r="E6" s="395"/>
      <c r="F6" s="395"/>
      <c r="G6" s="395"/>
    </row>
    <row r="7" spans="1:7" ht="13.5" thickBot="1" x14ac:dyDescent="0.25">
      <c r="A7" s="28"/>
    </row>
    <row r="8" spans="1:7" ht="14.25" thickTop="1" thickBot="1" x14ac:dyDescent="0.25">
      <c r="A8" s="396" t="s">
        <v>92</v>
      </c>
      <c r="B8" s="398" t="s">
        <v>20</v>
      </c>
      <c r="C8" s="400" t="s">
        <v>115</v>
      </c>
      <c r="D8" s="400"/>
      <c r="E8" s="400"/>
      <c r="F8" s="400"/>
      <c r="G8" s="401"/>
    </row>
    <row r="9" spans="1:7" ht="13.5" thickBot="1" x14ac:dyDescent="0.25">
      <c r="A9" s="397"/>
      <c r="B9" s="399"/>
      <c r="C9" s="31" t="s">
        <v>69</v>
      </c>
      <c r="D9" s="31" t="s">
        <v>93</v>
      </c>
      <c r="E9" s="402" t="s">
        <v>94</v>
      </c>
      <c r="F9" s="402"/>
      <c r="G9" s="403"/>
    </row>
    <row r="10" spans="1:7" ht="80.650000000000006" customHeight="1" thickBot="1" x14ac:dyDescent="0.25">
      <c r="A10" s="404" t="s">
        <v>95</v>
      </c>
      <c r="B10" s="29" t="s">
        <v>124</v>
      </c>
      <c r="C10" s="30"/>
      <c r="D10" s="406" t="str">
        <f>IF(C11=0,"0%",C10/C11)</f>
        <v>0%</v>
      </c>
      <c r="E10" s="408"/>
      <c r="F10" s="409"/>
      <c r="G10" s="410"/>
    </row>
    <row r="11" spans="1:7" ht="245.65" customHeight="1" thickBot="1" x14ac:dyDescent="0.25">
      <c r="A11" s="405"/>
      <c r="B11" s="29" t="s">
        <v>125</v>
      </c>
      <c r="C11" s="30"/>
      <c r="D11" s="407"/>
      <c r="E11" s="411"/>
      <c r="F11" s="412"/>
      <c r="G11" s="413"/>
    </row>
    <row r="12" spans="1:7" x14ac:dyDescent="0.2">
      <c r="D12" s="46" t="str">
        <f>D10</f>
        <v>0%</v>
      </c>
    </row>
  </sheetData>
  <mergeCells count="17">
    <mergeCell ref="A1:A4"/>
    <mergeCell ref="B1:D1"/>
    <mergeCell ref="E1:G1"/>
    <mergeCell ref="B2:D2"/>
    <mergeCell ref="E2:G2"/>
    <mergeCell ref="B3:D3"/>
    <mergeCell ref="E3:G3"/>
    <mergeCell ref="B4:D4"/>
    <mergeCell ref="E4:G4"/>
    <mergeCell ref="C6:G6"/>
    <mergeCell ref="A8:A9"/>
    <mergeCell ref="B8:B9"/>
    <mergeCell ref="C8:G8"/>
    <mergeCell ref="E9:G9"/>
    <mergeCell ref="A10:A11"/>
    <mergeCell ref="D10:D11"/>
    <mergeCell ref="E10:G11"/>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E180"/>
  <sheetViews>
    <sheetView topLeftCell="B1" zoomScale="99" zoomScaleNormal="99" workbookViewId="0">
      <selection activeCell="U8" sqref="U8"/>
    </sheetView>
  </sheetViews>
  <sheetFormatPr baseColWidth="10" defaultRowHeight="12.75" x14ac:dyDescent="0.2"/>
  <cols>
    <col min="1" max="1" width="3" style="49" customWidth="1"/>
    <col min="2" max="2" width="30" style="49" customWidth="1"/>
    <col min="3" max="3" width="16.7109375" style="49" customWidth="1"/>
    <col min="4" max="4" width="9" style="49" customWidth="1"/>
    <col min="5" max="5" width="8" style="49" bestFit="1" customWidth="1"/>
    <col min="6" max="6" width="9.5703125" style="49" bestFit="1" customWidth="1"/>
    <col min="7" max="7" width="8" style="49" bestFit="1" customWidth="1"/>
    <col min="8" max="8" width="8.5703125" style="49" customWidth="1"/>
    <col min="9" max="9" width="9.5703125" style="49" bestFit="1" customWidth="1"/>
    <col min="10" max="10" width="9.85546875" style="49" customWidth="1"/>
    <col min="11" max="11" width="10.7109375" style="49" customWidth="1"/>
    <col min="12" max="12" width="9.5703125" style="49" bestFit="1" customWidth="1"/>
    <col min="13" max="13" width="8.42578125" style="49" customWidth="1"/>
    <col min="14" max="14" width="7.85546875" style="49" bestFit="1" customWidth="1"/>
    <col min="15" max="15" width="11" style="49" customWidth="1"/>
    <col min="16" max="16" width="14.140625" style="49" customWidth="1"/>
    <col min="17" max="18" width="11.7109375" style="49" customWidth="1"/>
    <col min="19" max="19" width="11.42578125" style="95" customWidth="1"/>
    <col min="20" max="16384" width="11.42578125" style="49"/>
  </cols>
  <sheetData>
    <row r="1" spans="1:31" ht="13.5" thickBot="1" x14ac:dyDescent="0.25">
      <c r="B1" s="85"/>
      <c r="C1" s="85"/>
      <c r="D1" s="85"/>
      <c r="E1" s="85"/>
      <c r="F1" s="85"/>
      <c r="G1" s="85"/>
      <c r="H1" s="85"/>
      <c r="I1" s="85"/>
      <c r="J1" s="85"/>
      <c r="K1" s="85"/>
      <c r="L1" s="85"/>
      <c r="M1" s="85"/>
      <c r="N1" s="85"/>
      <c r="O1" s="85"/>
      <c r="P1" s="85"/>
    </row>
    <row r="2" spans="1:31" ht="16.5" customHeight="1" x14ac:dyDescent="0.2">
      <c r="B2" s="434"/>
      <c r="C2" s="437" t="s">
        <v>56</v>
      </c>
      <c r="D2" s="438"/>
      <c r="E2" s="438"/>
      <c r="F2" s="438"/>
      <c r="G2" s="438"/>
      <c r="H2" s="438"/>
      <c r="I2" s="438"/>
      <c r="J2" s="438"/>
      <c r="K2" s="438"/>
      <c r="L2" s="438"/>
      <c r="M2" s="439"/>
      <c r="N2" s="440" t="s">
        <v>178</v>
      </c>
      <c r="O2" s="441"/>
      <c r="P2" s="442"/>
      <c r="S2" s="208">
        <v>0.9</v>
      </c>
    </row>
    <row r="3" spans="1:31" ht="15.75" customHeight="1" x14ac:dyDescent="0.2">
      <c r="B3" s="435"/>
      <c r="C3" s="443" t="s">
        <v>58</v>
      </c>
      <c r="D3" s="444"/>
      <c r="E3" s="444"/>
      <c r="F3" s="444"/>
      <c r="G3" s="444"/>
      <c r="H3" s="444"/>
      <c r="I3" s="444"/>
      <c r="J3" s="444"/>
      <c r="K3" s="444"/>
      <c r="L3" s="444"/>
      <c r="M3" s="445"/>
      <c r="N3" s="446" t="s">
        <v>271</v>
      </c>
      <c r="O3" s="447"/>
      <c r="P3" s="448"/>
      <c r="S3" s="208">
        <v>0.89</v>
      </c>
    </row>
    <row r="4" spans="1:31" ht="15.75" customHeight="1" x14ac:dyDescent="0.2">
      <c r="B4" s="435"/>
      <c r="C4" s="443" t="s">
        <v>59</v>
      </c>
      <c r="D4" s="444"/>
      <c r="E4" s="444"/>
      <c r="F4" s="444"/>
      <c r="G4" s="444"/>
      <c r="H4" s="444"/>
      <c r="I4" s="444"/>
      <c r="J4" s="444"/>
      <c r="K4" s="444"/>
      <c r="L4" s="444"/>
      <c r="M4" s="445"/>
      <c r="N4" s="446" t="s">
        <v>179</v>
      </c>
      <c r="O4" s="447"/>
      <c r="P4" s="448"/>
      <c r="S4" s="208">
        <v>0.8</v>
      </c>
    </row>
    <row r="5" spans="1:31" ht="16.5" customHeight="1" thickBot="1" x14ac:dyDescent="0.25">
      <c r="B5" s="436"/>
      <c r="C5" s="449" t="s">
        <v>60</v>
      </c>
      <c r="D5" s="450"/>
      <c r="E5" s="450"/>
      <c r="F5" s="450"/>
      <c r="G5" s="450"/>
      <c r="H5" s="450"/>
      <c r="I5" s="450"/>
      <c r="J5" s="450"/>
      <c r="K5" s="450"/>
      <c r="L5" s="450"/>
      <c r="M5" s="451"/>
      <c r="N5" s="452" t="s">
        <v>61</v>
      </c>
      <c r="O5" s="453"/>
      <c r="P5" s="454"/>
      <c r="S5" s="208">
        <v>0.79</v>
      </c>
    </row>
    <row r="6" spans="1:31" ht="13.5" thickBot="1" x14ac:dyDescent="0.25">
      <c r="B6" s="85"/>
      <c r="C6" s="85"/>
      <c r="D6" s="85"/>
      <c r="E6" s="85"/>
      <c r="F6" s="85"/>
      <c r="G6" s="85"/>
      <c r="H6" s="85"/>
      <c r="I6" s="85"/>
      <c r="J6" s="85"/>
      <c r="K6" s="85"/>
      <c r="L6" s="85"/>
      <c r="M6" s="85"/>
      <c r="N6" s="85"/>
      <c r="O6" s="85"/>
      <c r="P6" s="85"/>
      <c r="S6" s="96"/>
    </row>
    <row r="7" spans="1:31" x14ac:dyDescent="0.2">
      <c r="A7" s="51"/>
      <c r="B7" s="455" t="s">
        <v>65</v>
      </c>
      <c r="C7" s="456"/>
      <c r="D7" s="456"/>
      <c r="E7" s="456"/>
      <c r="F7" s="456"/>
      <c r="G7" s="456"/>
      <c r="H7" s="456"/>
      <c r="I7" s="456"/>
      <c r="J7" s="456"/>
      <c r="K7" s="456"/>
      <c r="L7" s="456"/>
      <c r="M7" s="456"/>
      <c r="N7" s="456"/>
      <c r="O7" s="456"/>
      <c r="P7" s="457"/>
      <c r="Q7" s="51"/>
      <c r="S7" s="96"/>
    </row>
    <row r="8" spans="1:31" ht="13.5" thickBot="1" x14ac:dyDescent="0.25">
      <c r="A8" s="51"/>
      <c r="B8" s="458"/>
      <c r="C8" s="459"/>
      <c r="D8" s="459"/>
      <c r="E8" s="459"/>
      <c r="F8" s="459"/>
      <c r="G8" s="459"/>
      <c r="H8" s="459"/>
      <c r="I8" s="459"/>
      <c r="J8" s="459"/>
      <c r="K8" s="459"/>
      <c r="L8" s="459"/>
      <c r="M8" s="459"/>
      <c r="N8" s="459"/>
      <c r="O8" s="459"/>
      <c r="P8" s="460"/>
      <c r="Q8" s="51"/>
      <c r="AA8" s="49" t="s">
        <v>335</v>
      </c>
    </row>
    <row r="9" spans="1:31" ht="6.75" customHeight="1" thickBot="1" x14ac:dyDescent="0.25">
      <c r="A9" s="51"/>
      <c r="B9" s="461"/>
      <c r="C9" s="461"/>
      <c r="D9" s="461"/>
      <c r="E9" s="461"/>
      <c r="F9" s="461"/>
      <c r="G9" s="461"/>
      <c r="H9" s="461"/>
      <c r="I9" s="461"/>
      <c r="J9" s="461"/>
      <c r="K9" s="461"/>
      <c r="L9" s="461"/>
      <c r="M9" s="461"/>
      <c r="N9" s="461"/>
      <c r="O9" s="461"/>
      <c r="P9" s="461"/>
      <c r="Q9" s="51"/>
      <c r="AB9" s="49" t="s">
        <v>334</v>
      </c>
    </row>
    <row r="10" spans="1:31" ht="26.25" customHeight="1" thickBot="1" x14ac:dyDescent="0.25">
      <c r="A10" s="51"/>
      <c r="B10" s="86" t="s">
        <v>83</v>
      </c>
      <c r="C10" s="462">
        <v>2023</v>
      </c>
      <c r="D10" s="463"/>
      <c r="E10" s="463"/>
      <c r="F10" s="463"/>
      <c r="G10" s="463"/>
      <c r="H10" s="463"/>
      <c r="I10" s="464"/>
      <c r="J10" s="465" t="s">
        <v>1</v>
      </c>
      <c r="K10" s="466"/>
      <c r="L10" s="466"/>
      <c r="M10" s="466"/>
      <c r="N10" s="467" t="s">
        <v>196</v>
      </c>
      <c r="O10" s="468"/>
      <c r="P10" s="469"/>
      <c r="Q10" s="51"/>
      <c r="AC10" s="260" t="s">
        <v>336</v>
      </c>
    </row>
    <row r="11" spans="1:31" ht="4.5" customHeight="1" thickBot="1" x14ac:dyDescent="0.25">
      <c r="A11" s="51"/>
      <c r="B11" s="470"/>
      <c r="C11" s="471"/>
      <c r="D11" s="471"/>
      <c r="E11" s="471"/>
      <c r="F11" s="471"/>
      <c r="G11" s="471"/>
      <c r="H11" s="471"/>
      <c r="I11" s="471"/>
      <c r="J11" s="471"/>
      <c r="K11" s="471"/>
      <c r="L11" s="471"/>
      <c r="M11" s="471"/>
      <c r="N11" s="471"/>
      <c r="O11" s="471"/>
      <c r="P11" s="472"/>
      <c r="Q11" s="51"/>
    </row>
    <row r="12" spans="1:31" ht="15.75" thickBot="1" x14ac:dyDescent="0.3">
      <c r="A12" s="51"/>
      <c r="B12" s="60" t="s">
        <v>0</v>
      </c>
      <c r="C12" s="473" t="s">
        <v>171</v>
      </c>
      <c r="D12" s="473"/>
      <c r="E12" s="473"/>
      <c r="F12" s="473"/>
      <c r="G12" s="473"/>
      <c r="H12" s="473"/>
      <c r="I12" s="473"/>
      <c r="J12" s="473"/>
      <c r="K12" s="473"/>
      <c r="L12" s="473"/>
      <c r="M12" s="473"/>
      <c r="N12" s="473"/>
      <c r="O12" s="473"/>
      <c r="P12" s="474"/>
      <c r="Q12" s="51"/>
    </row>
    <row r="13" spans="1:31" ht="4.5" customHeight="1" thickBot="1" x14ac:dyDescent="0.3">
      <c r="A13" s="51"/>
      <c r="B13" s="475"/>
      <c r="C13" s="476"/>
      <c r="D13" s="476"/>
      <c r="E13" s="476"/>
      <c r="F13" s="476"/>
      <c r="G13" s="476"/>
      <c r="H13" s="476"/>
      <c r="I13" s="476"/>
      <c r="J13" s="476"/>
      <c r="K13" s="476"/>
      <c r="L13" s="476"/>
      <c r="M13" s="476"/>
      <c r="N13" s="476"/>
      <c r="O13" s="476"/>
      <c r="P13" s="477"/>
      <c r="Q13" s="51"/>
      <c r="AB13" s="60"/>
      <c r="AC13" s="252"/>
      <c r="AD13" s="252"/>
      <c r="AE13" s="252"/>
    </row>
    <row r="14" spans="1:31" ht="18" customHeight="1" thickBot="1" x14ac:dyDescent="0.25">
      <c r="A14" s="51"/>
      <c r="B14" s="60" t="s">
        <v>6</v>
      </c>
      <c r="C14" s="478" t="s">
        <v>344</v>
      </c>
      <c r="D14" s="479"/>
      <c r="E14" s="479"/>
      <c r="F14" s="479"/>
      <c r="G14" s="479"/>
      <c r="H14" s="479"/>
      <c r="I14" s="479"/>
      <c r="J14" s="479"/>
      <c r="K14" s="479"/>
      <c r="L14" s="479"/>
      <c r="M14" s="479"/>
      <c r="N14" s="479"/>
      <c r="O14" s="479"/>
      <c r="P14" s="480"/>
      <c r="Q14" s="51"/>
      <c r="AB14" s="253"/>
      <c r="AC14" s="261"/>
      <c r="AD14" s="254"/>
      <c r="AE14" s="254"/>
    </row>
    <row r="15" spans="1:31" ht="4.5" customHeight="1" thickBot="1" x14ac:dyDescent="0.25">
      <c r="A15" s="51"/>
      <c r="B15" s="481"/>
      <c r="C15" s="481"/>
      <c r="D15" s="481"/>
      <c r="E15" s="481"/>
      <c r="F15" s="482"/>
      <c r="G15" s="482"/>
      <c r="H15" s="482"/>
      <c r="I15" s="482"/>
      <c r="J15" s="482"/>
      <c r="K15" s="482"/>
      <c r="L15" s="482"/>
      <c r="M15" s="482"/>
      <c r="N15" s="482"/>
      <c r="O15" s="482"/>
      <c r="P15" s="483"/>
      <c r="Q15" s="51"/>
      <c r="AB15" s="60"/>
      <c r="AC15" s="262"/>
      <c r="AD15" s="255"/>
      <c r="AE15" s="255"/>
    </row>
    <row r="16" spans="1:31" ht="32.25" customHeight="1" thickBot="1" x14ac:dyDescent="0.25">
      <c r="A16" s="51"/>
      <c r="B16" s="60" t="s">
        <v>25</v>
      </c>
      <c r="C16" s="484" t="s">
        <v>296</v>
      </c>
      <c r="D16" s="485"/>
      <c r="E16" s="485"/>
      <c r="F16" s="485"/>
      <c r="G16" s="485"/>
      <c r="H16" s="485"/>
      <c r="I16" s="485"/>
      <c r="J16" s="485"/>
      <c r="K16" s="485"/>
      <c r="L16" s="485"/>
      <c r="M16" s="485"/>
      <c r="N16" s="485"/>
      <c r="O16" s="485"/>
      <c r="P16" s="486"/>
      <c r="Q16" s="51"/>
      <c r="AB16" s="256"/>
      <c r="AC16" s="263"/>
      <c r="AD16" s="257"/>
      <c r="AE16" s="257"/>
    </row>
    <row r="17" spans="1:20" ht="4.5" customHeight="1" thickBot="1" x14ac:dyDescent="0.25">
      <c r="A17" s="51"/>
      <c r="B17" s="487"/>
      <c r="C17" s="488"/>
      <c r="D17" s="488"/>
      <c r="E17" s="488"/>
      <c r="F17" s="488"/>
      <c r="G17" s="488"/>
      <c r="H17" s="488"/>
      <c r="I17" s="488"/>
      <c r="J17" s="488"/>
      <c r="K17" s="488"/>
      <c r="L17" s="488"/>
      <c r="M17" s="488"/>
      <c r="N17" s="488"/>
      <c r="O17" s="488"/>
      <c r="P17" s="489"/>
      <c r="Q17" s="51"/>
    </row>
    <row r="18" spans="1:20" ht="26.25" customHeight="1" thickBot="1" x14ac:dyDescent="0.25">
      <c r="A18" s="51"/>
      <c r="B18" s="60" t="s">
        <v>11</v>
      </c>
      <c r="C18" s="490" t="s">
        <v>310</v>
      </c>
      <c r="D18" s="491"/>
      <c r="E18" s="491"/>
      <c r="F18" s="491"/>
      <c r="G18" s="491"/>
      <c r="H18" s="491"/>
      <c r="I18" s="491"/>
      <c r="J18" s="491"/>
      <c r="K18" s="491"/>
      <c r="L18" s="491"/>
      <c r="M18" s="491"/>
      <c r="N18" s="491"/>
      <c r="O18" s="491"/>
      <c r="P18" s="492"/>
      <c r="Q18" s="51"/>
    </row>
    <row r="19" spans="1:20" ht="4.5" customHeight="1" thickBot="1" x14ac:dyDescent="0.25">
      <c r="A19" s="51"/>
      <c r="B19" s="493"/>
      <c r="C19" s="493"/>
      <c r="D19" s="493"/>
      <c r="E19" s="493"/>
      <c r="F19" s="493"/>
      <c r="G19" s="493"/>
      <c r="H19" s="493"/>
      <c r="I19" s="493"/>
      <c r="J19" s="493"/>
      <c r="K19" s="493"/>
      <c r="L19" s="493"/>
      <c r="M19" s="493"/>
      <c r="N19" s="493"/>
      <c r="O19" s="493"/>
      <c r="P19" s="493"/>
      <c r="Q19" s="51"/>
    </row>
    <row r="20" spans="1:20"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20" ht="4.5" customHeight="1" thickBot="1" x14ac:dyDescent="0.25">
      <c r="A21" s="51"/>
      <c r="B21" s="497"/>
      <c r="C21" s="498"/>
      <c r="D21" s="498"/>
      <c r="E21" s="498"/>
      <c r="F21" s="498"/>
      <c r="G21" s="498"/>
      <c r="H21" s="498"/>
      <c r="I21" s="498"/>
      <c r="J21" s="498"/>
      <c r="K21" s="498"/>
      <c r="L21" s="498"/>
      <c r="M21" s="498"/>
      <c r="N21" s="498"/>
      <c r="O21" s="498"/>
      <c r="P21" s="499"/>
      <c r="Q21" s="51"/>
    </row>
    <row r="22" spans="1:20" ht="40.5" customHeight="1" thickBot="1" x14ac:dyDescent="0.25">
      <c r="A22" s="51"/>
      <c r="B22" s="60" t="s">
        <v>3</v>
      </c>
      <c r="C22" s="500" t="s">
        <v>302</v>
      </c>
      <c r="D22" s="501"/>
      <c r="E22" s="501"/>
      <c r="F22" s="501"/>
      <c r="G22" s="501"/>
      <c r="H22" s="501"/>
      <c r="I22" s="501"/>
      <c r="J22" s="501"/>
      <c r="K22" s="501"/>
      <c r="L22" s="501"/>
      <c r="M22" s="501"/>
      <c r="N22" s="501"/>
      <c r="O22" s="501"/>
      <c r="P22" s="502"/>
      <c r="Q22" s="142"/>
      <c r="R22" s="143"/>
      <c r="S22" s="144"/>
      <c r="T22" s="143"/>
    </row>
    <row r="23" spans="1:20" ht="4.5" customHeight="1" thickBot="1" x14ac:dyDescent="0.25">
      <c r="A23" s="51"/>
      <c r="B23" s="487"/>
      <c r="C23" s="488"/>
      <c r="D23" s="488"/>
      <c r="E23" s="488"/>
      <c r="F23" s="488"/>
      <c r="G23" s="488"/>
      <c r="H23" s="488"/>
      <c r="I23" s="488"/>
      <c r="J23" s="488"/>
      <c r="K23" s="488"/>
      <c r="L23" s="488"/>
      <c r="M23" s="488"/>
      <c r="N23" s="488"/>
      <c r="O23" s="488"/>
      <c r="P23" s="489"/>
      <c r="Q23" s="51"/>
    </row>
    <row r="24" spans="1:20" ht="137.25" customHeight="1" thickBot="1" x14ac:dyDescent="0.25">
      <c r="A24" s="51"/>
      <c r="B24" s="60" t="s">
        <v>12</v>
      </c>
      <c r="C24" s="503" t="s">
        <v>303</v>
      </c>
      <c r="D24" s="504"/>
      <c r="E24" s="504"/>
      <c r="F24" s="504"/>
      <c r="G24" s="504"/>
      <c r="H24" s="504"/>
      <c r="I24" s="504"/>
      <c r="J24" s="504"/>
      <c r="K24" s="504"/>
      <c r="L24" s="504"/>
      <c r="M24" s="504"/>
      <c r="N24" s="504"/>
      <c r="O24" s="504"/>
      <c r="P24" s="505"/>
      <c r="Q24" s="145"/>
    </row>
    <row r="25" spans="1:20" ht="4.5" customHeight="1" thickBot="1" x14ac:dyDescent="0.25">
      <c r="A25" s="51"/>
      <c r="B25" s="506"/>
      <c r="C25" s="507"/>
      <c r="D25" s="507"/>
      <c r="E25" s="507"/>
      <c r="F25" s="507"/>
      <c r="G25" s="507"/>
      <c r="H25" s="507"/>
      <c r="I25" s="507"/>
      <c r="J25" s="507"/>
      <c r="K25" s="507"/>
      <c r="L25" s="507"/>
      <c r="M25" s="507"/>
      <c r="N25" s="507"/>
      <c r="O25" s="507"/>
      <c r="P25" s="508"/>
      <c r="Q25" s="51"/>
    </row>
    <row r="26" spans="1:20" ht="13.5" customHeight="1" thickBot="1" x14ac:dyDescent="0.25">
      <c r="A26" s="51"/>
      <c r="B26" s="61" t="s">
        <v>2</v>
      </c>
      <c r="C26" s="509">
        <v>0.85</v>
      </c>
      <c r="D26" s="510"/>
      <c r="E26" s="510"/>
      <c r="F26" s="510"/>
      <c r="G26" s="510"/>
      <c r="H26" s="510"/>
      <c r="I26" s="510"/>
      <c r="J26" s="510"/>
      <c r="K26" s="510"/>
      <c r="L26" s="510"/>
      <c r="M26" s="510"/>
      <c r="N26" s="510"/>
      <c r="O26" s="510"/>
      <c r="P26" s="511"/>
      <c r="Q26" s="51"/>
    </row>
    <row r="27" spans="1:20" ht="4.5" customHeight="1" thickBot="1" x14ac:dyDescent="0.25">
      <c r="A27" s="51"/>
      <c r="B27" s="512"/>
      <c r="C27" s="513"/>
      <c r="D27" s="513"/>
      <c r="E27" s="513"/>
      <c r="F27" s="513"/>
      <c r="G27" s="513"/>
      <c r="H27" s="513"/>
      <c r="I27" s="513"/>
      <c r="J27" s="513"/>
      <c r="K27" s="513"/>
      <c r="L27" s="513"/>
      <c r="M27" s="513"/>
      <c r="N27" s="513"/>
      <c r="O27" s="513"/>
      <c r="P27" s="514"/>
      <c r="Q27" s="51"/>
    </row>
    <row r="28" spans="1:20" ht="12.75" customHeight="1" thickBot="1" x14ac:dyDescent="0.25">
      <c r="A28" s="51"/>
      <c r="B28" s="61" t="s">
        <v>13</v>
      </c>
      <c r="C28" s="117" t="s">
        <v>14</v>
      </c>
      <c r="D28" s="515" t="s">
        <v>313</v>
      </c>
      <c r="E28" s="515"/>
      <c r="F28" s="515"/>
      <c r="G28" s="515"/>
      <c r="H28" s="516" t="s">
        <v>15</v>
      </c>
      <c r="I28" s="516"/>
      <c r="J28" s="516"/>
      <c r="K28" s="515" t="s">
        <v>314</v>
      </c>
      <c r="L28" s="515"/>
      <c r="M28" s="515"/>
      <c r="N28" s="517" t="s">
        <v>16</v>
      </c>
      <c r="O28" s="517"/>
      <c r="P28" s="147" t="s">
        <v>307</v>
      </c>
      <c r="Q28" s="51"/>
    </row>
    <row r="29" spans="1:20" ht="4.5" customHeight="1" thickBot="1" x14ac:dyDescent="0.25">
      <c r="A29" s="51"/>
      <c r="B29" s="518"/>
      <c r="C29" s="519"/>
      <c r="D29" s="519"/>
      <c r="E29" s="519"/>
      <c r="F29" s="519"/>
      <c r="G29" s="519"/>
      <c r="H29" s="519"/>
      <c r="I29" s="519"/>
      <c r="J29" s="519"/>
      <c r="K29" s="519"/>
      <c r="L29" s="519"/>
      <c r="M29" s="519"/>
      <c r="N29" s="519"/>
      <c r="O29" s="519"/>
      <c r="P29" s="520"/>
      <c r="Q29" s="51"/>
    </row>
    <row r="30" spans="1:20" ht="13.5" thickBot="1" x14ac:dyDescent="0.25">
      <c r="A30" s="51"/>
      <c r="B30" s="84" t="s">
        <v>7</v>
      </c>
      <c r="C30" s="521" t="s">
        <v>177</v>
      </c>
      <c r="D30" s="522"/>
      <c r="E30" s="522"/>
      <c r="F30" s="522"/>
      <c r="G30" s="522"/>
      <c r="H30" s="522"/>
      <c r="I30" s="522"/>
      <c r="J30" s="522"/>
      <c r="K30" s="522"/>
      <c r="L30" s="522"/>
      <c r="M30" s="522"/>
      <c r="N30" s="522"/>
      <c r="O30" s="522"/>
      <c r="P30" s="523"/>
      <c r="Q30" s="51"/>
    </row>
    <row r="31" spans="1:20" ht="4.5" customHeight="1" thickBot="1" x14ac:dyDescent="0.25">
      <c r="A31" s="51"/>
      <c r="B31" s="487"/>
      <c r="C31" s="488"/>
      <c r="D31" s="488"/>
      <c r="E31" s="488"/>
      <c r="F31" s="488"/>
      <c r="G31" s="488"/>
      <c r="H31" s="488"/>
      <c r="I31" s="488"/>
      <c r="J31" s="488"/>
      <c r="K31" s="488"/>
      <c r="L31" s="488"/>
      <c r="M31" s="488"/>
      <c r="N31" s="488"/>
      <c r="O31" s="488"/>
      <c r="P31" s="489"/>
      <c r="Q31" s="51"/>
    </row>
    <row r="32" spans="1:20" ht="13.5" thickBot="1" x14ac:dyDescent="0.25">
      <c r="A32" s="51"/>
      <c r="B32" s="84" t="s">
        <v>4</v>
      </c>
      <c r="C32" s="524" t="s">
        <v>74</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74</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521" t="s">
        <v>71</v>
      </c>
      <c r="D36" s="522"/>
      <c r="E36" s="522"/>
      <c r="F36" s="522"/>
      <c r="G36" s="522"/>
      <c r="H36" s="522"/>
      <c r="I36" s="522"/>
      <c r="J36" s="522"/>
      <c r="K36" s="522"/>
      <c r="L36" s="522"/>
      <c r="M36" s="522"/>
      <c r="N36" s="522"/>
      <c r="O36" s="522"/>
      <c r="P36" s="523"/>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ht="13.5" thickBot="1" x14ac:dyDescent="0.25">
      <c r="A39" s="51"/>
      <c r="B39" s="88" t="s">
        <v>22</v>
      </c>
      <c r="C39" s="525" t="s">
        <v>18</v>
      </c>
      <c r="D39" s="526"/>
      <c r="E39" s="526"/>
      <c r="F39" s="526"/>
      <c r="G39" s="528"/>
      <c r="H39" s="525" t="s">
        <v>7</v>
      </c>
      <c r="I39" s="526"/>
      <c r="J39" s="526"/>
      <c r="K39" s="526"/>
      <c r="L39" s="528"/>
      <c r="M39" s="525" t="s">
        <v>19</v>
      </c>
      <c r="N39" s="526"/>
      <c r="O39" s="527"/>
      <c r="P39" s="528"/>
      <c r="Q39" s="51"/>
    </row>
    <row r="40" spans="1:17" ht="30" customHeight="1" x14ac:dyDescent="0.2">
      <c r="A40" s="51"/>
      <c r="B40" s="160" t="s">
        <v>297</v>
      </c>
      <c r="C40" s="529" t="s">
        <v>298</v>
      </c>
      <c r="D40" s="530"/>
      <c r="E40" s="530"/>
      <c r="F40" s="530"/>
      <c r="G40" s="531"/>
      <c r="H40" s="529" t="s">
        <v>241</v>
      </c>
      <c r="I40" s="530"/>
      <c r="J40" s="530"/>
      <c r="K40" s="530"/>
      <c r="L40" s="531"/>
      <c r="M40" s="532" t="s">
        <v>299</v>
      </c>
      <c r="N40" s="533"/>
      <c r="O40" s="533"/>
      <c r="P40" s="534"/>
      <c r="Q40" s="51"/>
    </row>
    <row r="41" spans="1:17" ht="40.5" customHeight="1" x14ac:dyDescent="0.2">
      <c r="A41" s="51"/>
      <c r="B41" s="161" t="s">
        <v>304</v>
      </c>
      <c r="C41" s="535" t="s">
        <v>300</v>
      </c>
      <c r="D41" s="536"/>
      <c r="E41" s="536"/>
      <c r="F41" s="536"/>
      <c r="G41" s="537"/>
      <c r="H41" s="538" t="s">
        <v>241</v>
      </c>
      <c r="I41" s="539"/>
      <c r="J41" s="539"/>
      <c r="K41" s="539"/>
      <c r="L41" s="540"/>
      <c r="M41" s="541" t="s">
        <v>299</v>
      </c>
      <c r="N41" s="542"/>
      <c r="O41" s="542"/>
      <c r="P41" s="543"/>
      <c r="Q41" s="51"/>
    </row>
    <row r="42" spans="1:17" ht="13.5" customHeight="1" x14ac:dyDescent="0.2">
      <c r="A42" s="51"/>
      <c r="B42" s="89"/>
      <c r="C42" s="544"/>
      <c r="D42" s="544"/>
      <c r="E42" s="544"/>
      <c r="F42" s="544"/>
      <c r="G42" s="544"/>
      <c r="H42" s="544"/>
      <c r="I42" s="544"/>
      <c r="J42" s="544"/>
      <c r="K42" s="544"/>
      <c r="L42" s="544"/>
      <c r="M42" s="544"/>
      <c r="N42" s="544"/>
      <c r="O42" s="544"/>
      <c r="P42" s="545"/>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554" t="s">
        <v>8</v>
      </c>
      <c r="C46" s="555"/>
      <c r="D46" s="555"/>
      <c r="E46" s="555"/>
      <c r="F46" s="555"/>
      <c r="G46" s="555"/>
      <c r="H46" s="555"/>
      <c r="I46" s="555"/>
      <c r="J46" s="555"/>
      <c r="K46" s="555"/>
      <c r="L46" s="555"/>
      <c r="M46" s="555"/>
      <c r="N46" s="555"/>
      <c r="O46" s="555"/>
      <c r="P46" s="55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64" t="s">
        <v>9</v>
      </c>
      <c r="D48" s="65" t="s">
        <v>149</v>
      </c>
      <c r="E48" s="65" t="s">
        <v>150</v>
      </c>
      <c r="F48" s="65" t="s">
        <v>151</v>
      </c>
      <c r="G48" s="65" t="s">
        <v>152</v>
      </c>
      <c r="H48" s="65" t="s">
        <v>153</v>
      </c>
      <c r="I48" s="65" t="s">
        <v>154</v>
      </c>
      <c r="J48" s="65" t="s">
        <v>155</v>
      </c>
      <c r="K48" s="65" t="s">
        <v>198</v>
      </c>
      <c r="L48" s="65" t="s">
        <v>157</v>
      </c>
      <c r="M48" s="65" t="s">
        <v>158</v>
      </c>
      <c r="N48" s="65" t="s">
        <v>159</v>
      </c>
      <c r="O48" s="65" t="s">
        <v>160</v>
      </c>
      <c r="P48" s="66" t="s">
        <v>10</v>
      </c>
      <c r="Q48" s="51"/>
    </row>
    <row r="49" spans="1:17" ht="13.5" thickBot="1" x14ac:dyDescent="0.25">
      <c r="A49" s="51"/>
      <c r="B49" s="558"/>
      <c r="C49" s="67" t="s">
        <v>10</v>
      </c>
      <c r="D49" s="70">
        <f>RegistroTiempoCubrimientoVac!D10</f>
        <v>1.1278195488721805</v>
      </c>
      <c r="E49" s="70">
        <f>RegistroTiempoCubrimientoVac!F10</f>
        <v>0.60765647154142199</v>
      </c>
      <c r="F49" s="70">
        <f>RegistroTiempoCubrimientoVac!H10</f>
        <v>0.62221300425178883</v>
      </c>
      <c r="G49" s="70">
        <f>RegistroTiempoCubrimientoVac!J10</f>
        <v>0.61538461538461542</v>
      </c>
      <c r="H49" s="70">
        <f>RegistroTiempoCubrimientoVac!L10</f>
        <v>0.79260237780713338</v>
      </c>
      <c r="I49" s="70">
        <f>RegistroTiempoCubrimientoVac!N10</f>
        <v>2.2222222222222223</v>
      </c>
      <c r="J49" s="70">
        <f>RegistroTiempoCubrimientoVac!P10</f>
        <v>0</v>
      </c>
      <c r="K49" s="70">
        <f>RegistroTiempoCubrimientoVac!R10</f>
        <v>0</v>
      </c>
      <c r="L49" s="70">
        <f>RegistroTiempoCubrimientoVac!T10</f>
        <v>0</v>
      </c>
      <c r="M49" s="70">
        <f>RegistroTiempoCubrimientoVac!V10</f>
        <v>1.5</v>
      </c>
      <c r="N49" s="70">
        <f>RegistroTiempoCubrimientoVac!X10</f>
        <v>1.2244897959183674</v>
      </c>
      <c r="O49" s="70">
        <f>RegistroTiempoCubrimientoVac!Z10</f>
        <v>1.1764705882352942</v>
      </c>
      <c r="P49" s="137">
        <f>RegistroTiempoCubrimientoVac!AB10</f>
        <v>0.89290697025503662</v>
      </c>
      <c r="Q49" s="51"/>
    </row>
    <row r="50" spans="1:17" ht="4.5" customHeight="1" thickBot="1" x14ac:dyDescent="0.25">
      <c r="A50" s="51"/>
      <c r="B50" s="94">
        <v>0.9</v>
      </c>
      <c r="C50" s="71"/>
      <c r="D50" s="71"/>
      <c r="E50" s="71"/>
      <c r="F50" s="149">
        <f>+$C$26</f>
        <v>0.85</v>
      </c>
      <c r="G50" s="150"/>
      <c r="H50" s="150"/>
      <c r="I50" s="149">
        <f>+$C$26</f>
        <v>0.85</v>
      </c>
      <c r="J50" s="71"/>
      <c r="K50" s="71"/>
      <c r="L50" s="149">
        <f>+$C$26</f>
        <v>0.85</v>
      </c>
      <c r="M50" s="71"/>
      <c r="N50" s="71"/>
      <c r="O50" s="149">
        <f>+$C$26</f>
        <v>0.85</v>
      </c>
      <c r="P50" s="149">
        <f>+$C$26</f>
        <v>0.85</v>
      </c>
      <c r="Q50" s="51"/>
    </row>
    <row r="51" spans="1:17" ht="22.5" customHeight="1" thickBot="1" x14ac:dyDescent="0.25">
      <c r="A51" s="51"/>
      <c r="B51" s="559" t="s">
        <v>21</v>
      </c>
      <c r="C51" s="560"/>
      <c r="D51" s="560"/>
      <c r="E51" s="560"/>
      <c r="F51" s="560"/>
      <c r="G51" s="560"/>
      <c r="H51" s="560"/>
      <c r="I51" s="560"/>
      <c r="J51" s="560"/>
      <c r="K51" s="560"/>
      <c r="L51" s="560"/>
      <c r="M51" s="560"/>
      <c r="N51" s="560"/>
      <c r="O51" s="560"/>
      <c r="P51" s="561"/>
      <c r="Q51" s="51"/>
    </row>
    <row r="52" spans="1:17" x14ac:dyDescent="0.2">
      <c r="A52" s="51"/>
      <c r="B52" s="567"/>
      <c r="C52" s="568"/>
      <c r="D52" s="568"/>
      <c r="E52" s="568"/>
      <c r="F52" s="568"/>
      <c r="G52" s="568"/>
      <c r="H52" s="568"/>
      <c r="I52" s="568"/>
      <c r="J52" s="568"/>
      <c r="K52" s="568"/>
      <c r="L52" s="568"/>
      <c r="M52" s="568"/>
      <c r="N52" s="568"/>
      <c r="O52" s="568"/>
      <c r="P52" s="569"/>
      <c r="Q52" s="51"/>
    </row>
    <row r="53" spans="1:17" x14ac:dyDescent="0.2">
      <c r="A53" s="51"/>
      <c r="B53" s="570"/>
      <c r="C53" s="571"/>
      <c r="D53" s="571"/>
      <c r="E53" s="571"/>
      <c r="F53" s="571"/>
      <c r="G53" s="571"/>
      <c r="H53" s="571"/>
      <c r="I53" s="571"/>
      <c r="J53" s="571"/>
      <c r="K53" s="571"/>
      <c r="L53" s="571"/>
      <c r="M53" s="571"/>
      <c r="N53" s="571"/>
      <c r="O53" s="571"/>
      <c r="P53" s="572"/>
      <c r="Q53" s="51"/>
    </row>
    <row r="54" spans="1:17" x14ac:dyDescent="0.2">
      <c r="A54" s="51"/>
      <c r="B54" s="570"/>
      <c r="C54" s="571"/>
      <c r="D54" s="571"/>
      <c r="E54" s="571"/>
      <c r="F54" s="571"/>
      <c r="G54" s="571"/>
      <c r="H54" s="571"/>
      <c r="I54" s="571"/>
      <c r="J54" s="571"/>
      <c r="K54" s="571"/>
      <c r="L54" s="571"/>
      <c r="M54" s="571"/>
      <c r="N54" s="571"/>
      <c r="O54" s="571"/>
      <c r="P54" s="572"/>
      <c r="Q54" s="51"/>
    </row>
    <row r="55" spans="1:17" x14ac:dyDescent="0.2">
      <c r="A55" s="51"/>
      <c r="B55" s="570"/>
      <c r="C55" s="571"/>
      <c r="D55" s="571"/>
      <c r="E55" s="571"/>
      <c r="F55" s="571"/>
      <c r="G55" s="571"/>
      <c r="H55" s="571"/>
      <c r="I55" s="571"/>
      <c r="J55" s="571"/>
      <c r="K55" s="571"/>
      <c r="L55" s="571"/>
      <c r="M55" s="571"/>
      <c r="N55" s="571"/>
      <c r="O55" s="571"/>
      <c r="P55" s="572"/>
      <c r="Q55" s="51"/>
    </row>
    <row r="56" spans="1:17" x14ac:dyDescent="0.2">
      <c r="A56" s="51"/>
      <c r="B56" s="570"/>
      <c r="C56" s="571"/>
      <c r="D56" s="571"/>
      <c r="E56" s="571"/>
      <c r="F56" s="571"/>
      <c r="G56" s="571"/>
      <c r="H56" s="571"/>
      <c r="I56" s="571"/>
      <c r="J56" s="571"/>
      <c r="K56" s="571"/>
      <c r="L56" s="571"/>
      <c r="M56" s="571"/>
      <c r="N56" s="571"/>
      <c r="O56" s="571"/>
      <c r="P56" s="572"/>
      <c r="Q56" s="51"/>
    </row>
    <row r="57" spans="1:17" x14ac:dyDescent="0.2">
      <c r="A57" s="51"/>
      <c r="B57" s="570"/>
      <c r="C57" s="571"/>
      <c r="D57" s="571"/>
      <c r="E57" s="571"/>
      <c r="F57" s="571"/>
      <c r="G57" s="571"/>
      <c r="H57" s="571"/>
      <c r="I57" s="571"/>
      <c r="J57" s="571"/>
      <c r="K57" s="571"/>
      <c r="L57" s="571"/>
      <c r="M57" s="571"/>
      <c r="N57" s="571"/>
      <c r="O57" s="571"/>
      <c r="P57" s="572"/>
      <c r="Q57" s="51"/>
    </row>
    <row r="58" spans="1:17" x14ac:dyDescent="0.2">
      <c r="A58" s="51"/>
      <c r="B58" s="570"/>
      <c r="C58" s="571"/>
      <c r="D58" s="571"/>
      <c r="E58" s="571"/>
      <c r="F58" s="571"/>
      <c r="G58" s="571"/>
      <c r="H58" s="571"/>
      <c r="I58" s="571"/>
      <c r="J58" s="571"/>
      <c r="K58" s="571"/>
      <c r="L58" s="571"/>
      <c r="M58" s="571"/>
      <c r="N58" s="571"/>
      <c r="O58" s="571"/>
      <c r="P58" s="572"/>
      <c r="Q58" s="51"/>
    </row>
    <row r="59" spans="1:17"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x14ac:dyDescent="0.2">
      <c r="A64" s="51"/>
      <c r="B64" s="570"/>
      <c r="C64" s="571"/>
      <c r="D64" s="571"/>
      <c r="E64" s="571"/>
      <c r="F64" s="571"/>
      <c r="G64" s="571"/>
      <c r="H64" s="571"/>
      <c r="I64" s="571"/>
      <c r="J64" s="571"/>
      <c r="K64" s="571"/>
      <c r="L64" s="571"/>
      <c r="M64" s="571"/>
      <c r="N64" s="571"/>
      <c r="O64" s="571"/>
      <c r="P64" s="572"/>
      <c r="Q64" s="51"/>
    </row>
    <row r="65" spans="1:19" x14ac:dyDescent="0.2">
      <c r="A65" s="51"/>
      <c r="B65" s="570"/>
      <c r="C65" s="571"/>
      <c r="D65" s="571"/>
      <c r="E65" s="571"/>
      <c r="F65" s="571"/>
      <c r="G65" s="571"/>
      <c r="H65" s="571"/>
      <c r="I65" s="571"/>
      <c r="J65" s="571"/>
      <c r="K65" s="571"/>
      <c r="L65" s="571"/>
      <c r="M65" s="571"/>
      <c r="N65" s="571"/>
      <c r="O65" s="571"/>
      <c r="P65" s="572"/>
      <c r="Q65" s="51"/>
    </row>
    <row r="66" spans="1:19" x14ac:dyDescent="0.2">
      <c r="A66" s="51"/>
      <c r="B66" s="570"/>
      <c r="C66" s="571"/>
      <c r="D66" s="571"/>
      <c r="E66" s="571"/>
      <c r="F66" s="571"/>
      <c r="G66" s="571"/>
      <c r="H66" s="571"/>
      <c r="I66" s="571"/>
      <c r="J66" s="571"/>
      <c r="K66" s="571"/>
      <c r="L66" s="571"/>
      <c r="M66" s="571"/>
      <c r="N66" s="571"/>
      <c r="O66" s="571"/>
      <c r="P66" s="572"/>
      <c r="Q66" s="51"/>
    </row>
    <row r="67" spans="1:19" ht="13.5" thickBot="1" x14ac:dyDescent="0.25">
      <c r="A67" s="51"/>
      <c r="B67" s="573"/>
      <c r="C67" s="574"/>
      <c r="D67" s="574"/>
      <c r="E67" s="574"/>
      <c r="F67" s="574"/>
      <c r="G67" s="574"/>
      <c r="H67" s="574"/>
      <c r="I67" s="574"/>
      <c r="J67" s="574"/>
      <c r="K67" s="574"/>
      <c r="L67" s="574"/>
      <c r="M67" s="574"/>
      <c r="N67" s="574"/>
      <c r="O67" s="574"/>
      <c r="P67" s="575"/>
      <c r="Q67" s="51"/>
    </row>
    <row r="68" spans="1:19"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19" ht="15" customHeight="1" x14ac:dyDescent="0.2">
      <c r="A69" s="51"/>
      <c r="B69" s="577" t="s">
        <v>5</v>
      </c>
      <c r="C69" s="546" t="s">
        <v>185</v>
      </c>
      <c r="D69" s="547"/>
      <c r="E69" s="547"/>
      <c r="F69" s="547"/>
      <c r="G69" s="547"/>
      <c r="H69" s="547"/>
      <c r="I69" s="547"/>
      <c r="J69" s="547"/>
      <c r="K69" s="547"/>
      <c r="L69" s="547"/>
      <c r="M69" s="547"/>
      <c r="N69" s="547"/>
      <c r="O69" s="547"/>
      <c r="P69" s="548"/>
      <c r="Q69" s="51"/>
    </row>
    <row r="70" spans="1:19" ht="221.45" customHeight="1" thickBot="1" x14ac:dyDescent="0.25">
      <c r="A70" s="51"/>
      <c r="B70" s="578"/>
      <c r="C70" s="580" t="s">
        <v>319</v>
      </c>
      <c r="D70" s="581"/>
      <c r="E70" s="581"/>
      <c r="F70" s="581"/>
      <c r="G70" s="581"/>
      <c r="H70" s="581"/>
      <c r="I70" s="581"/>
      <c r="J70" s="581"/>
      <c r="K70" s="581"/>
      <c r="L70" s="581"/>
      <c r="M70" s="581"/>
      <c r="N70" s="581"/>
      <c r="O70" s="581"/>
      <c r="P70" s="582"/>
      <c r="Q70" s="51"/>
    </row>
    <row r="71" spans="1:19" ht="15" customHeight="1" x14ac:dyDescent="0.2">
      <c r="A71" s="51"/>
      <c r="B71" s="578"/>
      <c r="C71" s="546" t="s">
        <v>186</v>
      </c>
      <c r="D71" s="547"/>
      <c r="E71" s="547"/>
      <c r="F71" s="547"/>
      <c r="G71" s="547"/>
      <c r="H71" s="547"/>
      <c r="I71" s="547"/>
      <c r="J71" s="547"/>
      <c r="K71" s="547"/>
      <c r="L71" s="547"/>
      <c r="M71" s="547"/>
      <c r="N71" s="547"/>
      <c r="O71" s="547"/>
      <c r="P71" s="548"/>
      <c r="Q71" s="51"/>
    </row>
    <row r="72" spans="1:19" ht="123" customHeight="1" thickBot="1" x14ac:dyDescent="0.25">
      <c r="A72" s="51"/>
      <c r="B72" s="578"/>
      <c r="C72" s="580" t="s">
        <v>320</v>
      </c>
      <c r="D72" s="581"/>
      <c r="E72" s="581"/>
      <c r="F72" s="581"/>
      <c r="G72" s="581"/>
      <c r="H72" s="581"/>
      <c r="I72" s="581"/>
      <c r="J72" s="581"/>
      <c r="K72" s="581"/>
      <c r="L72" s="581"/>
      <c r="M72" s="581"/>
      <c r="N72" s="581"/>
      <c r="O72" s="581"/>
      <c r="P72" s="582"/>
      <c r="Q72" s="51"/>
    </row>
    <row r="73" spans="1:19" ht="15" customHeight="1" x14ac:dyDescent="0.2">
      <c r="A73" s="51"/>
      <c r="B73" s="578"/>
      <c r="C73" s="546" t="s">
        <v>187</v>
      </c>
      <c r="D73" s="547"/>
      <c r="E73" s="547"/>
      <c r="F73" s="547"/>
      <c r="G73" s="547"/>
      <c r="H73" s="547"/>
      <c r="I73" s="547"/>
      <c r="J73" s="547"/>
      <c r="K73" s="547"/>
      <c r="L73" s="547"/>
      <c r="M73" s="547"/>
      <c r="N73" s="547"/>
      <c r="O73" s="547"/>
      <c r="P73" s="548"/>
      <c r="Q73" s="51"/>
    </row>
    <row r="74" spans="1:19" ht="132.6" customHeight="1" thickBot="1" x14ac:dyDescent="0.25">
      <c r="A74" s="51"/>
      <c r="B74" s="578"/>
      <c r="C74" s="549" t="s">
        <v>332</v>
      </c>
      <c r="D74" s="550"/>
      <c r="E74" s="550"/>
      <c r="F74" s="550"/>
      <c r="G74" s="550"/>
      <c r="H74" s="550"/>
      <c r="I74" s="550"/>
      <c r="J74" s="550"/>
      <c r="K74" s="550"/>
      <c r="L74" s="550"/>
      <c r="M74" s="550"/>
      <c r="N74" s="550"/>
      <c r="O74" s="550"/>
      <c r="P74" s="551"/>
      <c r="Q74" s="51"/>
    </row>
    <row r="75" spans="1:19" ht="15" customHeight="1" x14ac:dyDescent="0.2">
      <c r="A75" s="51"/>
      <c r="B75" s="578"/>
      <c r="C75" s="546" t="s">
        <v>188</v>
      </c>
      <c r="D75" s="547"/>
      <c r="E75" s="547"/>
      <c r="F75" s="547"/>
      <c r="G75" s="547"/>
      <c r="H75" s="547"/>
      <c r="I75" s="547"/>
      <c r="J75" s="547"/>
      <c r="K75" s="547"/>
      <c r="L75" s="547"/>
      <c r="M75" s="547"/>
      <c r="N75" s="547"/>
      <c r="O75" s="547"/>
      <c r="P75" s="548"/>
      <c r="Q75" s="51"/>
    </row>
    <row r="76" spans="1:19" ht="89.25" customHeight="1" thickBot="1" x14ac:dyDescent="0.25">
      <c r="A76" s="51"/>
      <c r="B76" s="579"/>
      <c r="C76" s="549" t="s">
        <v>333</v>
      </c>
      <c r="D76" s="550"/>
      <c r="E76" s="550"/>
      <c r="F76" s="550"/>
      <c r="G76" s="550"/>
      <c r="H76" s="550"/>
      <c r="I76" s="550"/>
      <c r="J76" s="550"/>
      <c r="K76" s="550"/>
      <c r="L76" s="550"/>
      <c r="M76" s="550"/>
      <c r="N76" s="550"/>
      <c r="O76" s="550"/>
      <c r="P76" s="551"/>
      <c r="Q76" s="51"/>
    </row>
    <row r="77" spans="1:19" ht="30.75" customHeight="1" thickBot="1" x14ac:dyDescent="0.25">
      <c r="A77" s="51"/>
      <c r="B77" s="53" t="s">
        <v>63</v>
      </c>
      <c r="C77" s="562" t="s">
        <v>183</v>
      </c>
      <c r="D77" s="563"/>
      <c r="E77" s="563"/>
      <c r="F77" s="563"/>
      <c r="G77" s="563"/>
      <c r="H77" s="563"/>
      <c r="I77" s="563"/>
      <c r="J77" s="563"/>
      <c r="K77" s="563"/>
      <c r="L77" s="563"/>
      <c r="M77" s="563"/>
      <c r="N77" s="563"/>
      <c r="O77" s="563"/>
      <c r="P77" s="564"/>
      <c r="Q77" s="51"/>
    </row>
    <row r="78" spans="1:19" ht="27.75" customHeight="1" thickBot="1" x14ac:dyDescent="0.25">
      <c r="A78" s="51"/>
      <c r="B78" s="53" t="s">
        <v>84</v>
      </c>
      <c r="C78" s="565" t="s">
        <v>350</v>
      </c>
      <c r="D78" s="565"/>
      <c r="E78" s="565"/>
      <c r="F78" s="565"/>
      <c r="G78" s="565"/>
      <c r="H78" s="565"/>
      <c r="I78" s="565"/>
      <c r="J78" s="565"/>
      <c r="K78" s="565"/>
      <c r="L78" s="565"/>
      <c r="M78" s="565"/>
      <c r="N78" s="565"/>
      <c r="O78" s="565"/>
      <c r="P78" s="566"/>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t="s">
        <v>350</v>
      </c>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P49">
    <cfRule type="cellIs" dxfId="118" priority="2" stopIfTrue="1" operator="equal">
      <formula>"0"</formula>
    </cfRule>
    <cfRule type="cellIs" dxfId="117" priority="3" stopIfTrue="1" operator="lessThanOrEqual">
      <formula>$S$5</formula>
    </cfRule>
    <cfRule type="cellIs" dxfId="116" priority="4" stopIfTrue="1" operator="greaterThanOrEqual">
      <formula>$S$2</formula>
    </cfRule>
    <cfRule type="cellIs" dxfId="114" priority="5" stopIfTrue="1" operator="between">
      <formula>$S$4</formula>
      <formula>$S$3</formula>
    </cfRule>
  </conditionalFormatting>
  <conditionalFormatting sqref="S2">
    <cfRule type="cellIs" dxfId="115" priority="1" stopIfTrue="1" operator="greaterThanOrEqual">
      <formula>0.95</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78:P78">
      <formula1>$B$170:$B$173</formula1>
    </dataValidation>
    <dataValidation type="list" allowBlank="1" showInputMessage="1" showErrorMessage="1" sqref="AC13:AE13 C12:P12">
      <formula1>$B$140:$B$166</formula1>
    </dataValidation>
  </dataValidations>
  <pageMargins left="0.7" right="0.7" top="0.75" bottom="0.75" header="0.3" footer="0.3"/>
  <pageSetup orientation="portrait" r:id="rId1"/>
  <ignoredErrors>
    <ignoredError sqref="D49:O49"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16"/>
  <sheetViews>
    <sheetView zoomScale="85" zoomScaleNormal="85" workbookViewId="0">
      <selection activeCell="A10" sqref="A10:A11"/>
    </sheetView>
  </sheetViews>
  <sheetFormatPr baseColWidth="10" defaultRowHeight="30" customHeight="1" x14ac:dyDescent="0.2"/>
  <cols>
    <col min="1" max="1" width="28.5703125" style="189" customWidth="1"/>
    <col min="2" max="2" width="27" style="165" bestFit="1" customWidth="1"/>
    <col min="3" max="18" width="10.7109375" style="165" customWidth="1"/>
    <col min="19" max="19" width="12.5703125" style="165" customWidth="1"/>
    <col min="20" max="20" width="12" style="165" customWidth="1"/>
    <col min="21" max="21" width="11.85546875" style="165" customWidth="1"/>
    <col min="22" max="22" width="10.7109375" style="165" customWidth="1"/>
    <col min="23" max="23" width="12.28515625" style="165" customWidth="1"/>
    <col min="24" max="24" width="12.42578125" style="165" customWidth="1"/>
    <col min="25" max="25" width="10.7109375" style="165" customWidth="1"/>
    <col min="26" max="26" width="10.7109375" style="191" customWidth="1"/>
    <col min="27" max="27" width="11.42578125" style="191"/>
    <col min="28" max="28" width="19.42578125" style="191" customWidth="1"/>
    <col min="29" max="29" width="52.5703125" style="191" customWidth="1"/>
    <col min="30" max="16384" width="11.42578125" style="165"/>
  </cols>
  <sheetData>
    <row r="1" spans="1:33" ht="30" customHeight="1" x14ac:dyDescent="0.25">
      <c r="A1" s="583"/>
      <c r="B1" s="584" t="s">
        <v>56</v>
      </c>
      <c r="C1" s="584"/>
      <c r="D1" s="584"/>
      <c r="E1" s="584"/>
      <c r="F1" s="584"/>
      <c r="G1" s="584"/>
      <c r="H1" s="584"/>
      <c r="I1" s="584"/>
      <c r="J1" s="584"/>
      <c r="K1" s="584"/>
      <c r="L1" s="584"/>
      <c r="M1" s="584"/>
      <c r="N1" s="584"/>
      <c r="O1" s="584"/>
      <c r="P1" s="584"/>
      <c r="Q1" s="584"/>
      <c r="R1" s="584"/>
      <c r="S1" s="584"/>
      <c r="T1" s="584"/>
      <c r="U1" s="584"/>
      <c r="V1" s="584"/>
      <c r="W1" s="584"/>
      <c r="X1" s="584"/>
      <c r="Y1" s="584"/>
      <c r="Z1" s="584"/>
      <c r="AA1" s="585" t="s">
        <v>57</v>
      </c>
      <c r="AB1" s="586"/>
      <c r="AC1" s="198"/>
      <c r="AD1" s="162"/>
      <c r="AE1" s="162"/>
      <c r="AF1" s="163"/>
      <c r="AG1" s="164"/>
    </row>
    <row r="2" spans="1:33" s="169" customFormat="1" ht="30" customHeight="1" x14ac:dyDescent="0.25">
      <c r="A2" s="583"/>
      <c r="B2" s="584" t="s">
        <v>87</v>
      </c>
      <c r="C2" s="584"/>
      <c r="D2" s="584"/>
      <c r="E2" s="584"/>
      <c r="F2" s="584"/>
      <c r="G2" s="584"/>
      <c r="H2" s="584"/>
      <c r="I2" s="584"/>
      <c r="J2" s="584"/>
      <c r="K2" s="584"/>
      <c r="L2" s="584"/>
      <c r="M2" s="584"/>
      <c r="N2" s="584"/>
      <c r="O2" s="584"/>
      <c r="P2" s="584"/>
      <c r="Q2" s="584"/>
      <c r="R2" s="584"/>
      <c r="S2" s="584"/>
      <c r="T2" s="584"/>
      <c r="U2" s="584"/>
      <c r="V2" s="584"/>
      <c r="W2" s="584"/>
      <c r="X2" s="584"/>
      <c r="Y2" s="584"/>
      <c r="Z2" s="584"/>
      <c r="AA2" s="585" t="s">
        <v>271</v>
      </c>
      <c r="AB2" s="586"/>
      <c r="AC2" s="198"/>
      <c r="AD2" s="166"/>
      <c r="AE2" s="166"/>
      <c r="AF2" s="167"/>
      <c r="AG2" s="168"/>
    </row>
    <row r="3" spans="1:33" s="169" customFormat="1" ht="30" customHeight="1" x14ac:dyDescent="0.25">
      <c r="A3" s="583"/>
      <c r="B3" s="584" t="s">
        <v>89</v>
      </c>
      <c r="C3" s="584"/>
      <c r="D3" s="584"/>
      <c r="E3" s="584"/>
      <c r="F3" s="584"/>
      <c r="G3" s="584"/>
      <c r="H3" s="584"/>
      <c r="I3" s="584"/>
      <c r="J3" s="584"/>
      <c r="K3" s="584"/>
      <c r="L3" s="584"/>
      <c r="M3" s="584"/>
      <c r="N3" s="584"/>
      <c r="O3" s="584"/>
      <c r="P3" s="584"/>
      <c r="Q3" s="584"/>
      <c r="R3" s="584"/>
      <c r="S3" s="584"/>
      <c r="T3" s="584"/>
      <c r="U3" s="584"/>
      <c r="V3" s="584"/>
      <c r="W3" s="584"/>
      <c r="X3" s="584"/>
      <c r="Y3" s="584"/>
      <c r="Z3" s="584"/>
      <c r="AA3" s="585" t="s">
        <v>272</v>
      </c>
      <c r="AB3" s="586"/>
      <c r="AC3" s="198"/>
      <c r="AD3" s="166"/>
      <c r="AE3" s="166"/>
      <c r="AF3" s="167"/>
      <c r="AG3" s="168"/>
    </row>
    <row r="4" spans="1:33" s="169" customFormat="1" ht="30" customHeight="1" x14ac:dyDescent="0.25">
      <c r="A4" s="583"/>
      <c r="B4" s="584" t="s">
        <v>91</v>
      </c>
      <c r="C4" s="584"/>
      <c r="D4" s="584"/>
      <c r="E4" s="584"/>
      <c r="F4" s="584"/>
      <c r="G4" s="584"/>
      <c r="H4" s="584"/>
      <c r="I4" s="584"/>
      <c r="J4" s="584"/>
      <c r="K4" s="584"/>
      <c r="L4" s="584"/>
      <c r="M4" s="584"/>
      <c r="N4" s="584"/>
      <c r="O4" s="584"/>
      <c r="P4" s="584"/>
      <c r="Q4" s="584"/>
      <c r="R4" s="584"/>
      <c r="S4" s="584"/>
      <c r="T4" s="584"/>
      <c r="U4" s="584"/>
      <c r="V4" s="584"/>
      <c r="W4" s="584"/>
      <c r="X4" s="584"/>
      <c r="Y4" s="584"/>
      <c r="Z4" s="584"/>
      <c r="AA4" s="586" t="s">
        <v>273</v>
      </c>
      <c r="AB4" s="586"/>
      <c r="AC4" s="198"/>
      <c r="AD4" s="170"/>
      <c r="AE4" s="170"/>
      <c r="AF4" s="167"/>
      <c r="AG4" s="168"/>
    </row>
    <row r="5" spans="1:33" s="169" customFormat="1" ht="18" x14ac:dyDescent="0.25">
      <c r="A5" s="171"/>
      <c r="B5" s="172"/>
      <c r="C5" s="173"/>
      <c r="D5" s="173"/>
      <c r="E5" s="173"/>
      <c r="F5" s="173"/>
      <c r="G5" s="173"/>
      <c r="H5" s="173"/>
      <c r="I5" s="173"/>
      <c r="J5" s="173"/>
      <c r="K5" s="173"/>
      <c r="L5" s="173"/>
      <c r="M5" s="173"/>
      <c r="N5" s="173"/>
      <c r="O5" s="173"/>
      <c r="P5" s="173"/>
      <c r="Q5" s="173"/>
      <c r="R5" s="173"/>
      <c r="S5" s="173"/>
      <c r="T5" s="173"/>
      <c r="U5" s="173"/>
      <c r="V5" s="173"/>
      <c r="W5" s="174"/>
      <c r="X5" s="174"/>
      <c r="Y5" s="174"/>
      <c r="Z5" s="175"/>
      <c r="AA5" s="175"/>
      <c r="AB5" s="176"/>
      <c r="AC5" s="175"/>
      <c r="AD5" s="170"/>
      <c r="AE5" s="170"/>
      <c r="AF5" s="167"/>
      <c r="AG5" s="168"/>
    </row>
    <row r="6" spans="1:33" s="169" customFormat="1" ht="13.5" customHeight="1" x14ac:dyDescent="0.25">
      <c r="A6" s="177" t="s">
        <v>0</v>
      </c>
      <c r="B6" s="178"/>
      <c r="C6" s="587" t="str">
        <f>+[1]Poblamiento!C12:P12</f>
        <v>GESTION DEL TALENTO HUMANO</v>
      </c>
      <c r="D6" s="587"/>
      <c r="E6" s="587"/>
      <c r="F6" s="587"/>
      <c r="G6" s="587"/>
      <c r="H6" s="587"/>
      <c r="I6" s="587"/>
      <c r="J6" s="587"/>
      <c r="K6" s="587"/>
      <c r="L6" s="587"/>
      <c r="M6" s="587"/>
      <c r="N6" s="587"/>
      <c r="O6" s="587"/>
      <c r="P6" s="587"/>
      <c r="Q6" s="587"/>
      <c r="R6" s="587"/>
      <c r="S6" s="587"/>
      <c r="T6" s="587"/>
      <c r="U6" s="587"/>
      <c r="V6" s="587"/>
      <c r="W6" s="587"/>
      <c r="X6" s="587"/>
      <c r="Y6" s="587"/>
      <c r="Z6" s="176"/>
      <c r="AA6" s="176"/>
      <c r="AB6" s="176"/>
      <c r="AC6" s="176"/>
    </row>
    <row r="7" spans="1:33" s="169" customFormat="1" ht="11.25" customHeight="1" x14ac:dyDescent="0.2">
      <c r="A7" s="179"/>
      <c r="B7" s="178"/>
      <c r="C7" s="178"/>
      <c r="D7" s="178"/>
      <c r="E7" s="178"/>
      <c r="F7" s="178"/>
      <c r="G7" s="178"/>
      <c r="H7" s="178"/>
      <c r="I7" s="178"/>
      <c r="J7" s="178"/>
      <c r="K7" s="178"/>
      <c r="L7" s="178"/>
      <c r="M7" s="178"/>
      <c r="N7" s="178"/>
      <c r="O7" s="178"/>
      <c r="P7" s="178"/>
      <c r="Q7" s="178"/>
      <c r="R7" s="178"/>
      <c r="S7" s="178"/>
      <c r="T7" s="178"/>
      <c r="U7" s="178"/>
      <c r="V7" s="178"/>
      <c r="W7" s="178"/>
      <c r="X7" s="178"/>
      <c r="Y7" s="178"/>
      <c r="Z7" s="176"/>
      <c r="AA7" s="176"/>
      <c r="AB7" s="176"/>
      <c r="AC7" s="176"/>
    </row>
    <row r="8" spans="1:33" s="180" customFormat="1" ht="43.5" customHeight="1" thickBot="1" x14ac:dyDescent="0.25">
      <c r="A8" s="588" t="s">
        <v>92</v>
      </c>
      <c r="B8" s="590" t="s">
        <v>20</v>
      </c>
      <c r="C8" s="591" t="s">
        <v>243</v>
      </c>
      <c r="D8" s="592"/>
      <c r="E8" s="591" t="s">
        <v>244</v>
      </c>
      <c r="F8" s="592"/>
      <c r="G8" s="591" t="s">
        <v>245</v>
      </c>
      <c r="H8" s="592"/>
      <c r="I8" s="591" t="s">
        <v>246</v>
      </c>
      <c r="J8" s="592"/>
      <c r="K8" s="591" t="s">
        <v>247</v>
      </c>
      <c r="L8" s="592"/>
      <c r="M8" s="591" t="s">
        <v>248</v>
      </c>
      <c r="N8" s="592"/>
      <c r="O8" s="591" t="s">
        <v>249</v>
      </c>
      <c r="P8" s="592"/>
      <c r="Q8" s="591" t="s">
        <v>250</v>
      </c>
      <c r="R8" s="592"/>
      <c r="S8" s="591" t="s">
        <v>251</v>
      </c>
      <c r="T8" s="592"/>
      <c r="U8" s="591" t="s">
        <v>252</v>
      </c>
      <c r="V8" s="592"/>
      <c r="W8" s="591" t="s">
        <v>253</v>
      </c>
      <c r="X8" s="592"/>
      <c r="Y8" s="591" t="s">
        <v>254</v>
      </c>
      <c r="Z8" s="592"/>
      <c r="AA8" s="591" t="s">
        <v>335</v>
      </c>
      <c r="AB8" s="592"/>
      <c r="AC8" s="593" t="s">
        <v>94</v>
      </c>
    </row>
    <row r="9" spans="1:33" s="183" customFormat="1" ht="30" customHeight="1" thickBot="1" x14ac:dyDescent="0.25">
      <c r="A9" s="589"/>
      <c r="B9" s="588"/>
      <c r="C9" s="181" t="s">
        <v>243</v>
      </c>
      <c r="D9" s="182" t="s">
        <v>255</v>
      </c>
      <c r="E9" s="181" t="s">
        <v>244</v>
      </c>
      <c r="F9" s="182" t="s">
        <v>256</v>
      </c>
      <c r="G9" s="181" t="s">
        <v>245</v>
      </c>
      <c r="H9" s="182" t="s">
        <v>257</v>
      </c>
      <c r="I9" s="181" t="s">
        <v>246</v>
      </c>
      <c r="J9" s="182" t="s">
        <v>258</v>
      </c>
      <c r="K9" s="181" t="s">
        <v>247</v>
      </c>
      <c r="L9" s="182" t="s">
        <v>259</v>
      </c>
      <c r="M9" s="181" t="s">
        <v>248</v>
      </c>
      <c r="N9" s="182" t="s">
        <v>260</v>
      </c>
      <c r="O9" s="181" t="s">
        <v>249</v>
      </c>
      <c r="P9" s="182" t="s">
        <v>261</v>
      </c>
      <c r="Q9" s="181" t="s">
        <v>250</v>
      </c>
      <c r="R9" s="182" t="s">
        <v>262</v>
      </c>
      <c r="S9" s="181" t="s">
        <v>251</v>
      </c>
      <c r="T9" s="182" t="s">
        <v>263</v>
      </c>
      <c r="U9" s="181" t="s">
        <v>252</v>
      </c>
      <c r="V9" s="182" t="s">
        <v>264</v>
      </c>
      <c r="W9" s="181" t="s">
        <v>253</v>
      </c>
      <c r="X9" s="182" t="s">
        <v>265</v>
      </c>
      <c r="Y9" s="181" t="s">
        <v>254</v>
      </c>
      <c r="Z9" s="182" t="s">
        <v>266</v>
      </c>
      <c r="AA9" s="181" t="s">
        <v>267</v>
      </c>
      <c r="AB9" s="182" t="s">
        <v>334</v>
      </c>
      <c r="AC9" s="594"/>
    </row>
    <row r="10" spans="1:33" s="169" customFormat="1" ht="90" customHeight="1" x14ac:dyDescent="0.2">
      <c r="A10" s="595" t="s">
        <v>281</v>
      </c>
      <c r="B10" s="113" t="str">
        <f>TiempoCubrimientoVac!B40</f>
        <v>Promedio de días para la provisión</v>
      </c>
      <c r="C10" s="184">
        <v>60</v>
      </c>
      <c r="D10" s="596">
        <f>IF(C10=0," ",C10/C11)</f>
        <v>1.1278195488721805</v>
      </c>
      <c r="E10" s="184">
        <f>C10</f>
        <v>60</v>
      </c>
      <c r="F10" s="596">
        <f>IF(E10=0," ",E10/E11)</f>
        <v>0.60765647154142199</v>
      </c>
      <c r="G10" s="184">
        <f>E10</f>
        <v>60</v>
      </c>
      <c r="H10" s="596">
        <f>IF(G10=0,0,G10/G11)</f>
        <v>0.62221300425178883</v>
      </c>
      <c r="I10" s="184">
        <f>G10</f>
        <v>60</v>
      </c>
      <c r="J10" s="596">
        <f>IF(I10=0,0,I10/I11)</f>
        <v>0.61538461538461542</v>
      </c>
      <c r="K10" s="184">
        <f>I10</f>
        <v>60</v>
      </c>
      <c r="L10" s="596">
        <f>IF(K10=0,0,K10/K11)</f>
        <v>0.79260237780713338</v>
      </c>
      <c r="M10" s="184">
        <f>K10</f>
        <v>60</v>
      </c>
      <c r="N10" s="596">
        <f>IF(M10=0,0,M10/M11)</f>
        <v>2.2222222222222223</v>
      </c>
      <c r="O10" s="184">
        <v>0</v>
      </c>
      <c r="P10" s="596">
        <f>IF(O10=0,0,O10/O11)</f>
        <v>0</v>
      </c>
      <c r="Q10" s="184">
        <v>0</v>
      </c>
      <c r="R10" s="596">
        <f>IF(Q10=0,0,Q10/Q11)</f>
        <v>0</v>
      </c>
      <c r="S10" s="184">
        <v>0</v>
      </c>
      <c r="T10" s="596">
        <f>IF(S10=0,0,S10/S11)</f>
        <v>0</v>
      </c>
      <c r="U10" s="264">
        <v>60</v>
      </c>
      <c r="V10" s="596">
        <f>IF(U10=0,0,U10/U11)</f>
        <v>1.5</v>
      </c>
      <c r="W10" s="264">
        <f>U10</f>
        <v>60</v>
      </c>
      <c r="X10" s="596">
        <f>IF(W10=0,0,W10/W11)</f>
        <v>1.2244897959183674</v>
      </c>
      <c r="Y10" s="264">
        <f>W10</f>
        <v>60</v>
      </c>
      <c r="Z10" s="596">
        <f>IF(Y10=0,0,Y10/Y11)</f>
        <v>1.1764705882352942</v>
      </c>
      <c r="AA10" s="184">
        <f>Y10</f>
        <v>60</v>
      </c>
      <c r="AB10" s="596">
        <f>IF(AA10=0," ",AA10/AA11)</f>
        <v>0.89290697025503662</v>
      </c>
      <c r="AC10" s="598" t="s">
        <v>336</v>
      </c>
    </row>
    <row r="11" spans="1:33" s="169" customFormat="1" ht="117.75" customHeight="1" thickBot="1" x14ac:dyDescent="0.25">
      <c r="A11" s="595"/>
      <c r="B11" s="113" t="str">
        <f>TiempoCubrimientoVac!B41</f>
        <v>Promedio de días en el cubrimiento de vacantes</v>
      </c>
      <c r="C11" s="186">
        <v>53.2</v>
      </c>
      <c r="D11" s="597"/>
      <c r="E11" s="186">
        <v>98.74</v>
      </c>
      <c r="F11" s="597"/>
      <c r="G11" s="186">
        <v>96.43</v>
      </c>
      <c r="H11" s="597"/>
      <c r="I11" s="186">
        <v>97.5</v>
      </c>
      <c r="J11" s="597"/>
      <c r="K11" s="186">
        <v>75.7</v>
      </c>
      <c r="L11" s="597"/>
      <c r="M11" s="186">
        <v>27</v>
      </c>
      <c r="N11" s="597"/>
      <c r="O11" s="187">
        <v>0</v>
      </c>
      <c r="P11" s="597"/>
      <c r="Q11" s="187">
        <v>0</v>
      </c>
      <c r="R11" s="597"/>
      <c r="S11" s="188">
        <v>0</v>
      </c>
      <c r="T11" s="597"/>
      <c r="U11" s="187">
        <v>40</v>
      </c>
      <c r="V11" s="597"/>
      <c r="W11" s="187">
        <v>49</v>
      </c>
      <c r="X11" s="597"/>
      <c r="Y11" s="209" t="s">
        <v>331</v>
      </c>
      <c r="Z11" s="597"/>
      <c r="AA11" s="185">
        <f>AVERAGE(C11,E11,G11,I11,K11,M11,U11,W11,Y11)</f>
        <v>67.196249999999992</v>
      </c>
      <c r="AB11" s="597"/>
      <c r="AC11" s="599"/>
    </row>
    <row r="12" spans="1:33" ht="30" customHeight="1" x14ac:dyDescent="0.2">
      <c r="F12" s="190"/>
      <c r="G12" s="190"/>
      <c r="H12" s="190"/>
      <c r="I12" s="190"/>
      <c r="J12" s="190"/>
      <c r="K12" s="190"/>
      <c r="L12" s="190"/>
      <c r="M12" s="190"/>
      <c r="N12" s="190"/>
      <c r="O12" s="190"/>
      <c r="P12" s="190"/>
      <c r="Q12" s="190"/>
      <c r="R12" s="190"/>
      <c r="S12" s="190"/>
      <c r="T12" s="190"/>
      <c r="U12" s="190"/>
      <c r="V12" s="190"/>
    </row>
    <row r="13" spans="1:33" ht="30" customHeight="1" x14ac:dyDescent="0.2">
      <c r="AB13" s="163"/>
      <c r="AC13" s="190"/>
      <c r="AD13" s="190"/>
      <c r="AE13" s="190"/>
    </row>
    <row r="14" spans="1:33" ht="30" customHeight="1" x14ac:dyDescent="0.2">
      <c r="AB14" s="165"/>
      <c r="AC14" s="258"/>
      <c r="AE14" s="221"/>
    </row>
    <row r="15" spans="1:33" ht="30" customHeight="1" x14ac:dyDescent="0.2">
      <c r="AB15" s="165"/>
      <c r="AC15" s="258"/>
      <c r="AE15" s="259"/>
    </row>
    <row r="16" spans="1:33" ht="30" customHeight="1" x14ac:dyDescent="0.2">
      <c r="AB16" s="165"/>
      <c r="AC16" s="258"/>
      <c r="AE16" s="259"/>
    </row>
  </sheetData>
  <sheetProtection formatCells="0" formatColumns="0" formatRows="0" insertRows="0"/>
  <mergeCells count="41">
    <mergeCell ref="T10:T11"/>
    <mergeCell ref="V10:V11"/>
    <mergeCell ref="X10:X11"/>
    <mergeCell ref="Z10:Z11"/>
    <mergeCell ref="AB10:AB11"/>
    <mergeCell ref="AC10:AC11"/>
    <mergeCell ref="AC8:AC9"/>
    <mergeCell ref="A10:A11"/>
    <mergeCell ref="D10:D11"/>
    <mergeCell ref="F10:F11"/>
    <mergeCell ref="H10:H11"/>
    <mergeCell ref="J10:J11"/>
    <mergeCell ref="L10:L11"/>
    <mergeCell ref="N10:N11"/>
    <mergeCell ref="P10:P11"/>
    <mergeCell ref="R10:R11"/>
    <mergeCell ref="Q8:R8"/>
    <mergeCell ref="S8:T8"/>
    <mergeCell ref="U8:V8"/>
    <mergeCell ref="W8:X8"/>
    <mergeCell ref="Y8:Z8"/>
    <mergeCell ref="AA8:AB8"/>
    <mergeCell ref="C6:Y6"/>
    <mergeCell ref="A8:A9"/>
    <mergeCell ref="B8:B9"/>
    <mergeCell ref="C8:D8"/>
    <mergeCell ref="E8:F8"/>
    <mergeCell ref="G8:H8"/>
    <mergeCell ref="I8:J8"/>
    <mergeCell ref="K8:L8"/>
    <mergeCell ref="M8:N8"/>
    <mergeCell ref="O8:P8"/>
    <mergeCell ref="A1:A4"/>
    <mergeCell ref="B1:Z1"/>
    <mergeCell ref="AA1:AB1"/>
    <mergeCell ref="B2:Z2"/>
    <mergeCell ref="AA2:AB2"/>
    <mergeCell ref="B3:Z3"/>
    <mergeCell ref="AA3:AB3"/>
    <mergeCell ref="B4:Z4"/>
    <mergeCell ref="AA4:AB4"/>
  </mergeCells>
  <conditionalFormatting sqref="V10">
    <cfRule type="cellIs" dxfId="113" priority="1" stopIfTrue="1" operator="equal">
      <formula>"0"</formula>
    </cfRule>
    <cfRule type="cellIs" dxfId="112" priority="2" stopIfTrue="1" operator="lessThanOrEqual">
      <formula>#REF!</formula>
    </cfRule>
    <cfRule type="cellIs" dxfId="111" priority="3" stopIfTrue="1" operator="greaterThanOrEqual">
      <formula>#REF!</formula>
    </cfRule>
    <cfRule type="cellIs" dxfId="110" priority="4" stopIfTrue="1" operator="between">
      <formula>#REF!</formula>
      <formula>#REF!</formula>
    </cfRule>
  </conditionalFormatting>
  <pageMargins left="0.7" right="0.7" top="0.75" bottom="0.75" header="0.3" footer="0.3"/>
  <pageSetup orientation="portrait" r:id="rId1"/>
  <ignoredErrors>
    <ignoredError sqref="D10:D11 J10:J11 X10:X11" evalError="1"/>
    <ignoredError sqref="E10:G10 K10:N10 F11 H11 I10 L11 N11 P11 P10 R10 T10 R11 T11 V10 V11" evalError="1" formula="1"/>
    <ignoredError sqref="Z11 Z10 AB1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180"/>
  <sheetViews>
    <sheetView zoomScaleNormal="100" workbookViewId="0">
      <selection activeCell="C36" sqref="C36:P36"/>
    </sheetView>
  </sheetViews>
  <sheetFormatPr baseColWidth="10" defaultRowHeight="12.75" x14ac:dyDescent="0.2"/>
  <cols>
    <col min="1" max="1" width="3" style="49" customWidth="1"/>
    <col min="2" max="2" width="30" style="49" customWidth="1"/>
    <col min="3" max="3" width="16.7109375" style="49" customWidth="1"/>
    <col min="4" max="4" width="9" style="49" customWidth="1"/>
    <col min="5" max="5" width="7.5703125" style="49" customWidth="1"/>
    <col min="6" max="6" width="9.5703125" style="49" bestFit="1" customWidth="1"/>
    <col min="7" max="7" width="7.7109375" style="49" customWidth="1"/>
    <col min="8" max="8" width="8.5703125" style="49" customWidth="1"/>
    <col min="9" max="9" width="9.5703125" style="49" bestFit="1" customWidth="1"/>
    <col min="10" max="10" width="9.85546875" style="49" customWidth="1"/>
    <col min="11" max="11" width="10.7109375" style="49" customWidth="1"/>
    <col min="12" max="12" width="9.5703125" style="49" bestFit="1" customWidth="1"/>
    <col min="13" max="13" width="8.42578125" style="49" customWidth="1"/>
    <col min="14" max="14" width="6.42578125" style="49" customWidth="1"/>
    <col min="15" max="15" width="11" style="49" customWidth="1"/>
    <col min="16" max="16" width="14.14062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434"/>
      <c r="C2" s="437" t="s">
        <v>56</v>
      </c>
      <c r="D2" s="438"/>
      <c r="E2" s="438"/>
      <c r="F2" s="438"/>
      <c r="G2" s="438"/>
      <c r="H2" s="438"/>
      <c r="I2" s="438"/>
      <c r="J2" s="438"/>
      <c r="K2" s="438"/>
      <c r="L2" s="438"/>
      <c r="M2" s="439"/>
      <c r="N2" s="440" t="s">
        <v>178</v>
      </c>
      <c r="O2" s="441"/>
      <c r="P2" s="442"/>
      <c r="S2" s="116">
        <f>+C26</f>
        <v>0.9</v>
      </c>
    </row>
    <row r="3" spans="1:19" ht="15.75" customHeight="1" x14ac:dyDescent="0.2">
      <c r="B3" s="435"/>
      <c r="C3" s="443" t="s">
        <v>58</v>
      </c>
      <c r="D3" s="444"/>
      <c r="E3" s="444"/>
      <c r="F3" s="444"/>
      <c r="G3" s="444"/>
      <c r="H3" s="444"/>
      <c r="I3" s="444"/>
      <c r="J3" s="444"/>
      <c r="K3" s="444"/>
      <c r="L3" s="444"/>
      <c r="M3" s="445"/>
      <c r="N3" s="446" t="s">
        <v>271</v>
      </c>
      <c r="O3" s="447"/>
      <c r="P3" s="448"/>
      <c r="S3" s="96">
        <v>9.9900000000000003E-2</v>
      </c>
    </row>
    <row r="4" spans="1:19" ht="15.75" customHeight="1" x14ac:dyDescent="0.2">
      <c r="B4" s="435"/>
      <c r="C4" s="443" t="s">
        <v>59</v>
      </c>
      <c r="D4" s="444"/>
      <c r="E4" s="444"/>
      <c r="F4" s="444"/>
      <c r="G4" s="444"/>
      <c r="H4" s="444"/>
      <c r="I4" s="444"/>
      <c r="J4" s="444"/>
      <c r="K4" s="444"/>
      <c r="L4" s="444"/>
      <c r="M4" s="445"/>
      <c r="N4" s="446" t="s">
        <v>179</v>
      </c>
      <c r="O4" s="447"/>
      <c r="P4" s="448"/>
      <c r="S4" s="96">
        <v>0.05</v>
      </c>
    </row>
    <row r="5" spans="1:19" ht="16.5" customHeight="1" thickBot="1" x14ac:dyDescent="0.25">
      <c r="B5" s="436"/>
      <c r="C5" s="449" t="s">
        <v>60</v>
      </c>
      <c r="D5" s="450"/>
      <c r="E5" s="450"/>
      <c r="F5" s="450"/>
      <c r="G5" s="450"/>
      <c r="H5" s="450"/>
      <c r="I5" s="450"/>
      <c r="J5" s="450"/>
      <c r="K5" s="450"/>
      <c r="L5" s="450"/>
      <c r="M5" s="451"/>
      <c r="N5" s="452" t="s">
        <v>61</v>
      </c>
      <c r="O5" s="453"/>
      <c r="P5" s="454"/>
      <c r="S5" s="148">
        <v>4.9999990000000001E-2</v>
      </c>
    </row>
    <row r="6" spans="1:19" ht="13.5" thickBot="1" x14ac:dyDescent="0.25">
      <c r="B6" s="85"/>
      <c r="C6" s="85"/>
      <c r="D6" s="85"/>
      <c r="E6" s="85"/>
      <c r="F6" s="85"/>
      <c r="G6" s="85"/>
      <c r="H6" s="85"/>
      <c r="I6" s="85"/>
      <c r="J6" s="85"/>
      <c r="K6" s="85"/>
      <c r="L6" s="85"/>
      <c r="M6" s="85"/>
      <c r="N6" s="85"/>
      <c r="O6" s="85"/>
      <c r="P6" s="85"/>
      <c r="S6" s="96"/>
    </row>
    <row r="7" spans="1:19" x14ac:dyDescent="0.2">
      <c r="A7" s="51"/>
      <c r="B7" s="455" t="s">
        <v>65</v>
      </c>
      <c r="C7" s="456"/>
      <c r="D7" s="456"/>
      <c r="E7" s="456"/>
      <c r="F7" s="456"/>
      <c r="G7" s="456"/>
      <c r="H7" s="456"/>
      <c r="I7" s="456"/>
      <c r="J7" s="456"/>
      <c r="K7" s="456"/>
      <c r="L7" s="456"/>
      <c r="M7" s="456"/>
      <c r="N7" s="456"/>
      <c r="O7" s="456"/>
      <c r="P7" s="457"/>
      <c r="Q7" s="51"/>
      <c r="S7" s="96"/>
    </row>
    <row r="8" spans="1:19" ht="13.5" thickBot="1" x14ac:dyDescent="0.25">
      <c r="A8" s="51"/>
      <c r="B8" s="458"/>
      <c r="C8" s="459"/>
      <c r="D8" s="459"/>
      <c r="E8" s="459"/>
      <c r="F8" s="459"/>
      <c r="G8" s="459"/>
      <c r="H8" s="459"/>
      <c r="I8" s="459"/>
      <c r="J8" s="459"/>
      <c r="K8" s="459"/>
      <c r="L8" s="459"/>
      <c r="M8" s="459"/>
      <c r="N8" s="459"/>
      <c r="O8" s="459"/>
      <c r="P8" s="460"/>
      <c r="Q8" s="51"/>
    </row>
    <row r="9" spans="1:19" ht="6.75" customHeight="1" thickBot="1" x14ac:dyDescent="0.25">
      <c r="A9" s="51"/>
      <c r="B9" s="461"/>
      <c r="C9" s="461"/>
      <c r="D9" s="461"/>
      <c r="E9" s="461"/>
      <c r="F9" s="461"/>
      <c r="G9" s="461"/>
      <c r="H9" s="461"/>
      <c r="I9" s="461"/>
      <c r="J9" s="461"/>
      <c r="K9" s="461"/>
      <c r="L9" s="461"/>
      <c r="M9" s="461"/>
      <c r="N9" s="461"/>
      <c r="O9" s="461"/>
      <c r="P9" s="461"/>
      <c r="Q9" s="51"/>
    </row>
    <row r="10" spans="1:19" ht="26.25" customHeight="1" thickBot="1" x14ac:dyDescent="0.25">
      <c r="A10" s="51"/>
      <c r="B10" s="86" t="s">
        <v>83</v>
      </c>
      <c r="C10" s="462">
        <v>2023</v>
      </c>
      <c r="D10" s="463"/>
      <c r="E10" s="463"/>
      <c r="F10" s="463"/>
      <c r="G10" s="463"/>
      <c r="H10" s="463"/>
      <c r="I10" s="464"/>
      <c r="J10" s="465" t="s">
        <v>1</v>
      </c>
      <c r="K10" s="466"/>
      <c r="L10" s="466"/>
      <c r="M10" s="466"/>
      <c r="N10" s="467" t="s">
        <v>184</v>
      </c>
      <c r="O10" s="468"/>
      <c r="P10" s="469"/>
      <c r="Q10" s="51"/>
    </row>
    <row r="11" spans="1:19" ht="4.5" customHeight="1" thickBot="1" x14ac:dyDescent="0.25">
      <c r="A11" s="51"/>
      <c r="B11" s="470"/>
      <c r="C11" s="471"/>
      <c r="D11" s="471"/>
      <c r="E11" s="471"/>
      <c r="F11" s="471"/>
      <c r="G11" s="471"/>
      <c r="H11" s="471"/>
      <c r="I11" s="471"/>
      <c r="J11" s="471"/>
      <c r="K11" s="471"/>
      <c r="L11" s="471"/>
      <c r="M11" s="471"/>
      <c r="N11" s="471"/>
      <c r="O11" s="471"/>
      <c r="P11" s="472"/>
      <c r="Q11" s="51"/>
    </row>
    <row r="12" spans="1:19" ht="15.75" thickBot="1" x14ac:dyDescent="0.3">
      <c r="A12" s="51"/>
      <c r="B12" s="60" t="s">
        <v>0</v>
      </c>
      <c r="C12" s="473" t="s">
        <v>171</v>
      </c>
      <c r="D12" s="473"/>
      <c r="E12" s="473"/>
      <c r="F12" s="473"/>
      <c r="G12" s="473"/>
      <c r="H12" s="473"/>
      <c r="I12" s="473"/>
      <c r="J12" s="473"/>
      <c r="K12" s="473"/>
      <c r="L12" s="473"/>
      <c r="M12" s="473"/>
      <c r="N12" s="473"/>
      <c r="O12" s="473"/>
      <c r="P12" s="474"/>
      <c r="Q12" s="51"/>
    </row>
    <row r="13" spans="1:19" ht="4.5" customHeight="1" thickBot="1" x14ac:dyDescent="0.25">
      <c r="A13" s="51"/>
      <c r="B13" s="475"/>
      <c r="C13" s="476"/>
      <c r="D13" s="476"/>
      <c r="E13" s="476"/>
      <c r="F13" s="476"/>
      <c r="G13" s="476"/>
      <c r="H13" s="476"/>
      <c r="I13" s="476"/>
      <c r="J13" s="476"/>
      <c r="K13" s="476"/>
      <c r="L13" s="476"/>
      <c r="M13" s="476"/>
      <c r="N13" s="476"/>
      <c r="O13" s="476"/>
      <c r="P13" s="477"/>
      <c r="Q13" s="51"/>
    </row>
    <row r="14" spans="1:19" ht="18" customHeight="1" thickBot="1" x14ac:dyDescent="0.25">
      <c r="A14" s="51"/>
      <c r="B14" s="60" t="s">
        <v>6</v>
      </c>
      <c r="C14" s="478" t="s">
        <v>233</v>
      </c>
      <c r="D14" s="479"/>
      <c r="E14" s="479"/>
      <c r="F14" s="479"/>
      <c r="G14" s="479"/>
      <c r="H14" s="479"/>
      <c r="I14" s="479"/>
      <c r="J14" s="479"/>
      <c r="K14" s="479"/>
      <c r="L14" s="479"/>
      <c r="M14" s="479"/>
      <c r="N14" s="479"/>
      <c r="O14" s="479"/>
      <c r="P14" s="480"/>
      <c r="Q14" s="51"/>
    </row>
    <row r="15" spans="1:19" ht="4.5" customHeight="1" thickBot="1" x14ac:dyDescent="0.25">
      <c r="A15" s="51"/>
      <c r="B15" s="487"/>
      <c r="C15" s="488"/>
      <c r="D15" s="488"/>
      <c r="E15" s="488"/>
      <c r="F15" s="488"/>
      <c r="G15" s="488"/>
      <c r="H15" s="488"/>
      <c r="I15" s="488"/>
      <c r="J15" s="488"/>
      <c r="K15" s="488"/>
      <c r="L15" s="488"/>
      <c r="M15" s="488"/>
      <c r="N15" s="488"/>
      <c r="O15" s="488"/>
      <c r="P15" s="489"/>
      <c r="Q15" s="51"/>
    </row>
    <row r="16" spans="1:19" ht="32.25" customHeight="1" thickBot="1" x14ac:dyDescent="0.25">
      <c r="A16" s="51"/>
      <c r="B16" s="60" t="s">
        <v>25</v>
      </c>
      <c r="C16" s="484" t="s">
        <v>234</v>
      </c>
      <c r="D16" s="485"/>
      <c r="E16" s="485"/>
      <c r="F16" s="485"/>
      <c r="G16" s="485"/>
      <c r="H16" s="485"/>
      <c r="I16" s="485"/>
      <c r="J16" s="485"/>
      <c r="K16" s="485"/>
      <c r="L16" s="485"/>
      <c r="M16" s="485"/>
      <c r="N16" s="485"/>
      <c r="O16" s="485"/>
      <c r="P16" s="486"/>
      <c r="Q16" s="51"/>
    </row>
    <row r="17" spans="1:20" ht="4.5" customHeight="1" thickBot="1" x14ac:dyDescent="0.25">
      <c r="A17" s="51"/>
      <c r="B17" s="487"/>
      <c r="C17" s="488"/>
      <c r="D17" s="488"/>
      <c r="E17" s="488"/>
      <c r="F17" s="488"/>
      <c r="G17" s="488"/>
      <c r="H17" s="488"/>
      <c r="I17" s="488"/>
      <c r="J17" s="488"/>
      <c r="K17" s="488"/>
      <c r="L17" s="488"/>
      <c r="M17" s="488"/>
      <c r="N17" s="488"/>
      <c r="O17" s="488"/>
      <c r="P17" s="489"/>
      <c r="Q17" s="51"/>
    </row>
    <row r="18" spans="1:20" ht="26.25" customHeight="1" thickBot="1" x14ac:dyDescent="0.25">
      <c r="A18" s="51"/>
      <c r="B18" s="60" t="s">
        <v>11</v>
      </c>
      <c r="C18" s="490" t="s">
        <v>310</v>
      </c>
      <c r="D18" s="491"/>
      <c r="E18" s="491"/>
      <c r="F18" s="491"/>
      <c r="G18" s="491"/>
      <c r="H18" s="491"/>
      <c r="I18" s="491"/>
      <c r="J18" s="491"/>
      <c r="K18" s="491"/>
      <c r="L18" s="491"/>
      <c r="M18" s="491"/>
      <c r="N18" s="491"/>
      <c r="O18" s="491"/>
      <c r="P18" s="492"/>
      <c r="Q18" s="51"/>
    </row>
    <row r="19" spans="1:20" ht="4.5" customHeight="1" thickBot="1" x14ac:dyDescent="0.25">
      <c r="A19" s="51"/>
      <c r="B19" s="493"/>
      <c r="C19" s="493"/>
      <c r="D19" s="493"/>
      <c r="E19" s="493"/>
      <c r="F19" s="493"/>
      <c r="G19" s="493"/>
      <c r="H19" s="493"/>
      <c r="I19" s="493"/>
      <c r="J19" s="493"/>
      <c r="K19" s="493"/>
      <c r="L19" s="493"/>
      <c r="M19" s="493"/>
      <c r="N19" s="493"/>
      <c r="O19" s="493"/>
      <c r="P19" s="493"/>
      <c r="Q19" s="51"/>
    </row>
    <row r="20" spans="1:20"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20" ht="4.5" customHeight="1" thickBot="1" x14ac:dyDescent="0.25">
      <c r="A21" s="51"/>
      <c r="B21" s="497"/>
      <c r="C21" s="498"/>
      <c r="D21" s="498"/>
      <c r="E21" s="498"/>
      <c r="F21" s="498"/>
      <c r="G21" s="498"/>
      <c r="H21" s="498"/>
      <c r="I21" s="498"/>
      <c r="J21" s="498"/>
      <c r="K21" s="498"/>
      <c r="L21" s="498"/>
      <c r="M21" s="498"/>
      <c r="N21" s="498"/>
      <c r="O21" s="498"/>
      <c r="P21" s="499"/>
      <c r="Q21" s="51"/>
    </row>
    <row r="22" spans="1:20" ht="40.5" customHeight="1" thickBot="1" x14ac:dyDescent="0.25">
      <c r="A22" s="51"/>
      <c r="B22" s="60" t="s">
        <v>3</v>
      </c>
      <c r="C22" s="500" t="s">
        <v>235</v>
      </c>
      <c r="D22" s="501"/>
      <c r="E22" s="501"/>
      <c r="F22" s="501"/>
      <c r="G22" s="501"/>
      <c r="H22" s="501"/>
      <c r="I22" s="501"/>
      <c r="J22" s="501"/>
      <c r="K22" s="501"/>
      <c r="L22" s="501"/>
      <c r="M22" s="501"/>
      <c r="N22" s="501"/>
      <c r="O22" s="501"/>
      <c r="P22" s="502"/>
      <c r="Q22" s="142"/>
      <c r="R22" s="143"/>
      <c r="S22" s="144"/>
      <c r="T22" s="143"/>
    </row>
    <row r="23" spans="1:20" ht="4.5" customHeight="1" thickBot="1" x14ac:dyDescent="0.25">
      <c r="A23" s="51"/>
      <c r="B23" s="487"/>
      <c r="C23" s="488"/>
      <c r="D23" s="488"/>
      <c r="E23" s="488"/>
      <c r="F23" s="488"/>
      <c r="G23" s="488"/>
      <c r="H23" s="488"/>
      <c r="I23" s="488"/>
      <c r="J23" s="488"/>
      <c r="K23" s="488"/>
      <c r="L23" s="488"/>
      <c r="M23" s="488"/>
      <c r="N23" s="488"/>
      <c r="O23" s="488"/>
      <c r="P23" s="489"/>
      <c r="Q23" s="51"/>
    </row>
    <row r="24" spans="1:20" ht="137.25" customHeight="1" thickBot="1" x14ac:dyDescent="0.25">
      <c r="A24" s="51"/>
      <c r="B24" s="60" t="s">
        <v>12</v>
      </c>
      <c r="C24" s="503" t="s">
        <v>268</v>
      </c>
      <c r="D24" s="504"/>
      <c r="E24" s="504"/>
      <c r="F24" s="504"/>
      <c r="G24" s="504"/>
      <c r="H24" s="504"/>
      <c r="I24" s="504"/>
      <c r="J24" s="504"/>
      <c r="K24" s="504"/>
      <c r="L24" s="504"/>
      <c r="M24" s="504"/>
      <c r="N24" s="504"/>
      <c r="O24" s="504"/>
      <c r="P24" s="505"/>
      <c r="Q24" s="145"/>
    </row>
    <row r="25" spans="1:20" ht="4.5" customHeight="1" thickBot="1" x14ac:dyDescent="0.25">
      <c r="A25" s="51"/>
      <c r="B25" s="506"/>
      <c r="C25" s="507"/>
      <c r="D25" s="507"/>
      <c r="E25" s="507"/>
      <c r="F25" s="507"/>
      <c r="G25" s="507"/>
      <c r="H25" s="507"/>
      <c r="I25" s="507"/>
      <c r="J25" s="507"/>
      <c r="K25" s="507"/>
      <c r="L25" s="507"/>
      <c r="M25" s="507"/>
      <c r="N25" s="507"/>
      <c r="O25" s="507"/>
      <c r="P25" s="508"/>
      <c r="Q25" s="51"/>
    </row>
    <row r="26" spans="1:20" ht="13.5" customHeight="1" thickBot="1" x14ac:dyDescent="0.25">
      <c r="A26" s="51"/>
      <c r="B26" s="61" t="s">
        <v>2</v>
      </c>
      <c r="C26" s="509">
        <v>0.9</v>
      </c>
      <c r="D26" s="510"/>
      <c r="E26" s="510"/>
      <c r="F26" s="510"/>
      <c r="G26" s="510"/>
      <c r="H26" s="510"/>
      <c r="I26" s="510"/>
      <c r="J26" s="510"/>
      <c r="K26" s="510"/>
      <c r="L26" s="510"/>
      <c r="M26" s="510"/>
      <c r="N26" s="510"/>
      <c r="O26" s="510"/>
      <c r="P26" s="511"/>
      <c r="Q26" s="51"/>
    </row>
    <row r="27" spans="1:20" ht="4.5" customHeight="1" thickBot="1" x14ac:dyDescent="0.25">
      <c r="A27" s="51"/>
      <c r="B27" s="512"/>
      <c r="C27" s="513"/>
      <c r="D27" s="513"/>
      <c r="E27" s="513"/>
      <c r="F27" s="513"/>
      <c r="G27" s="513"/>
      <c r="H27" s="513"/>
      <c r="I27" s="513"/>
      <c r="J27" s="513"/>
      <c r="K27" s="513"/>
      <c r="L27" s="513"/>
      <c r="M27" s="513"/>
      <c r="N27" s="513"/>
      <c r="O27" s="513"/>
      <c r="P27" s="514"/>
      <c r="Q27" s="51"/>
    </row>
    <row r="28" spans="1:20" ht="12.75" customHeight="1" thickBot="1" x14ac:dyDescent="0.25">
      <c r="A28" s="51"/>
      <c r="B28" s="61" t="s">
        <v>13</v>
      </c>
      <c r="C28" s="117" t="s">
        <v>14</v>
      </c>
      <c r="D28" s="515" t="s">
        <v>236</v>
      </c>
      <c r="E28" s="515"/>
      <c r="F28" s="515"/>
      <c r="G28" s="515"/>
      <c r="H28" s="516" t="s">
        <v>15</v>
      </c>
      <c r="I28" s="516"/>
      <c r="J28" s="516"/>
      <c r="K28" s="515" t="s">
        <v>237</v>
      </c>
      <c r="L28" s="515"/>
      <c r="M28" s="515"/>
      <c r="N28" s="517" t="s">
        <v>16</v>
      </c>
      <c r="O28" s="517"/>
      <c r="P28" s="147" t="s">
        <v>238</v>
      </c>
      <c r="Q28" s="51"/>
    </row>
    <row r="29" spans="1:20" ht="4.5" customHeight="1" thickBot="1" x14ac:dyDescent="0.25">
      <c r="A29" s="51"/>
      <c r="B29" s="518"/>
      <c r="C29" s="519"/>
      <c r="D29" s="519"/>
      <c r="E29" s="519"/>
      <c r="F29" s="519"/>
      <c r="G29" s="519"/>
      <c r="H29" s="519"/>
      <c r="I29" s="519"/>
      <c r="J29" s="519"/>
      <c r="K29" s="519"/>
      <c r="L29" s="519"/>
      <c r="M29" s="519"/>
      <c r="N29" s="519"/>
      <c r="O29" s="519"/>
      <c r="P29" s="520"/>
      <c r="Q29" s="51"/>
    </row>
    <row r="30" spans="1:20" ht="13.5" thickBot="1" x14ac:dyDescent="0.25">
      <c r="A30" s="51"/>
      <c r="B30" s="84" t="s">
        <v>7</v>
      </c>
      <c r="C30" s="521" t="s">
        <v>177</v>
      </c>
      <c r="D30" s="522"/>
      <c r="E30" s="522"/>
      <c r="F30" s="522"/>
      <c r="G30" s="522"/>
      <c r="H30" s="522"/>
      <c r="I30" s="522"/>
      <c r="J30" s="522"/>
      <c r="K30" s="522"/>
      <c r="L30" s="522"/>
      <c r="M30" s="522"/>
      <c r="N30" s="522"/>
      <c r="O30" s="522"/>
      <c r="P30" s="523"/>
      <c r="Q30" s="51"/>
    </row>
    <row r="31" spans="1:20" ht="4.5" customHeight="1" thickBot="1" x14ac:dyDescent="0.25">
      <c r="A31" s="51"/>
      <c r="B31" s="487"/>
      <c r="C31" s="488"/>
      <c r="D31" s="488"/>
      <c r="E31" s="488"/>
      <c r="F31" s="488"/>
      <c r="G31" s="488"/>
      <c r="H31" s="488"/>
      <c r="I31" s="488"/>
      <c r="J31" s="488"/>
      <c r="K31" s="488"/>
      <c r="L31" s="488"/>
      <c r="M31" s="488"/>
      <c r="N31" s="488"/>
      <c r="O31" s="488"/>
      <c r="P31" s="489"/>
      <c r="Q31" s="51"/>
    </row>
    <row r="32" spans="1:20" ht="13.5" thickBot="1" x14ac:dyDescent="0.25">
      <c r="A32" s="51"/>
      <c r="B32" s="84" t="s">
        <v>4</v>
      </c>
      <c r="C32" s="524" t="s">
        <v>74</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74</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521" t="s">
        <v>71</v>
      </c>
      <c r="D36" s="522"/>
      <c r="E36" s="522"/>
      <c r="F36" s="522"/>
      <c r="G36" s="522"/>
      <c r="H36" s="522"/>
      <c r="I36" s="522"/>
      <c r="J36" s="522"/>
      <c r="K36" s="522"/>
      <c r="L36" s="522"/>
      <c r="M36" s="522"/>
      <c r="N36" s="522"/>
      <c r="O36" s="522"/>
      <c r="P36" s="523"/>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ht="13.5" thickBot="1" x14ac:dyDescent="0.25">
      <c r="A39" s="51"/>
      <c r="B39" s="88" t="s">
        <v>22</v>
      </c>
      <c r="C39" s="525" t="s">
        <v>18</v>
      </c>
      <c r="D39" s="526"/>
      <c r="E39" s="526"/>
      <c r="F39" s="526"/>
      <c r="G39" s="528"/>
      <c r="H39" s="525" t="s">
        <v>7</v>
      </c>
      <c r="I39" s="526"/>
      <c r="J39" s="526"/>
      <c r="K39" s="526"/>
      <c r="L39" s="528"/>
      <c r="M39" s="525" t="s">
        <v>19</v>
      </c>
      <c r="N39" s="526"/>
      <c r="O39" s="527"/>
      <c r="P39" s="528"/>
      <c r="Q39" s="51"/>
    </row>
    <row r="40" spans="1:17" ht="30" customHeight="1" x14ac:dyDescent="0.2">
      <c r="A40" s="51"/>
      <c r="B40" s="160" t="s">
        <v>239</v>
      </c>
      <c r="C40" s="529" t="s">
        <v>240</v>
      </c>
      <c r="D40" s="530"/>
      <c r="E40" s="530"/>
      <c r="F40" s="530"/>
      <c r="G40" s="531"/>
      <c r="H40" s="529" t="s">
        <v>241</v>
      </c>
      <c r="I40" s="530"/>
      <c r="J40" s="530"/>
      <c r="K40" s="530"/>
      <c r="L40" s="531"/>
      <c r="M40" s="532" t="s">
        <v>299</v>
      </c>
      <c r="N40" s="533"/>
      <c r="O40" s="533"/>
      <c r="P40" s="534"/>
      <c r="Q40" s="51"/>
    </row>
    <row r="41" spans="1:17" ht="30" customHeight="1" x14ac:dyDescent="0.2">
      <c r="A41" s="51"/>
      <c r="B41" s="161" t="s">
        <v>242</v>
      </c>
      <c r="C41" s="612" t="s">
        <v>315</v>
      </c>
      <c r="D41" s="613"/>
      <c r="E41" s="613"/>
      <c r="F41" s="613"/>
      <c r="G41" s="614"/>
      <c r="H41" s="538" t="s">
        <v>241</v>
      </c>
      <c r="I41" s="539"/>
      <c r="J41" s="539"/>
      <c r="K41" s="539"/>
      <c r="L41" s="540"/>
      <c r="M41" s="541" t="s">
        <v>299</v>
      </c>
      <c r="N41" s="542"/>
      <c r="O41" s="542"/>
      <c r="P41" s="543"/>
      <c r="Q41" s="51"/>
    </row>
    <row r="42" spans="1:17" ht="13.5" customHeight="1" x14ac:dyDescent="0.2">
      <c r="A42" s="51"/>
      <c r="B42" s="89"/>
      <c r="C42" s="544"/>
      <c r="D42" s="544"/>
      <c r="E42" s="544"/>
      <c r="F42" s="544"/>
      <c r="G42" s="544"/>
      <c r="H42" s="544"/>
      <c r="I42" s="544"/>
      <c r="J42" s="544"/>
      <c r="K42" s="544"/>
      <c r="L42" s="544"/>
      <c r="M42" s="544"/>
      <c r="N42" s="544"/>
      <c r="O42" s="544"/>
      <c r="P42" s="545"/>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554" t="s">
        <v>8</v>
      </c>
      <c r="C46" s="555"/>
      <c r="D46" s="555"/>
      <c r="E46" s="555"/>
      <c r="F46" s="555"/>
      <c r="G46" s="555"/>
      <c r="H46" s="555"/>
      <c r="I46" s="555"/>
      <c r="J46" s="555"/>
      <c r="K46" s="555"/>
      <c r="L46" s="555"/>
      <c r="M46" s="555"/>
      <c r="N46" s="555"/>
      <c r="O46" s="555"/>
      <c r="P46" s="55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64" t="s">
        <v>9</v>
      </c>
      <c r="D48" s="65" t="s">
        <v>149</v>
      </c>
      <c r="E48" s="65" t="s">
        <v>150</v>
      </c>
      <c r="F48" s="65" t="s">
        <v>151</v>
      </c>
      <c r="G48" s="65" t="s">
        <v>152</v>
      </c>
      <c r="H48" s="65" t="s">
        <v>153</v>
      </c>
      <c r="I48" s="65" t="s">
        <v>154</v>
      </c>
      <c r="J48" s="65" t="s">
        <v>155</v>
      </c>
      <c r="K48" s="65" t="s">
        <v>198</v>
      </c>
      <c r="L48" s="65" t="s">
        <v>157</v>
      </c>
      <c r="M48" s="65" t="s">
        <v>158</v>
      </c>
      <c r="N48" s="65" t="s">
        <v>159</v>
      </c>
      <c r="O48" s="65" t="s">
        <v>160</v>
      </c>
      <c r="P48" s="66" t="s">
        <v>10</v>
      </c>
      <c r="Q48" s="51"/>
    </row>
    <row r="49" spans="1:17" ht="13.5" thickBot="1" x14ac:dyDescent="0.25">
      <c r="A49" s="51"/>
      <c r="B49" s="558"/>
      <c r="C49" s="67" t="s">
        <v>10</v>
      </c>
      <c r="D49" s="70">
        <f>RegistroPoblam!D10</f>
        <v>0.92235609103078986</v>
      </c>
      <c r="E49" s="70">
        <f>RegistroPoblam!F10</f>
        <v>0.9183400267737617</v>
      </c>
      <c r="F49" s="70">
        <f>RegistroPoblam!H10</f>
        <v>0.92101740294511381</v>
      </c>
      <c r="G49" s="70">
        <f>RegistroPoblam!J10</f>
        <v>0.9183400267737617</v>
      </c>
      <c r="H49" s="70">
        <f>RegistroPoblam!L10</f>
        <v>0.92503346720214186</v>
      </c>
      <c r="I49" s="70">
        <f>RegistroPoblam!N10</f>
        <v>0.92369477911646591</v>
      </c>
      <c r="J49" s="70">
        <f>RegistroPoblam!P10</f>
        <v>0.9183400267737617</v>
      </c>
      <c r="K49" s="70">
        <f>RegistroPoblam!R10</f>
        <v>0.91566265060240959</v>
      </c>
      <c r="L49" s="70">
        <f>RegistroPoblam!T10</f>
        <v>0.91298527443105759</v>
      </c>
      <c r="M49" s="70">
        <f>RegistroPoblam!V10</f>
        <v>0.91700133868808564</v>
      </c>
      <c r="N49" s="70">
        <f>RegistroPoblam!X10</f>
        <v>0.91967871485943775</v>
      </c>
      <c r="O49" s="70">
        <f>RegistroPoblam!Z10</f>
        <v>0.92369477911646591</v>
      </c>
      <c r="P49" s="207">
        <f>RegistroPoblam!AB10</f>
        <v>0.91967871485943775</v>
      </c>
      <c r="Q49" s="51"/>
    </row>
    <row r="50" spans="1:17" ht="4.5" customHeight="1" thickBot="1" x14ac:dyDescent="0.25">
      <c r="A50" s="51"/>
      <c r="B50" s="94">
        <v>0.9</v>
      </c>
      <c r="C50" s="71"/>
      <c r="D50" s="71"/>
      <c r="E50" s="71"/>
      <c r="F50" s="149">
        <f>+$C$26</f>
        <v>0.9</v>
      </c>
      <c r="G50" s="150"/>
      <c r="H50" s="150"/>
      <c r="I50" s="149">
        <f>+$C$26</f>
        <v>0.9</v>
      </c>
      <c r="J50" s="71"/>
      <c r="K50" s="71"/>
      <c r="L50" s="149">
        <f>+$C$26</f>
        <v>0.9</v>
      </c>
      <c r="M50" s="71"/>
      <c r="N50" s="71"/>
      <c r="O50" s="149">
        <f>+$C$26</f>
        <v>0.9</v>
      </c>
      <c r="P50" s="149">
        <f>+$C$26</f>
        <v>0.9</v>
      </c>
      <c r="Q50" s="51"/>
    </row>
    <row r="51" spans="1:17" ht="22.5" customHeight="1" thickBot="1" x14ac:dyDescent="0.25">
      <c r="A51" s="51"/>
      <c r="B51" s="559" t="s">
        <v>21</v>
      </c>
      <c r="C51" s="560"/>
      <c r="D51" s="560"/>
      <c r="E51" s="560"/>
      <c r="F51" s="560"/>
      <c r="G51" s="560"/>
      <c r="H51" s="560"/>
      <c r="I51" s="560"/>
      <c r="J51" s="560"/>
      <c r="K51" s="560"/>
      <c r="L51" s="560"/>
      <c r="M51" s="560"/>
      <c r="N51" s="560"/>
      <c r="O51" s="560"/>
      <c r="P51" s="561"/>
      <c r="Q51" s="51"/>
    </row>
    <row r="52" spans="1:17" x14ac:dyDescent="0.2">
      <c r="A52" s="51"/>
      <c r="B52" s="567"/>
      <c r="C52" s="568"/>
      <c r="D52" s="568"/>
      <c r="E52" s="568"/>
      <c r="F52" s="568"/>
      <c r="G52" s="568"/>
      <c r="H52" s="568"/>
      <c r="I52" s="568"/>
      <c r="J52" s="568"/>
      <c r="K52" s="568"/>
      <c r="L52" s="568"/>
      <c r="M52" s="568"/>
      <c r="N52" s="568"/>
      <c r="O52" s="568"/>
      <c r="P52" s="569"/>
      <c r="Q52" s="51"/>
    </row>
    <row r="53" spans="1:17" x14ac:dyDescent="0.2">
      <c r="A53" s="51"/>
      <c r="B53" s="570"/>
      <c r="C53" s="571"/>
      <c r="D53" s="571"/>
      <c r="E53" s="571"/>
      <c r="F53" s="571"/>
      <c r="G53" s="571"/>
      <c r="H53" s="571"/>
      <c r="I53" s="571"/>
      <c r="J53" s="571"/>
      <c r="K53" s="571"/>
      <c r="L53" s="571"/>
      <c r="M53" s="571"/>
      <c r="N53" s="571"/>
      <c r="O53" s="571"/>
      <c r="P53" s="572"/>
      <c r="Q53" s="51"/>
    </row>
    <row r="54" spans="1:17" x14ac:dyDescent="0.2">
      <c r="A54" s="51"/>
      <c r="B54" s="570"/>
      <c r="C54" s="571"/>
      <c r="D54" s="571"/>
      <c r="E54" s="571"/>
      <c r="F54" s="571"/>
      <c r="G54" s="571"/>
      <c r="H54" s="571"/>
      <c r="I54" s="571"/>
      <c r="J54" s="571"/>
      <c r="K54" s="571"/>
      <c r="L54" s="571"/>
      <c r="M54" s="571"/>
      <c r="N54" s="571"/>
      <c r="O54" s="571"/>
      <c r="P54" s="572"/>
      <c r="Q54" s="51"/>
    </row>
    <row r="55" spans="1:17" x14ac:dyDescent="0.2">
      <c r="A55" s="51"/>
      <c r="B55" s="570"/>
      <c r="C55" s="571"/>
      <c r="D55" s="571"/>
      <c r="E55" s="571"/>
      <c r="F55" s="571"/>
      <c r="G55" s="571"/>
      <c r="H55" s="571"/>
      <c r="I55" s="571"/>
      <c r="J55" s="571"/>
      <c r="K55" s="571"/>
      <c r="L55" s="571"/>
      <c r="M55" s="571"/>
      <c r="N55" s="571"/>
      <c r="O55" s="571"/>
      <c r="P55" s="572"/>
      <c r="Q55" s="51"/>
    </row>
    <row r="56" spans="1:17" x14ac:dyDescent="0.2">
      <c r="A56" s="51"/>
      <c r="B56" s="570"/>
      <c r="C56" s="571"/>
      <c r="D56" s="571"/>
      <c r="E56" s="571"/>
      <c r="F56" s="571"/>
      <c r="G56" s="571"/>
      <c r="H56" s="571"/>
      <c r="I56" s="571"/>
      <c r="J56" s="571"/>
      <c r="K56" s="571"/>
      <c r="L56" s="571"/>
      <c r="M56" s="571"/>
      <c r="N56" s="571"/>
      <c r="O56" s="571"/>
      <c r="P56" s="572"/>
      <c r="Q56" s="51"/>
    </row>
    <row r="57" spans="1:17" x14ac:dyDescent="0.2">
      <c r="A57" s="51"/>
      <c r="B57" s="570"/>
      <c r="C57" s="571"/>
      <c r="D57" s="571"/>
      <c r="E57" s="571"/>
      <c r="F57" s="571"/>
      <c r="G57" s="571"/>
      <c r="H57" s="571"/>
      <c r="I57" s="571"/>
      <c r="J57" s="571"/>
      <c r="K57" s="571"/>
      <c r="L57" s="571"/>
      <c r="M57" s="571"/>
      <c r="N57" s="571"/>
      <c r="O57" s="571"/>
      <c r="P57" s="572"/>
      <c r="Q57" s="51"/>
    </row>
    <row r="58" spans="1:17" x14ac:dyDescent="0.2">
      <c r="A58" s="51"/>
      <c r="B58" s="570"/>
      <c r="C58" s="571"/>
      <c r="D58" s="571"/>
      <c r="E58" s="571"/>
      <c r="F58" s="571"/>
      <c r="G58" s="571"/>
      <c r="H58" s="571"/>
      <c r="I58" s="571"/>
      <c r="J58" s="571"/>
      <c r="K58" s="571"/>
      <c r="L58" s="571"/>
      <c r="M58" s="571"/>
      <c r="N58" s="571"/>
      <c r="O58" s="571"/>
      <c r="P58" s="572"/>
      <c r="Q58" s="51"/>
    </row>
    <row r="59" spans="1:17"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x14ac:dyDescent="0.2">
      <c r="A64" s="51"/>
      <c r="B64" s="570"/>
      <c r="C64" s="571"/>
      <c r="D64" s="571"/>
      <c r="E64" s="571"/>
      <c r="F64" s="571"/>
      <c r="G64" s="571"/>
      <c r="H64" s="571"/>
      <c r="I64" s="571"/>
      <c r="J64" s="571"/>
      <c r="K64" s="571"/>
      <c r="L64" s="571"/>
      <c r="M64" s="571"/>
      <c r="N64" s="571"/>
      <c r="O64" s="571"/>
      <c r="P64" s="572"/>
      <c r="Q64" s="51"/>
    </row>
    <row r="65" spans="1:19" x14ac:dyDescent="0.2">
      <c r="A65" s="51"/>
      <c r="B65" s="570"/>
      <c r="C65" s="571"/>
      <c r="D65" s="571"/>
      <c r="E65" s="571"/>
      <c r="F65" s="571"/>
      <c r="G65" s="571"/>
      <c r="H65" s="571"/>
      <c r="I65" s="571"/>
      <c r="J65" s="571"/>
      <c r="K65" s="571"/>
      <c r="L65" s="571"/>
      <c r="M65" s="571"/>
      <c r="N65" s="571"/>
      <c r="O65" s="571"/>
      <c r="P65" s="572"/>
      <c r="Q65" s="51"/>
    </row>
    <row r="66" spans="1:19" x14ac:dyDescent="0.2">
      <c r="A66" s="51"/>
      <c r="B66" s="570"/>
      <c r="C66" s="571"/>
      <c r="D66" s="571"/>
      <c r="E66" s="571"/>
      <c r="F66" s="571"/>
      <c r="G66" s="571"/>
      <c r="H66" s="571"/>
      <c r="I66" s="571"/>
      <c r="J66" s="571"/>
      <c r="K66" s="571"/>
      <c r="L66" s="571"/>
      <c r="M66" s="571"/>
      <c r="N66" s="571"/>
      <c r="O66" s="571"/>
      <c r="P66" s="572"/>
      <c r="Q66" s="51"/>
    </row>
    <row r="67" spans="1:19" ht="13.5" thickBot="1" x14ac:dyDescent="0.25">
      <c r="A67" s="51"/>
      <c r="B67" s="573"/>
      <c r="C67" s="574"/>
      <c r="D67" s="574"/>
      <c r="E67" s="574"/>
      <c r="F67" s="574"/>
      <c r="G67" s="574"/>
      <c r="H67" s="574"/>
      <c r="I67" s="574"/>
      <c r="J67" s="574"/>
      <c r="K67" s="574"/>
      <c r="L67" s="574"/>
      <c r="M67" s="574"/>
      <c r="N67" s="574"/>
      <c r="O67" s="574"/>
      <c r="P67" s="575"/>
      <c r="Q67" s="51"/>
    </row>
    <row r="68" spans="1:19"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19" ht="15" customHeight="1" x14ac:dyDescent="0.2">
      <c r="A69" s="51"/>
      <c r="B69" s="577" t="s">
        <v>5</v>
      </c>
      <c r="C69" s="603" t="s">
        <v>185</v>
      </c>
      <c r="D69" s="604"/>
      <c r="E69" s="604"/>
      <c r="F69" s="604"/>
      <c r="G69" s="604"/>
      <c r="H69" s="604"/>
      <c r="I69" s="604"/>
      <c r="J69" s="604"/>
      <c r="K69" s="604"/>
      <c r="L69" s="604"/>
      <c r="M69" s="604"/>
      <c r="N69" s="604"/>
      <c r="O69" s="604"/>
      <c r="P69" s="605"/>
      <c r="Q69" s="51"/>
    </row>
    <row r="70" spans="1:19" ht="39.75" customHeight="1" thickBot="1" x14ac:dyDescent="0.25">
      <c r="A70" s="51"/>
      <c r="B70" s="578"/>
      <c r="C70" s="606" t="s">
        <v>327</v>
      </c>
      <c r="D70" s="607"/>
      <c r="E70" s="607"/>
      <c r="F70" s="607"/>
      <c r="G70" s="607"/>
      <c r="H70" s="607"/>
      <c r="I70" s="607"/>
      <c r="J70" s="607"/>
      <c r="K70" s="607"/>
      <c r="L70" s="607"/>
      <c r="M70" s="607"/>
      <c r="N70" s="607"/>
      <c r="O70" s="607"/>
      <c r="P70" s="608"/>
      <c r="Q70" s="51"/>
    </row>
    <row r="71" spans="1:19" ht="15" customHeight="1" x14ac:dyDescent="0.2">
      <c r="A71" s="51"/>
      <c r="B71" s="578"/>
      <c r="C71" s="600" t="s">
        <v>186</v>
      </c>
      <c r="D71" s="601"/>
      <c r="E71" s="601"/>
      <c r="F71" s="601"/>
      <c r="G71" s="601"/>
      <c r="H71" s="601"/>
      <c r="I71" s="601"/>
      <c r="J71" s="601"/>
      <c r="K71" s="601"/>
      <c r="L71" s="601"/>
      <c r="M71" s="601"/>
      <c r="N71" s="601"/>
      <c r="O71" s="601"/>
      <c r="P71" s="602"/>
      <c r="Q71" s="51"/>
    </row>
    <row r="72" spans="1:19" ht="63.75" customHeight="1" thickBot="1" x14ac:dyDescent="0.25">
      <c r="A72" s="51"/>
      <c r="B72" s="578"/>
      <c r="C72" s="609" t="s">
        <v>328</v>
      </c>
      <c r="D72" s="610"/>
      <c r="E72" s="610"/>
      <c r="F72" s="610"/>
      <c r="G72" s="610"/>
      <c r="H72" s="610"/>
      <c r="I72" s="610"/>
      <c r="J72" s="610"/>
      <c r="K72" s="610"/>
      <c r="L72" s="610"/>
      <c r="M72" s="610"/>
      <c r="N72" s="610"/>
      <c r="O72" s="610"/>
      <c r="P72" s="611"/>
      <c r="Q72" s="51"/>
    </row>
    <row r="73" spans="1:19" ht="15" customHeight="1" x14ac:dyDescent="0.2">
      <c r="A73" s="51"/>
      <c r="B73" s="578"/>
      <c r="C73" s="600" t="s">
        <v>187</v>
      </c>
      <c r="D73" s="601"/>
      <c r="E73" s="601"/>
      <c r="F73" s="601"/>
      <c r="G73" s="601"/>
      <c r="H73" s="601"/>
      <c r="I73" s="601"/>
      <c r="J73" s="601"/>
      <c r="K73" s="601"/>
      <c r="L73" s="601"/>
      <c r="M73" s="601"/>
      <c r="N73" s="601"/>
      <c r="O73" s="601"/>
      <c r="P73" s="602"/>
      <c r="Q73" s="51"/>
    </row>
    <row r="74" spans="1:19" ht="101.45" customHeight="1" thickBot="1" x14ac:dyDescent="0.25">
      <c r="A74" s="51"/>
      <c r="B74" s="578"/>
      <c r="C74" s="609" t="s">
        <v>329</v>
      </c>
      <c r="D74" s="610"/>
      <c r="E74" s="610"/>
      <c r="F74" s="610"/>
      <c r="G74" s="610"/>
      <c r="H74" s="610"/>
      <c r="I74" s="610"/>
      <c r="J74" s="610"/>
      <c r="K74" s="610"/>
      <c r="L74" s="610"/>
      <c r="M74" s="610"/>
      <c r="N74" s="610"/>
      <c r="O74" s="610"/>
      <c r="P74" s="611"/>
      <c r="Q74" s="51"/>
    </row>
    <row r="75" spans="1:19" ht="15" customHeight="1" x14ac:dyDescent="0.2">
      <c r="A75" s="51"/>
      <c r="B75" s="578"/>
      <c r="C75" s="603" t="s">
        <v>188</v>
      </c>
      <c r="D75" s="604"/>
      <c r="E75" s="604"/>
      <c r="F75" s="604"/>
      <c r="G75" s="604"/>
      <c r="H75" s="604"/>
      <c r="I75" s="604"/>
      <c r="J75" s="604"/>
      <c r="K75" s="604"/>
      <c r="L75" s="604"/>
      <c r="M75" s="604"/>
      <c r="N75" s="604"/>
      <c r="O75" s="604"/>
      <c r="P75" s="605"/>
      <c r="Q75" s="51"/>
    </row>
    <row r="76" spans="1:19" ht="63.75" customHeight="1" thickBot="1" x14ac:dyDescent="0.25">
      <c r="A76" s="51"/>
      <c r="B76" s="579"/>
      <c r="C76" s="609" t="s">
        <v>345</v>
      </c>
      <c r="D76" s="610"/>
      <c r="E76" s="610"/>
      <c r="F76" s="610"/>
      <c r="G76" s="610"/>
      <c r="H76" s="610"/>
      <c r="I76" s="610"/>
      <c r="J76" s="610"/>
      <c r="K76" s="610"/>
      <c r="L76" s="610"/>
      <c r="M76" s="610"/>
      <c r="N76" s="610"/>
      <c r="O76" s="610"/>
      <c r="P76" s="611"/>
      <c r="Q76" s="51"/>
    </row>
    <row r="77" spans="1:19" ht="30.75" customHeight="1" thickBot="1" x14ac:dyDescent="0.25">
      <c r="A77" s="51"/>
      <c r="B77" s="53" t="s">
        <v>63</v>
      </c>
      <c r="C77" s="562" t="s">
        <v>183</v>
      </c>
      <c r="D77" s="563"/>
      <c r="E77" s="563"/>
      <c r="F77" s="563"/>
      <c r="G77" s="563"/>
      <c r="H77" s="563"/>
      <c r="I77" s="563"/>
      <c r="J77" s="563"/>
      <c r="K77" s="563"/>
      <c r="L77" s="563"/>
      <c r="M77" s="563"/>
      <c r="N77" s="563"/>
      <c r="O77" s="563"/>
      <c r="P77" s="564"/>
      <c r="Q77" s="51"/>
    </row>
    <row r="78" spans="1:19" ht="27.75" customHeight="1" thickBot="1" x14ac:dyDescent="0.25">
      <c r="A78" s="51"/>
      <c r="B78" s="53" t="s">
        <v>84</v>
      </c>
      <c r="C78" s="565" t="s">
        <v>85</v>
      </c>
      <c r="D78" s="565"/>
      <c r="E78" s="565"/>
      <c r="F78" s="565"/>
      <c r="G78" s="565"/>
      <c r="H78" s="565"/>
      <c r="I78" s="565"/>
      <c r="J78" s="565"/>
      <c r="K78" s="565"/>
      <c r="L78" s="565"/>
      <c r="M78" s="565"/>
      <c r="N78" s="565"/>
      <c r="O78" s="565"/>
      <c r="P78" s="566"/>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B52:P67"/>
    <mergeCell ref="A68:Q68"/>
    <mergeCell ref="B69:B76"/>
    <mergeCell ref="C69:P69"/>
    <mergeCell ref="C73:P73"/>
    <mergeCell ref="C44:G44"/>
    <mergeCell ref="H44:L44"/>
    <mergeCell ref="M44:P44"/>
    <mergeCell ref="B46:P46"/>
    <mergeCell ref="B48:B49"/>
    <mergeCell ref="C77:P77"/>
    <mergeCell ref="C78:P78"/>
    <mergeCell ref="C71:P71"/>
    <mergeCell ref="C75:P75"/>
    <mergeCell ref="C70:P70"/>
    <mergeCell ref="C72:P72"/>
    <mergeCell ref="C74:P74"/>
    <mergeCell ref="C76:P76"/>
  </mergeCells>
  <conditionalFormatting sqref="P49">
    <cfRule type="cellIs" dxfId="109" priority="5" stopIfTrue="1" operator="equal">
      <formula>"0"</formula>
    </cfRule>
    <cfRule type="cellIs" dxfId="108" priority="6" stopIfTrue="1" operator="lessThanOrEqual">
      <formula>$S$5</formula>
    </cfRule>
    <cfRule type="cellIs" dxfId="107" priority="7" stopIfTrue="1" operator="greaterThanOrEqual">
      <formula>$S$2</formula>
    </cfRule>
    <cfRule type="cellIs" dxfId="106" priority="8"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76"/>
  <sheetViews>
    <sheetView zoomScale="85" zoomScaleNormal="85" workbookViewId="0">
      <selection activeCell="A10" sqref="A10:A11"/>
    </sheetView>
  </sheetViews>
  <sheetFormatPr baseColWidth="10" defaultRowHeight="30" customHeight="1" x14ac:dyDescent="0.2"/>
  <cols>
    <col min="1" max="1" width="28.5703125" style="189" customWidth="1"/>
    <col min="2" max="2" width="27" style="165" bestFit="1" customWidth="1"/>
    <col min="3" max="18" width="10.7109375" style="165" customWidth="1"/>
    <col min="19" max="19" width="12.5703125" style="165" customWidth="1"/>
    <col min="20" max="20" width="11.7109375" style="165" customWidth="1"/>
    <col min="21" max="25" width="10.7109375" style="165" customWidth="1"/>
    <col min="26" max="26" width="10.7109375" style="191" customWidth="1"/>
    <col min="27" max="27" width="11.42578125" style="191"/>
    <col min="28" max="28" width="19.42578125" style="191" customWidth="1"/>
    <col min="29" max="29" width="98.85546875" style="191" customWidth="1"/>
    <col min="30" max="16384" width="11.42578125" style="165"/>
  </cols>
  <sheetData>
    <row r="1" spans="1:33" ht="30" customHeight="1" x14ac:dyDescent="0.25">
      <c r="A1" s="583"/>
      <c r="B1" s="584" t="s">
        <v>56</v>
      </c>
      <c r="C1" s="584"/>
      <c r="D1" s="584"/>
      <c r="E1" s="584"/>
      <c r="F1" s="584"/>
      <c r="G1" s="584"/>
      <c r="H1" s="584"/>
      <c r="I1" s="584"/>
      <c r="J1" s="584"/>
      <c r="K1" s="584"/>
      <c r="L1" s="584"/>
      <c r="M1" s="584"/>
      <c r="N1" s="584"/>
      <c r="O1" s="584"/>
      <c r="P1" s="584"/>
      <c r="Q1" s="584"/>
      <c r="R1" s="584"/>
      <c r="S1" s="584"/>
      <c r="T1" s="584"/>
      <c r="U1" s="584"/>
      <c r="V1" s="584"/>
      <c r="W1" s="584"/>
      <c r="X1" s="584"/>
      <c r="Y1" s="584"/>
      <c r="Z1" s="584"/>
      <c r="AA1" s="585" t="s">
        <v>57</v>
      </c>
      <c r="AB1" s="586"/>
      <c r="AC1" s="198"/>
      <c r="AD1" s="162"/>
      <c r="AE1" s="162"/>
      <c r="AF1" s="163"/>
      <c r="AG1" s="164"/>
    </row>
    <row r="2" spans="1:33" s="169" customFormat="1" ht="30" customHeight="1" x14ac:dyDescent="0.25">
      <c r="A2" s="583"/>
      <c r="B2" s="584" t="s">
        <v>87</v>
      </c>
      <c r="C2" s="584"/>
      <c r="D2" s="584"/>
      <c r="E2" s="584"/>
      <c r="F2" s="584"/>
      <c r="G2" s="584"/>
      <c r="H2" s="584"/>
      <c r="I2" s="584"/>
      <c r="J2" s="584"/>
      <c r="K2" s="584"/>
      <c r="L2" s="584"/>
      <c r="M2" s="584"/>
      <c r="N2" s="584"/>
      <c r="O2" s="584"/>
      <c r="P2" s="584"/>
      <c r="Q2" s="584"/>
      <c r="R2" s="584"/>
      <c r="S2" s="584"/>
      <c r="T2" s="584"/>
      <c r="U2" s="584"/>
      <c r="V2" s="584"/>
      <c r="W2" s="584"/>
      <c r="X2" s="584"/>
      <c r="Y2" s="584"/>
      <c r="Z2" s="584"/>
      <c r="AA2" s="585" t="s">
        <v>271</v>
      </c>
      <c r="AB2" s="586"/>
      <c r="AC2" s="198"/>
      <c r="AD2" s="166"/>
      <c r="AE2" s="166"/>
      <c r="AF2" s="167"/>
      <c r="AG2" s="168"/>
    </row>
    <row r="3" spans="1:33" s="169" customFormat="1" ht="30" customHeight="1" x14ac:dyDescent="0.25">
      <c r="A3" s="583"/>
      <c r="B3" s="584" t="s">
        <v>89</v>
      </c>
      <c r="C3" s="584"/>
      <c r="D3" s="584"/>
      <c r="E3" s="584"/>
      <c r="F3" s="584"/>
      <c r="G3" s="584"/>
      <c r="H3" s="584"/>
      <c r="I3" s="584"/>
      <c r="J3" s="584"/>
      <c r="K3" s="584"/>
      <c r="L3" s="584"/>
      <c r="M3" s="584"/>
      <c r="N3" s="584"/>
      <c r="O3" s="584"/>
      <c r="P3" s="584"/>
      <c r="Q3" s="584"/>
      <c r="R3" s="584"/>
      <c r="S3" s="584"/>
      <c r="T3" s="584"/>
      <c r="U3" s="584"/>
      <c r="V3" s="584"/>
      <c r="W3" s="584"/>
      <c r="X3" s="584"/>
      <c r="Y3" s="584"/>
      <c r="Z3" s="584"/>
      <c r="AA3" s="585" t="s">
        <v>272</v>
      </c>
      <c r="AB3" s="586"/>
      <c r="AC3" s="198"/>
      <c r="AD3" s="166"/>
      <c r="AE3" s="166"/>
      <c r="AF3" s="167"/>
      <c r="AG3" s="168"/>
    </row>
    <row r="4" spans="1:33" s="169" customFormat="1" ht="30" customHeight="1" x14ac:dyDescent="0.25">
      <c r="A4" s="583"/>
      <c r="B4" s="584" t="s">
        <v>91</v>
      </c>
      <c r="C4" s="584"/>
      <c r="D4" s="584"/>
      <c r="E4" s="584"/>
      <c r="F4" s="584"/>
      <c r="G4" s="584"/>
      <c r="H4" s="584"/>
      <c r="I4" s="584"/>
      <c r="J4" s="584"/>
      <c r="K4" s="584"/>
      <c r="L4" s="584"/>
      <c r="M4" s="584"/>
      <c r="N4" s="584"/>
      <c r="O4" s="584"/>
      <c r="P4" s="584"/>
      <c r="Q4" s="584"/>
      <c r="R4" s="584"/>
      <c r="S4" s="584"/>
      <c r="T4" s="584"/>
      <c r="U4" s="584"/>
      <c r="V4" s="584"/>
      <c r="W4" s="584"/>
      <c r="X4" s="584"/>
      <c r="Y4" s="584"/>
      <c r="Z4" s="584"/>
      <c r="AA4" s="586" t="s">
        <v>273</v>
      </c>
      <c r="AB4" s="586"/>
      <c r="AC4" s="198"/>
      <c r="AD4" s="170"/>
      <c r="AE4" s="170"/>
      <c r="AF4" s="167"/>
      <c r="AG4" s="168"/>
    </row>
    <row r="5" spans="1:33" s="169" customFormat="1" ht="18" x14ac:dyDescent="0.25">
      <c r="A5" s="171"/>
      <c r="B5" s="172"/>
      <c r="C5" s="173"/>
      <c r="D5" s="173"/>
      <c r="E5" s="173"/>
      <c r="F5" s="173"/>
      <c r="G5" s="173"/>
      <c r="H5" s="173"/>
      <c r="I5" s="173"/>
      <c r="J5" s="173"/>
      <c r="K5" s="173"/>
      <c r="L5" s="173"/>
      <c r="M5" s="173"/>
      <c r="N5" s="173"/>
      <c r="O5" s="173"/>
      <c r="P5" s="173"/>
      <c r="Q5" s="173"/>
      <c r="R5" s="173"/>
      <c r="S5" s="173"/>
      <c r="T5" s="173"/>
      <c r="U5" s="173"/>
      <c r="V5" s="173"/>
      <c r="W5" s="174"/>
      <c r="X5" s="174"/>
      <c r="Y5" s="174"/>
      <c r="Z5" s="175"/>
      <c r="AA5" s="175"/>
      <c r="AB5" s="176"/>
      <c r="AC5" s="175"/>
      <c r="AD5" s="170"/>
      <c r="AE5" s="170"/>
      <c r="AF5" s="167"/>
      <c r="AG5" s="168"/>
    </row>
    <row r="6" spans="1:33" s="169" customFormat="1" ht="13.5" customHeight="1" x14ac:dyDescent="0.25">
      <c r="A6" s="177" t="s">
        <v>0</v>
      </c>
      <c r="B6" s="178"/>
      <c r="C6" s="587" t="str">
        <f>+[1]Poblamiento!C12:P12</f>
        <v>GESTION DEL TALENTO HUMANO</v>
      </c>
      <c r="D6" s="587"/>
      <c r="E6" s="587"/>
      <c r="F6" s="587"/>
      <c r="G6" s="587"/>
      <c r="H6" s="587"/>
      <c r="I6" s="587"/>
      <c r="J6" s="587"/>
      <c r="K6" s="587"/>
      <c r="L6" s="587"/>
      <c r="M6" s="587"/>
      <c r="N6" s="587"/>
      <c r="O6" s="587"/>
      <c r="P6" s="587"/>
      <c r="Q6" s="587"/>
      <c r="R6" s="587"/>
      <c r="S6" s="587"/>
      <c r="T6" s="587"/>
      <c r="U6" s="587"/>
      <c r="V6" s="587"/>
      <c r="W6" s="587"/>
      <c r="X6" s="587"/>
      <c r="Y6" s="587"/>
      <c r="Z6" s="176"/>
      <c r="AA6" s="176"/>
      <c r="AB6" s="176"/>
      <c r="AC6" s="176"/>
    </row>
    <row r="7" spans="1:33" s="169" customFormat="1" ht="11.25" customHeight="1" x14ac:dyDescent="0.2">
      <c r="A7" s="179"/>
      <c r="B7" s="178"/>
      <c r="C7" s="178"/>
      <c r="D7" s="178"/>
      <c r="E7" s="178"/>
      <c r="F7" s="178"/>
      <c r="G7" s="178"/>
      <c r="H7" s="178"/>
      <c r="I7" s="178"/>
      <c r="J7" s="178"/>
      <c r="K7" s="178"/>
      <c r="L7" s="178"/>
      <c r="M7" s="178"/>
      <c r="N7" s="178"/>
      <c r="O7" s="178"/>
      <c r="P7" s="178"/>
      <c r="Q7" s="178"/>
      <c r="R7" s="178"/>
      <c r="S7" s="178"/>
      <c r="T7" s="178"/>
      <c r="U7" s="178"/>
      <c r="V7" s="178"/>
      <c r="W7" s="178"/>
      <c r="X7" s="178"/>
      <c r="Y7" s="178"/>
      <c r="Z7" s="176"/>
      <c r="AA7" s="176"/>
      <c r="AB7" s="176"/>
      <c r="AC7" s="176"/>
    </row>
    <row r="8" spans="1:33" s="180" customFormat="1" ht="43.5" customHeight="1" thickBot="1" x14ac:dyDescent="0.25">
      <c r="A8" s="588" t="s">
        <v>92</v>
      </c>
      <c r="B8" s="590" t="s">
        <v>20</v>
      </c>
      <c r="C8" s="591" t="s">
        <v>243</v>
      </c>
      <c r="D8" s="592"/>
      <c r="E8" s="591" t="s">
        <v>244</v>
      </c>
      <c r="F8" s="592"/>
      <c r="G8" s="591" t="s">
        <v>245</v>
      </c>
      <c r="H8" s="592"/>
      <c r="I8" s="591" t="s">
        <v>246</v>
      </c>
      <c r="J8" s="592"/>
      <c r="K8" s="591" t="s">
        <v>247</v>
      </c>
      <c r="L8" s="592"/>
      <c r="M8" s="591" t="s">
        <v>248</v>
      </c>
      <c r="N8" s="592"/>
      <c r="O8" s="591" t="s">
        <v>249</v>
      </c>
      <c r="P8" s="592"/>
      <c r="Q8" s="591" t="s">
        <v>250</v>
      </c>
      <c r="R8" s="592"/>
      <c r="S8" s="591" t="s">
        <v>251</v>
      </c>
      <c r="T8" s="592"/>
      <c r="U8" s="591" t="s">
        <v>252</v>
      </c>
      <c r="V8" s="592"/>
      <c r="W8" s="591" t="s">
        <v>253</v>
      </c>
      <c r="X8" s="592"/>
      <c r="Y8" s="591" t="s">
        <v>254</v>
      </c>
      <c r="Z8" s="592"/>
      <c r="AA8" s="591" t="s">
        <v>335</v>
      </c>
      <c r="AB8" s="592"/>
      <c r="AC8" s="593" t="s">
        <v>94</v>
      </c>
    </row>
    <row r="9" spans="1:33" s="183" customFormat="1" ht="30" customHeight="1" thickBot="1" x14ac:dyDescent="0.25">
      <c r="A9" s="589"/>
      <c r="B9" s="588"/>
      <c r="C9" s="268" t="s">
        <v>243</v>
      </c>
      <c r="D9" s="269" t="s">
        <v>255</v>
      </c>
      <c r="E9" s="268" t="s">
        <v>244</v>
      </c>
      <c r="F9" s="269" t="s">
        <v>256</v>
      </c>
      <c r="G9" s="268" t="s">
        <v>245</v>
      </c>
      <c r="H9" s="269" t="s">
        <v>257</v>
      </c>
      <c r="I9" s="268" t="s">
        <v>246</v>
      </c>
      <c r="J9" s="269" t="s">
        <v>258</v>
      </c>
      <c r="K9" s="268" t="s">
        <v>247</v>
      </c>
      <c r="L9" s="269" t="s">
        <v>259</v>
      </c>
      <c r="M9" s="268" t="s">
        <v>248</v>
      </c>
      <c r="N9" s="269" t="s">
        <v>260</v>
      </c>
      <c r="O9" s="268" t="s">
        <v>249</v>
      </c>
      <c r="P9" s="269" t="s">
        <v>261</v>
      </c>
      <c r="Q9" s="268" t="s">
        <v>250</v>
      </c>
      <c r="R9" s="269" t="s">
        <v>262</v>
      </c>
      <c r="S9" s="268" t="s">
        <v>251</v>
      </c>
      <c r="T9" s="269" t="s">
        <v>263</v>
      </c>
      <c r="U9" s="268" t="s">
        <v>252</v>
      </c>
      <c r="V9" s="269" t="s">
        <v>264</v>
      </c>
      <c r="W9" s="268" t="s">
        <v>253</v>
      </c>
      <c r="X9" s="269" t="s">
        <v>265</v>
      </c>
      <c r="Y9" s="268" t="s">
        <v>254</v>
      </c>
      <c r="Z9" s="269" t="s">
        <v>266</v>
      </c>
      <c r="AA9" s="268" t="s">
        <v>267</v>
      </c>
      <c r="AB9" s="269" t="s">
        <v>334</v>
      </c>
      <c r="AC9" s="619"/>
    </row>
    <row r="10" spans="1:33" s="169" customFormat="1" ht="90" customHeight="1" x14ac:dyDescent="0.2">
      <c r="A10" s="620" t="s">
        <v>281</v>
      </c>
      <c r="B10" s="270" t="str">
        <f>+[1]Poblamiento!B40</f>
        <v>Cargos provistos</v>
      </c>
      <c r="C10" s="271">
        <v>689</v>
      </c>
      <c r="D10" s="615">
        <f>IF(C10=0,0,C10/C11)</f>
        <v>0.92235609103078986</v>
      </c>
      <c r="E10" s="271">
        <v>686</v>
      </c>
      <c r="F10" s="615">
        <f>IF(E10=0,0,E10/E11)</f>
        <v>0.9183400267737617</v>
      </c>
      <c r="G10" s="271">
        <v>688</v>
      </c>
      <c r="H10" s="615">
        <f>IF(G10=0,0,G10/G11)</f>
        <v>0.92101740294511381</v>
      </c>
      <c r="I10" s="271">
        <v>686</v>
      </c>
      <c r="J10" s="615">
        <f>IF(I10=0,0,I10/I11)</f>
        <v>0.9183400267737617</v>
      </c>
      <c r="K10" s="271">
        <v>691</v>
      </c>
      <c r="L10" s="615">
        <f>IF(K10=0,0,K10/K11)</f>
        <v>0.92503346720214186</v>
      </c>
      <c r="M10" s="271">
        <v>690</v>
      </c>
      <c r="N10" s="615">
        <f>IF(M10=0,0,M10/M11)</f>
        <v>0.92369477911646591</v>
      </c>
      <c r="O10" s="272">
        <v>686</v>
      </c>
      <c r="P10" s="615">
        <f>IF(O10=0,0,O10/O11)</f>
        <v>0.9183400267737617</v>
      </c>
      <c r="Q10" s="272">
        <v>684</v>
      </c>
      <c r="R10" s="615">
        <f>IF(Q10=0,0,Q10/Q11)</f>
        <v>0.91566265060240959</v>
      </c>
      <c r="S10" s="273">
        <v>682</v>
      </c>
      <c r="T10" s="615">
        <f>IF(S10=0,0,S10/S11)</f>
        <v>0.91298527443105759</v>
      </c>
      <c r="U10" s="272">
        <v>685</v>
      </c>
      <c r="V10" s="615">
        <f>IF(U10=0,0,U10/U11)</f>
        <v>0.91700133868808564</v>
      </c>
      <c r="W10" s="272">
        <v>687</v>
      </c>
      <c r="X10" s="615">
        <f>IF(W10=0,0,W10/W11)</f>
        <v>0.91967871485943775</v>
      </c>
      <c r="Y10" s="274">
        <v>690</v>
      </c>
      <c r="Z10" s="615">
        <f>IF(Y10=0,0,Y10/Y11)</f>
        <v>0.92369477911646591</v>
      </c>
      <c r="AA10" s="275">
        <f>AVERAGE(C10,E10,G10,I10,K10,M10,O10,Q10,S10,U10,W10,Y10)</f>
        <v>687</v>
      </c>
      <c r="AB10" s="616">
        <f>IF(AA10=0," ",AA10/AA11)</f>
        <v>0.91967871485943775</v>
      </c>
      <c r="AC10" s="618" t="s">
        <v>337</v>
      </c>
    </row>
    <row r="11" spans="1:33" s="169" customFormat="1" ht="144.75" customHeight="1" thickBot="1" x14ac:dyDescent="0.25">
      <c r="A11" s="621"/>
      <c r="B11" s="276" t="str">
        <f>+[1]Poblamiento!B41</f>
        <v>Total de cargos de la planta</v>
      </c>
      <c r="C11" s="186">
        <v>747</v>
      </c>
      <c r="D11" s="597"/>
      <c r="E11" s="186">
        <v>747</v>
      </c>
      <c r="F11" s="597"/>
      <c r="G11" s="186">
        <v>747</v>
      </c>
      <c r="H11" s="597"/>
      <c r="I11" s="186">
        <v>747</v>
      </c>
      <c r="J11" s="597"/>
      <c r="K11" s="186">
        <v>747</v>
      </c>
      <c r="L11" s="597"/>
      <c r="M11" s="186">
        <v>747</v>
      </c>
      <c r="N11" s="597"/>
      <c r="O11" s="186">
        <v>747</v>
      </c>
      <c r="P11" s="597"/>
      <c r="Q11" s="186">
        <v>747</v>
      </c>
      <c r="R11" s="597"/>
      <c r="S11" s="186">
        <v>747</v>
      </c>
      <c r="T11" s="597"/>
      <c r="U11" s="186">
        <v>747</v>
      </c>
      <c r="V11" s="597"/>
      <c r="W11" s="186">
        <v>747</v>
      </c>
      <c r="X11" s="597"/>
      <c r="Y11" s="186">
        <v>747</v>
      </c>
      <c r="Z11" s="597"/>
      <c r="AA11" s="277">
        <f>AVERAGE(C11,E11,G11,I11,K11,M11,O11,Q11,S11,U11,W11,Y11)</f>
        <v>747</v>
      </c>
      <c r="AB11" s="617"/>
      <c r="AC11" s="599"/>
    </row>
    <row r="12" spans="1:33" ht="30" customHeight="1" x14ac:dyDescent="0.2">
      <c r="B12" s="163"/>
      <c r="C12" s="190"/>
      <c r="D12" s="251"/>
      <c r="E12" s="190"/>
      <c r="F12" s="190"/>
      <c r="G12" s="190"/>
      <c r="H12" s="190"/>
      <c r="I12" s="190"/>
      <c r="J12" s="190"/>
      <c r="K12" s="190"/>
      <c r="L12" s="190"/>
      <c r="M12" s="190"/>
      <c r="N12" s="190"/>
      <c r="O12" s="190"/>
      <c r="P12" s="190"/>
      <c r="Q12" s="190"/>
      <c r="R12" s="190"/>
      <c r="S12" s="190"/>
      <c r="T12" s="190"/>
      <c r="U12" s="190"/>
      <c r="V12" s="190"/>
    </row>
    <row r="13" spans="1:33" ht="30" customHeight="1" x14ac:dyDescent="0.2">
      <c r="E13" s="258"/>
    </row>
    <row r="14" spans="1:33" ht="30" customHeight="1" x14ac:dyDescent="0.2">
      <c r="AB14" s="265"/>
    </row>
    <row r="15" spans="1:33" ht="30" customHeight="1" x14ac:dyDescent="0.2">
      <c r="F15" s="250"/>
      <c r="AB15" s="265"/>
    </row>
    <row r="16" spans="1:33" ht="30" customHeight="1" x14ac:dyDescent="0.2">
      <c r="AB16" s="265"/>
    </row>
    <row r="70" spans="3:3" ht="30" customHeight="1" x14ac:dyDescent="0.2">
      <c r="C70" s="221" t="str">
        <f>RegistroPoblam!AC10</f>
        <v>Durante el año 2023 este indicador presentó los siguientes valores mínimos, máximos y promedio:
Mínimo: 682
Máximo: 691
Promedio: 687
En lo corrido del 2023 el indicador presentó una tendencia decreciento, esto debido a diferentes factores dentro de los cuales se encuentra el hecho que la CNSC mediante Resolución No. 6881 del 15 de mayo de 2023, ordenó ajustar el procedimiento para la provisión de los empleos mediante la figura de encargos, por lo que se impacto el resultado del indicador durante los meses de julio, agosto y septiembre. 
Ahora bien, con la expedición de la nueva versión del "Procedimiento para la provisión de vacantes en empleos de carrera administrativa a través del encargo", código GTH-PR-035, versión 004 del 11 de agosto de 2023, a partir de octubre y hasta el cierre del año, se dieron por finalizadas varias convocatorias, lo cual repercutió en la mejora del indicador.
En conclusión, el resultado acumulado fue de 92%, lo cual refleja un cumplimiento en la meta planteada.</v>
      </c>
    </row>
    <row r="72" spans="3:3" ht="30" customHeight="1" x14ac:dyDescent="0.2">
      <c r="C72" s="221" t="str">
        <f>RegistroPoblam!AC10</f>
        <v>Durante el año 2023 este indicador presentó los siguientes valores mínimos, máximos y promedio:
Mínimo: 682
Máximo: 691
Promedio: 687
En lo corrido del 2023 el indicador presentó una tendencia decreciento, esto debido a diferentes factores dentro de los cuales se encuentra el hecho que la CNSC mediante Resolución No. 6881 del 15 de mayo de 2023, ordenó ajustar el procedimiento para la provisión de los empleos mediante la figura de encargos, por lo que se impacto el resultado del indicador durante los meses de julio, agosto y septiembre. 
Ahora bien, con la expedición de la nueva versión del "Procedimiento para la provisión de vacantes en empleos de carrera administrativa a través del encargo", código GTH-PR-035, versión 004 del 11 de agosto de 2023, a partir de octubre y hasta el cierre del año, se dieron por finalizadas varias convocatorias, lo cual repercutió en la mejora del indicador.
En conclusión, el resultado acumulado fue de 92%, lo cual refleja un cumplimiento en la meta planteada.</v>
      </c>
    </row>
    <row r="74" spans="3:3" ht="30" customHeight="1" x14ac:dyDescent="0.2">
      <c r="C74" s="221" t="str">
        <f>RegistroPoblam!AC10</f>
        <v>Durante el año 2023 este indicador presentó los siguientes valores mínimos, máximos y promedio:
Mínimo: 682
Máximo: 691
Promedio: 687
En lo corrido del 2023 el indicador presentó una tendencia decreciento, esto debido a diferentes factores dentro de los cuales se encuentra el hecho que la CNSC mediante Resolución No. 6881 del 15 de mayo de 2023, ordenó ajustar el procedimiento para la provisión de los empleos mediante la figura de encargos, por lo que se impacto el resultado del indicador durante los meses de julio, agosto y septiembre. 
Ahora bien, con la expedición de la nueva versión del "Procedimiento para la provisión de vacantes en empleos de carrera administrativa a través del encargo", código GTH-PR-035, versión 004 del 11 de agosto de 2023, a partir de octubre y hasta el cierre del año, se dieron por finalizadas varias convocatorias, lo cual repercutió en la mejora del indicador.
En conclusión, el resultado acumulado fue de 92%, lo cual refleja un cumplimiento en la meta planteada.</v>
      </c>
    </row>
    <row r="76" spans="3:3" ht="30" customHeight="1" x14ac:dyDescent="0.2">
      <c r="C76" s="165" t="str">
        <f>RegistroPoblam!AC10</f>
        <v>Durante el año 2023 este indicador presentó los siguientes valores mínimos, máximos y promedio:
Mínimo: 682
Máximo: 691
Promedio: 687
En lo corrido del 2023 el indicador presentó una tendencia decreciento, esto debido a diferentes factores dentro de los cuales se encuentra el hecho que la CNSC mediante Resolución No. 6881 del 15 de mayo de 2023, ordenó ajustar el procedimiento para la provisión de los empleos mediante la figura de encargos, por lo que se impacto el resultado del indicador durante los meses de julio, agosto y septiembre. 
Ahora bien, con la expedición de la nueva versión del "Procedimiento para la provisión de vacantes en empleos de carrera administrativa a través del encargo", código GTH-PR-035, versión 004 del 11 de agosto de 2023, a partir de octubre y hasta el cierre del año, se dieron por finalizadas varias convocatorias, lo cual repercutió en la mejora del indicador.
En conclusión, el resultado acumulado fue de 92%, lo cual refleja un cumplimiento en la meta planteada.</v>
      </c>
    </row>
  </sheetData>
  <sheetProtection formatCells="0" formatColumns="0" formatRows="0" insertRows="0"/>
  <mergeCells count="41">
    <mergeCell ref="AA2:AB2"/>
    <mergeCell ref="AA3:AB3"/>
    <mergeCell ref="AA4:AB4"/>
    <mergeCell ref="A1:A4"/>
    <mergeCell ref="B1:Z1"/>
    <mergeCell ref="B2:Z2"/>
    <mergeCell ref="B3:Z3"/>
    <mergeCell ref="B4:Z4"/>
    <mergeCell ref="AA1:AB1"/>
    <mergeCell ref="C6:Y6"/>
    <mergeCell ref="A8:A9"/>
    <mergeCell ref="B8:B9"/>
    <mergeCell ref="C8:D8"/>
    <mergeCell ref="E8:F8"/>
    <mergeCell ref="G8:H8"/>
    <mergeCell ref="I8:J8"/>
    <mergeCell ref="K8:L8"/>
    <mergeCell ref="M8:N8"/>
    <mergeCell ref="O8:P8"/>
    <mergeCell ref="Q8:R8"/>
    <mergeCell ref="S8:T8"/>
    <mergeCell ref="U8:V8"/>
    <mergeCell ref="W8:X8"/>
    <mergeCell ref="Y8:Z8"/>
    <mergeCell ref="AA8:AB8"/>
    <mergeCell ref="AC8:AC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C10:AC11"/>
  </mergeCells>
  <conditionalFormatting sqref="V10">
    <cfRule type="cellIs" dxfId="105" priority="1" stopIfTrue="1" operator="equal">
      <formula>"0"</formula>
    </cfRule>
    <cfRule type="cellIs" dxfId="104" priority="2" stopIfTrue="1" operator="lessThanOrEqual">
      <formula>#REF!</formula>
    </cfRule>
    <cfRule type="cellIs" dxfId="103" priority="3" stopIfTrue="1" operator="greaterThanOrEqual">
      <formula>#REF!</formula>
    </cfRule>
    <cfRule type="cellIs" dxfId="102" priority="4" stopIfTrue="1" operator="between">
      <formula>#REF!</formula>
      <formula>#REF!</formula>
    </cfRule>
  </conditionalFormatting>
  <pageMargins left="0.7" right="0.7" top="0.75" bottom="0.75" header="0.3" footer="0.3"/>
  <pageSetup orientation="portrait" r:id="rId1"/>
  <ignoredErrors>
    <ignoredError sqref="AA11:AB11" evalError="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T180"/>
  <sheetViews>
    <sheetView zoomScaleNormal="100" workbookViewId="0">
      <selection activeCell="C1" sqref="C1"/>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34.8554687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434"/>
      <c r="C2" s="437" t="s">
        <v>56</v>
      </c>
      <c r="D2" s="438"/>
      <c r="E2" s="438"/>
      <c r="F2" s="438"/>
      <c r="G2" s="438"/>
      <c r="H2" s="438"/>
      <c r="I2" s="438"/>
      <c r="J2" s="438"/>
      <c r="K2" s="438"/>
      <c r="L2" s="438"/>
      <c r="M2" s="439"/>
      <c r="N2" s="440" t="s">
        <v>178</v>
      </c>
      <c r="O2" s="441"/>
      <c r="P2" s="442"/>
      <c r="S2" s="116" t="str">
        <f>+C26</f>
        <v>Mayor o Igual a 10%</v>
      </c>
    </row>
    <row r="3" spans="1:19" ht="15.75" customHeight="1" x14ac:dyDescent="0.2">
      <c r="B3" s="435"/>
      <c r="C3" s="443" t="s">
        <v>58</v>
      </c>
      <c r="D3" s="444"/>
      <c r="E3" s="444"/>
      <c r="F3" s="444"/>
      <c r="G3" s="444"/>
      <c r="H3" s="444"/>
      <c r="I3" s="444"/>
      <c r="J3" s="444"/>
      <c r="K3" s="444"/>
      <c r="L3" s="444"/>
      <c r="M3" s="445"/>
      <c r="N3" s="446" t="s">
        <v>271</v>
      </c>
      <c r="O3" s="447"/>
      <c r="P3" s="448"/>
      <c r="S3" s="96">
        <v>9.9900000000000003E-2</v>
      </c>
    </row>
    <row r="4" spans="1:19" ht="15.75" customHeight="1" x14ac:dyDescent="0.2">
      <c r="B4" s="435"/>
      <c r="C4" s="443" t="s">
        <v>59</v>
      </c>
      <c r="D4" s="444"/>
      <c r="E4" s="444"/>
      <c r="F4" s="444"/>
      <c r="G4" s="444"/>
      <c r="H4" s="444"/>
      <c r="I4" s="444"/>
      <c r="J4" s="444"/>
      <c r="K4" s="444"/>
      <c r="L4" s="444"/>
      <c r="M4" s="445"/>
      <c r="N4" s="446" t="s">
        <v>179</v>
      </c>
      <c r="O4" s="447"/>
      <c r="P4" s="448"/>
      <c r="S4" s="96">
        <v>0.05</v>
      </c>
    </row>
    <row r="5" spans="1:19" ht="16.5" customHeight="1" thickBot="1" x14ac:dyDescent="0.25">
      <c r="B5" s="436"/>
      <c r="C5" s="449" t="s">
        <v>60</v>
      </c>
      <c r="D5" s="450"/>
      <c r="E5" s="450"/>
      <c r="F5" s="450"/>
      <c r="G5" s="450"/>
      <c r="H5" s="450"/>
      <c r="I5" s="450"/>
      <c r="J5" s="450"/>
      <c r="K5" s="450"/>
      <c r="L5" s="450"/>
      <c r="M5" s="451"/>
      <c r="N5" s="452" t="s">
        <v>61</v>
      </c>
      <c r="O5" s="453"/>
      <c r="P5" s="454"/>
      <c r="S5" s="148">
        <v>4.9999990000000001E-2</v>
      </c>
    </row>
    <row r="6" spans="1:19" ht="13.5" thickBot="1" x14ac:dyDescent="0.25">
      <c r="B6" s="85"/>
      <c r="C6" s="85"/>
      <c r="D6" s="85"/>
      <c r="E6" s="85"/>
      <c r="F6" s="85"/>
      <c r="G6" s="85"/>
      <c r="H6" s="85"/>
      <c r="I6" s="85"/>
      <c r="J6" s="85"/>
      <c r="K6" s="85"/>
      <c r="L6" s="85"/>
      <c r="M6" s="85"/>
      <c r="N6" s="85"/>
      <c r="O6" s="85"/>
      <c r="P6" s="85"/>
      <c r="S6" s="96"/>
    </row>
    <row r="7" spans="1:19" x14ac:dyDescent="0.2">
      <c r="A7" s="51"/>
      <c r="B7" s="455" t="s">
        <v>65</v>
      </c>
      <c r="C7" s="456"/>
      <c r="D7" s="456"/>
      <c r="E7" s="456"/>
      <c r="F7" s="456"/>
      <c r="G7" s="456"/>
      <c r="H7" s="456"/>
      <c r="I7" s="456"/>
      <c r="J7" s="456"/>
      <c r="K7" s="456"/>
      <c r="L7" s="456"/>
      <c r="M7" s="456"/>
      <c r="N7" s="456"/>
      <c r="O7" s="456"/>
      <c r="P7" s="457"/>
      <c r="Q7" s="51"/>
      <c r="S7" s="96"/>
    </row>
    <row r="8" spans="1:19" ht="13.5" thickBot="1" x14ac:dyDescent="0.25">
      <c r="A8" s="51"/>
      <c r="B8" s="458"/>
      <c r="C8" s="459"/>
      <c r="D8" s="459"/>
      <c r="E8" s="459"/>
      <c r="F8" s="459"/>
      <c r="G8" s="459"/>
      <c r="H8" s="459"/>
      <c r="I8" s="459"/>
      <c r="J8" s="459"/>
      <c r="K8" s="459"/>
      <c r="L8" s="459"/>
      <c r="M8" s="459"/>
      <c r="N8" s="459"/>
      <c r="O8" s="459"/>
      <c r="P8" s="460"/>
      <c r="Q8" s="51"/>
    </row>
    <row r="9" spans="1:19" ht="6.75" customHeight="1" thickBot="1" x14ac:dyDescent="0.25">
      <c r="A9" s="51"/>
      <c r="B9" s="461"/>
      <c r="C9" s="461"/>
      <c r="D9" s="461"/>
      <c r="E9" s="461"/>
      <c r="F9" s="461"/>
      <c r="G9" s="461"/>
      <c r="H9" s="461"/>
      <c r="I9" s="461"/>
      <c r="J9" s="461"/>
      <c r="K9" s="461"/>
      <c r="L9" s="461"/>
      <c r="M9" s="461"/>
      <c r="N9" s="461"/>
      <c r="O9" s="461"/>
      <c r="P9" s="461"/>
      <c r="Q9" s="51"/>
    </row>
    <row r="10" spans="1:19" ht="26.25" customHeight="1" thickBot="1" x14ac:dyDescent="0.25">
      <c r="A10" s="51"/>
      <c r="B10" s="86" t="s">
        <v>83</v>
      </c>
      <c r="C10" s="462">
        <v>2023</v>
      </c>
      <c r="D10" s="463"/>
      <c r="E10" s="463"/>
      <c r="F10" s="463"/>
      <c r="G10" s="463"/>
      <c r="H10" s="463"/>
      <c r="I10" s="464"/>
      <c r="J10" s="465" t="s">
        <v>1</v>
      </c>
      <c r="K10" s="466"/>
      <c r="L10" s="466"/>
      <c r="M10" s="466"/>
      <c r="N10" s="467" t="s">
        <v>282</v>
      </c>
      <c r="O10" s="468"/>
      <c r="P10" s="469"/>
      <c r="Q10" s="51"/>
    </row>
    <row r="11" spans="1:19" ht="4.5" customHeight="1" thickBot="1" x14ac:dyDescent="0.25">
      <c r="A11" s="51"/>
      <c r="B11" s="470"/>
      <c r="C11" s="471"/>
      <c r="D11" s="471"/>
      <c r="E11" s="471"/>
      <c r="F11" s="471"/>
      <c r="G11" s="471"/>
      <c r="H11" s="471"/>
      <c r="I11" s="471"/>
      <c r="J11" s="471"/>
      <c r="K11" s="471"/>
      <c r="L11" s="471"/>
      <c r="M11" s="471"/>
      <c r="N11" s="471"/>
      <c r="O11" s="471"/>
      <c r="P11" s="472"/>
      <c r="Q11" s="51"/>
    </row>
    <row r="12" spans="1:19" ht="15.75" thickBot="1" x14ac:dyDescent="0.3">
      <c r="A12" s="51"/>
      <c r="B12" s="60" t="s">
        <v>0</v>
      </c>
      <c r="C12" s="473" t="s">
        <v>171</v>
      </c>
      <c r="D12" s="473"/>
      <c r="E12" s="473"/>
      <c r="F12" s="473"/>
      <c r="G12" s="473"/>
      <c r="H12" s="473"/>
      <c r="I12" s="473"/>
      <c r="J12" s="473"/>
      <c r="K12" s="473"/>
      <c r="L12" s="473"/>
      <c r="M12" s="473"/>
      <c r="N12" s="473"/>
      <c r="O12" s="473"/>
      <c r="P12" s="474"/>
      <c r="Q12" s="51"/>
    </row>
    <row r="13" spans="1:19" ht="4.5" customHeight="1" thickBot="1" x14ac:dyDescent="0.25">
      <c r="A13" s="51"/>
      <c r="B13" s="475"/>
      <c r="C13" s="476"/>
      <c r="D13" s="476"/>
      <c r="E13" s="476"/>
      <c r="F13" s="476"/>
      <c r="G13" s="476"/>
      <c r="H13" s="476"/>
      <c r="I13" s="476"/>
      <c r="J13" s="476"/>
      <c r="K13" s="476"/>
      <c r="L13" s="476"/>
      <c r="M13" s="476"/>
      <c r="N13" s="476"/>
      <c r="O13" s="476"/>
      <c r="P13" s="477"/>
      <c r="Q13" s="51"/>
    </row>
    <row r="14" spans="1:19" ht="18" customHeight="1" thickBot="1" x14ac:dyDescent="0.25">
      <c r="A14" s="51"/>
      <c r="B14" s="60" t="s">
        <v>6</v>
      </c>
      <c r="C14" s="478" t="s">
        <v>212</v>
      </c>
      <c r="D14" s="479"/>
      <c r="E14" s="479"/>
      <c r="F14" s="479"/>
      <c r="G14" s="479"/>
      <c r="H14" s="479"/>
      <c r="I14" s="479"/>
      <c r="J14" s="479"/>
      <c r="K14" s="479"/>
      <c r="L14" s="479"/>
      <c r="M14" s="479"/>
      <c r="N14" s="479"/>
      <c r="O14" s="479"/>
      <c r="P14" s="480"/>
      <c r="Q14" s="51"/>
    </row>
    <row r="15" spans="1:19" ht="4.5" customHeight="1" thickBot="1" x14ac:dyDescent="0.25">
      <c r="A15" s="51"/>
      <c r="B15" s="487"/>
      <c r="C15" s="488"/>
      <c r="D15" s="488"/>
      <c r="E15" s="488"/>
      <c r="F15" s="488"/>
      <c r="G15" s="488"/>
      <c r="H15" s="488"/>
      <c r="I15" s="488"/>
      <c r="J15" s="488"/>
      <c r="K15" s="488"/>
      <c r="L15" s="488"/>
      <c r="M15" s="488"/>
      <c r="N15" s="488"/>
      <c r="O15" s="488"/>
      <c r="P15" s="489"/>
      <c r="Q15" s="51"/>
    </row>
    <row r="16" spans="1:19" ht="32.25" customHeight="1" thickBot="1" x14ac:dyDescent="0.25">
      <c r="A16" s="51"/>
      <c r="B16" s="60" t="s">
        <v>25</v>
      </c>
      <c r="C16" s="484" t="s">
        <v>232</v>
      </c>
      <c r="D16" s="485"/>
      <c r="E16" s="485"/>
      <c r="F16" s="485"/>
      <c r="G16" s="485"/>
      <c r="H16" s="485"/>
      <c r="I16" s="485"/>
      <c r="J16" s="485"/>
      <c r="K16" s="485"/>
      <c r="L16" s="485"/>
      <c r="M16" s="485"/>
      <c r="N16" s="485"/>
      <c r="O16" s="485"/>
      <c r="P16" s="486"/>
      <c r="Q16" s="51"/>
    </row>
    <row r="17" spans="1:20" ht="4.5" customHeight="1" thickBot="1" x14ac:dyDescent="0.25">
      <c r="A17" s="51"/>
      <c r="B17" s="487"/>
      <c r="C17" s="488"/>
      <c r="D17" s="488"/>
      <c r="E17" s="488"/>
      <c r="F17" s="488"/>
      <c r="G17" s="488"/>
      <c r="H17" s="488"/>
      <c r="I17" s="488"/>
      <c r="J17" s="488"/>
      <c r="K17" s="488"/>
      <c r="L17" s="488"/>
      <c r="M17" s="488"/>
      <c r="N17" s="488"/>
      <c r="O17" s="488"/>
      <c r="P17" s="489"/>
      <c r="Q17" s="51"/>
    </row>
    <row r="18" spans="1:20" ht="26.25" customHeight="1" thickBot="1" x14ac:dyDescent="0.25">
      <c r="A18" s="51"/>
      <c r="B18" s="60" t="s">
        <v>11</v>
      </c>
      <c r="C18" s="490" t="s">
        <v>308</v>
      </c>
      <c r="D18" s="491"/>
      <c r="E18" s="491"/>
      <c r="F18" s="491"/>
      <c r="G18" s="491"/>
      <c r="H18" s="491"/>
      <c r="I18" s="491"/>
      <c r="J18" s="491"/>
      <c r="K18" s="491"/>
      <c r="L18" s="491"/>
      <c r="M18" s="491"/>
      <c r="N18" s="491"/>
      <c r="O18" s="491"/>
      <c r="P18" s="492"/>
      <c r="Q18" s="51"/>
    </row>
    <row r="19" spans="1:20" ht="4.5" customHeight="1" thickBot="1" x14ac:dyDescent="0.25">
      <c r="A19" s="51"/>
      <c r="B19" s="493"/>
      <c r="C19" s="493"/>
      <c r="D19" s="493"/>
      <c r="E19" s="493"/>
      <c r="F19" s="493"/>
      <c r="G19" s="493"/>
      <c r="H19" s="493"/>
      <c r="I19" s="493"/>
      <c r="J19" s="493"/>
      <c r="K19" s="493"/>
      <c r="L19" s="493"/>
      <c r="M19" s="493"/>
      <c r="N19" s="493"/>
      <c r="O19" s="493"/>
      <c r="P19" s="493"/>
      <c r="Q19" s="51"/>
    </row>
    <row r="20" spans="1:20" ht="17.25" customHeight="1" thickBot="1" x14ac:dyDescent="0.25">
      <c r="A20" s="51"/>
      <c r="B20" s="494" t="s">
        <v>26</v>
      </c>
      <c r="C20" s="495"/>
      <c r="D20" s="495"/>
      <c r="E20" s="495"/>
      <c r="F20" s="495"/>
      <c r="G20" s="495"/>
      <c r="H20" s="495"/>
      <c r="I20" s="495"/>
      <c r="J20" s="495"/>
      <c r="K20" s="495"/>
      <c r="L20" s="495"/>
      <c r="M20" s="495"/>
      <c r="N20" s="495"/>
      <c r="O20" s="495"/>
      <c r="P20" s="496"/>
      <c r="Q20" s="51"/>
    </row>
    <row r="21" spans="1:20" ht="4.5" customHeight="1" thickBot="1" x14ac:dyDescent="0.25">
      <c r="A21" s="51"/>
      <c r="B21" s="497"/>
      <c r="C21" s="498"/>
      <c r="D21" s="498"/>
      <c r="E21" s="498"/>
      <c r="F21" s="498"/>
      <c r="G21" s="498"/>
      <c r="H21" s="498"/>
      <c r="I21" s="498"/>
      <c r="J21" s="498"/>
      <c r="K21" s="498"/>
      <c r="L21" s="498"/>
      <c r="M21" s="498"/>
      <c r="N21" s="498"/>
      <c r="O21" s="498"/>
      <c r="P21" s="499"/>
      <c r="Q21" s="51"/>
    </row>
    <row r="22" spans="1:20" ht="40.5" customHeight="1" thickBot="1" x14ac:dyDescent="0.25">
      <c r="A22" s="51"/>
      <c r="B22" s="60" t="s">
        <v>3</v>
      </c>
      <c r="C22" s="500" t="s">
        <v>283</v>
      </c>
      <c r="D22" s="501"/>
      <c r="E22" s="501"/>
      <c r="F22" s="501"/>
      <c r="G22" s="501"/>
      <c r="H22" s="501"/>
      <c r="I22" s="501"/>
      <c r="J22" s="501"/>
      <c r="K22" s="501"/>
      <c r="L22" s="501"/>
      <c r="M22" s="501"/>
      <c r="N22" s="501"/>
      <c r="O22" s="501"/>
      <c r="P22" s="502"/>
      <c r="Q22" s="142"/>
      <c r="R22" s="143"/>
      <c r="S22" s="144"/>
      <c r="T22" s="143"/>
    </row>
    <row r="23" spans="1:20" ht="4.5" customHeight="1" thickBot="1" x14ac:dyDescent="0.25">
      <c r="A23" s="51"/>
      <c r="B23" s="487"/>
      <c r="C23" s="488"/>
      <c r="D23" s="488"/>
      <c r="E23" s="488"/>
      <c r="F23" s="488"/>
      <c r="G23" s="488"/>
      <c r="H23" s="488"/>
      <c r="I23" s="488"/>
      <c r="J23" s="488"/>
      <c r="K23" s="488"/>
      <c r="L23" s="488"/>
      <c r="M23" s="488"/>
      <c r="N23" s="488"/>
      <c r="O23" s="488"/>
      <c r="P23" s="489"/>
      <c r="Q23" s="51"/>
    </row>
    <row r="24" spans="1:20" ht="137.25" customHeight="1" thickBot="1" x14ac:dyDescent="0.25">
      <c r="A24" s="51"/>
      <c r="B24" s="60" t="s">
        <v>12</v>
      </c>
      <c r="C24" s="503" t="s">
        <v>227</v>
      </c>
      <c r="D24" s="504"/>
      <c r="E24" s="504"/>
      <c r="F24" s="504"/>
      <c r="G24" s="504"/>
      <c r="H24" s="504"/>
      <c r="I24" s="504"/>
      <c r="J24" s="504"/>
      <c r="K24" s="504"/>
      <c r="L24" s="504"/>
      <c r="M24" s="504"/>
      <c r="N24" s="504"/>
      <c r="O24" s="504"/>
      <c r="P24" s="505"/>
      <c r="Q24" s="145"/>
    </row>
    <row r="25" spans="1:20" ht="4.5" customHeight="1" thickBot="1" x14ac:dyDescent="0.25">
      <c r="A25" s="51"/>
      <c r="B25" s="506"/>
      <c r="C25" s="507"/>
      <c r="D25" s="507"/>
      <c r="E25" s="507"/>
      <c r="F25" s="507"/>
      <c r="G25" s="507"/>
      <c r="H25" s="507"/>
      <c r="I25" s="507"/>
      <c r="J25" s="507"/>
      <c r="K25" s="507"/>
      <c r="L25" s="507"/>
      <c r="M25" s="507"/>
      <c r="N25" s="507"/>
      <c r="O25" s="507"/>
      <c r="P25" s="508"/>
      <c r="Q25" s="51"/>
    </row>
    <row r="26" spans="1:20" ht="13.5" customHeight="1" thickBot="1" x14ac:dyDescent="0.25">
      <c r="A26" s="51"/>
      <c r="B26" s="61" t="s">
        <v>2</v>
      </c>
      <c r="C26" s="631" t="s">
        <v>219</v>
      </c>
      <c r="D26" s="632"/>
      <c r="E26" s="632"/>
      <c r="F26" s="632"/>
      <c r="G26" s="632"/>
      <c r="H26" s="632"/>
      <c r="I26" s="632"/>
      <c r="J26" s="632"/>
      <c r="K26" s="632"/>
      <c r="L26" s="632"/>
      <c r="M26" s="632"/>
      <c r="N26" s="632"/>
      <c r="O26" s="632"/>
      <c r="P26" s="633"/>
      <c r="Q26" s="51"/>
    </row>
    <row r="27" spans="1:20" ht="4.5" customHeight="1" thickBot="1" x14ac:dyDescent="0.25">
      <c r="A27" s="51"/>
      <c r="B27" s="512"/>
      <c r="C27" s="513"/>
      <c r="D27" s="513"/>
      <c r="E27" s="513"/>
      <c r="F27" s="513"/>
      <c r="G27" s="513"/>
      <c r="H27" s="513"/>
      <c r="I27" s="513"/>
      <c r="J27" s="513"/>
      <c r="K27" s="513"/>
      <c r="L27" s="513"/>
      <c r="M27" s="513"/>
      <c r="N27" s="513"/>
      <c r="O27" s="513"/>
      <c r="P27" s="514"/>
      <c r="Q27" s="51"/>
    </row>
    <row r="28" spans="1:20" ht="12.75" customHeight="1" thickBot="1" x14ac:dyDescent="0.25">
      <c r="A28" s="51"/>
      <c r="B28" s="61" t="s">
        <v>13</v>
      </c>
      <c r="C28" s="117" t="s">
        <v>14</v>
      </c>
      <c r="D28" s="515" t="s">
        <v>219</v>
      </c>
      <c r="E28" s="515"/>
      <c r="F28" s="515"/>
      <c r="G28" s="515"/>
      <c r="H28" s="516" t="s">
        <v>15</v>
      </c>
      <c r="I28" s="516"/>
      <c r="J28" s="516"/>
      <c r="K28" s="515" t="s">
        <v>217</v>
      </c>
      <c r="L28" s="515"/>
      <c r="M28" s="515"/>
      <c r="N28" s="517" t="s">
        <v>16</v>
      </c>
      <c r="O28" s="517"/>
      <c r="P28" s="147" t="s">
        <v>218</v>
      </c>
      <c r="Q28" s="51"/>
    </row>
    <row r="29" spans="1:20" ht="4.5" customHeight="1" thickBot="1" x14ac:dyDescent="0.25">
      <c r="A29" s="51"/>
      <c r="B29" s="518"/>
      <c r="C29" s="519"/>
      <c r="D29" s="519"/>
      <c r="E29" s="519"/>
      <c r="F29" s="519"/>
      <c r="G29" s="519"/>
      <c r="H29" s="519"/>
      <c r="I29" s="519"/>
      <c r="J29" s="519"/>
      <c r="K29" s="519"/>
      <c r="L29" s="519"/>
      <c r="M29" s="519"/>
      <c r="N29" s="519"/>
      <c r="O29" s="519"/>
      <c r="P29" s="520"/>
      <c r="Q29" s="51"/>
    </row>
    <row r="30" spans="1:20" ht="13.5" thickBot="1" x14ac:dyDescent="0.25">
      <c r="A30" s="51"/>
      <c r="B30" s="84" t="s">
        <v>7</v>
      </c>
      <c r="C30" s="521" t="s">
        <v>177</v>
      </c>
      <c r="D30" s="522"/>
      <c r="E30" s="522"/>
      <c r="F30" s="522"/>
      <c r="G30" s="522"/>
      <c r="H30" s="522"/>
      <c r="I30" s="522"/>
      <c r="J30" s="522"/>
      <c r="K30" s="522"/>
      <c r="L30" s="522"/>
      <c r="M30" s="522"/>
      <c r="N30" s="522"/>
      <c r="O30" s="522"/>
      <c r="P30" s="523"/>
      <c r="Q30" s="51"/>
    </row>
    <row r="31" spans="1:20" ht="4.5" customHeight="1" thickBot="1" x14ac:dyDescent="0.25">
      <c r="A31" s="51"/>
      <c r="B31" s="487"/>
      <c r="C31" s="488"/>
      <c r="D31" s="488"/>
      <c r="E31" s="488"/>
      <c r="F31" s="488"/>
      <c r="G31" s="488"/>
      <c r="H31" s="488"/>
      <c r="I31" s="488"/>
      <c r="J31" s="488"/>
      <c r="K31" s="488"/>
      <c r="L31" s="488"/>
      <c r="M31" s="488"/>
      <c r="N31" s="488"/>
      <c r="O31" s="488"/>
      <c r="P31" s="489"/>
      <c r="Q31" s="51"/>
    </row>
    <row r="32" spans="1:20" ht="13.5" thickBot="1" x14ac:dyDescent="0.25">
      <c r="A32" s="51"/>
      <c r="B32" s="84" t="s">
        <v>4</v>
      </c>
      <c r="C32" s="524" t="s">
        <v>71</v>
      </c>
      <c r="D32" s="522"/>
      <c r="E32" s="522"/>
      <c r="F32" s="522"/>
      <c r="G32" s="522"/>
      <c r="H32" s="522"/>
      <c r="I32" s="522"/>
      <c r="J32" s="522"/>
      <c r="K32" s="522"/>
      <c r="L32" s="522"/>
      <c r="M32" s="522"/>
      <c r="N32" s="522"/>
      <c r="O32" s="522"/>
      <c r="P32" s="523"/>
      <c r="Q32" s="51"/>
    </row>
    <row r="33" spans="1:17" ht="4.5" customHeight="1" thickBot="1" x14ac:dyDescent="0.25">
      <c r="A33" s="51"/>
      <c r="B33" s="487"/>
      <c r="C33" s="488"/>
      <c r="D33" s="488"/>
      <c r="E33" s="488"/>
      <c r="F33" s="488"/>
      <c r="G33" s="488"/>
      <c r="H33" s="488"/>
      <c r="I33" s="488"/>
      <c r="J33" s="488"/>
      <c r="K33" s="488"/>
      <c r="L33" s="488"/>
      <c r="M33" s="488"/>
      <c r="N33" s="488"/>
      <c r="O33" s="488"/>
      <c r="P33" s="489"/>
      <c r="Q33" s="51"/>
    </row>
    <row r="34" spans="1:17" ht="13.5" thickBot="1" x14ac:dyDescent="0.25">
      <c r="A34" s="51"/>
      <c r="B34" s="84" t="s">
        <v>23</v>
      </c>
      <c r="C34" s="524" t="s">
        <v>71</v>
      </c>
      <c r="D34" s="522"/>
      <c r="E34" s="522"/>
      <c r="F34" s="522"/>
      <c r="G34" s="522"/>
      <c r="H34" s="522"/>
      <c r="I34" s="522"/>
      <c r="J34" s="522"/>
      <c r="K34" s="522"/>
      <c r="L34" s="522"/>
      <c r="M34" s="522"/>
      <c r="N34" s="522"/>
      <c r="O34" s="522"/>
      <c r="P34" s="523"/>
      <c r="Q34" s="51"/>
    </row>
    <row r="35" spans="1:17" ht="4.5" customHeight="1" thickBot="1" x14ac:dyDescent="0.25">
      <c r="A35" s="51"/>
      <c r="B35" s="475"/>
      <c r="C35" s="476"/>
      <c r="D35" s="476"/>
      <c r="E35" s="476"/>
      <c r="F35" s="476"/>
      <c r="G35" s="476"/>
      <c r="H35" s="476"/>
      <c r="I35" s="476"/>
      <c r="J35" s="476"/>
      <c r="K35" s="476"/>
      <c r="L35" s="476"/>
      <c r="M35" s="476"/>
      <c r="N35" s="476"/>
      <c r="O35" s="476"/>
      <c r="P35" s="477"/>
      <c r="Q35" s="51"/>
    </row>
    <row r="36" spans="1:17" ht="16.5" customHeight="1" thickBot="1" x14ac:dyDescent="0.25">
      <c r="A36" s="51"/>
      <c r="B36" s="84" t="s">
        <v>64</v>
      </c>
      <c r="C36" s="521" t="s">
        <v>71</v>
      </c>
      <c r="D36" s="522"/>
      <c r="E36" s="522"/>
      <c r="F36" s="522"/>
      <c r="G36" s="522"/>
      <c r="H36" s="522"/>
      <c r="I36" s="522"/>
      <c r="J36" s="522"/>
      <c r="K36" s="522"/>
      <c r="L36" s="522"/>
      <c r="M36" s="522"/>
      <c r="N36" s="522"/>
      <c r="O36" s="522"/>
      <c r="P36" s="523"/>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25" t="s">
        <v>17</v>
      </c>
      <c r="C38" s="526"/>
      <c r="D38" s="526"/>
      <c r="E38" s="526"/>
      <c r="F38" s="526"/>
      <c r="G38" s="526"/>
      <c r="H38" s="526"/>
      <c r="I38" s="526"/>
      <c r="J38" s="526"/>
      <c r="K38" s="526"/>
      <c r="L38" s="526"/>
      <c r="M38" s="526"/>
      <c r="N38" s="526"/>
      <c r="O38" s="527"/>
      <c r="P38" s="528"/>
      <c r="Q38" s="51"/>
    </row>
    <row r="39" spans="1:17" x14ac:dyDescent="0.2">
      <c r="A39" s="51"/>
      <c r="B39" s="88" t="s">
        <v>22</v>
      </c>
      <c r="C39" s="525" t="s">
        <v>18</v>
      </c>
      <c r="D39" s="526"/>
      <c r="E39" s="526"/>
      <c r="F39" s="526"/>
      <c r="G39" s="528"/>
      <c r="H39" s="525" t="s">
        <v>7</v>
      </c>
      <c r="I39" s="526"/>
      <c r="J39" s="526"/>
      <c r="K39" s="526"/>
      <c r="L39" s="528"/>
      <c r="M39" s="525" t="s">
        <v>19</v>
      </c>
      <c r="N39" s="526"/>
      <c r="O39" s="527"/>
      <c r="P39" s="528"/>
      <c r="Q39" s="51"/>
    </row>
    <row r="40" spans="1:17" ht="30" customHeight="1" x14ac:dyDescent="0.2">
      <c r="A40" s="51"/>
      <c r="B40" s="62" t="s">
        <v>213</v>
      </c>
      <c r="C40" s="634" t="s">
        <v>215</v>
      </c>
      <c r="D40" s="635"/>
      <c r="E40" s="635"/>
      <c r="F40" s="635"/>
      <c r="G40" s="636"/>
      <c r="H40" s="637" t="s">
        <v>182</v>
      </c>
      <c r="I40" s="637"/>
      <c r="J40" s="637"/>
      <c r="K40" s="637"/>
      <c r="L40" s="637"/>
      <c r="M40" s="637" t="s">
        <v>301</v>
      </c>
      <c r="N40" s="637"/>
      <c r="O40" s="637"/>
      <c r="P40" s="638"/>
      <c r="Q40" s="51"/>
    </row>
    <row r="41" spans="1:17" ht="30" customHeight="1" x14ac:dyDescent="0.2">
      <c r="A41" s="51"/>
      <c r="B41" s="63" t="s">
        <v>214</v>
      </c>
      <c r="C41" s="634" t="s">
        <v>215</v>
      </c>
      <c r="D41" s="635"/>
      <c r="E41" s="635"/>
      <c r="F41" s="635"/>
      <c r="G41" s="636"/>
      <c r="H41" s="637" t="s">
        <v>182</v>
      </c>
      <c r="I41" s="637"/>
      <c r="J41" s="637"/>
      <c r="K41" s="637"/>
      <c r="L41" s="637"/>
      <c r="M41" s="637" t="s">
        <v>301</v>
      </c>
      <c r="N41" s="637"/>
      <c r="O41" s="637"/>
      <c r="P41" s="638"/>
      <c r="Q41" s="51"/>
    </row>
    <row r="42" spans="1:17" ht="13.5" customHeight="1" x14ac:dyDescent="0.2">
      <c r="A42" s="51"/>
      <c r="B42" s="89"/>
      <c r="C42" s="544"/>
      <c r="D42" s="544"/>
      <c r="E42" s="544"/>
      <c r="F42" s="544"/>
      <c r="G42" s="544"/>
      <c r="H42" s="544"/>
      <c r="I42" s="544"/>
      <c r="J42" s="544"/>
      <c r="K42" s="544"/>
      <c r="L42" s="544"/>
      <c r="M42" s="544"/>
      <c r="N42" s="544"/>
      <c r="O42" s="544"/>
      <c r="P42" s="545"/>
      <c r="Q42" s="51"/>
    </row>
    <row r="43" spans="1:17" ht="12.75" customHeight="1" x14ac:dyDescent="0.2">
      <c r="A43" s="51"/>
      <c r="B43" s="89"/>
      <c r="C43" s="544"/>
      <c r="D43" s="544"/>
      <c r="E43" s="544"/>
      <c r="F43" s="544"/>
      <c r="G43" s="544"/>
      <c r="H43" s="544"/>
      <c r="I43" s="544"/>
      <c r="J43" s="544"/>
      <c r="K43" s="544"/>
      <c r="L43" s="544"/>
      <c r="M43" s="544"/>
      <c r="N43" s="544"/>
      <c r="O43" s="544"/>
      <c r="P43" s="545"/>
      <c r="Q43" s="51"/>
    </row>
    <row r="44" spans="1:17" ht="11.25" customHeight="1" thickBot="1" x14ac:dyDescent="0.25">
      <c r="A44" s="51"/>
      <c r="B44" s="90"/>
      <c r="C44" s="552"/>
      <c r="D44" s="552"/>
      <c r="E44" s="552"/>
      <c r="F44" s="552"/>
      <c r="G44" s="552"/>
      <c r="H44" s="552"/>
      <c r="I44" s="552"/>
      <c r="J44" s="552"/>
      <c r="K44" s="552"/>
      <c r="L44" s="552"/>
      <c r="M44" s="552"/>
      <c r="N44" s="552"/>
      <c r="O44" s="552"/>
      <c r="P44" s="55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554" t="s">
        <v>8</v>
      </c>
      <c r="C46" s="555"/>
      <c r="D46" s="555"/>
      <c r="E46" s="555"/>
      <c r="F46" s="555"/>
      <c r="G46" s="555"/>
      <c r="H46" s="555"/>
      <c r="I46" s="555"/>
      <c r="J46" s="555"/>
      <c r="K46" s="555"/>
      <c r="L46" s="555"/>
      <c r="M46" s="555"/>
      <c r="N46" s="555"/>
      <c r="O46" s="555"/>
      <c r="P46" s="55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557" t="s">
        <v>20</v>
      </c>
      <c r="C48" s="64" t="s">
        <v>9</v>
      </c>
      <c r="D48" s="65" t="s">
        <v>149</v>
      </c>
      <c r="E48" s="65" t="s">
        <v>150</v>
      </c>
      <c r="F48" s="65" t="s">
        <v>151</v>
      </c>
      <c r="G48" s="65" t="s">
        <v>152</v>
      </c>
      <c r="H48" s="65" t="s">
        <v>153</v>
      </c>
      <c r="I48" s="65" t="s">
        <v>154</v>
      </c>
      <c r="J48" s="65" t="s">
        <v>155</v>
      </c>
      <c r="K48" s="65" t="s">
        <v>156</v>
      </c>
      <c r="L48" s="65" t="s">
        <v>157</v>
      </c>
      <c r="M48" s="65" t="s">
        <v>158</v>
      </c>
      <c r="N48" s="65" t="s">
        <v>159</v>
      </c>
      <c r="O48" s="65" t="s">
        <v>160</v>
      </c>
      <c r="P48" s="66" t="s">
        <v>10</v>
      </c>
      <c r="Q48" s="51"/>
    </row>
    <row r="49" spans="1:17" ht="13.5" thickBot="1" x14ac:dyDescent="0.25">
      <c r="A49" s="51"/>
      <c r="B49" s="558"/>
      <c r="C49" s="67" t="s">
        <v>10</v>
      </c>
      <c r="D49" s="68"/>
      <c r="E49" s="68"/>
      <c r="F49" s="278">
        <f>RegistroNivel!D10</f>
        <v>0.23100000000000001</v>
      </c>
      <c r="G49" s="70"/>
      <c r="H49" s="70"/>
      <c r="I49" s="69">
        <f>+RegistroNivel!F10</f>
        <v>0.57600000000000007</v>
      </c>
      <c r="J49" s="70"/>
      <c r="K49" s="70"/>
      <c r="L49" s="69">
        <f>+RegistroNivel!H10</f>
        <v>0.41799999999999998</v>
      </c>
      <c r="M49" s="70"/>
      <c r="N49" s="70"/>
      <c r="O49" s="69">
        <f>+RegistroNivel!J10</f>
        <v>9.6000000000000002E-2</v>
      </c>
      <c r="P49" s="137">
        <f>+RegistroNivel!L10</f>
        <v>0.33024999999999999</v>
      </c>
      <c r="Q49" s="51"/>
    </row>
    <row r="50" spans="1:17" ht="4.5" customHeight="1" thickBot="1" x14ac:dyDescent="0.25">
      <c r="A50" s="51"/>
      <c r="B50" s="94">
        <v>0.9</v>
      </c>
      <c r="C50" s="71"/>
      <c r="D50" s="71"/>
      <c r="E50" s="71"/>
      <c r="F50" s="149" t="str">
        <f>+$C$26</f>
        <v>Mayor o Igual a 10%</v>
      </c>
      <c r="G50" s="150"/>
      <c r="H50" s="150"/>
      <c r="I50" s="149" t="str">
        <f>+$C$26</f>
        <v>Mayor o Igual a 10%</v>
      </c>
      <c r="J50" s="71"/>
      <c r="K50" s="71"/>
      <c r="L50" s="149" t="str">
        <f>+$C$26</f>
        <v>Mayor o Igual a 10%</v>
      </c>
      <c r="M50" s="71"/>
      <c r="N50" s="71"/>
      <c r="O50" s="149" t="str">
        <f>+$C$26</f>
        <v>Mayor o Igual a 10%</v>
      </c>
      <c r="P50" s="149" t="str">
        <f>+$C$26</f>
        <v>Mayor o Igual a 10%</v>
      </c>
      <c r="Q50" s="51"/>
    </row>
    <row r="51" spans="1:17" ht="22.5" customHeight="1" thickBot="1" x14ac:dyDescent="0.25">
      <c r="A51" s="51"/>
      <c r="B51" s="559" t="s">
        <v>21</v>
      </c>
      <c r="C51" s="560"/>
      <c r="D51" s="560"/>
      <c r="E51" s="560"/>
      <c r="F51" s="560"/>
      <c r="G51" s="560"/>
      <c r="H51" s="560"/>
      <c r="I51" s="560"/>
      <c r="J51" s="560"/>
      <c r="K51" s="560"/>
      <c r="L51" s="560"/>
      <c r="M51" s="560"/>
      <c r="N51" s="560"/>
      <c r="O51" s="560"/>
      <c r="P51" s="561"/>
      <c r="Q51" s="51"/>
    </row>
    <row r="52" spans="1:17" x14ac:dyDescent="0.2">
      <c r="A52" s="51"/>
      <c r="B52" s="567"/>
      <c r="C52" s="568"/>
      <c r="D52" s="568"/>
      <c r="E52" s="568"/>
      <c r="F52" s="568"/>
      <c r="G52" s="568"/>
      <c r="H52" s="568"/>
      <c r="I52" s="568"/>
      <c r="J52" s="568"/>
      <c r="K52" s="568"/>
      <c r="L52" s="568"/>
      <c r="M52" s="568"/>
      <c r="N52" s="568"/>
      <c r="O52" s="568"/>
      <c r="P52" s="569"/>
      <c r="Q52" s="51"/>
    </row>
    <row r="53" spans="1:17" x14ac:dyDescent="0.2">
      <c r="A53" s="51"/>
      <c r="B53" s="570"/>
      <c r="C53" s="571"/>
      <c r="D53" s="571"/>
      <c r="E53" s="571"/>
      <c r="F53" s="571"/>
      <c r="G53" s="571"/>
      <c r="H53" s="571"/>
      <c r="I53" s="571"/>
      <c r="J53" s="571"/>
      <c r="K53" s="571"/>
      <c r="L53" s="571"/>
      <c r="M53" s="571"/>
      <c r="N53" s="571"/>
      <c r="O53" s="571"/>
      <c r="P53" s="572"/>
      <c r="Q53" s="51"/>
    </row>
    <row r="54" spans="1:17" x14ac:dyDescent="0.2">
      <c r="A54" s="51"/>
      <c r="B54" s="570"/>
      <c r="C54" s="571"/>
      <c r="D54" s="571"/>
      <c r="E54" s="571"/>
      <c r="F54" s="571"/>
      <c r="G54" s="571"/>
      <c r="H54" s="571"/>
      <c r="I54" s="571"/>
      <c r="J54" s="571"/>
      <c r="K54" s="571"/>
      <c r="L54" s="571"/>
      <c r="M54" s="571"/>
      <c r="N54" s="571"/>
      <c r="O54" s="571"/>
      <c r="P54" s="572"/>
      <c r="Q54" s="51"/>
    </row>
    <row r="55" spans="1:17" x14ac:dyDescent="0.2">
      <c r="A55" s="51"/>
      <c r="B55" s="570"/>
      <c r="C55" s="571"/>
      <c r="D55" s="571"/>
      <c r="E55" s="571"/>
      <c r="F55" s="571"/>
      <c r="G55" s="571"/>
      <c r="H55" s="571"/>
      <c r="I55" s="571"/>
      <c r="J55" s="571"/>
      <c r="K55" s="571"/>
      <c r="L55" s="571"/>
      <c r="M55" s="571"/>
      <c r="N55" s="571"/>
      <c r="O55" s="571"/>
      <c r="P55" s="572"/>
      <c r="Q55" s="51"/>
    </row>
    <row r="56" spans="1:17" x14ac:dyDescent="0.2">
      <c r="A56" s="51"/>
      <c r="B56" s="570"/>
      <c r="C56" s="571"/>
      <c r="D56" s="571"/>
      <c r="E56" s="571"/>
      <c r="F56" s="571"/>
      <c r="G56" s="571"/>
      <c r="H56" s="571"/>
      <c r="I56" s="571"/>
      <c r="J56" s="571"/>
      <c r="K56" s="571"/>
      <c r="L56" s="571"/>
      <c r="M56" s="571"/>
      <c r="N56" s="571"/>
      <c r="O56" s="571"/>
      <c r="P56" s="572"/>
      <c r="Q56" s="51"/>
    </row>
    <row r="57" spans="1:17" x14ac:dyDescent="0.2">
      <c r="A57" s="51"/>
      <c r="B57" s="570"/>
      <c r="C57" s="571"/>
      <c r="D57" s="571"/>
      <c r="E57" s="571"/>
      <c r="F57" s="571"/>
      <c r="G57" s="571"/>
      <c r="H57" s="571"/>
      <c r="I57" s="571"/>
      <c r="J57" s="571"/>
      <c r="K57" s="571"/>
      <c r="L57" s="571"/>
      <c r="M57" s="571"/>
      <c r="N57" s="571"/>
      <c r="O57" s="571"/>
      <c r="P57" s="572"/>
      <c r="Q57" s="51"/>
    </row>
    <row r="58" spans="1:17" x14ac:dyDescent="0.2">
      <c r="A58" s="51"/>
      <c r="B58" s="570"/>
      <c r="C58" s="571"/>
      <c r="D58" s="571"/>
      <c r="E58" s="571"/>
      <c r="F58" s="571"/>
      <c r="G58" s="571"/>
      <c r="H58" s="571"/>
      <c r="I58" s="571"/>
      <c r="J58" s="571"/>
      <c r="K58" s="571"/>
      <c r="L58" s="571"/>
      <c r="M58" s="571"/>
      <c r="N58" s="571"/>
      <c r="O58" s="571"/>
      <c r="P58" s="572"/>
      <c r="Q58" s="51"/>
    </row>
    <row r="59" spans="1:17" x14ac:dyDescent="0.2">
      <c r="A59" s="51"/>
      <c r="B59" s="570"/>
      <c r="C59" s="571"/>
      <c r="D59" s="571"/>
      <c r="E59" s="571"/>
      <c r="F59" s="571"/>
      <c r="G59" s="571"/>
      <c r="H59" s="571"/>
      <c r="I59" s="571"/>
      <c r="J59" s="571"/>
      <c r="K59" s="571"/>
      <c r="L59" s="571"/>
      <c r="M59" s="571"/>
      <c r="N59" s="571"/>
      <c r="O59" s="571"/>
      <c r="P59" s="572"/>
      <c r="Q59" s="51"/>
    </row>
    <row r="60" spans="1:17" x14ac:dyDescent="0.2">
      <c r="A60" s="51"/>
      <c r="B60" s="570"/>
      <c r="C60" s="571"/>
      <c r="D60" s="571"/>
      <c r="E60" s="571"/>
      <c r="F60" s="571"/>
      <c r="G60" s="571"/>
      <c r="H60" s="571"/>
      <c r="I60" s="571"/>
      <c r="J60" s="571"/>
      <c r="K60" s="571"/>
      <c r="L60" s="571"/>
      <c r="M60" s="571"/>
      <c r="N60" s="571"/>
      <c r="O60" s="571"/>
      <c r="P60" s="572"/>
      <c r="Q60" s="51"/>
    </row>
    <row r="61" spans="1:17" x14ac:dyDescent="0.2">
      <c r="A61" s="51"/>
      <c r="B61" s="570"/>
      <c r="C61" s="571"/>
      <c r="D61" s="571"/>
      <c r="E61" s="571"/>
      <c r="F61" s="571"/>
      <c r="G61" s="571"/>
      <c r="H61" s="571"/>
      <c r="I61" s="571"/>
      <c r="J61" s="571"/>
      <c r="K61" s="571"/>
      <c r="L61" s="571"/>
      <c r="M61" s="571"/>
      <c r="N61" s="571"/>
      <c r="O61" s="571"/>
      <c r="P61" s="572"/>
      <c r="Q61" s="51"/>
    </row>
    <row r="62" spans="1:17" x14ac:dyDescent="0.2">
      <c r="A62" s="51"/>
      <c r="B62" s="570"/>
      <c r="C62" s="571"/>
      <c r="D62" s="571"/>
      <c r="E62" s="571"/>
      <c r="F62" s="571"/>
      <c r="G62" s="571"/>
      <c r="H62" s="571"/>
      <c r="I62" s="571"/>
      <c r="J62" s="571"/>
      <c r="K62" s="571"/>
      <c r="L62" s="571"/>
      <c r="M62" s="571"/>
      <c r="N62" s="571"/>
      <c r="O62" s="571"/>
      <c r="P62" s="572"/>
      <c r="Q62" s="51"/>
    </row>
    <row r="63" spans="1:17" x14ac:dyDescent="0.2">
      <c r="A63" s="51"/>
      <c r="B63" s="570"/>
      <c r="C63" s="571"/>
      <c r="D63" s="571"/>
      <c r="E63" s="571"/>
      <c r="F63" s="571"/>
      <c r="G63" s="571"/>
      <c r="H63" s="571"/>
      <c r="I63" s="571"/>
      <c r="J63" s="571"/>
      <c r="K63" s="571"/>
      <c r="L63" s="571"/>
      <c r="M63" s="571"/>
      <c r="N63" s="571"/>
      <c r="O63" s="571"/>
      <c r="P63" s="572"/>
      <c r="Q63" s="51"/>
    </row>
    <row r="64" spans="1:17" x14ac:dyDescent="0.2">
      <c r="A64" s="51"/>
      <c r="B64" s="570"/>
      <c r="C64" s="571"/>
      <c r="D64" s="571"/>
      <c r="E64" s="571"/>
      <c r="F64" s="571"/>
      <c r="G64" s="571"/>
      <c r="H64" s="571"/>
      <c r="I64" s="571"/>
      <c r="J64" s="571"/>
      <c r="K64" s="571"/>
      <c r="L64" s="571"/>
      <c r="M64" s="571"/>
      <c r="N64" s="571"/>
      <c r="O64" s="571"/>
      <c r="P64" s="572"/>
      <c r="Q64" s="51"/>
    </row>
    <row r="65" spans="1:19" x14ac:dyDescent="0.2">
      <c r="A65" s="51"/>
      <c r="B65" s="570"/>
      <c r="C65" s="571"/>
      <c r="D65" s="571"/>
      <c r="E65" s="571"/>
      <c r="F65" s="571"/>
      <c r="G65" s="571"/>
      <c r="H65" s="571"/>
      <c r="I65" s="571"/>
      <c r="J65" s="571"/>
      <c r="K65" s="571"/>
      <c r="L65" s="571"/>
      <c r="M65" s="571"/>
      <c r="N65" s="571"/>
      <c r="O65" s="571"/>
      <c r="P65" s="572"/>
      <c r="Q65" s="51"/>
    </row>
    <row r="66" spans="1:19" x14ac:dyDescent="0.2">
      <c r="A66" s="51"/>
      <c r="B66" s="570"/>
      <c r="C66" s="571"/>
      <c r="D66" s="571"/>
      <c r="E66" s="571"/>
      <c r="F66" s="571"/>
      <c r="G66" s="571"/>
      <c r="H66" s="571"/>
      <c r="I66" s="571"/>
      <c r="J66" s="571"/>
      <c r="K66" s="571"/>
      <c r="L66" s="571"/>
      <c r="M66" s="571"/>
      <c r="N66" s="571"/>
      <c r="O66" s="571"/>
      <c r="P66" s="572"/>
      <c r="Q66" s="51"/>
    </row>
    <row r="67" spans="1:19" ht="13.5" thickBot="1" x14ac:dyDescent="0.25">
      <c r="A67" s="51"/>
      <c r="B67" s="573"/>
      <c r="C67" s="574"/>
      <c r="D67" s="574"/>
      <c r="E67" s="574"/>
      <c r="F67" s="574"/>
      <c r="G67" s="574"/>
      <c r="H67" s="574"/>
      <c r="I67" s="574"/>
      <c r="J67" s="574"/>
      <c r="K67" s="574"/>
      <c r="L67" s="574"/>
      <c r="M67" s="574"/>
      <c r="N67" s="574"/>
      <c r="O67" s="574"/>
      <c r="P67" s="575"/>
      <c r="Q67" s="51"/>
    </row>
    <row r="68" spans="1:19" s="52" customFormat="1" ht="4.5" customHeight="1" thickBot="1" x14ac:dyDescent="0.25">
      <c r="A68" s="576"/>
      <c r="B68" s="576"/>
      <c r="C68" s="576"/>
      <c r="D68" s="576"/>
      <c r="E68" s="576"/>
      <c r="F68" s="576"/>
      <c r="G68" s="576"/>
      <c r="H68" s="576"/>
      <c r="I68" s="576"/>
      <c r="J68" s="576"/>
      <c r="K68" s="576"/>
      <c r="L68" s="576"/>
      <c r="M68" s="576"/>
      <c r="N68" s="576"/>
      <c r="O68" s="576"/>
      <c r="P68" s="576"/>
      <c r="Q68" s="576"/>
      <c r="S68" s="97"/>
    </row>
    <row r="69" spans="1:19" ht="15" customHeight="1" x14ac:dyDescent="0.2">
      <c r="A69" s="51"/>
      <c r="B69" s="577" t="s">
        <v>5</v>
      </c>
      <c r="C69" s="622" t="s">
        <v>185</v>
      </c>
      <c r="D69" s="623"/>
      <c r="E69" s="623"/>
      <c r="F69" s="623"/>
      <c r="G69" s="623"/>
      <c r="H69" s="623"/>
      <c r="I69" s="623"/>
      <c r="J69" s="623"/>
      <c r="K69" s="623"/>
      <c r="L69" s="623"/>
      <c r="M69" s="623"/>
      <c r="N69" s="623"/>
      <c r="O69" s="623"/>
      <c r="P69" s="624"/>
      <c r="Q69" s="51"/>
    </row>
    <row r="70" spans="1:19" ht="131.25" customHeight="1" thickBot="1" x14ac:dyDescent="0.25">
      <c r="A70" s="51"/>
      <c r="B70" s="578"/>
      <c r="C70" s="628" t="s">
        <v>323</v>
      </c>
      <c r="D70" s="629"/>
      <c r="E70" s="629"/>
      <c r="F70" s="629"/>
      <c r="G70" s="629"/>
      <c r="H70" s="629"/>
      <c r="I70" s="629"/>
      <c r="J70" s="629"/>
      <c r="K70" s="629"/>
      <c r="L70" s="629"/>
      <c r="M70" s="629"/>
      <c r="N70" s="629"/>
      <c r="O70" s="629"/>
      <c r="P70" s="630"/>
      <c r="Q70" s="51"/>
    </row>
    <row r="71" spans="1:19" ht="26.25" customHeight="1" x14ac:dyDescent="0.2">
      <c r="A71" s="51"/>
      <c r="B71" s="578"/>
      <c r="C71" s="622" t="s">
        <v>186</v>
      </c>
      <c r="D71" s="623"/>
      <c r="E71" s="623"/>
      <c r="F71" s="623"/>
      <c r="G71" s="623"/>
      <c r="H71" s="623"/>
      <c r="I71" s="623"/>
      <c r="J71" s="623"/>
      <c r="K71" s="623"/>
      <c r="L71" s="623"/>
      <c r="M71" s="623"/>
      <c r="N71" s="623"/>
      <c r="O71" s="623"/>
      <c r="P71" s="624"/>
      <c r="Q71" s="51"/>
    </row>
    <row r="72" spans="1:19" ht="135.75" customHeight="1" thickBot="1" x14ac:dyDescent="0.25">
      <c r="A72" s="51"/>
      <c r="B72" s="578"/>
      <c r="C72" s="628" t="s">
        <v>330</v>
      </c>
      <c r="D72" s="629"/>
      <c r="E72" s="629"/>
      <c r="F72" s="629"/>
      <c r="G72" s="629"/>
      <c r="H72" s="629"/>
      <c r="I72" s="629"/>
      <c r="J72" s="629"/>
      <c r="K72" s="629"/>
      <c r="L72" s="629"/>
      <c r="M72" s="629"/>
      <c r="N72" s="629"/>
      <c r="O72" s="629"/>
      <c r="P72" s="630"/>
      <c r="Q72" s="51"/>
    </row>
    <row r="73" spans="1:19" ht="15" customHeight="1" x14ac:dyDescent="0.2">
      <c r="A73" s="51"/>
      <c r="B73" s="578"/>
      <c r="C73" s="622" t="s">
        <v>187</v>
      </c>
      <c r="D73" s="623"/>
      <c r="E73" s="623"/>
      <c r="F73" s="623"/>
      <c r="G73" s="623"/>
      <c r="H73" s="623"/>
      <c r="I73" s="623"/>
      <c r="J73" s="623"/>
      <c r="K73" s="623"/>
      <c r="L73" s="623"/>
      <c r="M73" s="623"/>
      <c r="N73" s="623"/>
      <c r="O73" s="623"/>
      <c r="P73" s="624"/>
      <c r="Q73" s="51"/>
    </row>
    <row r="74" spans="1:19" ht="83.45" customHeight="1" thickBot="1" x14ac:dyDescent="0.25">
      <c r="A74" s="51"/>
      <c r="B74" s="578"/>
      <c r="C74" s="625" t="s">
        <v>322</v>
      </c>
      <c r="D74" s="626"/>
      <c r="E74" s="626"/>
      <c r="F74" s="626"/>
      <c r="G74" s="626"/>
      <c r="H74" s="626"/>
      <c r="I74" s="626"/>
      <c r="J74" s="626"/>
      <c r="K74" s="626"/>
      <c r="L74" s="626"/>
      <c r="M74" s="626"/>
      <c r="N74" s="626"/>
      <c r="O74" s="626"/>
      <c r="P74" s="627"/>
      <c r="Q74" s="51"/>
    </row>
    <row r="75" spans="1:19" ht="15" customHeight="1" x14ac:dyDescent="0.2">
      <c r="A75" s="51"/>
      <c r="B75" s="578"/>
      <c r="C75" s="622" t="s">
        <v>188</v>
      </c>
      <c r="D75" s="623"/>
      <c r="E75" s="623"/>
      <c r="F75" s="623"/>
      <c r="G75" s="623"/>
      <c r="H75" s="623"/>
      <c r="I75" s="623"/>
      <c r="J75" s="623"/>
      <c r="K75" s="623"/>
      <c r="L75" s="623"/>
      <c r="M75" s="623"/>
      <c r="N75" s="623"/>
      <c r="O75" s="623"/>
      <c r="P75" s="624"/>
      <c r="Q75" s="51"/>
    </row>
    <row r="76" spans="1:19" ht="158.25" customHeight="1" thickBot="1" x14ac:dyDescent="0.25">
      <c r="A76" s="51"/>
      <c r="B76" s="579"/>
      <c r="C76" s="625" t="s">
        <v>346</v>
      </c>
      <c r="D76" s="626"/>
      <c r="E76" s="626"/>
      <c r="F76" s="626"/>
      <c r="G76" s="626"/>
      <c r="H76" s="626"/>
      <c r="I76" s="626"/>
      <c r="J76" s="626"/>
      <c r="K76" s="626"/>
      <c r="L76" s="626"/>
      <c r="M76" s="626"/>
      <c r="N76" s="626"/>
      <c r="O76" s="626"/>
      <c r="P76" s="627"/>
      <c r="Q76" s="51"/>
    </row>
    <row r="77" spans="1:19" ht="30.75" customHeight="1" thickBot="1" x14ac:dyDescent="0.25">
      <c r="A77" s="51"/>
      <c r="B77" s="53" t="s">
        <v>63</v>
      </c>
      <c r="C77" s="639" t="s">
        <v>183</v>
      </c>
      <c r="D77" s="640"/>
      <c r="E77" s="640"/>
      <c r="F77" s="640"/>
      <c r="G77" s="640"/>
      <c r="H77" s="640"/>
      <c r="I77" s="640"/>
      <c r="J77" s="640"/>
      <c r="K77" s="640"/>
      <c r="L77" s="640"/>
      <c r="M77" s="640"/>
      <c r="N77" s="640"/>
      <c r="O77" s="640"/>
      <c r="P77" s="641"/>
      <c r="Q77" s="51"/>
    </row>
    <row r="78" spans="1:19" ht="27.75" customHeight="1" thickBot="1" x14ac:dyDescent="0.25">
      <c r="A78" s="51"/>
      <c r="B78" s="53" t="s">
        <v>84</v>
      </c>
      <c r="C78" s="642" t="s">
        <v>85</v>
      </c>
      <c r="D78" s="642"/>
      <c r="E78" s="642"/>
      <c r="F78" s="642"/>
      <c r="G78" s="642"/>
      <c r="H78" s="642"/>
      <c r="I78" s="642"/>
      <c r="J78" s="642"/>
      <c r="K78" s="642"/>
      <c r="L78" s="642"/>
      <c r="M78" s="642"/>
      <c r="N78" s="642"/>
      <c r="O78" s="642"/>
      <c r="P78" s="643"/>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22" t="s">
        <v>308</v>
      </c>
      <c r="S129" s="95"/>
    </row>
    <row r="130" spans="2:20" s="50" customFormat="1" x14ac:dyDescent="0.2">
      <c r="B130" s="222" t="s">
        <v>309</v>
      </c>
      <c r="S130" s="95"/>
    </row>
    <row r="131" spans="2:20" s="50" customFormat="1" x14ac:dyDescent="0.2">
      <c r="B131" s="222" t="s">
        <v>310</v>
      </c>
      <c r="S131" s="95"/>
    </row>
    <row r="132" spans="2:20" s="50" customFormat="1" x14ac:dyDescent="0.2">
      <c r="B132" s="222" t="s">
        <v>311</v>
      </c>
      <c r="S132" s="95"/>
    </row>
    <row r="133" spans="2:20" s="50" customFormat="1" x14ac:dyDescent="0.2">
      <c r="B133" s="223" t="s">
        <v>312</v>
      </c>
      <c r="S133" s="95"/>
    </row>
    <row r="134" spans="2:20" s="50" customFormat="1" x14ac:dyDescent="0.2">
      <c r="B134" s="59"/>
      <c r="S134" s="95"/>
    </row>
    <row r="135" spans="2:20" s="50" customFormat="1" x14ac:dyDescent="0.2">
      <c r="B135" s="59"/>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C77:P77"/>
    <mergeCell ref="C78:P78"/>
    <mergeCell ref="H44:L44"/>
    <mergeCell ref="M44:P44"/>
    <mergeCell ref="B46:P46"/>
    <mergeCell ref="B48:B49"/>
    <mergeCell ref="B51:P51"/>
    <mergeCell ref="B52:P67"/>
    <mergeCell ref="A68:Q68"/>
    <mergeCell ref="C44:G44"/>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J10:M10"/>
    <mergeCell ref="N10:P10"/>
    <mergeCell ref="C10:I10"/>
    <mergeCell ref="B11:P11"/>
    <mergeCell ref="B2:B5"/>
    <mergeCell ref="C2:M2"/>
    <mergeCell ref="N2:P2"/>
    <mergeCell ref="C3:M3"/>
    <mergeCell ref="N3:P3"/>
    <mergeCell ref="C4:M4"/>
    <mergeCell ref="N4:P4"/>
    <mergeCell ref="C5:M5"/>
    <mergeCell ref="N5:P5"/>
    <mergeCell ref="C75:P75"/>
    <mergeCell ref="C76:P76"/>
    <mergeCell ref="B69:B76"/>
    <mergeCell ref="C69:P69"/>
    <mergeCell ref="C70:P70"/>
    <mergeCell ref="C71:P71"/>
    <mergeCell ref="C72:P72"/>
    <mergeCell ref="C73:P73"/>
    <mergeCell ref="C74:P74"/>
  </mergeCells>
  <conditionalFormatting sqref="F49">
    <cfRule type="cellIs" dxfId="101" priority="21" stopIfTrue="1" operator="equal">
      <formula>"0"</formula>
    </cfRule>
    <cfRule type="cellIs" dxfId="100" priority="22" stopIfTrue="1" operator="lessThanOrEqual">
      <formula>$S$5</formula>
    </cfRule>
    <cfRule type="cellIs" dxfId="99" priority="23" stopIfTrue="1" operator="greaterThanOrEqual">
      <formula>$S$2</formula>
    </cfRule>
    <cfRule type="cellIs" dxfId="86" priority="24" stopIfTrue="1" operator="between">
      <formula>$S$4</formula>
      <formula>$S$3</formula>
    </cfRule>
  </conditionalFormatting>
  <conditionalFormatting sqref="I49">
    <cfRule type="cellIs" dxfId="98" priority="13" stopIfTrue="1" operator="equal">
      <formula>"0"</formula>
    </cfRule>
    <cfRule type="cellIs" dxfId="97" priority="14" stopIfTrue="1" operator="lessThanOrEqual">
      <formula>$S$5</formula>
    </cfRule>
    <cfRule type="cellIs" dxfId="96" priority="15" stopIfTrue="1" operator="greaterThanOrEqual">
      <formula>$S$2</formula>
    </cfRule>
    <cfRule type="cellIs" dxfId="85" priority="16" stopIfTrue="1" operator="between">
      <formula>$S$4</formula>
      <formula>$S$3</formula>
    </cfRule>
  </conditionalFormatting>
  <conditionalFormatting sqref="L49">
    <cfRule type="cellIs" dxfId="95" priority="9" stopIfTrue="1" operator="equal">
      <formula>"0"</formula>
    </cfRule>
    <cfRule type="cellIs" dxfId="94" priority="10" stopIfTrue="1" operator="lessThanOrEqual">
      <formula>$S$5</formula>
    </cfRule>
    <cfRule type="cellIs" dxfId="93" priority="11" stopIfTrue="1" operator="greaterThanOrEqual">
      <formula>$S$2</formula>
    </cfRule>
    <cfRule type="cellIs" dxfId="84" priority="12" stopIfTrue="1" operator="between">
      <formula>$S$4</formula>
      <formula>$S$3</formula>
    </cfRule>
  </conditionalFormatting>
  <conditionalFormatting sqref="P49">
    <cfRule type="cellIs" dxfId="92" priority="5" stopIfTrue="1" operator="equal">
      <formula>"0"</formula>
    </cfRule>
    <cfRule type="cellIs" dxfId="91" priority="6" stopIfTrue="1" operator="lessThanOrEqual">
      <formula>$S$5</formula>
    </cfRule>
    <cfRule type="cellIs" dxfId="90" priority="7" stopIfTrue="1" operator="greaterThanOrEqual">
      <formula>$S$2</formula>
    </cfRule>
    <cfRule type="cellIs" dxfId="83" priority="8" stopIfTrue="1" operator="between">
      <formula>$S$4</formula>
      <formula>$S$3</formula>
    </cfRule>
  </conditionalFormatting>
  <conditionalFormatting sqref="O49">
    <cfRule type="cellIs" dxfId="89" priority="1" stopIfTrue="1" operator="equal">
      <formula>"0"</formula>
    </cfRule>
    <cfRule type="cellIs" dxfId="88" priority="2" stopIfTrue="1" operator="lessThanOrEqual">
      <formula>$S$5</formula>
    </cfRule>
    <cfRule type="cellIs" dxfId="87" priority="3" stopIfTrue="1" operator="greaterThanOrEqual">
      <formula>$S$2</formula>
    </cfRule>
    <cfRule type="cellIs" dxfId="82"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"2023,2024,2025,2026,2027"</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vigencia 2022</Comentarios>
    <Fase xmlns="ff8e3638-9d45-4162-afb4-6d390653d547">a. Ficha Téncnica</Fase>
  </documentManagement>
</p:properties>
</file>

<file path=customXml/itemProps1.xml><?xml version="1.0" encoding="utf-8"?>
<ds:datastoreItem xmlns:ds="http://schemas.openxmlformats.org/officeDocument/2006/customXml" ds:itemID="{09CB777E-AA7E-43F7-937B-232686197B4D}">
  <ds:schemaRefs>
    <ds:schemaRef ds:uri="http://schemas.microsoft.com/office/2006/metadata/customXsn"/>
  </ds:schemaRefs>
</ds:datastoreItem>
</file>

<file path=customXml/itemProps2.xml><?xml version="1.0" encoding="utf-8"?>
<ds:datastoreItem xmlns:ds="http://schemas.openxmlformats.org/officeDocument/2006/customXml" ds:itemID="{F8EC1C24-AC82-4D59-B9E4-D1042445487D}">
  <ds:schemaRefs>
    <ds:schemaRef ds:uri="http://schemas.microsoft.com/sharepoint/v3/contenttype/forms"/>
  </ds:schemaRefs>
</ds:datastoreItem>
</file>

<file path=customXml/itemProps3.xml><?xml version="1.0" encoding="utf-8"?>
<ds:datastoreItem xmlns:ds="http://schemas.openxmlformats.org/officeDocument/2006/customXml" ds:itemID="{D2E4BD38-502B-4F47-8B8C-DBC13248B9B6}">
  <ds:schemaRefs>
    <ds:schemaRef ds:uri="office.server.policy"/>
  </ds:schemaRefs>
</ds:datastoreItem>
</file>

<file path=customXml/itemProps4.xml><?xml version="1.0" encoding="utf-8"?>
<ds:datastoreItem xmlns:ds="http://schemas.openxmlformats.org/officeDocument/2006/customXml" ds:itemID="{60966948-B706-4158-BED8-72A445811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6AC468B-6AAC-4DE3-859A-AAC1F2D494B9}">
  <ds:schemaRefs>
    <ds:schemaRef ds:uri="http://schemas.microsoft.com/office/2006/metadata/longProperties"/>
  </ds:schemaRefs>
</ds:datastoreItem>
</file>

<file path=customXml/itemProps6.xml><?xml version="1.0" encoding="utf-8"?>
<ds:datastoreItem xmlns:ds="http://schemas.openxmlformats.org/officeDocument/2006/customXml" ds:itemID="{7DDF3DCF-721C-4872-BC56-9AB899A052D6}">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f8e3638-9d45-4162-afb4-6d390653d54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Toma Posesion </vt:lpstr>
      <vt:lpstr>Registro Toma Poses </vt:lpstr>
      <vt:lpstr>Oport Termin Proc</vt:lpstr>
      <vt:lpstr>Regis Opor Term Pro</vt:lpstr>
      <vt:lpstr>TiempoCubrimientoVac</vt:lpstr>
      <vt:lpstr>RegistroTiempoCubrimientoVac</vt:lpstr>
      <vt:lpstr>Poblamiento</vt:lpstr>
      <vt:lpstr>RegistroPoblam</vt:lpstr>
      <vt:lpstr>NivelConocimiento</vt:lpstr>
      <vt:lpstr>RegistroNivel</vt:lpstr>
      <vt:lpstr>PlanBienestar</vt:lpstr>
      <vt:lpstr>RegistroBienestar</vt:lpstr>
      <vt:lpstr>EfectividadInducción</vt:lpstr>
      <vt:lpstr>RegistroInducción</vt:lpstr>
      <vt:lpstr>EficaciaSST</vt:lpstr>
      <vt:lpstr>RegistroSST</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Proceso Gestión del Talento Humano</dc:title>
  <dc:creator>hoslanders</dc:creator>
  <cp:lastModifiedBy>Ruben Dario Moreno Posada</cp:lastModifiedBy>
  <cp:lastPrinted>2014-10-10T12:56:08Z</cp:lastPrinted>
  <dcterms:created xsi:type="dcterms:W3CDTF">2012-02-20T19:54:14Z</dcterms:created>
  <dcterms:modified xsi:type="dcterms:W3CDTF">2024-06-07T12:51:10Z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del Talento Humano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NV5X2DCNMZXR-1675502055-129</vt:lpwstr>
  </property>
  <property fmtid="{D5CDD505-2E9C-101B-9397-08002B2CF9AE}" pid="13" name="_dlc_DocIdItemGuid">
    <vt:lpwstr>dfb8eb56-899e-4774-935d-5515a985fa2c</vt:lpwstr>
  </property>
  <property fmtid="{D5CDD505-2E9C-101B-9397-08002B2CF9AE}" pid="14" name="_dlc_DocIdUrl">
    <vt:lpwstr>https://www.supersociedades.gov.co/nuestra_entidad/Planeacion/_layouts/15/DocIdRedir.aspx?ID=NV5X2DCNMZXR-1675502055-129, NV5X2DCNMZXR-1675502055-129</vt:lpwstr>
  </property>
  <property fmtid="{D5CDD505-2E9C-101B-9397-08002B2CF9AE}" pid="15" name="_Version">
    <vt:lpwstr>1</vt:lpwstr>
  </property>
  <property fmtid="{D5CDD505-2E9C-101B-9397-08002B2CF9AE}" pid="16" name="SeoMetaDescription">
    <vt:lpwstr/>
  </property>
  <property fmtid="{D5CDD505-2E9C-101B-9397-08002B2CF9AE}" pid="17" name="_activity">
    <vt:lpwstr/>
  </property>
</Properties>
</file>