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ario Latorre\2022\"/>
    </mc:Choice>
  </mc:AlternateContent>
  <bookViews>
    <workbookView xWindow="0" yWindow="0" windowWidth="20490" windowHeight="8310" tabRatio="900"/>
  </bookViews>
  <sheets>
    <sheet name="Plan de trabajo" sheetId="5" r:id="rId1"/>
  </sheets>
  <calcPr calcId="162913"/>
</workbook>
</file>

<file path=xl/calcChain.xml><?xml version="1.0" encoding="utf-8"?>
<calcChain xmlns="http://schemas.openxmlformats.org/spreadsheetml/2006/main">
  <c r="V24" i="5" l="1"/>
  <c r="J24" i="5"/>
  <c r="I24" i="5"/>
  <c r="H24" i="5"/>
  <c r="G24" i="5"/>
  <c r="F24" i="5"/>
  <c r="E24" i="5"/>
  <c r="D24" i="5"/>
  <c r="C24" i="5"/>
  <c r="B24" i="5"/>
  <c r="A24" i="5"/>
  <c r="J22" i="5"/>
  <c r="I22" i="5"/>
  <c r="H22" i="5"/>
  <c r="G22" i="5"/>
  <c r="F22" i="5"/>
  <c r="E22" i="5"/>
  <c r="D22" i="5"/>
  <c r="C22" i="5"/>
  <c r="B22" i="5"/>
  <c r="A22" i="5"/>
  <c r="V28" i="5" l="1"/>
  <c r="J28" i="5"/>
  <c r="I28" i="5"/>
  <c r="H28" i="5"/>
  <c r="G28" i="5"/>
  <c r="F28" i="5"/>
  <c r="E28" i="5"/>
  <c r="D28" i="5"/>
  <c r="C28" i="5"/>
  <c r="B28" i="5"/>
  <c r="A28" i="5"/>
  <c r="V13" i="5"/>
  <c r="J13" i="5"/>
  <c r="I13" i="5"/>
  <c r="H13" i="5"/>
  <c r="G13" i="5"/>
  <c r="F13" i="5"/>
  <c r="E13" i="5"/>
  <c r="D13" i="5"/>
  <c r="C13" i="5"/>
  <c r="B13" i="5"/>
  <c r="A13" i="5"/>
  <c r="N26" i="5" l="1"/>
  <c r="N21" i="5"/>
  <c r="N17" i="5"/>
  <c r="N14" i="5" l="1"/>
  <c r="D14" i="5" s="1"/>
  <c r="V29" i="5"/>
  <c r="J29" i="5"/>
  <c r="I29" i="5"/>
  <c r="H29" i="5"/>
  <c r="G29" i="5"/>
  <c r="F29" i="5"/>
  <c r="E29" i="5"/>
  <c r="D29" i="5"/>
  <c r="C29" i="5"/>
  <c r="B29" i="5"/>
  <c r="A29" i="5"/>
  <c r="V27" i="5"/>
  <c r="J27" i="5"/>
  <c r="I27" i="5"/>
  <c r="H27" i="5"/>
  <c r="G27" i="5"/>
  <c r="F27" i="5"/>
  <c r="E27" i="5"/>
  <c r="D27" i="5"/>
  <c r="C27" i="5"/>
  <c r="B27" i="5"/>
  <c r="A27" i="5"/>
  <c r="V25" i="5"/>
  <c r="J25" i="5"/>
  <c r="I25" i="5"/>
  <c r="H25" i="5"/>
  <c r="G25" i="5"/>
  <c r="F25" i="5"/>
  <c r="E25" i="5"/>
  <c r="D25" i="5"/>
  <c r="C25" i="5"/>
  <c r="B25" i="5"/>
  <c r="A25" i="5"/>
  <c r="V23" i="5"/>
  <c r="J23" i="5"/>
  <c r="I23" i="5"/>
  <c r="H23" i="5"/>
  <c r="G23" i="5"/>
  <c r="F23" i="5"/>
  <c r="E23" i="5"/>
  <c r="D23" i="5"/>
  <c r="C23" i="5"/>
  <c r="B23" i="5"/>
  <c r="A23" i="5"/>
  <c r="V20" i="5"/>
  <c r="V19" i="5"/>
  <c r="V18" i="5"/>
  <c r="V16" i="5"/>
  <c r="V15" i="5"/>
  <c r="V12" i="5"/>
  <c r="V11" i="5"/>
  <c r="V9" i="5"/>
  <c r="V8" i="5"/>
  <c r="V7" i="5"/>
  <c r="N10" i="5"/>
  <c r="N6" i="5"/>
  <c r="W2" i="5"/>
  <c r="J20" i="5"/>
  <c r="I20" i="5"/>
  <c r="H20" i="5"/>
  <c r="G20" i="5"/>
  <c r="F20" i="5"/>
  <c r="E20" i="5"/>
  <c r="D20" i="5"/>
  <c r="C20" i="5"/>
  <c r="B20" i="5"/>
  <c r="A20" i="5"/>
  <c r="J19" i="5"/>
  <c r="I19" i="5"/>
  <c r="H19" i="5"/>
  <c r="G19" i="5"/>
  <c r="F19" i="5"/>
  <c r="E19" i="5"/>
  <c r="D19" i="5"/>
  <c r="C19" i="5"/>
  <c r="B19" i="5"/>
  <c r="A19" i="5"/>
  <c r="J18" i="5"/>
  <c r="I18" i="5"/>
  <c r="H18" i="5"/>
  <c r="G18" i="5"/>
  <c r="F18" i="5"/>
  <c r="E18" i="5"/>
  <c r="D18" i="5"/>
  <c r="C18" i="5"/>
  <c r="B18" i="5"/>
  <c r="A18" i="5"/>
  <c r="J16" i="5"/>
  <c r="I16" i="5"/>
  <c r="H16" i="5"/>
  <c r="G16" i="5"/>
  <c r="F16" i="5"/>
  <c r="E16" i="5"/>
  <c r="D16" i="5"/>
  <c r="C16" i="5"/>
  <c r="B16" i="5"/>
  <c r="A16" i="5"/>
  <c r="J15" i="5"/>
  <c r="I15" i="5"/>
  <c r="H15" i="5"/>
  <c r="G15" i="5"/>
  <c r="F15" i="5"/>
  <c r="E15" i="5"/>
  <c r="D15" i="5"/>
  <c r="C15" i="5"/>
  <c r="B15" i="5"/>
  <c r="A15" i="5"/>
  <c r="J12" i="5"/>
  <c r="I12" i="5"/>
  <c r="H12" i="5"/>
  <c r="G12" i="5"/>
  <c r="F12" i="5"/>
  <c r="E12" i="5"/>
  <c r="D12" i="5"/>
  <c r="C12" i="5"/>
  <c r="B12" i="5"/>
  <c r="A12" i="5"/>
  <c r="J11" i="5"/>
  <c r="I11" i="5"/>
  <c r="H11" i="5"/>
  <c r="G11" i="5"/>
  <c r="F11" i="5"/>
  <c r="E11" i="5"/>
  <c r="D11" i="5"/>
  <c r="C11" i="5"/>
  <c r="B11" i="5"/>
  <c r="A11" i="5"/>
  <c r="B7" i="5"/>
  <c r="C7" i="5"/>
  <c r="D7" i="5"/>
  <c r="E7" i="5"/>
  <c r="F7" i="5"/>
  <c r="G7" i="5"/>
  <c r="H7" i="5"/>
  <c r="I7" i="5"/>
  <c r="J7" i="5"/>
  <c r="B8" i="5"/>
  <c r="C8" i="5"/>
  <c r="D8" i="5"/>
  <c r="E8" i="5"/>
  <c r="F8" i="5"/>
  <c r="G8" i="5"/>
  <c r="H8" i="5"/>
  <c r="I8" i="5"/>
  <c r="J8" i="5"/>
  <c r="B9" i="5"/>
  <c r="C9" i="5"/>
  <c r="D9" i="5"/>
  <c r="E9" i="5"/>
  <c r="F9" i="5"/>
  <c r="G9" i="5"/>
  <c r="H9" i="5"/>
  <c r="I9" i="5"/>
  <c r="J9" i="5"/>
  <c r="A7" i="5"/>
  <c r="A8" i="5"/>
  <c r="A9" i="5"/>
  <c r="Q24" i="5" l="1"/>
  <c r="S24" i="5"/>
  <c r="R24" i="5"/>
  <c r="E6" i="5"/>
  <c r="P4" i="5"/>
  <c r="Q28" i="5"/>
  <c r="S28" i="5"/>
  <c r="R28" i="5"/>
  <c r="Q13" i="5"/>
  <c r="S13" i="5"/>
  <c r="R13" i="5"/>
  <c r="D6" i="5"/>
  <c r="A14" i="5"/>
  <c r="E14" i="5"/>
  <c r="J14" i="5"/>
  <c r="H14" i="5"/>
  <c r="B14" i="5"/>
  <c r="A10" i="5"/>
  <c r="I10" i="5"/>
  <c r="F14" i="5"/>
  <c r="F6" i="5"/>
  <c r="H10" i="5"/>
  <c r="I14" i="5"/>
  <c r="G14" i="5"/>
  <c r="B10" i="5"/>
  <c r="J10" i="5"/>
  <c r="E10" i="5"/>
  <c r="C10" i="5"/>
  <c r="G10" i="5"/>
  <c r="D10" i="5"/>
  <c r="V30" i="5"/>
  <c r="I6" i="5"/>
  <c r="F10" i="5"/>
  <c r="C14" i="5"/>
  <c r="H6" i="5"/>
  <c r="A26" i="5"/>
  <c r="A6" i="5"/>
  <c r="J6" i="5"/>
  <c r="G6" i="5"/>
  <c r="J26" i="5"/>
  <c r="B6" i="5"/>
  <c r="C6" i="5"/>
  <c r="S25" i="5"/>
  <c r="S29" i="5"/>
  <c r="Q23" i="5"/>
  <c r="R12" i="5"/>
  <c r="R15" i="5"/>
  <c r="Q20" i="5"/>
  <c r="Q15" i="5"/>
  <c r="R29" i="5"/>
  <c r="Q19" i="5"/>
  <c r="S8" i="5"/>
  <c r="S7" i="5"/>
  <c r="R20" i="5"/>
  <c r="Q12" i="5"/>
  <c r="R18" i="5"/>
  <c r="S20" i="5"/>
  <c r="S27" i="5"/>
  <c r="Q9" i="5"/>
  <c r="S18" i="5"/>
  <c r="Q8" i="5"/>
  <c r="S23" i="5"/>
  <c r="Q7" i="5"/>
  <c r="R16" i="5"/>
  <c r="Q25" i="5"/>
  <c r="S11" i="5"/>
  <c r="R8" i="5"/>
  <c r="R9" i="5"/>
  <c r="R19" i="5"/>
  <c r="Q18" i="5"/>
  <c r="S16" i="5"/>
  <c r="S19" i="5"/>
  <c r="S15" i="5"/>
  <c r="S9" i="5"/>
  <c r="R27" i="5"/>
  <c r="R25" i="5"/>
  <c r="Q16" i="5"/>
  <c r="Q11" i="5"/>
  <c r="Q27" i="5"/>
  <c r="R7" i="5"/>
  <c r="R11" i="5"/>
  <c r="R23" i="5"/>
  <c r="Q29" i="5"/>
  <c r="S12" i="5"/>
  <c r="I26" i="5" l="1"/>
  <c r="F26" i="5"/>
  <c r="B26" i="5"/>
  <c r="G26" i="5"/>
  <c r="H26" i="5"/>
  <c r="C26" i="5"/>
  <c r="I21" i="5"/>
  <c r="E26" i="5"/>
  <c r="D26" i="5"/>
  <c r="C21" i="5"/>
  <c r="E21" i="5"/>
  <c r="B21" i="5" l="1"/>
  <c r="J21" i="5"/>
  <c r="F21" i="5"/>
  <c r="A21" i="5"/>
  <c r="G21" i="5"/>
  <c r="D21" i="5"/>
  <c r="H21" i="5"/>
  <c r="A17" i="5"/>
  <c r="F17" i="5"/>
  <c r="C17" i="5"/>
  <c r="D17" i="5"/>
  <c r="B17" i="5"/>
  <c r="H17" i="5"/>
  <c r="E17" i="5"/>
  <c r="G17" i="5"/>
  <c r="J17" i="5"/>
  <c r="I17" i="5"/>
</calcChain>
</file>

<file path=xl/sharedStrings.xml><?xml version="1.0" encoding="utf-8"?>
<sst xmlns="http://schemas.openxmlformats.org/spreadsheetml/2006/main" count="76" uniqueCount="71">
  <si>
    <t>% Estado de tarea</t>
  </si>
  <si>
    <t>Tarea</t>
  </si>
  <si>
    <t>Estado 1-100</t>
  </si>
  <si>
    <t>Fecha Limite</t>
  </si>
  <si>
    <t>Alerta</t>
  </si>
  <si>
    <t>Fecha Inicio</t>
  </si>
  <si>
    <t>Entregable</t>
  </si>
  <si>
    <t xml:space="preserve">RECURSOS ASIGNADOS </t>
  </si>
  <si>
    <t>HxA</t>
  </si>
  <si>
    <t>Q A</t>
  </si>
  <si>
    <t>TH</t>
  </si>
  <si>
    <t>HxA= Horas por actividad</t>
  </si>
  <si>
    <t>Q A = Cantidad de actividades</t>
  </si>
  <si>
    <t>TH = Total Horas</t>
  </si>
  <si>
    <t>PROMEDIO GENERAL DE CUMPLIMIENTO</t>
  </si>
  <si>
    <t>FECHA HOY:</t>
  </si>
  <si>
    <t>CONTROL</t>
  </si>
  <si>
    <t>APROBADO POR|</t>
  </si>
  <si>
    <t>FECHA</t>
  </si>
  <si>
    <t>Realizó</t>
  </si>
  <si>
    <t>MARIO ALIRIO LATORRE SANCHEZ</t>
  </si>
  <si>
    <t>Aprobó</t>
  </si>
  <si>
    <t>HECTOR GERARDO GUERRERO GARCIA</t>
  </si>
  <si>
    <t>PLAN DE SEGURIDAD Y PRIVACIDAD DE LA INFORMACIÓN
2022</t>
  </si>
  <si>
    <t xml:space="preserve">1.Realizar las auditorias de sistemas a los aplicativos establecidos en la descripción de la necesidad y programadas por la Dirección de Supervisión de Cámaras de Comercio y sus Registros Públicos, en la ciudad de Bogotá, sobre los aplicativos
</t>
  </si>
  <si>
    <t>Desarrollar plan de tranajo de las auditorias</t>
  </si>
  <si>
    <t>Ejecutar plan de trabajo de auditorias</t>
  </si>
  <si>
    <t>Elaborar informe de auditoria</t>
  </si>
  <si>
    <t>Plan de trabajo de auditoria para cada sistema de información que se establezca.</t>
  </si>
  <si>
    <t>Informe de resultados de las Auditorias</t>
  </si>
  <si>
    <t>Contratista DTIC´s</t>
  </si>
  <si>
    <t>Acta de apertura y cierre de la auditoria.
Documentos de evidencias de auditoria obtenidos.</t>
  </si>
  <si>
    <t xml:space="preserve">3.Elabórar, actualizar y definir procedimientos, técnicas y metodologías para el Laboratorio Forense en relación con los procedimientos de gestión de evidencias ante cambios en las versiones de las herramientas de obtención, análisis y custodia de evidencias digitales que permitan apoyar las investigaciones administrativas de Informática forense que adelante la Entidad, así como, los procedimientos relacionados con el sistema de gestión de Seguridad de la información.
</t>
  </si>
  <si>
    <t>Lista de documentos a actualizar o crear</t>
  </si>
  <si>
    <t>Determinar documentos a actualizar o crear</t>
  </si>
  <si>
    <t>Elaborar y/o actualización de documentos</t>
  </si>
  <si>
    <t>Documentos actualizados o creados</t>
  </si>
  <si>
    <t xml:space="preserve">2.  Establecer programa de mitigación de vulnerabilidades trimestralmente, acorde con los informes de la herramienta de Microsoft Office 365 Defender.
</t>
  </si>
  <si>
    <t>Informe de vulnerabilidades emitido por la herramienta Office 365 Defender.</t>
  </si>
  <si>
    <t xml:space="preserve"> Plan de acción de la mitigación. </t>
  </si>
  <si>
    <t>Informe trimestral de cumplimiento de plan de mitigación.</t>
  </si>
  <si>
    <t>Realizar plan de mitigación</t>
  </si>
  <si>
    <t>Acceder a herramienta de Office 365 Defender y determinar las vulnerabilidades reportadas</t>
  </si>
  <si>
    <t>Elaborar informe de vulnerabilidades mitigadas</t>
  </si>
  <si>
    <t>4.Elaborar campañas biméstrales de sensibilización sobre los diferentes tipos de Malware, proponér el contenido técnico de las campañas y entregarlo al Grupo de Comunicaciones para su publicación, previo visto bueno de la Supervisión</t>
  </si>
  <si>
    <t xml:space="preserve">Plan de campaña de sensibilización en tipos de malware.
</t>
  </si>
  <si>
    <t xml:space="preserve">Preséntación en Power Point de la campaña por tipo de málware seleccionado.
</t>
  </si>
  <si>
    <t>Definir plan de sensibilización de malware.</t>
  </si>
  <si>
    <t>Elaborar contenido técnico del malware y presentarlo para aprobación</t>
  </si>
  <si>
    <t>Realizar medición del grado de aprendizaje sobre los malware presentados</t>
  </si>
  <si>
    <t>Elaboración y envio de los cuestionarios de preguntas.
Informe de pruebas realizadas</t>
  </si>
  <si>
    <t xml:space="preserve">5. Elaborar los procedimientos que resulten de la integración del Security Operational Center (SOC) a la plataforma tecnológica de Supersociedades y realizar él análisis de los informes erriltidos por el SOC.
</t>
  </si>
  <si>
    <t>Elaborar los documentos de administración del SOC</t>
  </si>
  <si>
    <t>Analizar informes emitidos por el SOC</t>
  </si>
  <si>
    <t>Informe de alertamientos del SOC.</t>
  </si>
  <si>
    <t>Procedimientos pará el soporte de¡ monitoreo, alertamiento y cómunicación entreel proveedor del SOC</t>
  </si>
  <si>
    <t>Coordinar con proveedor la integración de componentes al SIEM del SOC</t>
  </si>
  <si>
    <t>inventario de componentes interados al SOC</t>
  </si>
  <si>
    <t>Coordinar pruebas de vulnerabilidad a realizar por el proveedor.</t>
  </si>
  <si>
    <t>Análisis y entrega de informes de vulnerabilidad entregados por el proveedor.</t>
  </si>
  <si>
    <t>6. Gestionar ante la Dirección de Tecnología de la Información y las Comunicaciones o ante' qúien esté disponga, la respuesta de las solicitudes 'realizadas para
calificación FURAG, Política de Seguridad Diital, Noma IS0 27001 :2013, planes de méjoramiento, Infraestructura crítica cibernética y modelo de seguridad y privacidad de lainformacíón(MSPI).</t>
  </si>
  <si>
    <t xml:space="preserve">Formularios de preguntas diligenciados.
</t>
  </si>
  <si>
    <t xml:space="preserve">Carpetas digitales con las evidencias
información.
</t>
  </si>
  <si>
    <t>Informes de planes de mejoramiento.</t>
  </si>
  <si>
    <t>Gestionar la información solicitada por los diferentes entes de control en sus evaluaciones periodicas.</t>
  </si>
  <si>
    <t>Determinar las evidencias que soporten la información entregada a los entes de control</t>
  </si>
  <si>
    <t xml:space="preserve">Elaborar infomes de los planes de mejoramiento que emitan los ents de control </t>
  </si>
  <si>
    <t>Contratista DTIC´s
Oficial de Seguridad de la Información.</t>
  </si>
  <si>
    <t>3101/2022</t>
  </si>
  <si>
    <t>Supervisor</t>
  </si>
  <si>
    <t>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</si>
</sst>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b/>
      <sz val="10"/>
      <name val="Arial"/>
      <family val="2"/>
    </font>
    <font>
      <sz val="10"/>
      <color indexed="17"/>
      <name val="Arial"/>
      <family val="2"/>
    </font>
    <font>
      <sz val="10"/>
      <color indexed="13"/>
      <name val="Arial"/>
      <family val="2"/>
    </font>
    <font>
      <sz val="10"/>
      <color indexed="17"/>
      <name val="Arial"/>
      <family val="2"/>
    </font>
    <font>
      <sz val="10"/>
      <color indexed="10"/>
      <name val="Arial"/>
      <family val="2"/>
    </font>
    <font>
      <sz val="14"/>
      <name val="Arial"/>
      <family val="2"/>
    </font>
    <font>
      <sz val="10"/>
      <name val="Arial"/>
      <family val="2"/>
    </font>
    <font>
      <sz val="12"/>
      <color indexed="10"/>
      <name val="Webdings"/>
      <family val="1"/>
      <charset val="2"/>
    </font>
    <font>
      <sz val="12"/>
      <color indexed="13"/>
      <name val="Webdings"/>
      <family val="1"/>
      <charset val="2"/>
    </font>
    <font>
      <sz val="12"/>
      <color indexed="17"/>
      <name val="Webdings"/>
      <family val="1"/>
      <charset val="2"/>
    </font>
    <font>
      <sz val="12"/>
      <name val="Arial"/>
      <family val="2"/>
    </font>
    <font>
      <b/>
      <sz val="12"/>
      <name val="Arial"/>
      <family val="2"/>
    </font>
    <font>
      <sz val="12"/>
      <color indexed="8"/>
      <name val="Arial"/>
      <family val="2"/>
    </font>
    <font>
      <sz val="12"/>
      <name val="Arial"/>
      <family val="2"/>
    </font>
    <font>
      <sz val="12"/>
      <color indexed="17"/>
      <name val="Arial"/>
      <family val="2"/>
    </font>
    <font>
      <sz val="12"/>
      <color indexed="17"/>
      <name val="Arial"/>
      <family val="2"/>
    </font>
    <font>
      <sz val="12"/>
      <color indexed="13"/>
      <name val="Arial"/>
      <family val="2"/>
    </font>
    <font>
      <sz val="12"/>
      <color indexed="10"/>
      <name val="Arial"/>
      <family val="2"/>
    </font>
    <font>
      <sz val="12"/>
      <color indexed="12"/>
      <name val="Arial"/>
      <family val="2"/>
    </font>
    <font>
      <b/>
      <sz val="9"/>
      <name val="Arial"/>
      <family val="2"/>
    </font>
    <font>
      <sz val="12"/>
      <color theme="5"/>
      <name val="Arial"/>
      <family val="2"/>
    </font>
    <font>
      <b/>
      <sz val="12"/>
      <color theme="5"/>
      <name val="Arial"/>
      <family val="2"/>
    </font>
    <font>
      <sz val="10"/>
      <color theme="5"/>
      <name val="Arial"/>
      <family val="2"/>
    </font>
    <font>
      <sz val="12"/>
      <color theme="4" tint="-0.249977111117893"/>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9680F"/>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9">
    <border>
      <left/>
      <right/>
      <top/>
      <bottom/>
      <diagonal/>
    </border>
    <border>
      <left/>
      <right/>
      <top style="hair">
        <color indexed="44"/>
      </top>
      <bottom style="hair">
        <color indexed="4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43">
    <xf numFmtId="0" fontId="0" fillId="0" borderId="0" xfId="0"/>
    <xf numFmtId="0" fontId="6" fillId="0" borderId="0" xfId="0" applyFont="1"/>
    <xf numFmtId="0" fontId="11" fillId="0" borderId="0" xfId="0" applyFont="1"/>
    <xf numFmtId="0" fontId="0" fillId="0" borderId="3" xfId="0" applyBorder="1"/>
    <xf numFmtId="0" fontId="0" fillId="0" borderId="0" xfId="0" applyAlignment="1">
      <alignment horizontal="left"/>
    </xf>
    <xf numFmtId="0" fontId="0" fillId="0" borderId="0" xfId="0" applyAlignment="1">
      <alignment vertical="top"/>
    </xf>
    <xf numFmtId="0" fontId="0" fillId="0" borderId="0" xfId="0" applyAlignment="1">
      <alignment horizontal="right" vertical="top"/>
    </xf>
    <xf numFmtId="0" fontId="11" fillId="0" borderId="5" xfId="0" applyFont="1" applyBorder="1" applyAlignment="1">
      <alignment vertical="top"/>
    </xf>
    <xf numFmtId="0" fontId="13" fillId="2" borderId="5" xfId="0" applyFont="1" applyFill="1" applyBorder="1" applyAlignment="1">
      <alignment vertical="top"/>
    </xf>
    <xf numFmtId="0" fontId="11" fillId="0" borderId="3" xfId="0" applyFont="1" applyBorder="1" applyAlignment="1">
      <alignment vertical="top"/>
    </xf>
    <xf numFmtId="0" fontId="12" fillId="0" borderId="0" xfId="0" applyFont="1" applyBorder="1" applyAlignment="1">
      <alignment horizontal="center" vertical="top"/>
    </xf>
    <xf numFmtId="0" fontId="0" fillId="0" borderId="0" xfId="0" applyBorder="1"/>
    <xf numFmtId="1" fontId="12" fillId="4" borderId="0" xfId="0" applyNumberFormat="1" applyFont="1" applyFill="1" applyBorder="1" applyAlignment="1">
      <alignment horizontal="center" vertical="center"/>
    </xf>
    <xf numFmtId="0" fontId="12" fillId="3" borderId="6" xfId="0" applyFont="1" applyFill="1" applyBorder="1" applyAlignment="1">
      <alignment horizontal="center"/>
    </xf>
    <xf numFmtId="0" fontId="20" fillId="3" borderId="9"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4" xfId="0" quotePrefix="1" applyFont="1" applyFill="1" applyBorder="1" applyAlignment="1">
      <alignment horizontal="left" vertical="top" wrapText="1"/>
    </xf>
    <xf numFmtId="0" fontId="1" fillId="3" borderId="20" xfId="0" applyFont="1" applyFill="1" applyBorder="1" applyAlignment="1">
      <alignment horizontal="left" vertical="top" wrapText="1"/>
    </xf>
    <xf numFmtId="14" fontId="11" fillId="5" borderId="11" xfId="0" applyNumberFormat="1" applyFont="1" applyFill="1" applyBorder="1" applyAlignment="1">
      <alignment horizontal="right" vertical="top"/>
    </xf>
    <xf numFmtId="2" fontId="12" fillId="5" borderId="12" xfId="0" applyNumberFormat="1" applyFont="1" applyFill="1" applyBorder="1"/>
    <xf numFmtId="0" fontId="11" fillId="5" borderId="12" xfId="0" applyFont="1" applyFill="1" applyBorder="1" applyAlignment="1">
      <alignment horizontal="right" vertical="top"/>
    </xf>
    <xf numFmtId="0" fontId="11" fillId="5" borderId="11" xfId="0" applyFont="1" applyFill="1" applyBorder="1"/>
    <xf numFmtId="0" fontId="7" fillId="0" borderId="11" xfId="0" applyFont="1" applyBorder="1" applyAlignment="1">
      <alignment horizontal="justify" vertical="top" wrapText="1"/>
    </xf>
    <xf numFmtId="0" fontId="7" fillId="5" borderId="11" xfId="0" applyFont="1" applyFill="1" applyBorder="1" applyAlignment="1">
      <alignment horizontal="justify" vertical="top" wrapText="1"/>
    </xf>
    <xf numFmtId="0" fontId="7" fillId="5" borderId="11" xfId="0" applyFont="1" applyFill="1" applyBorder="1" applyAlignment="1">
      <alignment vertical="top" wrapText="1"/>
    </xf>
    <xf numFmtId="0" fontId="14" fillId="5" borderId="11" xfId="0" applyFont="1" applyFill="1" applyBorder="1"/>
    <xf numFmtId="0" fontId="7" fillId="5" borderId="11" xfId="0" applyFont="1" applyFill="1" applyBorder="1"/>
    <xf numFmtId="0" fontId="7" fillId="5" borderId="11" xfId="0" applyFont="1" applyFill="1" applyBorder="1" applyAlignment="1">
      <alignment horizontal="left" vertical="top" wrapText="1"/>
    </xf>
    <xf numFmtId="0" fontId="7" fillId="5" borderId="11" xfId="0" applyFont="1" applyFill="1" applyBorder="1" applyAlignment="1">
      <alignment vertical="center" wrapText="1"/>
    </xf>
    <xf numFmtId="0" fontId="0" fillId="3" borderId="12" xfId="0" applyFill="1" applyBorder="1"/>
    <xf numFmtId="0" fontId="7" fillId="5" borderId="21" xfId="0" applyFont="1" applyFill="1" applyBorder="1" applyAlignment="1">
      <alignment horizontal="justify" vertical="top" wrapText="1"/>
    </xf>
    <xf numFmtId="0" fontId="7" fillId="5" borderId="21" xfId="0" applyFont="1" applyFill="1" applyBorder="1" applyAlignment="1">
      <alignment vertical="center" wrapText="1"/>
    </xf>
    <xf numFmtId="0" fontId="11" fillId="5" borderId="21" xfId="0" applyFont="1" applyFill="1" applyBorder="1"/>
    <xf numFmtId="0" fontId="0" fillId="5" borderId="12" xfId="0" applyFill="1" applyBorder="1"/>
    <xf numFmtId="14" fontId="19" fillId="3" borderId="22" xfId="0" applyNumberFormat="1" applyFont="1" applyFill="1" applyBorder="1" applyAlignment="1">
      <alignment vertical="top"/>
    </xf>
    <xf numFmtId="0" fontId="7" fillId="0" borderId="21" xfId="0" applyFont="1" applyBorder="1" applyAlignment="1">
      <alignment horizontal="justify" vertical="top" wrapText="1"/>
    </xf>
    <xf numFmtId="0" fontId="7" fillId="5" borderId="21" xfId="0" applyFont="1" applyFill="1" applyBorder="1" applyAlignment="1">
      <alignment vertical="top" wrapText="1"/>
    </xf>
    <xf numFmtId="0" fontId="7" fillId="5" borderId="12" xfId="0" applyFont="1" applyFill="1" applyBorder="1"/>
    <xf numFmtId="2" fontId="11" fillId="5" borderId="12" xfId="0" applyNumberFormat="1" applyFont="1" applyFill="1" applyBorder="1"/>
    <xf numFmtId="0" fontId="7" fillId="0" borderId="22" xfId="0" applyFont="1" applyBorder="1" applyAlignment="1">
      <alignment vertical="center"/>
    </xf>
    <xf numFmtId="0" fontId="7" fillId="0" borderId="22" xfId="0" applyFont="1" applyBorder="1" applyAlignment="1">
      <alignment vertical="center" wrapText="1"/>
    </xf>
    <xf numFmtId="0" fontId="7" fillId="5" borderId="21" xfId="0" applyFont="1" applyFill="1" applyBorder="1" applyAlignment="1">
      <alignment horizontal="left" vertical="top" wrapText="1"/>
    </xf>
    <xf numFmtId="0" fontId="12" fillId="5" borderId="8" xfId="0" applyFont="1" applyFill="1" applyBorder="1" applyAlignment="1">
      <alignment horizontal="center" vertical="top"/>
    </xf>
    <xf numFmtId="0" fontId="12" fillId="5" borderId="0" xfId="0" applyFont="1" applyFill="1" applyBorder="1" applyAlignment="1">
      <alignment horizontal="center" vertical="top"/>
    </xf>
    <xf numFmtId="0" fontId="8" fillId="5" borderId="10" xfId="0" applyFont="1" applyFill="1" applyBorder="1"/>
    <xf numFmtId="0" fontId="8" fillId="5" borderId="12" xfId="0" applyFont="1" applyFill="1" applyBorder="1"/>
    <xf numFmtId="0" fontId="9" fillId="5" borderId="12" xfId="0" applyFont="1" applyFill="1" applyBorder="1"/>
    <xf numFmtId="0" fontId="10" fillId="5" borderId="12" xfId="0" applyFont="1" applyFill="1" applyBorder="1"/>
    <xf numFmtId="0" fontId="8" fillId="5" borderId="21" xfId="0" applyFont="1" applyFill="1" applyBorder="1"/>
    <xf numFmtId="0" fontId="9" fillId="5" borderId="21" xfId="0" applyFont="1" applyFill="1" applyBorder="1"/>
    <xf numFmtId="0" fontId="10" fillId="5" borderId="21" xfId="0" applyFont="1" applyFill="1" applyBorder="1"/>
    <xf numFmtId="0" fontId="8" fillId="5" borderId="26" xfId="0" applyFont="1" applyFill="1" applyBorder="1"/>
    <xf numFmtId="0" fontId="8" fillId="5" borderId="11" xfId="0" applyFont="1" applyFill="1" applyBorder="1"/>
    <xf numFmtId="0" fontId="9" fillId="5" borderId="11" xfId="0" applyFont="1" applyFill="1" applyBorder="1"/>
    <xf numFmtId="0" fontId="10" fillId="5" borderId="11" xfId="0" applyFont="1" applyFill="1" applyBorder="1"/>
    <xf numFmtId="0" fontId="8" fillId="5" borderId="25" xfId="0" applyFont="1" applyFill="1" applyBorder="1"/>
    <xf numFmtId="0" fontId="2" fillId="5" borderId="1" xfId="0" applyFont="1" applyFill="1" applyBorder="1"/>
    <xf numFmtId="0" fontId="13" fillId="5" borderId="6" xfId="0" applyFont="1" applyFill="1" applyBorder="1" applyAlignment="1">
      <alignment horizontal="center"/>
    </xf>
    <xf numFmtId="0" fontId="21" fillId="5" borderId="6" xfId="0" applyFont="1" applyFill="1" applyBorder="1"/>
    <xf numFmtId="0" fontId="15" fillId="5" borderId="0" xfId="0" applyFont="1" applyFill="1" applyBorder="1" applyAlignment="1">
      <alignment horizontal="left"/>
    </xf>
    <xf numFmtId="0" fontId="21" fillId="5" borderId="0" xfId="0" applyFont="1" applyFill="1" applyBorder="1" applyAlignment="1">
      <alignment horizontal="left"/>
    </xf>
    <xf numFmtId="0" fontId="21" fillId="5" borderId="0" xfId="0" applyFont="1" applyFill="1" applyBorder="1"/>
    <xf numFmtId="0" fontId="21" fillId="5" borderId="11" xfId="0" applyFont="1" applyFill="1" applyBorder="1"/>
    <xf numFmtId="0" fontId="22" fillId="5" borderId="15" xfId="0" applyFont="1" applyFill="1" applyBorder="1" applyAlignment="1">
      <alignment horizontal="center"/>
    </xf>
    <xf numFmtId="0" fontId="10" fillId="5" borderId="12" xfId="0" applyFont="1" applyFill="1" applyBorder="1" applyAlignment="1">
      <alignment vertical="top"/>
    </xf>
    <xf numFmtId="0" fontId="9" fillId="5" borderId="12" xfId="0" applyFont="1" applyFill="1" applyBorder="1" applyAlignment="1">
      <alignment vertical="top"/>
    </xf>
    <xf numFmtId="0" fontId="8" fillId="5" borderId="12" xfId="0" applyFont="1" applyFill="1" applyBorder="1" applyAlignment="1">
      <alignment vertical="top"/>
    </xf>
    <xf numFmtId="14" fontId="10" fillId="5" borderId="21" xfId="0" applyNumberFormat="1" applyFont="1" applyFill="1" applyBorder="1" applyAlignment="1">
      <alignment vertical="top"/>
    </xf>
    <xf numFmtId="14" fontId="9" fillId="5" borderId="21" xfId="0" applyNumberFormat="1" applyFont="1" applyFill="1" applyBorder="1" applyAlignment="1">
      <alignment vertical="top"/>
    </xf>
    <xf numFmtId="14" fontId="8" fillId="5" borderId="21" xfId="0" applyNumberFormat="1" applyFont="1" applyFill="1" applyBorder="1" applyAlignment="1">
      <alignment vertical="top"/>
    </xf>
    <xf numFmtId="0" fontId="21" fillId="5" borderId="21" xfId="0" applyFont="1" applyFill="1" applyBorder="1" applyAlignment="1">
      <alignment vertical="top"/>
    </xf>
    <xf numFmtId="0" fontId="21" fillId="5" borderId="12" xfId="0" applyFont="1" applyFill="1" applyBorder="1" applyAlignment="1">
      <alignment vertical="top"/>
    </xf>
    <xf numFmtId="14" fontId="10" fillId="5" borderId="11" xfId="0" applyNumberFormat="1" applyFont="1" applyFill="1" applyBorder="1" applyAlignment="1">
      <alignment vertical="top"/>
    </xf>
    <xf numFmtId="14" fontId="9" fillId="5" borderId="11" xfId="0" applyNumberFormat="1" applyFont="1" applyFill="1" applyBorder="1" applyAlignment="1">
      <alignment vertical="top"/>
    </xf>
    <xf numFmtId="14" fontId="8" fillId="5" borderId="11" xfId="0" applyNumberFormat="1" applyFont="1" applyFill="1" applyBorder="1" applyAlignment="1">
      <alignment vertical="top"/>
    </xf>
    <xf numFmtId="0" fontId="21" fillId="5" borderId="11" xfId="0" applyFont="1" applyFill="1" applyBorder="1" applyAlignment="1">
      <alignment vertical="top"/>
    </xf>
    <xf numFmtId="0" fontId="4" fillId="5" borderId="1" xfId="0" applyFont="1" applyFill="1" applyBorder="1"/>
    <xf numFmtId="0" fontId="3" fillId="5" borderId="1" xfId="0" applyFont="1" applyFill="1" applyBorder="1"/>
    <xf numFmtId="0" fontId="5" fillId="5" borderId="1" xfId="0" applyFont="1" applyFill="1" applyBorder="1"/>
    <xf numFmtId="0" fontId="23" fillId="5" borderId="1" xfId="0" applyFont="1" applyFill="1" applyBorder="1"/>
    <xf numFmtId="0" fontId="23" fillId="5" borderId="0" xfId="0" applyFont="1" applyFill="1" applyBorder="1"/>
    <xf numFmtId="0" fontId="11" fillId="6" borderId="0" xfId="0" applyFont="1" applyFill="1" applyBorder="1"/>
    <xf numFmtId="0" fontId="1" fillId="0" borderId="27" xfId="0" applyFont="1" applyBorder="1" applyAlignment="1">
      <alignment horizontal="justify" vertical="top" wrapText="1"/>
    </xf>
    <xf numFmtId="0" fontId="1" fillId="0" borderId="28" xfId="0" applyFont="1" applyBorder="1" applyAlignment="1">
      <alignment horizontal="justify"/>
    </xf>
    <xf numFmtId="0" fontId="1" fillId="0" borderId="29" xfId="0" applyFont="1" applyBorder="1" applyAlignment="1">
      <alignment horizontal="justify"/>
    </xf>
    <xf numFmtId="0" fontId="7" fillId="0" borderId="28" xfId="0" applyFont="1" applyBorder="1" applyAlignment="1">
      <alignment horizontal="justify" vertical="justify" wrapText="1"/>
    </xf>
    <xf numFmtId="0" fontId="7" fillId="0" borderId="27" xfId="0" applyFont="1" applyBorder="1" applyAlignment="1">
      <alignment horizontal="justify" vertical="top" wrapText="1"/>
    </xf>
    <xf numFmtId="0" fontId="7" fillId="0" borderId="29" xfId="0" applyFont="1" applyBorder="1" applyAlignment="1">
      <alignment horizontal="justify"/>
    </xf>
    <xf numFmtId="0" fontId="10" fillId="5" borderId="13" xfId="0" applyFont="1" applyFill="1" applyBorder="1"/>
    <xf numFmtId="0" fontId="10" fillId="5" borderId="30" xfId="0" applyFont="1" applyFill="1" applyBorder="1"/>
    <xf numFmtId="0" fontId="10" fillId="5" borderId="31" xfId="0" applyFont="1" applyFill="1" applyBorder="1"/>
    <xf numFmtId="0" fontId="2" fillId="5" borderId="0" xfId="0" applyFont="1" applyFill="1" applyBorder="1"/>
    <xf numFmtId="0" fontId="0" fillId="0" borderId="8" xfId="0" applyBorder="1"/>
    <xf numFmtId="0" fontId="0" fillId="0" borderId="5" xfId="0" applyBorder="1"/>
    <xf numFmtId="0" fontId="7" fillId="0" borderId="8" xfId="0" applyFont="1" applyBorder="1"/>
    <xf numFmtId="14" fontId="0" fillId="0" borderId="3" xfId="0" applyNumberFormat="1" applyBorder="1"/>
    <xf numFmtId="0" fontId="7" fillId="7" borderId="33" xfId="0" applyFont="1" applyFill="1" applyBorder="1" applyAlignment="1">
      <alignment horizontal="center"/>
    </xf>
    <xf numFmtId="0" fontId="0" fillId="0" borderId="34" xfId="0" applyBorder="1"/>
    <xf numFmtId="0" fontId="7" fillId="0" borderId="34" xfId="0" applyFont="1" applyBorder="1"/>
    <xf numFmtId="0" fontId="0" fillId="0" borderId="35" xfId="0" applyBorder="1"/>
    <xf numFmtId="0" fontId="7" fillId="0" borderId="19" xfId="0" applyFont="1" applyBorder="1"/>
    <xf numFmtId="0" fontId="0" fillId="0" borderId="36" xfId="0" applyBorder="1"/>
    <xf numFmtId="0" fontId="0" fillId="0" borderId="14" xfId="0" applyBorder="1"/>
    <xf numFmtId="0" fontId="0" fillId="0" borderId="4" xfId="0" applyBorder="1"/>
    <xf numFmtId="0" fontId="7" fillId="0" borderId="35" xfId="0" applyFont="1" applyBorder="1"/>
    <xf numFmtId="0" fontId="16" fillId="5" borderId="37" xfId="0" applyFont="1" applyFill="1" applyBorder="1"/>
    <xf numFmtId="0" fontId="17" fillId="5" borderId="37" xfId="0" applyFont="1" applyFill="1" applyBorder="1"/>
    <xf numFmtId="0" fontId="18" fillId="5" borderId="37" xfId="0" applyFont="1" applyFill="1" applyBorder="1"/>
    <xf numFmtId="0" fontId="13" fillId="5" borderId="14" xfId="0" applyFont="1" applyFill="1" applyBorder="1" applyAlignment="1">
      <alignment horizontal="center"/>
    </xf>
    <xf numFmtId="0" fontId="13" fillId="5" borderId="4" xfId="0" applyFont="1" applyFill="1" applyBorder="1" applyAlignment="1">
      <alignment horizontal="center"/>
    </xf>
    <xf numFmtId="0" fontId="15" fillId="5" borderId="8" xfId="0" applyFont="1" applyFill="1" applyBorder="1" applyAlignment="1">
      <alignment horizontal="left"/>
    </xf>
    <xf numFmtId="0" fontId="15" fillId="5" borderId="5" xfId="0" applyFont="1" applyFill="1" applyBorder="1" applyAlignment="1">
      <alignment horizontal="left"/>
    </xf>
    <xf numFmtId="0" fontId="16" fillId="5" borderId="19" xfId="0" applyFont="1" applyFill="1" applyBorder="1"/>
    <xf numFmtId="0" fontId="17" fillId="5" borderId="2" xfId="0" applyFont="1" applyFill="1" applyBorder="1"/>
    <xf numFmtId="0" fontId="18" fillId="5" borderId="3" xfId="0" applyFont="1" applyFill="1" applyBorder="1"/>
    <xf numFmtId="14" fontId="24" fillId="3" borderId="7" xfId="0" applyNumberFormat="1" applyFont="1" applyFill="1" applyBorder="1" applyAlignment="1">
      <alignment vertical="top"/>
    </xf>
    <xf numFmtId="0" fontId="7" fillId="5" borderId="11" xfId="0" applyFont="1" applyFill="1" applyBorder="1" applyAlignment="1">
      <alignment horizontal="right" vertical="center" wrapText="1"/>
    </xf>
    <xf numFmtId="0" fontId="7" fillId="5" borderId="21" xfId="0" applyFont="1" applyFill="1" applyBorder="1" applyAlignment="1">
      <alignment horizontal="left" vertical="top" wrapText="1"/>
    </xf>
    <xf numFmtId="0" fontId="7" fillId="7" borderId="18" xfId="0" applyFont="1" applyFill="1" applyBorder="1" applyAlignment="1">
      <alignment horizontal="center"/>
    </xf>
    <xf numFmtId="0" fontId="7" fillId="7" borderId="16" xfId="0" applyFont="1" applyFill="1" applyBorder="1" applyAlignment="1">
      <alignment horizontal="center"/>
    </xf>
    <xf numFmtId="0" fontId="7" fillId="7" borderId="18" xfId="0" applyFont="1" applyFill="1" applyBorder="1" applyAlignment="1">
      <alignment horizontal="center"/>
    </xf>
    <xf numFmtId="0" fontId="12" fillId="0" borderId="14" xfId="0" applyFont="1" applyBorder="1" applyAlignment="1">
      <alignment horizontal="center" vertical="top" wrapText="1"/>
    </xf>
    <xf numFmtId="0" fontId="12" fillId="0" borderId="6" xfId="0" applyFont="1" applyBorder="1" applyAlignment="1">
      <alignment horizontal="center" vertical="top"/>
    </xf>
    <xf numFmtId="0" fontId="12" fillId="0" borderId="4" xfId="0" applyFont="1" applyBorder="1" applyAlignment="1">
      <alignment horizontal="center" vertical="top"/>
    </xf>
    <xf numFmtId="0" fontId="12" fillId="0" borderId="8" xfId="0" applyFont="1" applyBorder="1" applyAlignment="1">
      <alignment horizontal="center" vertical="top"/>
    </xf>
    <xf numFmtId="0" fontId="12" fillId="0" borderId="0" xfId="0" applyFont="1" applyBorder="1" applyAlignment="1">
      <alignment horizontal="center" vertical="top"/>
    </xf>
    <xf numFmtId="0" fontId="12" fillId="0" borderId="5" xfId="0" applyFont="1" applyBorder="1" applyAlignment="1">
      <alignment horizontal="center" vertical="top"/>
    </xf>
    <xf numFmtId="0" fontId="12" fillId="0" borderId="19" xfId="0" applyFont="1" applyBorder="1" applyAlignment="1">
      <alignment horizontal="center" vertical="top"/>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5" borderId="14" xfId="0" applyFont="1" applyFill="1" applyBorder="1" applyAlignment="1">
      <alignment horizontal="center"/>
    </xf>
    <xf numFmtId="0" fontId="12" fillId="5" borderId="6" xfId="0" applyFont="1" applyFill="1" applyBorder="1" applyAlignment="1">
      <alignment horizontal="center"/>
    </xf>
    <xf numFmtId="0" fontId="12" fillId="5" borderId="32" xfId="0" applyFont="1" applyFill="1" applyBorder="1" applyAlignment="1">
      <alignment horizontal="center"/>
    </xf>
    <xf numFmtId="0" fontId="12" fillId="5" borderId="15" xfId="0" applyFont="1" applyFill="1" applyBorder="1" applyAlignment="1">
      <alignment horizontal="center" vertical="top"/>
    </xf>
    <xf numFmtId="0" fontId="12" fillId="3" borderId="20" xfId="0" applyFont="1" applyFill="1" applyBorder="1" applyAlignment="1">
      <alignment horizontal="center"/>
    </xf>
    <xf numFmtId="0" fontId="12" fillId="0" borderId="17" xfId="0" applyFont="1" applyBorder="1" applyAlignment="1">
      <alignment horizontal="center" vertical="center"/>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0" fillId="5" borderId="37" xfId="0" applyFont="1" applyFill="1" applyBorder="1" applyAlignment="1">
      <alignment vertical="top"/>
    </xf>
    <xf numFmtId="0" fontId="9" fillId="5" borderId="37" xfId="0" applyFont="1" applyFill="1" applyBorder="1" applyAlignment="1">
      <alignment vertical="top"/>
    </xf>
    <xf numFmtId="0" fontId="8" fillId="5" borderId="37" xfId="0" applyFont="1" applyFill="1" applyBorder="1" applyAlignment="1">
      <alignment vertical="top"/>
    </xf>
    <xf numFmtId="0" fontId="21" fillId="5" borderId="37" xfId="0" applyFont="1" applyFill="1" applyBorder="1" applyAlignment="1">
      <alignment vertical="top"/>
    </xf>
    <xf numFmtId="0" fontId="7" fillId="0" borderId="3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tabSelected="1" topLeftCell="A28" zoomScale="85" zoomScaleNormal="85" zoomScaleSheetLayoutView="100" workbookViewId="0">
      <selection activeCell="W41" sqref="W41"/>
    </sheetView>
  </sheetViews>
  <sheetFormatPr baseColWidth="10" defaultRowHeight="12.75" x14ac:dyDescent="0.2"/>
  <cols>
    <col min="1" max="9" width="1.7109375" style="56" customWidth="1"/>
    <col min="10" max="10" width="2.5703125" style="91" customWidth="1"/>
    <col min="11" max="11" width="33.5703125" style="11" customWidth="1"/>
    <col min="12" max="12" width="39.7109375" customWidth="1"/>
    <col min="13" max="13" width="31.140625" customWidth="1"/>
    <col min="15" max="15" width="13.140625" customWidth="1"/>
    <col min="16" max="16" width="13" style="6" customWidth="1"/>
    <col min="17" max="17" width="3.5703125" style="76" hidden="1" customWidth="1"/>
    <col min="18" max="18" width="3.140625" style="77" hidden="1" customWidth="1"/>
    <col min="19" max="19" width="3.28515625" style="78" hidden="1" customWidth="1"/>
    <col min="20" max="20" width="7" style="79" hidden="1" customWidth="1"/>
    <col min="21" max="22" width="7" style="80" hidden="1" customWidth="1"/>
    <col min="23" max="23" width="30.140625" style="5" customWidth="1"/>
  </cols>
  <sheetData>
    <row r="1" spans="1:23" ht="15" customHeight="1" x14ac:dyDescent="0.2">
      <c r="A1" s="121" t="s">
        <v>23</v>
      </c>
      <c r="B1" s="122"/>
      <c r="C1" s="122"/>
      <c r="D1" s="122"/>
      <c r="E1" s="122"/>
      <c r="F1" s="122"/>
      <c r="G1" s="122"/>
      <c r="H1" s="122"/>
      <c r="I1" s="122"/>
      <c r="J1" s="122"/>
      <c r="K1" s="122"/>
      <c r="L1" s="122"/>
      <c r="M1" s="122"/>
      <c r="N1" s="122"/>
      <c r="O1" s="122"/>
      <c r="P1" s="123"/>
      <c r="Q1" s="108"/>
      <c r="R1" s="57"/>
      <c r="S1" s="109"/>
      <c r="T1" s="58"/>
      <c r="U1" s="58"/>
      <c r="V1" s="58"/>
      <c r="W1" s="8" t="s">
        <v>15</v>
      </c>
    </row>
    <row r="2" spans="1:23" s="4" customFormat="1" ht="15" customHeight="1" x14ac:dyDescent="0.2">
      <c r="A2" s="124"/>
      <c r="B2" s="125"/>
      <c r="C2" s="125"/>
      <c r="D2" s="125"/>
      <c r="E2" s="125"/>
      <c r="F2" s="125"/>
      <c r="G2" s="125"/>
      <c r="H2" s="125"/>
      <c r="I2" s="125"/>
      <c r="J2" s="125"/>
      <c r="K2" s="125"/>
      <c r="L2" s="125"/>
      <c r="M2" s="125"/>
      <c r="N2" s="125"/>
      <c r="O2" s="125"/>
      <c r="P2" s="126"/>
      <c r="Q2" s="110"/>
      <c r="R2" s="59"/>
      <c r="S2" s="111"/>
      <c r="T2" s="60"/>
      <c r="U2" s="60"/>
      <c r="V2" s="60"/>
      <c r="W2" s="115">
        <f ca="1">TODAY()</f>
        <v>44592</v>
      </c>
    </row>
    <row r="3" spans="1:23" ht="15.75" customHeight="1" thickBot="1" x14ac:dyDescent="0.25">
      <c r="A3" s="127"/>
      <c r="B3" s="128"/>
      <c r="C3" s="128"/>
      <c r="D3" s="128"/>
      <c r="E3" s="128"/>
      <c r="F3" s="128"/>
      <c r="G3" s="128"/>
      <c r="H3" s="128"/>
      <c r="I3" s="128"/>
      <c r="J3" s="128"/>
      <c r="K3" s="128"/>
      <c r="L3" s="128"/>
      <c r="M3" s="128"/>
      <c r="N3" s="128"/>
      <c r="O3" s="128"/>
      <c r="P3" s="129"/>
      <c r="Q3" s="112"/>
      <c r="R3" s="113"/>
      <c r="S3" s="114"/>
      <c r="T3" s="61"/>
      <c r="U3" s="61"/>
      <c r="V3" s="61"/>
      <c r="W3" s="9"/>
    </row>
    <row r="4" spans="1:23" ht="22.5" customHeight="1" thickBot="1" x14ac:dyDescent="0.25">
      <c r="A4" s="42"/>
      <c r="B4" s="43"/>
      <c r="C4" s="43"/>
      <c r="D4" s="43"/>
      <c r="E4" s="43"/>
      <c r="F4" s="43"/>
      <c r="G4" s="43"/>
      <c r="H4" s="43"/>
      <c r="I4" s="43"/>
      <c r="J4" s="43"/>
      <c r="K4" s="10"/>
      <c r="L4" s="10"/>
      <c r="M4" s="135" t="s">
        <v>14</v>
      </c>
      <c r="N4" s="135"/>
      <c r="O4" s="135"/>
      <c r="P4" s="12" t="e">
        <f>AVERAGE(N6,N10,N14,N17,N21,N26,#REF!)</f>
        <v>#REF!</v>
      </c>
      <c r="Q4" s="105"/>
      <c r="R4" s="106"/>
      <c r="S4" s="107"/>
      <c r="T4" s="62"/>
      <c r="U4" s="62"/>
      <c r="V4" s="62"/>
      <c r="W4" s="7"/>
    </row>
    <row r="5" spans="1:23" s="1" customFormat="1" ht="24.75" thickBot="1" x14ac:dyDescent="0.3">
      <c r="A5" s="130" t="s">
        <v>0</v>
      </c>
      <c r="B5" s="131"/>
      <c r="C5" s="131"/>
      <c r="D5" s="131"/>
      <c r="E5" s="131"/>
      <c r="F5" s="131"/>
      <c r="G5" s="131"/>
      <c r="H5" s="131"/>
      <c r="I5" s="131"/>
      <c r="J5" s="132"/>
      <c r="K5" s="134" t="s">
        <v>1</v>
      </c>
      <c r="L5" s="131"/>
      <c r="M5" s="13" t="s">
        <v>6</v>
      </c>
      <c r="N5" s="14" t="s">
        <v>2</v>
      </c>
      <c r="O5" s="15" t="s">
        <v>5</v>
      </c>
      <c r="P5" s="17" t="s">
        <v>3</v>
      </c>
      <c r="Q5" s="133" t="s">
        <v>4</v>
      </c>
      <c r="R5" s="133"/>
      <c r="S5" s="133"/>
      <c r="T5" s="63" t="s">
        <v>8</v>
      </c>
      <c r="U5" s="63" t="s">
        <v>9</v>
      </c>
      <c r="V5" s="63" t="s">
        <v>10</v>
      </c>
      <c r="W5" s="16" t="s">
        <v>7</v>
      </c>
    </row>
    <row r="6" spans="1:23" s="2" customFormat="1" ht="114.75" x14ac:dyDescent="0.25">
      <c r="A6" s="44" t="str">
        <f>IF($N6&gt;= 10,"g","")</f>
        <v/>
      </c>
      <c r="B6" s="45" t="str">
        <f t="shared" ref="B6:B9" si="0">IF($N6&gt;= 20,"g","")</f>
        <v/>
      </c>
      <c r="C6" s="45" t="str">
        <f t="shared" ref="C6:C9" si="1">IF($N6&gt;= 30,"g","")</f>
        <v/>
      </c>
      <c r="D6" s="46" t="str">
        <f t="shared" ref="D6:D9" si="2">IF($N6&gt;= 40,"g","")</f>
        <v/>
      </c>
      <c r="E6" s="46" t="str">
        <f t="shared" ref="E6:E9" si="3">IF($N6&gt;= 50,"g","")</f>
        <v/>
      </c>
      <c r="F6" s="46" t="str">
        <f t="shared" ref="F6:F9" si="4">IF($N6&gt;= 60,"g","")</f>
        <v/>
      </c>
      <c r="G6" s="46" t="str">
        <f t="shared" ref="G6:G9" si="5">IF($N6&gt;= 70,"g","")</f>
        <v/>
      </c>
      <c r="H6" s="47" t="str">
        <f t="shared" ref="H6:H9" si="6">IF($N6&gt;= 80,"g","")</f>
        <v/>
      </c>
      <c r="I6" s="88" t="str">
        <f t="shared" ref="I6:I9" si="7">IF($N6&gt;= 90,"g","")</f>
        <v/>
      </c>
      <c r="J6" s="54" t="str">
        <f t="shared" ref="J6:J9" si="8">IF($N6&gt;= 100,"g","")</f>
        <v/>
      </c>
      <c r="K6" s="82" t="s">
        <v>24</v>
      </c>
      <c r="L6" s="29"/>
      <c r="M6" s="33"/>
      <c r="N6" s="19">
        <f>AVERAGE(N7:N9)</f>
        <v>0</v>
      </c>
      <c r="O6" s="19"/>
      <c r="P6" s="20"/>
      <c r="Q6" s="64"/>
      <c r="R6" s="65"/>
      <c r="S6" s="66"/>
      <c r="T6" s="71"/>
      <c r="U6" s="71"/>
      <c r="V6" s="71"/>
      <c r="W6" s="34"/>
    </row>
    <row r="7" spans="1:23" ht="51" customHeight="1" x14ac:dyDescent="0.25">
      <c r="A7" s="51" t="str">
        <f t="shared" ref="A7:A29" si="9">IF($N7&gt;= 10,"g","")</f>
        <v/>
      </c>
      <c r="B7" s="52" t="str">
        <f t="shared" si="0"/>
        <v/>
      </c>
      <c r="C7" s="52" t="str">
        <f t="shared" si="1"/>
        <v/>
      </c>
      <c r="D7" s="53" t="str">
        <f t="shared" si="2"/>
        <v/>
      </c>
      <c r="E7" s="53" t="str">
        <f t="shared" si="3"/>
        <v/>
      </c>
      <c r="F7" s="53" t="str">
        <f t="shared" si="4"/>
        <v/>
      </c>
      <c r="G7" s="53" t="str">
        <f t="shared" si="5"/>
        <v/>
      </c>
      <c r="H7" s="54" t="str">
        <f t="shared" si="6"/>
        <v/>
      </c>
      <c r="I7" s="90" t="str">
        <f t="shared" si="7"/>
        <v/>
      </c>
      <c r="J7" s="54" t="str">
        <f t="shared" si="8"/>
        <v/>
      </c>
      <c r="K7" s="84"/>
      <c r="L7" s="22" t="s">
        <v>25</v>
      </c>
      <c r="M7" s="22" t="s">
        <v>28</v>
      </c>
      <c r="N7" s="21">
        <v>0</v>
      </c>
      <c r="O7" s="18">
        <v>44593</v>
      </c>
      <c r="P7" s="18">
        <v>44925</v>
      </c>
      <c r="Q7" s="72" t="str">
        <f ca="1">IF($P7,IF($P7&gt;$W$2,"g",""),"")</f>
        <v>g</v>
      </c>
      <c r="R7" s="73" t="str">
        <f ca="1">IF($P7,IF($P7=$W$2,"g",""),"")</f>
        <v/>
      </c>
      <c r="S7" s="74" t="str">
        <f ca="1">IF($P7,IF($P7&lt;$W$2,"g",""),"")</f>
        <v/>
      </c>
      <c r="T7" s="75">
        <v>15</v>
      </c>
      <c r="U7" s="75">
        <v>2</v>
      </c>
      <c r="V7" s="75">
        <f>+T7*U7</f>
        <v>30</v>
      </c>
      <c r="W7" s="136" t="s">
        <v>30</v>
      </c>
    </row>
    <row r="8" spans="1:23" ht="63.75" x14ac:dyDescent="0.25">
      <c r="A8" s="51" t="str">
        <f t="shared" si="9"/>
        <v/>
      </c>
      <c r="B8" s="52" t="str">
        <f t="shared" si="0"/>
        <v/>
      </c>
      <c r="C8" s="52" t="str">
        <f t="shared" si="1"/>
        <v/>
      </c>
      <c r="D8" s="53" t="str">
        <f t="shared" si="2"/>
        <v/>
      </c>
      <c r="E8" s="53" t="str">
        <f t="shared" si="3"/>
        <v/>
      </c>
      <c r="F8" s="53" t="str">
        <f t="shared" si="4"/>
        <v/>
      </c>
      <c r="G8" s="53" t="str">
        <f t="shared" si="5"/>
        <v/>
      </c>
      <c r="H8" s="54" t="str">
        <f t="shared" si="6"/>
        <v/>
      </c>
      <c r="I8" s="90" t="str">
        <f t="shared" si="7"/>
        <v/>
      </c>
      <c r="J8" s="54" t="str">
        <f t="shared" si="8"/>
        <v/>
      </c>
      <c r="K8" s="84"/>
      <c r="L8" s="22" t="s">
        <v>26</v>
      </c>
      <c r="M8" s="22" t="s">
        <v>31</v>
      </c>
      <c r="N8" s="21">
        <v>0</v>
      </c>
      <c r="O8" s="18">
        <v>44593</v>
      </c>
      <c r="P8" s="18">
        <v>44925</v>
      </c>
      <c r="Q8" s="72" t="str">
        <f ca="1">IF($P8,IF($P8&gt;$W$2,"g",""),"")</f>
        <v>g</v>
      </c>
      <c r="R8" s="73" t="str">
        <f ca="1">IF($P8,IF($P8=$W$2,"g",""),"")</f>
        <v/>
      </c>
      <c r="S8" s="74" t="str">
        <f ca="1">IF($P8,IF($P8&lt;$W$2,"g",""),"")</f>
        <v/>
      </c>
      <c r="T8" s="75">
        <v>15</v>
      </c>
      <c r="U8" s="75">
        <v>10</v>
      </c>
      <c r="V8" s="75">
        <f>+T8*U8</f>
        <v>150</v>
      </c>
      <c r="W8" s="136"/>
    </row>
    <row r="9" spans="1:23" ht="75.75" customHeight="1" thickBot="1" x14ac:dyDescent="0.3">
      <c r="A9" s="55" t="str">
        <f t="shared" si="9"/>
        <v/>
      </c>
      <c r="B9" s="48" t="str">
        <f t="shared" si="0"/>
        <v/>
      </c>
      <c r="C9" s="48" t="str">
        <f t="shared" si="1"/>
        <v/>
      </c>
      <c r="D9" s="49" t="str">
        <f t="shared" si="2"/>
        <v/>
      </c>
      <c r="E9" s="49" t="str">
        <f t="shared" si="3"/>
        <v/>
      </c>
      <c r="F9" s="49" t="str">
        <f t="shared" si="4"/>
        <v/>
      </c>
      <c r="G9" s="49" t="str">
        <f t="shared" si="5"/>
        <v/>
      </c>
      <c r="H9" s="50" t="str">
        <f t="shared" si="6"/>
        <v/>
      </c>
      <c r="I9" s="89" t="str">
        <f t="shared" si="7"/>
        <v/>
      </c>
      <c r="J9" s="54" t="str">
        <f t="shared" si="8"/>
        <v/>
      </c>
      <c r="K9" s="83"/>
      <c r="L9" s="35" t="s">
        <v>27</v>
      </c>
      <c r="M9" s="35" t="s">
        <v>29</v>
      </c>
      <c r="N9" s="32">
        <v>0</v>
      </c>
      <c r="O9" s="18">
        <v>44593</v>
      </c>
      <c r="P9" s="18">
        <v>44925</v>
      </c>
      <c r="Q9" s="67" t="str">
        <f ca="1">IF($P9,IF($P9&gt;$W$2,"g",""),"")</f>
        <v>g</v>
      </c>
      <c r="R9" s="68" t="str">
        <f ca="1">IF($P9,IF($P9=$W$2,"g",""),"")</f>
        <v/>
      </c>
      <c r="S9" s="69" t="str">
        <f ca="1">IF($P9,IF($P9&lt;$W$2,"g",""),"")</f>
        <v/>
      </c>
      <c r="T9" s="70">
        <v>15</v>
      </c>
      <c r="U9" s="70">
        <v>1</v>
      </c>
      <c r="V9" s="70">
        <f>+T9*U9</f>
        <v>15</v>
      </c>
      <c r="W9" s="137"/>
    </row>
    <row r="10" spans="1:23" s="2" customFormat="1" ht="76.5" x14ac:dyDescent="0.25">
      <c r="A10" s="44" t="str">
        <f>IF($N10&gt;= 10,"g","")</f>
        <v/>
      </c>
      <c r="B10" s="45" t="str">
        <f t="shared" ref="B10:B29" si="10">IF($N10&gt;= 20,"g","")</f>
        <v/>
      </c>
      <c r="C10" s="45" t="str">
        <f t="shared" ref="C10:C29" si="11">IF($N10&gt;= 30,"g","")</f>
        <v/>
      </c>
      <c r="D10" s="46" t="str">
        <f t="shared" ref="D10:D29" si="12">IF($N10&gt;= 40,"g","")</f>
        <v/>
      </c>
      <c r="E10" s="46" t="str">
        <f t="shared" ref="E10:E29" si="13">IF($N10&gt;= 50,"g","")</f>
        <v/>
      </c>
      <c r="F10" s="46" t="str">
        <f t="shared" ref="F10:F29" si="14">IF($N10&gt;= 60,"g","")</f>
        <v/>
      </c>
      <c r="G10" s="46" t="str">
        <f t="shared" ref="G10:G29" si="15">IF($N10&gt;= 70,"g","")</f>
        <v/>
      </c>
      <c r="H10" s="47" t="str">
        <f t="shared" ref="H10:H29" si="16">IF($N10&gt;= 80,"g","")</f>
        <v/>
      </c>
      <c r="I10" s="88" t="str">
        <f t="shared" ref="I10:I29" si="17">IF($N10&gt;= 90,"g","")</f>
        <v/>
      </c>
      <c r="J10" s="54" t="str">
        <f t="shared" ref="J10:J29" si="18">IF($N10&gt;= 100,"g","")</f>
        <v/>
      </c>
      <c r="K10" s="82" t="s">
        <v>37</v>
      </c>
      <c r="L10" s="33"/>
      <c r="M10" s="33"/>
      <c r="N10" s="19">
        <f>AVERAGE(N11:N13)</f>
        <v>0</v>
      </c>
      <c r="O10" s="19"/>
      <c r="P10" s="20"/>
      <c r="Q10" s="64"/>
      <c r="R10" s="65"/>
      <c r="S10" s="66"/>
      <c r="T10" s="71"/>
      <c r="U10" s="71"/>
      <c r="V10" s="71"/>
      <c r="W10" s="34"/>
    </row>
    <row r="11" spans="1:23" ht="38.25" customHeight="1" x14ac:dyDescent="0.25">
      <c r="A11" s="51" t="str">
        <f t="shared" si="9"/>
        <v/>
      </c>
      <c r="B11" s="52" t="str">
        <f t="shared" si="10"/>
        <v/>
      </c>
      <c r="C11" s="52" t="str">
        <f t="shared" si="11"/>
        <v/>
      </c>
      <c r="D11" s="53" t="str">
        <f t="shared" si="12"/>
        <v/>
      </c>
      <c r="E11" s="53" t="str">
        <f t="shared" si="13"/>
        <v/>
      </c>
      <c r="F11" s="53" t="str">
        <f t="shared" si="14"/>
        <v/>
      </c>
      <c r="G11" s="53" t="str">
        <f t="shared" si="15"/>
        <v/>
      </c>
      <c r="H11" s="54" t="str">
        <f t="shared" si="16"/>
        <v/>
      </c>
      <c r="I11" s="90" t="str">
        <f t="shared" si="17"/>
        <v/>
      </c>
      <c r="J11" s="54" t="str">
        <f t="shared" si="18"/>
        <v/>
      </c>
      <c r="K11" s="84"/>
      <c r="L11" s="23" t="s">
        <v>42</v>
      </c>
      <c r="M11" s="24" t="s">
        <v>38</v>
      </c>
      <c r="N11" s="25">
        <v>0</v>
      </c>
      <c r="O11" s="18">
        <v>44593</v>
      </c>
      <c r="P11" s="18">
        <v>44925</v>
      </c>
      <c r="Q11" s="72" t="str">
        <f ca="1">IF($P11,IF($P11&gt;$W$2,"g",""),"")</f>
        <v>g</v>
      </c>
      <c r="R11" s="73" t="str">
        <f ca="1">IF($P11,IF($P11=$W$2,"g",""),"")</f>
        <v/>
      </c>
      <c r="S11" s="74" t="str">
        <f ca="1">IF($P11,IF($P11&lt;$W$2,"g",""),"")</f>
        <v/>
      </c>
      <c r="T11" s="75">
        <v>10</v>
      </c>
      <c r="U11" s="75">
        <v>1</v>
      </c>
      <c r="V11" s="75">
        <f>+T11*U11</f>
        <v>10</v>
      </c>
      <c r="W11" s="136" t="s">
        <v>30</v>
      </c>
    </row>
    <row r="12" spans="1:23" ht="33.75" customHeight="1" x14ac:dyDescent="0.25">
      <c r="A12" s="51" t="str">
        <f t="shared" si="9"/>
        <v/>
      </c>
      <c r="B12" s="52" t="str">
        <f t="shared" si="10"/>
        <v/>
      </c>
      <c r="C12" s="52" t="str">
        <f t="shared" si="11"/>
        <v/>
      </c>
      <c r="D12" s="53" t="str">
        <f t="shared" si="12"/>
        <v/>
      </c>
      <c r="E12" s="53" t="str">
        <f t="shared" si="13"/>
        <v/>
      </c>
      <c r="F12" s="53" t="str">
        <f t="shared" si="14"/>
        <v/>
      </c>
      <c r="G12" s="53" t="str">
        <f t="shared" si="15"/>
        <v/>
      </c>
      <c r="H12" s="54" t="str">
        <f t="shared" si="16"/>
        <v/>
      </c>
      <c r="I12" s="90" t="str">
        <f t="shared" si="17"/>
        <v/>
      </c>
      <c r="J12" s="54" t="str">
        <f t="shared" si="18"/>
        <v/>
      </c>
      <c r="K12" s="84"/>
      <c r="L12" s="23" t="s">
        <v>41</v>
      </c>
      <c r="M12" s="24" t="s">
        <v>39</v>
      </c>
      <c r="N12" s="21">
        <v>0</v>
      </c>
      <c r="O12" s="18">
        <v>44593</v>
      </c>
      <c r="P12" s="18">
        <v>44925</v>
      </c>
      <c r="Q12" s="72" t="str">
        <f ca="1">IF($P12,IF($P12&gt;$W$2,"g",""),"")</f>
        <v>g</v>
      </c>
      <c r="R12" s="73" t="str">
        <f ca="1">IF($P12,IF($P12=$W$2,"g",""),"")</f>
        <v/>
      </c>
      <c r="S12" s="74" t="str">
        <f ca="1">IF($P12,IF($P12&lt;$W$2,"g",""),"")</f>
        <v/>
      </c>
      <c r="T12" s="75">
        <v>20</v>
      </c>
      <c r="U12" s="75">
        <v>32</v>
      </c>
      <c r="V12" s="75">
        <f>+T12*U12</f>
        <v>640</v>
      </c>
      <c r="W12" s="136"/>
    </row>
    <row r="13" spans="1:23" ht="26.25" thickBot="1" x14ac:dyDescent="0.3">
      <c r="A13" s="55" t="str">
        <f t="shared" si="9"/>
        <v/>
      </c>
      <c r="B13" s="48" t="str">
        <f t="shared" si="10"/>
        <v/>
      </c>
      <c r="C13" s="48" t="str">
        <f t="shared" si="11"/>
        <v/>
      </c>
      <c r="D13" s="49" t="str">
        <f t="shared" si="12"/>
        <v/>
      </c>
      <c r="E13" s="49" t="str">
        <f t="shared" si="13"/>
        <v/>
      </c>
      <c r="F13" s="49" t="str">
        <f t="shared" si="14"/>
        <v/>
      </c>
      <c r="G13" s="49" t="str">
        <f t="shared" si="15"/>
        <v/>
      </c>
      <c r="H13" s="50" t="str">
        <f t="shared" si="16"/>
        <v/>
      </c>
      <c r="I13" s="89" t="str">
        <f t="shared" si="17"/>
        <v/>
      </c>
      <c r="J13" s="54" t="str">
        <f t="shared" si="18"/>
        <v/>
      </c>
      <c r="K13" s="85"/>
      <c r="L13" s="30" t="s">
        <v>43</v>
      </c>
      <c r="M13" s="36" t="s">
        <v>40</v>
      </c>
      <c r="N13" s="32">
        <v>0</v>
      </c>
      <c r="O13" s="18">
        <v>44593</v>
      </c>
      <c r="P13" s="18">
        <v>44925</v>
      </c>
      <c r="Q13" s="67" t="str">
        <f ca="1">IF($P13,IF($P13&gt;$W$2,"g",""),"")</f>
        <v>g</v>
      </c>
      <c r="R13" s="68" t="str">
        <f ca="1">IF($P13,IF($P13=$W$2,"g",""),"")</f>
        <v/>
      </c>
      <c r="S13" s="69" t="str">
        <f ca="1">IF($P13,IF($P13&lt;$W$2,"g",""),"")</f>
        <v/>
      </c>
      <c r="T13" s="70">
        <v>10</v>
      </c>
      <c r="U13" s="70">
        <v>1</v>
      </c>
      <c r="V13" s="70">
        <f>+T13*U13</f>
        <v>10</v>
      </c>
      <c r="W13" s="136"/>
    </row>
    <row r="14" spans="1:23" s="2" customFormat="1" ht="216.75" x14ac:dyDescent="0.25">
      <c r="A14" s="44" t="str">
        <f>IF($N14&gt;= 10,"g","")</f>
        <v/>
      </c>
      <c r="B14" s="45" t="str">
        <f t="shared" si="10"/>
        <v/>
      </c>
      <c r="C14" s="45" t="str">
        <f t="shared" si="11"/>
        <v/>
      </c>
      <c r="D14" s="46" t="str">
        <f t="shared" si="12"/>
        <v/>
      </c>
      <c r="E14" s="46" t="str">
        <f t="shared" si="13"/>
        <v/>
      </c>
      <c r="F14" s="46" t="str">
        <f t="shared" si="14"/>
        <v/>
      </c>
      <c r="G14" s="46" t="str">
        <f t="shared" si="15"/>
        <v/>
      </c>
      <c r="H14" s="47" t="str">
        <f t="shared" si="16"/>
        <v/>
      </c>
      <c r="I14" s="88" t="str">
        <f t="shared" si="17"/>
        <v/>
      </c>
      <c r="J14" s="54" t="str">
        <f t="shared" si="18"/>
        <v/>
      </c>
      <c r="K14" s="82" t="s">
        <v>32</v>
      </c>
      <c r="L14" s="33"/>
      <c r="M14" s="33"/>
      <c r="N14" s="19">
        <f>AVERAGE(N15:N16)</f>
        <v>0</v>
      </c>
      <c r="O14" s="19"/>
      <c r="P14" s="20"/>
      <c r="Q14" s="64"/>
      <c r="R14" s="65"/>
      <c r="S14" s="66"/>
      <c r="T14" s="71"/>
      <c r="U14" s="71"/>
      <c r="V14" s="71"/>
      <c r="W14" s="34"/>
    </row>
    <row r="15" spans="1:23" ht="25.5" x14ac:dyDescent="0.25">
      <c r="A15" s="51" t="str">
        <f t="shared" si="9"/>
        <v/>
      </c>
      <c r="B15" s="52" t="str">
        <f t="shared" si="10"/>
        <v/>
      </c>
      <c r="C15" s="52" t="str">
        <f t="shared" si="11"/>
        <v/>
      </c>
      <c r="D15" s="53" t="str">
        <f t="shared" si="12"/>
        <v/>
      </c>
      <c r="E15" s="53" t="str">
        <f t="shared" si="13"/>
        <v/>
      </c>
      <c r="F15" s="53" t="str">
        <f t="shared" si="14"/>
        <v/>
      </c>
      <c r="G15" s="53" t="str">
        <f t="shared" si="15"/>
        <v/>
      </c>
      <c r="H15" s="54" t="str">
        <f t="shared" si="16"/>
        <v/>
      </c>
      <c r="I15" s="90" t="str">
        <f t="shared" si="17"/>
        <v/>
      </c>
      <c r="J15" s="54" t="str">
        <f t="shared" si="18"/>
        <v/>
      </c>
      <c r="K15" s="84"/>
      <c r="L15" s="23" t="s">
        <v>34</v>
      </c>
      <c r="M15" s="24" t="s">
        <v>33</v>
      </c>
      <c r="N15" s="26">
        <v>0</v>
      </c>
      <c r="O15" s="18">
        <v>44593</v>
      </c>
      <c r="P15" s="18">
        <v>44925</v>
      </c>
      <c r="Q15" s="72" t="str">
        <f ca="1">IF($P15,IF($P15&gt;$W$2,"g",""),"")</f>
        <v>g</v>
      </c>
      <c r="R15" s="73" t="str">
        <f ca="1">IF($P15,IF($P15=$W$2,"g",""),"")</f>
        <v/>
      </c>
      <c r="S15" s="74" t="str">
        <f ca="1">IF($P15,IF($P15&lt;$W$2,"g",""),"")</f>
        <v/>
      </c>
      <c r="T15" s="75">
        <v>10</v>
      </c>
      <c r="U15" s="75">
        <v>5</v>
      </c>
      <c r="V15" s="75">
        <f>+T15*U15</f>
        <v>50</v>
      </c>
      <c r="W15" s="136" t="s">
        <v>30</v>
      </c>
    </row>
    <row r="16" spans="1:23" ht="44.25" customHeight="1" thickBot="1" x14ac:dyDescent="0.3">
      <c r="A16" s="51" t="str">
        <f t="shared" si="9"/>
        <v/>
      </c>
      <c r="B16" s="52" t="str">
        <f t="shared" si="10"/>
        <v/>
      </c>
      <c r="C16" s="52" t="str">
        <f t="shared" si="11"/>
        <v/>
      </c>
      <c r="D16" s="53" t="str">
        <f t="shared" si="12"/>
        <v/>
      </c>
      <c r="E16" s="53" t="str">
        <f t="shared" si="13"/>
        <v/>
      </c>
      <c r="F16" s="53" t="str">
        <f t="shared" si="14"/>
        <v/>
      </c>
      <c r="G16" s="53" t="str">
        <f t="shared" si="15"/>
        <v/>
      </c>
      <c r="H16" s="54" t="str">
        <f t="shared" si="16"/>
        <v/>
      </c>
      <c r="I16" s="90" t="str">
        <f t="shared" si="17"/>
        <v/>
      </c>
      <c r="J16" s="54" t="str">
        <f t="shared" si="18"/>
        <v/>
      </c>
      <c r="K16" s="84"/>
      <c r="L16" s="23" t="s">
        <v>35</v>
      </c>
      <c r="M16" s="24" t="s">
        <v>36</v>
      </c>
      <c r="N16" s="26">
        <v>0</v>
      </c>
      <c r="O16" s="18">
        <v>44593</v>
      </c>
      <c r="P16" s="18">
        <v>44925</v>
      </c>
      <c r="Q16" s="72" t="str">
        <f ca="1">IF($P16,IF($P16&gt;$W$2,"g",""),"")</f>
        <v>g</v>
      </c>
      <c r="R16" s="73" t="str">
        <f ca="1">IF($P16,IF($P16=$W$2,"g",""),"")</f>
        <v/>
      </c>
      <c r="S16" s="74" t="str">
        <f ca="1">IF($P16,IF($P16&lt;$W$2,"g",""),"")</f>
        <v/>
      </c>
      <c r="T16" s="75">
        <v>16</v>
      </c>
      <c r="U16" s="75">
        <v>1</v>
      </c>
      <c r="V16" s="75">
        <f>+T16*U16</f>
        <v>16</v>
      </c>
      <c r="W16" s="136"/>
    </row>
    <row r="17" spans="1:23" s="2" customFormat="1" ht="89.25" x14ac:dyDescent="0.25">
      <c r="A17" s="44" t="str">
        <f>IF($N17&gt;= 10,"g","")</f>
        <v/>
      </c>
      <c r="B17" s="45" t="str">
        <f t="shared" si="10"/>
        <v/>
      </c>
      <c r="C17" s="45" t="str">
        <f t="shared" si="11"/>
        <v/>
      </c>
      <c r="D17" s="46" t="str">
        <f t="shared" si="12"/>
        <v/>
      </c>
      <c r="E17" s="46" t="str">
        <f t="shared" si="13"/>
        <v/>
      </c>
      <c r="F17" s="46" t="str">
        <f t="shared" si="14"/>
        <v/>
      </c>
      <c r="G17" s="46" t="str">
        <f t="shared" si="15"/>
        <v/>
      </c>
      <c r="H17" s="47" t="str">
        <f t="shared" si="16"/>
        <v/>
      </c>
      <c r="I17" s="88" t="str">
        <f t="shared" si="17"/>
        <v/>
      </c>
      <c r="J17" s="54" t="str">
        <f t="shared" si="18"/>
        <v/>
      </c>
      <c r="K17" s="86" t="s">
        <v>44</v>
      </c>
      <c r="L17" s="37"/>
      <c r="M17" s="37"/>
      <c r="N17" s="19">
        <f>AVERAGE(N18:N20)</f>
        <v>0</v>
      </c>
      <c r="O17" s="38"/>
      <c r="P17" s="20"/>
      <c r="Q17" s="64"/>
      <c r="R17" s="65"/>
      <c r="S17" s="66"/>
      <c r="T17" s="71"/>
      <c r="U17" s="71"/>
      <c r="V17" s="71"/>
      <c r="W17" s="39"/>
    </row>
    <row r="18" spans="1:23" ht="51" x14ac:dyDescent="0.25">
      <c r="A18" s="51" t="str">
        <f t="shared" si="9"/>
        <v/>
      </c>
      <c r="B18" s="52" t="str">
        <f t="shared" si="10"/>
        <v/>
      </c>
      <c r="C18" s="52" t="str">
        <f t="shared" si="11"/>
        <v/>
      </c>
      <c r="D18" s="53" t="str">
        <f t="shared" si="12"/>
        <v/>
      </c>
      <c r="E18" s="53" t="str">
        <f t="shared" si="13"/>
        <v/>
      </c>
      <c r="F18" s="53" t="str">
        <f t="shared" si="14"/>
        <v/>
      </c>
      <c r="G18" s="53" t="str">
        <f t="shared" si="15"/>
        <v/>
      </c>
      <c r="H18" s="54" t="str">
        <f t="shared" si="16"/>
        <v/>
      </c>
      <c r="I18" s="90" t="str">
        <f t="shared" si="17"/>
        <v/>
      </c>
      <c r="J18" s="54" t="str">
        <f t="shared" si="18"/>
        <v/>
      </c>
      <c r="K18" s="87"/>
      <c r="L18" s="27" t="s">
        <v>47</v>
      </c>
      <c r="M18" s="28" t="s">
        <v>45</v>
      </c>
      <c r="N18" s="116">
        <v>0</v>
      </c>
      <c r="O18" s="18">
        <v>44593</v>
      </c>
      <c r="P18" s="18">
        <v>44925</v>
      </c>
      <c r="Q18" s="72" t="str">
        <f ca="1">IF($P18,IF($P18&gt;$W$2,"g",""),"")</f>
        <v>g</v>
      </c>
      <c r="R18" s="73" t="str">
        <f ca="1">IF($P18,IF($P18=$W$2,"g",""),"")</f>
        <v/>
      </c>
      <c r="S18" s="74" t="str">
        <f ca="1">IF($P18,IF($P18&lt;$W$2,"g",""),"")</f>
        <v/>
      </c>
      <c r="T18" s="75">
        <v>2</v>
      </c>
      <c r="U18" s="75">
        <v>5</v>
      </c>
      <c r="V18" s="75">
        <f>+T18*U18</f>
        <v>10</v>
      </c>
      <c r="W18" s="136" t="s">
        <v>30</v>
      </c>
    </row>
    <row r="19" spans="1:23" ht="51" x14ac:dyDescent="0.25">
      <c r="A19" s="51" t="str">
        <f t="shared" si="9"/>
        <v/>
      </c>
      <c r="B19" s="52" t="str">
        <f t="shared" si="10"/>
        <v/>
      </c>
      <c r="C19" s="52" t="str">
        <f t="shared" si="11"/>
        <v/>
      </c>
      <c r="D19" s="53" t="str">
        <f t="shared" si="12"/>
        <v/>
      </c>
      <c r="E19" s="53" t="str">
        <f t="shared" si="13"/>
        <v/>
      </c>
      <c r="F19" s="53" t="str">
        <f t="shared" si="14"/>
        <v/>
      </c>
      <c r="G19" s="53" t="str">
        <f t="shared" si="15"/>
        <v/>
      </c>
      <c r="H19" s="54" t="str">
        <f t="shared" si="16"/>
        <v/>
      </c>
      <c r="I19" s="90" t="str">
        <f t="shared" si="17"/>
        <v/>
      </c>
      <c r="J19" s="54" t="str">
        <f t="shared" si="18"/>
        <v/>
      </c>
      <c r="K19" s="87"/>
      <c r="L19" s="27" t="s">
        <v>48</v>
      </c>
      <c r="M19" s="28" t="s">
        <v>46</v>
      </c>
      <c r="N19" s="116">
        <v>0</v>
      </c>
      <c r="O19" s="18">
        <v>44593</v>
      </c>
      <c r="P19" s="18">
        <v>44925</v>
      </c>
      <c r="Q19" s="72" t="str">
        <f ca="1">IF($P19,IF($P19&gt;$W$2,"g",""),"")</f>
        <v>g</v>
      </c>
      <c r="R19" s="73" t="str">
        <f ca="1">IF($P19,IF($P19=$W$2,"g",""),"")</f>
        <v/>
      </c>
      <c r="S19" s="74" t="str">
        <f ca="1">IF($P19,IF($P19&lt;$W$2,"g",""),"")</f>
        <v/>
      </c>
      <c r="T19" s="75">
        <v>10</v>
      </c>
      <c r="U19" s="75">
        <v>1</v>
      </c>
      <c r="V19" s="75">
        <f>+T19*U19</f>
        <v>10</v>
      </c>
      <c r="W19" s="136"/>
    </row>
    <row r="20" spans="1:23" ht="57.75" customHeight="1" thickBot="1" x14ac:dyDescent="0.3">
      <c r="A20" s="51" t="str">
        <f t="shared" si="9"/>
        <v/>
      </c>
      <c r="B20" s="52" t="str">
        <f t="shared" si="10"/>
        <v/>
      </c>
      <c r="C20" s="52" t="str">
        <f t="shared" si="11"/>
        <v/>
      </c>
      <c r="D20" s="53" t="str">
        <f t="shared" si="12"/>
        <v/>
      </c>
      <c r="E20" s="53" t="str">
        <f t="shared" si="13"/>
        <v/>
      </c>
      <c r="F20" s="53" t="str">
        <f t="shared" si="14"/>
        <v/>
      </c>
      <c r="G20" s="53" t="str">
        <f t="shared" si="15"/>
        <v/>
      </c>
      <c r="H20" s="54" t="str">
        <f t="shared" si="16"/>
        <v/>
      </c>
      <c r="I20" s="90" t="str">
        <f t="shared" si="17"/>
        <v/>
      </c>
      <c r="J20" s="54" t="str">
        <f t="shared" si="18"/>
        <v/>
      </c>
      <c r="K20" s="87"/>
      <c r="L20" s="27" t="s">
        <v>49</v>
      </c>
      <c r="M20" s="28" t="s">
        <v>50</v>
      </c>
      <c r="N20" s="116">
        <v>0</v>
      </c>
      <c r="O20" s="18">
        <v>44593</v>
      </c>
      <c r="P20" s="18">
        <v>44925</v>
      </c>
      <c r="Q20" s="72" t="str">
        <f ca="1">IF($P20,IF($P20&gt;$W$2,"g",""),"")</f>
        <v>g</v>
      </c>
      <c r="R20" s="73" t="str">
        <f ca="1">IF($P20,IF($P20=$W$2,"g",""),"")</f>
        <v/>
      </c>
      <c r="S20" s="74" t="str">
        <f ca="1">IF($P20,IF($P20&lt;$W$2,"g",""),"")</f>
        <v/>
      </c>
      <c r="T20" s="75">
        <v>5</v>
      </c>
      <c r="U20" s="75">
        <v>2</v>
      </c>
      <c r="V20" s="75">
        <f>+T20*U20</f>
        <v>10</v>
      </c>
      <c r="W20" s="136"/>
    </row>
    <row r="21" spans="1:23" s="2" customFormat="1" ht="102" x14ac:dyDescent="0.25">
      <c r="A21" s="44" t="str">
        <f>IF($N21&gt;= 10,"g","")</f>
        <v/>
      </c>
      <c r="B21" s="45" t="str">
        <f t="shared" si="10"/>
        <v/>
      </c>
      <c r="C21" s="45" t="str">
        <f t="shared" si="11"/>
        <v/>
      </c>
      <c r="D21" s="46" t="str">
        <f t="shared" si="12"/>
        <v/>
      </c>
      <c r="E21" s="46" t="str">
        <f t="shared" si="13"/>
        <v/>
      </c>
      <c r="F21" s="46" t="str">
        <f t="shared" si="14"/>
        <v/>
      </c>
      <c r="G21" s="46" t="str">
        <f t="shared" si="15"/>
        <v/>
      </c>
      <c r="H21" s="47" t="str">
        <f t="shared" si="16"/>
        <v/>
      </c>
      <c r="I21" s="88" t="str">
        <f t="shared" si="17"/>
        <v/>
      </c>
      <c r="J21" s="54" t="str">
        <f t="shared" si="18"/>
        <v/>
      </c>
      <c r="K21" s="82" t="s">
        <v>51</v>
      </c>
      <c r="L21" s="37"/>
      <c r="M21" s="37"/>
      <c r="N21" s="19">
        <f>AVERAGE(N23:N25)</f>
        <v>0</v>
      </c>
      <c r="O21" s="37"/>
      <c r="P21" s="37"/>
      <c r="Q21" s="64"/>
      <c r="R21" s="65"/>
      <c r="S21" s="66"/>
      <c r="T21" s="71"/>
      <c r="U21" s="71"/>
      <c r="V21" s="71"/>
      <c r="W21" s="40"/>
    </row>
    <row r="22" spans="1:23" s="2" customFormat="1" ht="51" x14ac:dyDescent="0.25">
      <c r="A22" s="51" t="str">
        <f t="shared" si="9"/>
        <v/>
      </c>
      <c r="B22" s="52" t="str">
        <f t="shared" si="10"/>
        <v/>
      </c>
      <c r="C22" s="52" t="str">
        <f t="shared" si="11"/>
        <v/>
      </c>
      <c r="D22" s="53" t="str">
        <f t="shared" si="12"/>
        <v/>
      </c>
      <c r="E22" s="53" t="str">
        <f t="shared" si="13"/>
        <v/>
      </c>
      <c r="F22" s="53" t="str">
        <f t="shared" si="14"/>
        <v/>
      </c>
      <c r="G22" s="53" t="str">
        <f t="shared" si="15"/>
        <v/>
      </c>
      <c r="H22" s="54" t="str">
        <f t="shared" si="16"/>
        <v/>
      </c>
      <c r="I22" s="90" t="str">
        <f t="shared" si="17"/>
        <v/>
      </c>
      <c r="J22" s="54" t="str">
        <f t="shared" si="18"/>
        <v/>
      </c>
      <c r="K22" s="84"/>
      <c r="L22" s="27" t="s">
        <v>52</v>
      </c>
      <c r="M22" s="28" t="s">
        <v>55</v>
      </c>
      <c r="N22" s="28">
        <v>0</v>
      </c>
      <c r="O22" s="18">
        <v>44593</v>
      </c>
      <c r="P22" s="18">
        <v>44925</v>
      </c>
      <c r="Q22" s="138"/>
      <c r="R22" s="139"/>
      <c r="S22" s="140"/>
      <c r="T22" s="141"/>
      <c r="U22" s="141"/>
      <c r="V22" s="141"/>
      <c r="W22" s="142"/>
    </row>
    <row r="23" spans="1:23" ht="56.25" customHeight="1" x14ac:dyDescent="0.25">
      <c r="A23" s="51" t="str">
        <f t="shared" si="9"/>
        <v/>
      </c>
      <c r="B23" s="52" t="str">
        <f t="shared" si="10"/>
        <v/>
      </c>
      <c r="C23" s="52" t="str">
        <f t="shared" si="11"/>
        <v/>
      </c>
      <c r="D23" s="53" t="str">
        <f t="shared" si="12"/>
        <v/>
      </c>
      <c r="E23" s="53" t="str">
        <f t="shared" si="13"/>
        <v/>
      </c>
      <c r="F23" s="53" t="str">
        <f t="shared" si="14"/>
        <v/>
      </c>
      <c r="G23" s="53" t="str">
        <f t="shared" si="15"/>
        <v/>
      </c>
      <c r="H23" s="54" t="str">
        <f t="shared" si="16"/>
        <v/>
      </c>
      <c r="I23" s="90" t="str">
        <f t="shared" si="17"/>
        <v/>
      </c>
      <c r="J23" s="54" t="str">
        <f t="shared" si="18"/>
        <v/>
      </c>
      <c r="K23" s="84"/>
      <c r="L23" s="27" t="s">
        <v>56</v>
      </c>
      <c r="M23" s="28" t="s">
        <v>57</v>
      </c>
      <c r="N23" s="28">
        <v>0</v>
      </c>
      <c r="O23" s="18">
        <v>44593</v>
      </c>
      <c r="P23" s="18">
        <v>44925</v>
      </c>
      <c r="Q23" s="72" t="str">
        <f ca="1">IF($P23,IF($P23&gt;$W$2,"g",""),"")</f>
        <v>g</v>
      </c>
      <c r="R23" s="73" t="str">
        <f ca="1">IF($P23,IF($P23=$W$2,"g",""),"")</f>
        <v/>
      </c>
      <c r="S23" s="74" t="str">
        <f ca="1">IF($P23,IF($P23&lt;$W$2,"g",""),"")</f>
        <v/>
      </c>
      <c r="T23" s="75">
        <v>10</v>
      </c>
      <c r="U23" s="75">
        <v>1</v>
      </c>
      <c r="V23" s="75">
        <f>+T23*U23</f>
        <v>10</v>
      </c>
      <c r="W23" s="136" t="s">
        <v>30</v>
      </c>
    </row>
    <row r="24" spans="1:23" ht="34.5" customHeight="1" x14ac:dyDescent="0.25">
      <c r="A24" s="51" t="str">
        <f t="shared" si="9"/>
        <v/>
      </c>
      <c r="B24" s="52" t="str">
        <f t="shared" si="10"/>
        <v/>
      </c>
      <c r="C24" s="52" t="str">
        <f t="shared" si="11"/>
        <v/>
      </c>
      <c r="D24" s="53" t="str">
        <f t="shared" si="12"/>
        <v/>
      </c>
      <c r="E24" s="53" t="str">
        <f t="shared" si="13"/>
        <v/>
      </c>
      <c r="F24" s="53" t="str">
        <f t="shared" si="14"/>
        <v/>
      </c>
      <c r="G24" s="53" t="str">
        <f t="shared" si="15"/>
        <v/>
      </c>
      <c r="H24" s="54" t="str">
        <f t="shared" si="16"/>
        <v/>
      </c>
      <c r="I24" s="90" t="str">
        <f t="shared" si="17"/>
        <v/>
      </c>
      <c r="J24" s="54" t="str">
        <f t="shared" si="18"/>
        <v/>
      </c>
      <c r="K24" s="84"/>
      <c r="L24" s="27" t="s">
        <v>53</v>
      </c>
      <c r="M24" s="28" t="s">
        <v>54</v>
      </c>
      <c r="N24" s="28">
        <v>0</v>
      </c>
      <c r="O24" s="18">
        <v>44593</v>
      </c>
      <c r="P24" s="18">
        <v>44925</v>
      </c>
      <c r="Q24" s="72" t="str">
        <f ca="1">IF($P24,IF($P24&gt;$W$2,"g",""),"")</f>
        <v>g</v>
      </c>
      <c r="R24" s="73" t="str">
        <f ca="1">IF($P24,IF($P24=$W$2,"g",""),"")</f>
        <v/>
      </c>
      <c r="S24" s="74" t="str">
        <f ca="1">IF($P24,IF($P24&lt;$W$2,"g",""),"")</f>
        <v/>
      </c>
      <c r="T24" s="75">
        <v>10</v>
      </c>
      <c r="U24" s="75">
        <v>1</v>
      </c>
      <c r="V24" s="75">
        <f>+T24*U24</f>
        <v>10</v>
      </c>
      <c r="W24" s="136"/>
    </row>
    <row r="25" spans="1:23" ht="45.75" customHeight="1" thickBot="1" x14ac:dyDescent="0.3">
      <c r="A25" s="51" t="str">
        <f t="shared" si="9"/>
        <v/>
      </c>
      <c r="B25" s="52" t="str">
        <f t="shared" si="10"/>
        <v/>
      </c>
      <c r="C25" s="52" t="str">
        <f t="shared" si="11"/>
        <v/>
      </c>
      <c r="D25" s="53" t="str">
        <f t="shared" si="12"/>
        <v/>
      </c>
      <c r="E25" s="53" t="str">
        <f t="shared" si="13"/>
        <v/>
      </c>
      <c r="F25" s="53" t="str">
        <f t="shared" si="14"/>
        <v/>
      </c>
      <c r="G25" s="53" t="str">
        <f t="shared" si="15"/>
        <v/>
      </c>
      <c r="H25" s="54" t="str">
        <f t="shared" si="16"/>
        <v/>
      </c>
      <c r="I25" s="90" t="str">
        <f t="shared" si="17"/>
        <v/>
      </c>
      <c r="J25" s="54" t="str">
        <f t="shared" si="18"/>
        <v/>
      </c>
      <c r="K25" s="84"/>
      <c r="L25" s="27" t="s">
        <v>58</v>
      </c>
      <c r="M25" s="28" t="s">
        <v>59</v>
      </c>
      <c r="N25" s="28">
        <v>0</v>
      </c>
      <c r="O25" s="18">
        <v>44593</v>
      </c>
      <c r="P25" s="18">
        <v>44925</v>
      </c>
      <c r="Q25" s="72" t="str">
        <f ca="1">IF($P25,IF($P25&gt;$W$2,"g",""),"")</f>
        <v>g</v>
      </c>
      <c r="R25" s="73" t="str">
        <f ca="1">IF($P25,IF($P25=$W$2,"g",""),"")</f>
        <v/>
      </c>
      <c r="S25" s="74" t="str">
        <f ca="1">IF($P25,IF($P25&lt;$W$2,"g",""),"")</f>
        <v/>
      </c>
      <c r="T25" s="75">
        <v>10</v>
      </c>
      <c r="U25" s="75">
        <v>1</v>
      </c>
      <c r="V25" s="75">
        <f>+T25*U25</f>
        <v>10</v>
      </c>
      <c r="W25" s="136"/>
    </row>
    <row r="26" spans="1:23" s="2" customFormat="1" ht="140.25" x14ac:dyDescent="0.25">
      <c r="A26" s="44" t="str">
        <f>IF($N26&gt;= 10,"g","")</f>
        <v/>
      </c>
      <c r="B26" s="45" t="str">
        <f t="shared" si="10"/>
        <v/>
      </c>
      <c r="C26" s="45" t="str">
        <f t="shared" si="11"/>
        <v/>
      </c>
      <c r="D26" s="46" t="str">
        <f t="shared" si="12"/>
        <v/>
      </c>
      <c r="E26" s="46" t="str">
        <f t="shared" si="13"/>
        <v/>
      </c>
      <c r="F26" s="46" t="str">
        <f t="shared" si="14"/>
        <v/>
      </c>
      <c r="G26" s="46" t="str">
        <f t="shared" si="15"/>
        <v/>
      </c>
      <c r="H26" s="47" t="str">
        <f t="shared" si="16"/>
        <v/>
      </c>
      <c r="I26" s="88" t="str">
        <f t="shared" si="17"/>
        <v/>
      </c>
      <c r="J26" s="54" t="str">
        <f t="shared" si="18"/>
        <v/>
      </c>
      <c r="K26" s="82" t="s">
        <v>60</v>
      </c>
      <c r="L26" s="33"/>
      <c r="M26" s="33"/>
      <c r="N26" s="19">
        <f>AVERAGE(N27:N29)</f>
        <v>0</v>
      </c>
      <c r="O26" s="19"/>
      <c r="P26" s="20"/>
      <c r="Q26" s="64"/>
      <c r="R26" s="65"/>
      <c r="S26" s="66"/>
      <c r="T26" s="71"/>
      <c r="U26" s="71"/>
      <c r="V26" s="71"/>
      <c r="W26" s="40"/>
    </row>
    <row r="27" spans="1:23" ht="38.25" customHeight="1" x14ac:dyDescent="0.25">
      <c r="A27" s="51" t="str">
        <f t="shared" si="9"/>
        <v/>
      </c>
      <c r="B27" s="52" t="str">
        <f t="shared" si="10"/>
        <v/>
      </c>
      <c r="C27" s="52" t="str">
        <f t="shared" si="11"/>
        <v/>
      </c>
      <c r="D27" s="53" t="str">
        <f t="shared" si="12"/>
        <v/>
      </c>
      <c r="E27" s="53" t="str">
        <f t="shared" si="13"/>
        <v/>
      </c>
      <c r="F27" s="53" t="str">
        <f t="shared" si="14"/>
        <v/>
      </c>
      <c r="G27" s="53" t="str">
        <f t="shared" si="15"/>
        <v/>
      </c>
      <c r="H27" s="54" t="str">
        <f t="shared" si="16"/>
        <v/>
      </c>
      <c r="I27" s="90" t="str">
        <f t="shared" si="17"/>
        <v/>
      </c>
      <c r="J27" s="54" t="str">
        <f t="shared" si="18"/>
        <v/>
      </c>
      <c r="K27" s="84"/>
      <c r="L27" s="27" t="s">
        <v>64</v>
      </c>
      <c r="M27" s="28" t="s">
        <v>61</v>
      </c>
      <c r="N27" s="21">
        <v>0</v>
      </c>
      <c r="O27" s="18">
        <v>44593</v>
      </c>
      <c r="P27" s="18">
        <v>44925</v>
      </c>
      <c r="Q27" s="72" t="str">
        <f ca="1">IF($P27,IF($P27&gt;$W$2,"g",""),"")</f>
        <v>g</v>
      </c>
      <c r="R27" s="73" t="str">
        <f ca="1">IF($P27,IF($P27=$W$2,"g",""),"")</f>
        <v/>
      </c>
      <c r="S27" s="74" t="str">
        <f ca="1">IF($P27,IF($P27&lt;$W$2,"g",""),"")</f>
        <v/>
      </c>
      <c r="T27" s="75">
        <v>11</v>
      </c>
      <c r="U27" s="75">
        <v>1</v>
      </c>
      <c r="V27" s="75">
        <f>+T27*U27</f>
        <v>11</v>
      </c>
      <c r="W27" s="136" t="s">
        <v>67</v>
      </c>
    </row>
    <row r="28" spans="1:23" ht="51.75" thickBot="1" x14ac:dyDescent="0.3">
      <c r="A28" s="55" t="str">
        <f t="shared" si="9"/>
        <v/>
      </c>
      <c r="B28" s="48" t="str">
        <f t="shared" si="10"/>
        <v/>
      </c>
      <c r="C28" s="48" t="str">
        <f t="shared" si="11"/>
        <v/>
      </c>
      <c r="D28" s="49" t="str">
        <f t="shared" si="12"/>
        <v/>
      </c>
      <c r="E28" s="49" t="str">
        <f t="shared" si="13"/>
        <v/>
      </c>
      <c r="F28" s="49" t="str">
        <f t="shared" si="14"/>
        <v/>
      </c>
      <c r="G28" s="49" t="str">
        <f t="shared" si="15"/>
        <v/>
      </c>
      <c r="H28" s="50" t="str">
        <f t="shared" si="16"/>
        <v/>
      </c>
      <c r="I28" s="89" t="str">
        <f t="shared" si="17"/>
        <v/>
      </c>
      <c r="J28" s="54" t="str">
        <f t="shared" si="18"/>
        <v/>
      </c>
      <c r="K28" s="83"/>
      <c r="L28" s="117" t="s">
        <v>65</v>
      </c>
      <c r="M28" s="31" t="s">
        <v>62</v>
      </c>
      <c r="N28" s="32">
        <v>0</v>
      </c>
      <c r="O28" s="18">
        <v>44593</v>
      </c>
      <c r="P28" s="18">
        <v>44925</v>
      </c>
      <c r="Q28" s="67" t="str">
        <f ca="1">IF($P28,IF($P28&gt;$W$2,"g",""),"")</f>
        <v>g</v>
      </c>
      <c r="R28" s="68" t="str">
        <f ca="1">IF($P28,IF($P28=$W$2,"g",""),"")</f>
        <v/>
      </c>
      <c r="S28" s="69" t="str">
        <f ca="1">IF($P28,IF($P28&lt;$W$2,"g",""),"")</f>
        <v/>
      </c>
      <c r="T28" s="70">
        <v>2</v>
      </c>
      <c r="U28" s="70">
        <v>48</v>
      </c>
      <c r="V28" s="70">
        <f>+T28*U28</f>
        <v>96</v>
      </c>
      <c r="W28" s="136"/>
    </row>
    <row r="29" spans="1:23" ht="34.5" customHeight="1" thickBot="1" x14ac:dyDescent="0.3">
      <c r="A29" s="55" t="str">
        <f t="shared" si="9"/>
        <v/>
      </c>
      <c r="B29" s="48" t="str">
        <f t="shared" si="10"/>
        <v/>
      </c>
      <c r="C29" s="48" t="str">
        <f t="shared" si="11"/>
        <v/>
      </c>
      <c r="D29" s="49" t="str">
        <f t="shared" si="12"/>
        <v/>
      </c>
      <c r="E29" s="49" t="str">
        <f t="shared" si="13"/>
        <v/>
      </c>
      <c r="F29" s="49" t="str">
        <f t="shared" si="14"/>
        <v/>
      </c>
      <c r="G29" s="49" t="str">
        <f t="shared" si="15"/>
        <v/>
      </c>
      <c r="H29" s="50" t="str">
        <f t="shared" si="16"/>
        <v/>
      </c>
      <c r="I29" s="89" t="str">
        <f t="shared" si="17"/>
        <v/>
      </c>
      <c r="J29" s="54" t="str">
        <f t="shared" si="18"/>
        <v/>
      </c>
      <c r="K29" s="83"/>
      <c r="L29" s="41" t="s">
        <v>66</v>
      </c>
      <c r="M29" s="31" t="s">
        <v>63</v>
      </c>
      <c r="N29" s="32">
        <v>0</v>
      </c>
      <c r="O29" s="18">
        <v>44593</v>
      </c>
      <c r="P29" s="18">
        <v>44925</v>
      </c>
      <c r="Q29" s="67" t="str">
        <f ca="1">IF($P29,IF($P29&gt;$W$2,"g",""),"")</f>
        <v>g</v>
      </c>
      <c r="R29" s="68" t="str">
        <f ca="1">IF($P29,IF($P29=$W$2,"g",""),"")</f>
        <v/>
      </c>
      <c r="S29" s="69" t="str">
        <f ca="1">IF($P29,IF($P29&lt;$W$2,"g",""),"")</f>
        <v/>
      </c>
      <c r="T29" s="70">
        <v>2</v>
      </c>
      <c r="U29" s="70">
        <v>48</v>
      </c>
      <c r="V29" s="70">
        <f>+T29*U29</f>
        <v>96</v>
      </c>
      <c r="W29" s="136"/>
    </row>
    <row r="30" spans="1:23" ht="15" hidden="1" x14ac:dyDescent="0.2">
      <c r="K30" s="11" t="s">
        <v>11</v>
      </c>
      <c r="T30" s="80"/>
      <c r="V30" s="81">
        <f>SUM(V6:V29)</f>
        <v>1184</v>
      </c>
    </row>
    <row r="31" spans="1:23" hidden="1" x14ac:dyDescent="0.2">
      <c r="K31" s="11" t="s">
        <v>12</v>
      </c>
    </row>
    <row r="32" spans="1:23" hidden="1" x14ac:dyDescent="0.2">
      <c r="K32" s="11" t="s">
        <v>13</v>
      </c>
    </row>
    <row r="34" spans="11:15" ht="13.5" thickBot="1" x14ac:dyDescent="0.25">
      <c r="K34"/>
    </row>
    <row r="35" spans="11:15" ht="13.5" thickBot="1" x14ac:dyDescent="0.25">
      <c r="L35" s="96" t="s">
        <v>16</v>
      </c>
      <c r="M35" s="119" t="s">
        <v>17</v>
      </c>
      <c r="N35" s="120"/>
      <c r="O35" s="118" t="s">
        <v>18</v>
      </c>
    </row>
    <row r="36" spans="11:15" x14ac:dyDescent="0.2">
      <c r="L36" s="101" t="s">
        <v>19</v>
      </c>
      <c r="M36" s="102" t="s">
        <v>20</v>
      </c>
      <c r="N36" s="103"/>
      <c r="O36" s="103"/>
    </row>
    <row r="37" spans="11:15" ht="13.5" thickBot="1" x14ac:dyDescent="0.25">
      <c r="L37" s="104"/>
      <c r="M37" s="100" t="s">
        <v>70</v>
      </c>
      <c r="N37" s="3"/>
      <c r="O37" s="95" t="s">
        <v>68</v>
      </c>
    </row>
    <row r="38" spans="11:15" x14ac:dyDescent="0.2">
      <c r="L38" s="97"/>
      <c r="M38" s="92"/>
      <c r="N38" s="93"/>
      <c r="O38" s="93"/>
    </row>
    <row r="39" spans="11:15" x14ac:dyDescent="0.2">
      <c r="L39" s="98" t="s">
        <v>21</v>
      </c>
      <c r="M39" s="92"/>
      <c r="N39" s="93"/>
      <c r="O39" s="93"/>
    </row>
    <row r="40" spans="11:15" ht="13.5" thickBot="1" x14ac:dyDescent="0.25">
      <c r="L40" s="97"/>
      <c r="M40" s="94" t="s">
        <v>22</v>
      </c>
      <c r="N40" s="93"/>
      <c r="O40" s="95" t="s">
        <v>68</v>
      </c>
    </row>
    <row r="41" spans="11:15" ht="13.5" thickBot="1" x14ac:dyDescent="0.25">
      <c r="L41" s="99"/>
      <c r="M41" s="100" t="s">
        <v>69</v>
      </c>
      <c r="N41" s="3"/>
      <c r="O41" s="95"/>
    </row>
  </sheetData>
  <mergeCells count="12">
    <mergeCell ref="W27:W29"/>
    <mergeCell ref="M35:N35"/>
    <mergeCell ref="A1:P3"/>
    <mergeCell ref="A5:J5"/>
    <mergeCell ref="Q5:S5"/>
    <mergeCell ref="K5:L5"/>
    <mergeCell ref="M4:O4"/>
    <mergeCell ref="W7:W9"/>
    <mergeCell ref="W11:W13"/>
    <mergeCell ref="W15:W16"/>
    <mergeCell ref="W18:W20"/>
    <mergeCell ref="W23:W25"/>
  </mergeCells>
  <phoneticPr fontId="0" type="noConversion"/>
  <printOptions horizontalCentered="1"/>
  <pageMargins left="0.62992125984251968" right="0.23622047244094491" top="0.55118110236220474" bottom="0.55118110236220474" header="0.31496062992125984" footer="0.31496062992125984"/>
  <pageSetup scale="65" orientation="landscape" r:id="rId1"/>
  <headerFooter differentOddEven="1" differentFirst="1">
    <oddHeader>&amp;R&amp;N</oddHeader>
    <firstHeader xml:space="preserve">&amp;R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DE7EEA658CBDD47B0A26CB1CC233798" ma:contentTypeVersion="2" ma:contentTypeDescription="Crear nuevo documento." ma:contentTypeScope="" ma:versionID="96a8f23433a070ab9ae490ad5d6a6a96">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948c079-19c9-4a36-bb7d-d65ca794eba7">SSDOCID-381736310-41</_dlc_DocId>
    <_dlc_DocIdUrl xmlns="0948c079-19c9-4a36-bb7d-d65ca794eba7">
      <Url>http://old2022.supersociedades.gov.co/nuestra_entidad/Planeacion/_layouts/15/DocIdRedir.aspx?ID=SSDOCID-381736310-41</Url>
      <Description>SSDOCID-381736310-41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081E9DC-906C-40A4-A9F3-DF193BA86FCD}">
  <ds:schemaRefs>
    <ds:schemaRef ds:uri="http://schemas.microsoft.com/sharepoint/v3/contenttype/forms"/>
  </ds:schemaRefs>
</ds:datastoreItem>
</file>

<file path=customXml/itemProps2.xml><?xml version="1.0" encoding="utf-8"?>
<ds:datastoreItem xmlns:ds="http://schemas.openxmlformats.org/officeDocument/2006/customXml" ds:itemID="{4595B4D3-B941-4CD7-9008-4E6C318B194A}"/>
</file>

<file path=customXml/itemProps3.xml><?xml version="1.0" encoding="utf-8"?>
<ds:datastoreItem xmlns:ds="http://schemas.openxmlformats.org/officeDocument/2006/customXml" ds:itemID="{B9D08EAA-01FA-4419-8AB2-0238DD4F5D23}">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0a2d9daf-c542-44d9-8c09-bda4b3c82e81"/>
    <ds:schemaRef ds:uri="http://schemas.microsoft.com/office/infopath/2007/PartnerControls"/>
    <ds:schemaRef ds:uri="5a062b58-8ad6-4186-92c1-f4ce0e72cdc6"/>
    <ds:schemaRef ds:uri="http://www.w3.org/XML/1998/namespace"/>
    <ds:schemaRef ds:uri="http://purl.org/dc/dcmitype/"/>
  </ds:schemaRefs>
</ds:datastoreItem>
</file>

<file path=customXml/itemProps4.xml><?xml version="1.0" encoding="utf-8"?>
<ds:datastoreItem xmlns:ds="http://schemas.openxmlformats.org/officeDocument/2006/customXml" ds:itemID="{98780C08-A933-4F10-BD17-897EC1FE93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trabajo</vt:lpstr>
    </vt:vector>
  </TitlesOfParts>
  <Company>BANCO AGRARIO DE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Mario Alirio Latorre Sanchez</cp:lastModifiedBy>
  <cp:lastPrinted>2020-01-28T13:02:57Z</cp:lastPrinted>
  <dcterms:created xsi:type="dcterms:W3CDTF">2004-06-28T21:42:22Z</dcterms:created>
  <dcterms:modified xsi:type="dcterms:W3CDTF">2022-01-31T23:41:15Z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0x010100ADE7EEA658CBDD47B0A26CB1CC233798</vt:lpwstr>
  </property>
  <property fmtid="{D5CDD505-2E9C-101B-9397-08002B2CF9AE}" pid="3" name="_dlc_DocIdItemGuid">
    <vt:lpwstr>577637df-112c-46c2-b425-ffb4c34afa94</vt:lpwstr>
  </property>
</Properties>
</file>