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jtriana\Downloads\"/>
    </mc:Choice>
  </mc:AlternateContent>
  <xr:revisionPtr revIDLastSave="0" documentId="13_ncr:1_{823FA1D1-6403-4C58-AE45-4D4AB1820CAE}" xr6:coauthVersionLast="47" xr6:coauthVersionMax="47" xr10:uidLastSave="{00000000-0000-0000-0000-000000000000}"/>
  <bookViews>
    <workbookView xWindow="-120" yWindow="-120" windowWidth="29040" windowHeight="15720" xr2:uid="{00000000-000D-0000-FFFF-FFFF00000000}"/>
  </bookViews>
  <sheets>
    <sheet name="GTH-CP-001" sheetId="1" r:id="rId1"/>
    <sheet name="Control de Cambios" sheetId="4" r:id="rId2"/>
  </sheets>
  <definedNames>
    <definedName name="_xlnm.Print_Area" localSheetId="0">'GTH-CP-001'!$B$1:$AE$64</definedName>
    <definedName name="_xlnm.Print_Titles" localSheetId="0">'GTH-CP-001'!$15:$15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56" i="1" l="1"/>
  <c r="M57" i="1"/>
  <c r="B61" i="1"/>
  <c r="P47" i="1"/>
  <c r="P56" i="1"/>
  <c r="P55" i="1"/>
  <c r="P49" i="1" l="1"/>
  <c r="P48" i="1"/>
  <c r="P46" i="1"/>
  <c r="P45" i="1"/>
  <c r="P44" i="1"/>
  <c r="P42" i="1"/>
  <c r="P39" i="1" l="1"/>
  <c r="M61" i="1"/>
  <c r="M60" i="1"/>
  <c r="M59" i="1" l="1"/>
  <c r="M58" i="1"/>
  <c r="M62" i="1"/>
  <c r="M63" i="1"/>
  <c r="M64" i="1"/>
  <c r="M51" i="1" l="1"/>
  <c r="M50" i="1"/>
  <c r="M48" i="1"/>
  <c r="M47" i="1"/>
  <c r="M42" i="1" l="1"/>
  <c r="M41" i="1"/>
  <c r="M40" i="1" l="1"/>
  <c r="M36" i="1" l="1"/>
  <c r="I63" i="1"/>
  <c r="I61" i="1"/>
  <c r="I55" i="1"/>
  <c r="I56" i="1"/>
  <c r="I57" i="1"/>
  <c r="I58" i="1"/>
  <c r="I59" i="1"/>
  <c r="I60" i="1"/>
  <c r="I62" i="1"/>
  <c r="I53" i="1"/>
  <c r="I52" i="1"/>
  <c r="I51" i="1"/>
  <c r="I50" i="1"/>
  <c r="I49" i="1"/>
  <c r="I48" i="1"/>
  <c r="B62" i="1"/>
  <c r="B63" i="1"/>
  <c r="B64" i="1"/>
  <c r="I47" i="1"/>
  <c r="I46" i="1"/>
  <c r="I42" i="1"/>
  <c r="I39" i="1"/>
  <c r="B57" i="1"/>
  <c r="B54" i="1"/>
  <c r="B53" i="1"/>
  <c r="B52" i="1"/>
  <c r="B47" i="1"/>
  <c r="B36" i="1"/>
  <c r="B55" i="1" l="1"/>
  <c r="R71" i="1" l="1"/>
  <c r="R72" i="1" l="1"/>
  <c r="M46" i="1" l="1"/>
  <c r="M44" i="1"/>
  <c r="P38" i="1"/>
  <c r="R70" i="1"/>
  <c r="R68" i="1"/>
  <c r="P54" i="1"/>
  <c r="P53" i="1"/>
  <c r="P52" i="1"/>
  <c r="M55" i="1"/>
  <c r="P51" i="1"/>
  <c r="M54" i="1"/>
  <c r="P50" i="1"/>
  <c r="M53" i="1"/>
  <c r="M52" i="1"/>
  <c r="M49" i="1"/>
  <c r="P43" i="1"/>
  <c r="P41" i="1"/>
  <c r="M45" i="1"/>
  <c r="P40" i="1"/>
  <c r="M43" i="1"/>
  <c r="P37" i="1"/>
  <c r="P36" i="1"/>
  <c r="M39" i="1"/>
  <c r="M38" i="1"/>
  <c r="M37" i="1"/>
  <c r="B60" i="1"/>
  <c r="B59" i="1"/>
  <c r="B58" i="1"/>
  <c r="B56" i="1"/>
  <c r="I54" i="1"/>
  <c r="B51" i="1"/>
  <c r="B50" i="1"/>
  <c r="B49" i="1"/>
  <c r="B48" i="1"/>
  <c r="B46" i="1"/>
  <c r="I45" i="1"/>
  <c r="B45" i="1"/>
  <c r="I44" i="1"/>
  <c r="B44" i="1"/>
  <c r="I43" i="1"/>
  <c r="B43" i="1"/>
  <c r="B42" i="1"/>
  <c r="I41" i="1"/>
  <c r="B41" i="1"/>
  <c r="I40" i="1"/>
  <c r="B40" i="1"/>
  <c r="B39" i="1"/>
  <c r="I38" i="1"/>
  <c r="B38" i="1"/>
  <c r="I37" i="1"/>
  <c r="B37" i="1"/>
  <c r="I36" i="1"/>
  <c r="B6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MONGUI</author>
  </authors>
  <commentList>
    <comment ref="B15" authorId="0" shapeId="0" xr:uid="{3C38A79D-1F97-411A-9EF0-1C7DF93FB348}">
      <text>
        <r>
          <rPr>
            <sz val="9"/>
            <color indexed="81"/>
            <rFont val="Tahoma"/>
            <family val="2"/>
          </rPr>
          <t>Identificar los proveedores (otros procesos, dependencias, instituciones, entre otros) que suministran insumos para la ejecución de las actividades.</t>
        </r>
      </text>
    </comment>
    <comment ref="E15" authorId="0" shapeId="0" xr:uid="{96F9E6A4-8C22-4B78-BDE5-0D73992D13A7}">
      <text>
        <r>
          <rPr>
            <sz val="9"/>
            <color indexed="81"/>
            <rFont val="Tahoma"/>
            <family val="2"/>
          </rPr>
          <t xml:space="preserve">Enunciar la información o insumos suministrados por el proveedor para el desarrollo de las actividades.
</t>
        </r>
      </text>
    </comment>
    <comment ref="J15" authorId="0" shapeId="0" xr:uid="{C04F5961-8B16-4274-9456-764A4412FF70}">
      <text>
        <r>
          <rPr>
            <sz val="9"/>
            <color indexed="81"/>
            <rFont val="Tahoma"/>
            <family val="2"/>
          </rPr>
          <t xml:space="preserve">Señalar la fase del ciclo PHVA a la que corresponde cada actividad dentro del proceso.
</t>
        </r>
      </text>
    </comment>
    <comment ref="L15" authorId="0" shapeId="0" xr:uid="{6C56BDB2-B41E-4805-8151-D3AE2B5BA1F7}">
      <text>
        <r>
          <rPr>
            <sz val="9"/>
            <color indexed="81"/>
            <rFont val="Tahoma"/>
            <family val="2"/>
          </rPr>
          <t xml:space="preserve">Describir las actividades clave del proceso, asociadas al ciclo PHVA.
</t>
        </r>
      </text>
    </comment>
    <comment ref="U15" authorId="0" shapeId="0" xr:uid="{FEA3947D-0E59-4BB4-A561-FC1A671D8240}">
      <text>
        <r>
          <rPr>
            <sz val="9"/>
            <color indexed="81"/>
            <rFont val="Tahoma"/>
            <family val="2"/>
          </rPr>
          <t xml:space="preserve">Describir los productos o resultados generados a partir de la ejecución de las actividades, los cuales pueden ser productos, servicios o información.
</t>
        </r>
      </text>
    </comment>
    <comment ref="Z15" authorId="0" shapeId="0" xr:uid="{A354BA7F-BA44-4D73-90A5-E9927339EF71}">
      <text>
        <r>
          <rPr>
            <sz val="9"/>
            <color indexed="81"/>
            <rFont val="Tahoma"/>
            <family val="2"/>
          </rPr>
          <t xml:space="preserve">Iidentificar el cliente o usuario del producto o resultado, ya sea interno o externo a la entidad. Para clientes internos, se debe especificar el proceso o dependencia y para clientes externos, la entidad correspondiente según los servicios o la información proporcionada por el proceso.
</t>
        </r>
      </text>
    </comment>
    <comment ref="B33" authorId="0" shapeId="0" xr:uid="{EC0ED6D2-973F-43C9-9B8F-DD35D951954C}">
      <text>
        <r>
          <rPr>
            <sz val="9"/>
            <color indexed="81"/>
            <rFont val="Tahoma"/>
            <family val="2"/>
          </rPr>
          <t>Relacionar los documentos asociados al proceso, como formatos, procedimientos, guías, entre otros. Además, mencione los documentos externos aplicables para su desarrollo.</t>
        </r>
      </text>
    </comment>
  </commentList>
</comments>
</file>

<file path=xl/sharedStrings.xml><?xml version="1.0" encoding="utf-8"?>
<sst xmlns="http://schemas.openxmlformats.org/spreadsheetml/2006/main" count="183" uniqueCount="151">
  <si>
    <t>NOMBRE DEL PROCESO: GESTIÓN DEL TALENTO HUMANO</t>
  </si>
  <si>
    <t>Código</t>
  </si>
  <si>
    <t>GTH-CP-001</t>
  </si>
  <si>
    <t>Versión</t>
  </si>
  <si>
    <t>13</t>
  </si>
  <si>
    <t>CARACTERIZACIÓN DEL PROCESO</t>
  </si>
  <si>
    <t xml:space="preserve">Fecha </t>
  </si>
  <si>
    <t>Clasificación de la
 información</t>
  </si>
  <si>
    <t>Pública</t>
  </si>
  <si>
    <t xml:space="preserve">OBJETIVO </t>
  </si>
  <si>
    <t>Gestionar integralmente el talento humano de la Superintendencia de Sociedades mediante la planeación, ingreso, desarrollo, permanencia y retiro de los servidores públicos, garantizando la idoneidad, integridad, competencias y condiciones laborales requeridas para el cumplimiento de los objetivos institucionales, en el marco de la normatividad vigente.</t>
  </si>
  <si>
    <t>ALCANCE</t>
  </si>
  <si>
    <t>Inicia con la identificación de necesidades de talento humano y la planeación institucional del recurso humano, continúa con la gestión del ingreso y vinculación del personal, el desarrollo de competencias y la permanencia mediante bienestar, incentivos y administración de situaciones administrativas, que incorpora la Gestion del Rendimiento Laboral , y finaliza con el retiro del personal y el cierre de las actuaciones administrativas y documentales correspondientes.</t>
  </si>
  <si>
    <t>RESPONSABLE</t>
  </si>
  <si>
    <t>PROVEEDOR</t>
  </si>
  <si>
    <t>ENTRADA/INSUMO</t>
  </si>
  <si>
    <t>CICLO PHVA</t>
  </si>
  <si>
    <t>ACTIVIDAD / DESCRIPCIÓN DE LA ACTIVIDAD</t>
  </si>
  <si>
    <t>SALIDA</t>
  </si>
  <si>
    <t>CLIENTE</t>
  </si>
  <si>
    <t>Proceso de Gestión Estratégica
Todos los procesos
Proceso de Gestión del Talento Humano
Departamento Administrativo de la Función Pública (DAFP)
Fundación Másfamilia</t>
  </si>
  <si>
    <t>Plan Estratégico Institucional
Plan de Acción
Matriz de Peligros y Riesgos de Seguridad y Salud en el Trabajo
Necesidades específicas de los funcionarios
Lineamientos sobre la caracterización de los Grupos de Valor
Lineamientos del modelo Empresa Familiarmente Responsable (EFR)
Lineamientos del Modelo Integrado de Planeación y Gestión (MIPG)
Normatividad aplicable al proceso</t>
  </si>
  <si>
    <t>P</t>
  </si>
  <si>
    <t>Identificar las necesidades de talento humano de acuerdo con los objetivos institucionales y los requerimientos de las dependencias.</t>
  </si>
  <si>
    <t>Proceso de Gestión del Talento Humano</t>
  </si>
  <si>
    <t xml:space="preserve">Proceso de Gestión Estratégica
Todos los procesos
Proceso de Gestión del Talento Humano
Departamento Administrativo de la Función Pública (DAFP)
Comisión Nacional del Servicio Civil (CNSC)
Escuela Superior de Administración Pública (ESAP), entre otras
</t>
  </si>
  <si>
    <t>Plan Estratégico Institucional
Acto administrativo de creación de la entidad y sus modificaciones
Planta de personal
Manual de Funciones y Competencias
Necesidades de talento humano
Lineamientos del Modelo Integrado de Planeación y Gestión (MIPG)
Información del SIGEP
Normatividad aplicable al proceso</t>
  </si>
  <si>
    <t>Plan Estratégico del Talento Humano formulada, con los planes asociados</t>
  </si>
  <si>
    <t>Todos los procesos
Funcionarios
Partes interesadas</t>
  </si>
  <si>
    <t>Proceso de Gestión Estratégica
Gestión Financiera y Contable
Proceso de Gestión Contractual
Proceso de Gestión del Talento Humano
Departamento Administrativo de la Función Pública (DAFP)
Comisión Nacional del Servicio Civil (CNSC)</t>
  </si>
  <si>
    <t>Plan Estratégico Institucional (planes, políticas, programas, proyectos, informes y recursos)
Informes de gestión de acuerdo con la ejecución de actividades
Necesidades y antecedentes de diagnósticos para el diseño de planes de trabajo
Normatividad aplicable al proceso</t>
  </si>
  <si>
    <t>Programar los recursos requeridos para la ejecución de los planes, programas y proyectos de Talento Humano, a través de la formulación del proyecto de presupuesto y de los planes de acción institucionales.</t>
  </si>
  <si>
    <t>Proceso de Gestión Estratégica
Gestión Financiera y Contable</t>
  </si>
  <si>
    <t>Proceso de Gestión del Talento Humano
ARL
Caja de Compensación</t>
  </si>
  <si>
    <t>H</t>
  </si>
  <si>
    <t>Ejecutar los planes y programas definidos en la planeación estratégica del Talento Humano, relacionados con el desarrollo, bienestar, permanencia, seguridad y fortalecimiento del clima organizacional.</t>
  </si>
  <si>
    <t>Proceso de Gestión del Talento Humano
Partes interesadas</t>
  </si>
  <si>
    <t>Proceso de Gestión del Talento Humano
Departamento Administrativo de la Función Pública (DAFP)</t>
  </si>
  <si>
    <t>Vacantes autorizadas
Perfiles requeridos
Normatividad vigente</t>
  </si>
  <si>
    <t>Gestionar la provisión de vacantes y el ingreso del personal conforme a las necesidades de las dependencias.</t>
  </si>
  <si>
    <t>Actos administrativos de vinculación
Nombramiento y posesión
Vacantes provistas</t>
  </si>
  <si>
    <t xml:space="preserve">Proceso de Gestión del Talento Humano
Partes Interesadas </t>
  </si>
  <si>
    <t>Proceso con la necesidad identificada</t>
  </si>
  <si>
    <t>Solicitud de personal
Hojas de vida y soportes</t>
  </si>
  <si>
    <t xml:space="preserve">Proveer los cargos o vincular practicantes, judicantes y aprendices de acuerdo a las necesidades.							</t>
  </si>
  <si>
    <t>Actos administrativos de nombramiento
Nombramiento y posesión (practicantes y judicantes)
Contrato de aprendizaje</t>
  </si>
  <si>
    <t>Proceso responsable
Practicantes y judicantes</t>
  </si>
  <si>
    <t>Proceso de Gestión del Talento Humano
Proceso de Evaluación y Control
Departamento Administrativo de la Función Pública (DAFP)
Entes de control</t>
  </si>
  <si>
    <t>Plan de Integridad y Conflicto de Interes 
Resultados FURAG
Informes de auditoría y requerimientos de entes de control</t>
  </si>
  <si>
    <t>Código de Integridad socializado y aplicado
Informes y reportes de gestión de integridad</t>
  </si>
  <si>
    <t>Todos los procesos
Partes interesadas</t>
  </si>
  <si>
    <t>Proceso responsable
Servidores Públicos
Grupos de interés</t>
  </si>
  <si>
    <t>Situaciones administrativas y novedades de: servidores públicos, pensionados, practicantes, aprendices y judicantes</t>
  </si>
  <si>
    <t>Tramitar y administrar las situaciones administrativas del personal (funcionarios en servicio activo, pensionados, practicantes, aprendices y judicantes), según aplique, relacionadas con vacaciones, licencias, permisos, comisiones, encargos, entre otras.</t>
  </si>
  <si>
    <t>Actos administrativos y novedades tramitadas</t>
  </si>
  <si>
    <t xml:space="preserve">Servidores públicos
Partes Interesadas </t>
  </si>
  <si>
    <t>Cronograma
Lineamientos normativos</t>
  </si>
  <si>
    <t>Gestionar la concertacion, seguimiento y evaluación del desempeño de los funcionarios, conforme a los lineamientos normativos establecidos.</t>
  </si>
  <si>
    <t>Evaluaciones de desempeño aplicadas y consolidadas</t>
  </si>
  <si>
    <t>Servidor público evaluado
Proceso Responsable</t>
  </si>
  <si>
    <t>Servidor público
Proceso de Gestión del Talento Humano
Departamento Administrativo de la Función Pública (DAFP)</t>
  </si>
  <si>
    <t>Información del personal
Requerimientos de actualización
Lineamientos SIGEP</t>
  </si>
  <si>
    <t>Revisar, validar y actualizar la información del personal conforme a los lineamientos del SIGEP y requerimientos institucionales.</t>
  </si>
  <si>
    <t>Información SIGEP actualizada y reportada</t>
  </si>
  <si>
    <t>Proceso de Evaluación y Control
Departamento Administrativo de la Función Pública (DAFP)</t>
  </si>
  <si>
    <t>Proceso de Gestión del Talento Humano
Gestión Documental
Servidor público</t>
  </si>
  <si>
    <t xml:space="preserve">Documentación de novedades de personal 						
Lineamiento de archivo	</t>
  </si>
  <si>
    <t>Actualizar y organizar periodicamente las historias laborales de los funcionarios, ex funcionarios y pensionados de la Entidad.</t>
  </si>
  <si>
    <t xml:space="preserve">Hoja de vida actualizada			</t>
  </si>
  <si>
    <t>Proceso de Gestión del Talento Humano
Servidor público</t>
  </si>
  <si>
    <t xml:space="preserve">Proceso Responsable
Proceso de Gestión del Talento Humano
Departamento Administrativo de la Función Pública (DAFP)
</t>
  </si>
  <si>
    <t>Solicitud
Soportes de retiro</t>
  </si>
  <si>
    <t>Ejecutar las actividades requeridas para Programa de  desvinculación asistida  de los servidores públicos.</t>
  </si>
  <si>
    <t>Acto administrativo de retiro formalizado ante el funcionario que se retira
Generación de paz y salvos para el retiro
Cierre de la historia laboral
Realización de exámenes médicos ocupacionales de egreso</t>
  </si>
  <si>
    <t>Servidor público que se retira
Proceso Responsable</t>
  </si>
  <si>
    <t xml:space="preserve">Todos los procesos 
</t>
  </si>
  <si>
    <t>Identificación de tareas críticas
Matriz de seguimiento del Programa de Vigilancia Epidemiológica para la Prevención del Riesgo Cardiovascular (PVE RCV)
Matriz de identificación de peligros, valoración de riesgos y determinación de controles del SG-SST
Programa de inspecciones en SST
Accidentes de trabajo y enfermedades laborales
Otros requerimientos</t>
  </si>
  <si>
    <t>Implementar el Sistema de Gestión de Seguridad y Salud en el Trabajo para el control de accidentes de trabajo, enfermedades laborales y la prevención y promoción de la salud en el ámbito laboral.</t>
  </si>
  <si>
    <t>Informe de seguimiento e implementación del Programa de Seguridad y Salud en el trabajo</t>
  </si>
  <si>
    <t xml:space="preserve">Todos los procesos
Ministerio del Trabajo
ARL
Caja de Compensación
Partes interesadas </t>
  </si>
  <si>
    <t>Proceso de Gestión del Talento Humano
Fundación Másfamilia
Proceso de Gestión Estratégica</t>
  </si>
  <si>
    <t>Lineamientos del modelo Empresa Familiarmente Responsable (EFR)
Diagnóstico de necesidades de los funcionarios
Caracterización de funcionarios
Resultados de encuestas / clima organizacional
Normatividad aplicable y lineamientos institucionales</t>
  </si>
  <si>
    <t>Implementar el modelo Empresa Familiarmente Responsable (EFR), mediante la ejecución del plan de trabajo y la aplicación de medidas de conciliación entre la vida laboral, personal y familiar.</t>
  </si>
  <si>
    <t>Modelo EFR implementado con evidencias y soportes</t>
  </si>
  <si>
    <t>Servidores públicos
Todos los procesos
Partes interesadas</t>
  </si>
  <si>
    <t>Proceso de Gestión Estratégica
Proceso de Gestión Integral
Proceso de Gestión del Talento Humano
Evaluación y Control
Departamento Administrativo de la Función Pública (DAFP)</t>
  </si>
  <si>
    <t>Planes y programas del Talento Humano
Indicadores del proceso / reportes de seguimiento
Informes de ejecución y evidencias
Resultados de la evaluación del desempeño
Reportes del SIGEP / estado de actualización
Registros de situaciones administrativas y novedades
Historias laborales actualizadas
Hallazgos, recomendaciones y planes de mejoramiento (cuando aplique)</t>
  </si>
  <si>
    <t>V</t>
  </si>
  <si>
    <t>Verificar el cumplimiento del Plan Estratégico del Talento Humano y demás actividades asociadas al plan, mediante la evaluación del avance y resultados de los planes, programas y actividades ejecutadas.</t>
  </si>
  <si>
    <t>Informe de verificación y seguimiento del Plan Estratégico del Talento Humano, con resultados, avances y recomendaciones de mejora</t>
  </si>
  <si>
    <t>Todos los procesos
Grupos de interés</t>
  </si>
  <si>
    <t>Proceso de Gestión Estratégica
Proceso de Gestión Integral
Proceso de Evaluación y Control</t>
  </si>
  <si>
    <t>Informes de auditorías internas y externas
Resultados de indicadores de gestión y estratégicos
Informe de revisión por la dirección
Rendición de cuentas
Oportunidades de mejora, entre otros</t>
  </si>
  <si>
    <t>A</t>
  </si>
  <si>
    <t>Tomar acciones correctivas, preventivas y de mejora para mitigar las posibles desviaciones y  riesgos con base en los resultados del seguimiento y verificación del Plan Estratégico de Talento Humano.</t>
  </si>
  <si>
    <t>Planes de mejoramiento institucional
Acciones de ajuste del Plan Estratégico de Talento Humano</t>
  </si>
  <si>
    <t>Todos los procesos
Proceso de Evaluación y Control</t>
  </si>
  <si>
    <t>DOCUMENTOS ASOCIADOS</t>
  </si>
  <si>
    <t>INTERNOS</t>
  </si>
  <si>
    <t>EXTERNOS</t>
  </si>
  <si>
    <t>DOCUMENTOS</t>
  </si>
  <si>
    <t>FORMATOS</t>
  </si>
  <si>
    <t>No aplica</t>
  </si>
  <si>
    <t xml:space="preserve">MEDICIÓN Y CONTROL </t>
  </si>
  <si>
    <t>REQUISITOS LEGALES</t>
  </si>
  <si>
    <t>Riesgos de Gestión</t>
  </si>
  <si>
    <t xml:space="preserve">OTROS  REQUISITOS SGI </t>
  </si>
  <si>
    <t>Riesgos de Corrupción</t>
  </si>
  <si>
    <r>
      <t xml:space="preserve">Control Salidas No Conformes
</t>
    </r>
    <r>
      <rPr>
        <sz val="11"/>
        <color rgb="FF002060"/>
        <rFont val="Verdana"/>
        <family val="2"/>
      </rPr>
      <t>No Aplica</t>
    </r>
  </si>
  <si>
    <t>RECURSOS</t>
  </si>
  <si>
    <t xml:space="preserve">Recurso Humano - Recursos Financieros - Infraestructura - Tecnológicos </t>
  </si>
  <si>
    <t xml:space="preserve">APROBACIÓN </t>
  </si>
  <si>
    <t>Nombre</t>
  </si>
  <si>
    <t>Cargo</t>
  </si>
  <si>
    <t>Elaboró:</t>
  </si>
  <si>
    <t>Natalia Francisca Aranguren Acevedo</t>
  </si>
  <si>
    <t>Asesora de la Dirección de Talento Humano</t>
  </si>
  <si>
    <t>Revisó:</t>
  </si>
  <si>
    <t>Alejandra Tobón Díaz</t>
  </si>
  <si>
    <t>Aprobó:</t>
  </si>
  <si>
    <t>Nini Johanna Castañeda Quintero</t>
  </si>
  <si>
    <t xml:space="preserve">Secretaria General </t>
  </si>
  <si>
    <t>Proceso: Gestión Integral, Código: GIN–FM–033, Versión: 001, Vigencia: 26/02/2025
Verifique que este documento corresponda a la versión vigente antes de su uso</t>
  </si>
  <si>
    <t>CONTROL DE CAMBIOS</t>
  </si>
  <si>
    <t>Fecha</t>
  </si>
  <si>
    <t xml:space="preserve">Descripción del Cambio </t>
  </si>
  <si>
    <t>001</t>
  </si>
  <si>
    <t>Sin dato</t>
  </si>
  <si>
    <t xml:space="preserve">Creación del documento. </t>
  </si>
  <si>
    <t>002</t>
  </si>
  <si>
    <t>Modificación del documento.</t>
  </si>
  <si>
    <t>003</t>
  </si>
  <si>
    <t>004</t>
  </si>
  <si>
    <t>005</t>
  </si>
  <si>
    <t>006</t>
  </si>
  <si>
    <t>007</t>
  </si>
  <si>
    <t>008</t>
  </si>
  <si>
    <t>009</t>
  </si>
  <si>
    <t>010</t>
  </si>
  <si>
    <t>011</t>
  </si>
  <si>
    <t>012</t>
  </si>
  <si>
    <t>013</t>
  </si>
  <si>
    <t>Se actualiza de acuerdo con la nueva plantilla y nuevos requerimientos de los procesos.</t>
  </si>
  <si>
    <t>Dirección de Talento Humano - Secretaría General</t>
  </si>
  <si>
    <t>Planes y programas ejecutados con evidencias y soportes.</t>
  </si>
  <si>
    <t>Necesidades de talento humano consolidadas, a partir de la caracterización de funcionarios y los resultados obtenidos mediante encuestas y otros instrumentos aplicados</t>
  </si>
  <si>
    <t>Recursos programados para la ejecución de los planes de Talento Humano, mediante el proyecto de presupuesto formulado y los planes de acción institucionales</t>
  </si>
  <si>
    <t xml:space="preserve">Directora de la Dirección de Talento Humano </t>
  </si>
  <si>
    <t>Diseñar y formular el Plan Estratégico del Talento Humano, que incluya el Plan Anual de Vacantes, el Plan de Previsión del Talento Humano, el Plan Institucional de Capacitación, el Plan de Bienestar e Incentivos, el Programa de Seguridad y Salud en el Trabajo, el monitoreo y seguimiento del SIGEP, la Gestion del Rendimiento Laboral (concertacion, seguimiento y evaluación), la inducción y reinducción, el programa Empresa  Familiarmente Responsable (EFR), el Plan de Integridad y Conflicto de Interés, Programa Desvinculacion Asistida así como la medición, análisis y mejoramiento del clima organizacional.</t>
  </si>
  <si>
    <t>Ejecutar las actividades del Plan de Integridad y Conflicto de Interés, mediante jornadas de sensibilización, divulgación del Código de Integridad, apropiación de valores institucionales y seguimiento a compromisos de integridad de los servidores públicos.</t>
  </si>
  <si>
    <t>Plan Institucional de Capacitación
Plan de Bienestar e Incentivos
Plan de Seguridad y Salud en el Trabajo
Plan de inducción y reinducción
Programa EFR
Plan de Integridad y Conflicto de interés
Medición e Intervencion de clima organizacional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</si>
</sst>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sz val="10"/>
      <name val="Arial"/>
      <family val="2"/>
    </font>
    <font>
      <u/>
      <sz val="10"/>
      <color indexed="12"/>
      <name val="Arial"/>
      <family val="2"/>
    </font>
    <font>
      <u/>
      <sz val="11"/>
      <color theme="10"/>
      <name val="Calibri"/>
      <family val="2"/>
      <scheme val="minor"/>
    </font>
    <font>
      <sz val="11"/>
      <color theme="1"/>
      <name val="Nunito"/>
    </font>
    <font>
      <b/>
      <sz val="10"/>
      <color rgb="FFFF0000"/>
      <name val="Verdana"/>
      <family val="2"/>
    </font>
    <font>
      <sz val="9"/>
      <color indexed="81"/>
      <name val="Tahoma"/>
      <family val="2"/>
    </font>
    <font>
      <b/>
      <sz val="11"/>
      <color theme="1"/>
      <name val="Verdana"/>
      <family val="2"/>
    </font>
    <font>
      <sz val="11"/>
      <color theme="1"/>
      <name val="Verdana"/>
      <family val="2"/>
    </font>
    <font>
      <b/>
      <sz val="11"/>
      <color theme="1"/>
      <name val="Calibri"/>
      <family val="2"/>
      <scheme val="minor"/>
    </font>
    <font>
      <sz val="9"/>
      <color theme="1"/>
      <name val="Nunito"/>
    </font>
    <font>
      <b/>
      <sz val="12"/>
      <color theme="0"/>
      <name val="Verdana"/>
      <family val="2"/>
    </font>
    <font>
      <u/>
      <sz val="11"/>
      <color theme="10"/>
      <name val="Verdana"/>
      <family val="2"/>
    </font>
    <font>
      <sz val="12"/>
      <color theme="1"/>
      <name val="Calibri"/>
      <family val="2"/>
      <scheme val="minor"/>
    </font>
    <font>
      <sz val="11"/>
      <name val="Verdana"/>
      <family val="2"/>
    </font>
    <font>
      <sz val="10"/>
      <color theme="1"/>
      <name val="Verdana"/>
      <family val="2"/>
    </font>
    <font>
      <sz val="11"/>
      <color theme="0"/>
      <name val="Verdana"/>
      <family val="2"/>
    </font>
    <font>
      <b/>
      <sz val="12"/>
      <color theme="1"/>
      <name val="Verdana"/>
      <family val="2"/>
    </font>
    <font>
      <sz val="11"/>
      <color rgb="FF000000"/>
      <name val="Verdana"/>
      <family val="2"/>
    </font>
    <font>
      <sz val="11"/>
      <color rgb="FF002060"/>
      <name val="Verdana"/>
      <family val="2"/>
    </font>
    <font>
      <u/>
      <sz val="11"/>
      <color rgb="FFFF0000"/>
      <name val="Verdana"/>
      <family val="2"/>
    </font>
    <font>
      <u/>
      <sz val="11"/>
      <color theme="9"/>
      <name val="Verdana"/>
      <family val="2"/>
    </font>
    <font>
      <u/>
      <sz val="11"/>
      <color theme="10"/>
      <name val="Verdsana"/>
    </font>
  </fonts>
  <fills count="6">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rgb="FF96284B"/>
        <bgColor rgb="FF96284B"/>
      </patternFill>
    </fill>
    <fill>
      <patternFill patternType="solid">
        <fgColor rgb="FFFFFFFF"/>
        <bgColor rgb="FF000000"/>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theme="3"/>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6">
    <xf numFmtId="0" fontId="0" fillId="0" borderId="0"/>
    <xf numFmtId="0" fontId="3" fillId="0" borderId="0" applyNumberFormat="0" applyFill="0" applyBorder="0" applyAlignment="0" applyProtection="0"/>
    <xf numFmtId="0" fontId="2" fillId="0" borderId="0" applyNumberFormat="0" applyFill="0" applyBorder="0" applyAlignment="0" applyProtection="0">
      <alignment vertical="top"/>
      <protection locked="0"/>
    </xf>
    <xf numFmtId="0" fontId="1" fillId="0" borderId="0"/>
    <xf numFmtId="0" fontId="3" fillId="0" borderId="0" applyNumberFormat="0" applyFill="0" applyBorder="0" applyAlignment="0" applyProtection="0"/>
    <xf numFmtId="0" fontId="13" fillId="0" borderId="0"/>
  </cellStyleXfs>
  <cellXfs count="94">
    <xf numFmtId="0" fontId="0" fillId="0" borderId="0" xfId="0"/>
    <xf numFmtId="0" fontId="4" fillId="2" borderId="0" xfId="0" applyFont="1" applyFill="1" applyAlignment="1">
      <alignment horizontal="left" vertical="center" wrapText="1"/>
    </xf>
    <xf numFmtId="0" fontId="4" fillId="0" borderId="0" xfId="0" applyFont="1" applyAlignment="1">
      <alignment horizontal="left" vertical="center" wrapText="1"/>
    </xf>
    <xf numFmtId="0" fontId="9" fillId="0" borderId="0" xfId="0" applyFont="1"/>
    <xf numFmtId="0" fontId="11" fillId="4" borderId="14" xfId="0" applyFont="1" applyFill="1" applyBorder="1" applyAlignment="1">
      <alignment horizontal="center" vertical="center" wrapText="1"/>
    </xf>
    <xf numFmtId="0" fontId="11" fillId="4" borderId="15" xfId="0" applyFont="1" applyFill="1" applyBorder="1" applyAlignment="1">
      <alignment horizontal="center" vertical="center" wrapText="1"/>
    </xf>
    <xf numFmtId="0" fontId="11" fillId="4" borderId="16" xfId="0" applyFont="1" applyFill="1" applyBorder="1" applyAlignment="1">
      <alignment horizontal="center" vertical="center" wrapText="1"/>
    </xf>
    <xf numFmtId="49" fontId="15" fillId="0" borderId="1" xfId="0" applyNumberFormat="1" applyFont="1" applyBorder="1" applyAlignment="1">
      <alignment horizontal="center" vertical="center"/>
    </xf>
    <xf numFmtId="0" fontId="15" fillId="0" borderId="1" xfId="0" applyFont="1" applyBorder="1" applyAlignment="1">
      <alignment vertical="center"/>
    </xf>
    <xf numFmtId="14" fontId="15" fillId="0" borderId="1" xfId="0" applyNumberFormat="1" applyFont="1" applyBorder="1" applyAlignment="1">
      <alignment horizontal="center" vertical="center"/>
    </xf>
    <xf numFmtId="0" fontId="8" fillId="2" borderId="0" xfId="0" applyFont="1" applyFill="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center" vertical="center" wrapText="1"/>
    </xf>
    <xf numFmtId="0" fontId="8" fillId="2" borderId="0" xfId="0" applyFont="1" applyFill="1" applyAlignment="1">
      <alignment horizontal="left" vertical="center" textRotation="90" wrapText="1"/>
    </xf>
    <xf numFmtId="0" fontId="7" fillId="0" borderId="0" xfId="0" applyFont="1" applyAlignment="1">
      <alignment vertical="center" wrapText="1"/>
    </xf>
    <xf numFmtId="0" fontId="8" fillId="0" borderId="2" xfId="0" applyFont="1" applyBorder="1" applyAlignment="1">
      <alignment vertical="center" wrapText="1"/>
    </xf>
    <xf numFmtId="0" fontId="16" fillId="2" borderId="0" xfId="0" applyFont="1" applyFill="1" applyAlignment="1">
      <alignment horizontal="left" vertical="center" wrapText="1"/>
    </xf>
    <xf numFmtId="0" fontId="15" fillId="0" borderId="1" xfId="0" applyFont="1" applyBorder="1" applyAlignment="1">
      <alignment horizontal="justify" vertical="center" wrapText="1"/>
    </xf>
    <xf numFmtId="0" fontId="8" fillId="2" borderId="0" xfId="0" applyFont="1" applyFill="1" applyAlignment="1">
      <alignment horizontal="center" vertical="center" wrapText="1"/>
    </xf>
    <xf numFmtId="0" fontId="12" fillId="2" borderId="9" xfId="1" applyFont="1" applyFill="1" applyBorder="1" applyAlignment="1">
      <alignment horizontal="center" vertical="center" wrapText="1"/>
    </xf>
    <xf numFmtId="0" fontId="12" fillId="2" borderId="0" xfId="1" applyFont="1" applyFill="1" applyBorder="1" applyAlignment="1">
      <alignment horizontal="center" vertical="center" wrapText="1"/>
    </xf>
    <xf numFmtId="0" fontId="12" fillId="2" borderId="10" xfId="1" applyFont="1" applyFill="1" applyBorder="1" applyAlignment="1">
      <alignment horizontal="center" vertical="center" wrapText="1"/>
    </xf>
    <xf numFmtId="0" fontId="8" fillId="0" borderId="0" xfId="0" applyFont="1" applyAlignment="1">
      <alignment vertical="center" wrapText="1"/>
    </xf>
    <xf numFmtId="0" fontId="12" fillId="2" borderId="9" xfId="1" applyFont="1" applyFill="1" applyBorder="1" applyAlignment="1">
      <alignment horizontal="center" vertical="center" wrapText="1"/>
    </xf>
    <xf numFmtId="0" fontId="12" fillId="2" borderId="0" xfId="1" applyFont="1" applyFill="1" applyBorder="1" applyAlignment="1">
      <alignment horizontal="center" vertical="center" wrapText="1"/>
    </xf>
    <xf numFmtId="0" fontId="12" fillId="2" borderId="10" xfId="1" applyFont="1" applyFill="1" applyBorder="1" applyAlignment="1">
      <alignment horizontal="center" vertical="center" wrapText="1"/>
    </xf>
    <xf numFmtId="0" fontId="12" fillId="0" borderId="0" xfId="1" applyFont="1" applyBorder="1" applyAlignment="1">
      <alignment horizontal="center" vertical="center" wrapText="1"/>
    </xf>
    <xf numFmtId="0" fontId="12" fillId="0" borderId="10" xfId="1" applyFont="1" applyBorder="1" applyAlignment="1">
      <alignment horizontal="center" vertical="center" wrapText="1"/>
    </xf>
    <xf numFmtId="0" fontId="8" fillId="0" borderId="0" xfId="0" applyFont="1" applyAlignment="1">
      <alignment horizontal="center" vertical="center" wrapText="1"/>
    </xf>
    <xf numFmtId="0" fontId="8" fillId="0" borderId="1" xfId="0" quotePrefix="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justify" vertical="center" wrapText="1"/>
    </xf>
    <xf numFmtId="0" fontId="14" fillId="0" borderId="1" xfId="0" quotePrefix="1"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horizontal="justify" vertical="center" wrapText="1"/>
    </xf>
    <xf numFmtId="0" fontId="14" fillId="5"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20" fillId="2" borderId="0" xfId="1" applyFont="1" applyFill="1" applyBorder="1" applyAlignment="1">
      <alignment horizontal="center" vertical="center" wrapText="1"/>
    </xf>
    <xf numFmtId="0" fontId="20" fillId="2" borderId="10" xfId="1" applyFont="1" applyFill="1" applyBorder="1" applyAlignment="1">
      <alignment horizontal="center" vertical="center" wrapText="1"/>
    </xf>
    <xf numFmtId="0" fontId="21" fillId="2" borderId="0" xfId="1" applyFont="1" applyFill="1" applyBorder="1" applyAlignment="1">
      <alignment horizontal="center" vertical="center" wrapText="1"/>
    </xf>
    <xf numFmtId="0" fontId="21" fillId="2" borderId="10" xfId="1" applyFont="1" applyFill="1" applyBorder="1" applyAlignment="1">
      <alignment horizontal="center" vertical="center" wrapText="1"/>
    </xf>
    <xf numFmtId="0" fontId="12" fillId="0" borderId="9" xfId="1" applyFont="1" applyBorder="1" applyAlignment="1">
      <alignment horizontal="center" vertical="center" wrapText="1"/>
    </xf>
    <xf numFmtId="0" fontId="8" fillId="0" borderId="10" xfId="0" applyFont="1" applyBorder="1" applyAlignment="1">
      <alignment horizontal="center" vertical="center" wrapText="1"/>
    </xf>
    <xf numFmtId="0" fontId="22" fillId="2" borderId="0" xfId="1" applyFont="1" applyFill="1" applyBorder="1" applyAlignment="1">
      <alignment horizontal="center" vertical="center" wrapText="1"/>
    </xf>
    <xf numFmtId="0" fontId="8" fillId="2" borderId="0" xfId="0" applyFont="1" applyFill="1" applyAlignment="1">
      <alignment horizontal="center" vertical="center" wrapText="1"/>
    </xf>
    <xf numFmtId="0" fontId="12" fillId="2" borderId="6" xfId="1" applyFont="1" applyFill="1" applyBorder="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0" fillId="0" borderId="0" xfId="0" applyFont="1" applyAlignment="1">
      <alignment horizontal="center" vertical="center" wrapText="1"/>
    </xf>
    <xf numFmtId="0" fontId="14" fillId="0" borderId="1" xfId="0" applyFont="1" applyBorder="1" applyAlignment="1">
      <alignment horizontal="left" vertical="center" wrapText="1"/>
    </xf>
    <xf numFmtId="0" fontId="8" fillId="0" borderId="1" xfId="0" applyFont="1" applyBorder="1" applyAlignment="1">
      <alignment horizontal="left" vertical="center" wrapText="1"/>
    </xf>
    <xf numFmtId="0" fontId="17" fillId="0" borderId="3" xfId="0" applyFont="1" applyBorder="1" applyAlignment="1">
      <alignment horizontal="left" vertical="center" wrapText="1"/>
    </xf>
    <xf numFmtId="0" fontId="17" fillId="0" borderId="5" xfId="0" applyFont="1" applyBorder="1" applyAlignment="1">
      <alignment horizontal="left" vertical="center" wrapText="1"/>
    </xf>
    <xf numFmtId="0" fontId="17" fillId="0" borderId="4" xfId="0" applyFont="1" applyBorder="1" applyAlignment="1">
      <alignment horizontal="left" vertical="center" wrapText="1"/>
    </xf>
    <xf numFmtId="0" fontId="7" fillId="3" borderId="3" xfId="0" applyFont="1" applyFill="1" applyBorder="1" applyAlignment="1">
      <alignment horizontal="center" vertical="center" wrapText="1"/>
    </xf>
    <xf numFmtId="0" fontId="5" fillId="0" borderId="0" xfId="0" applyFont="1" applyAlignment="1">
      <alignment horizontal="left" vertical="center"/>
    </xf>
    <xf numFmtId="0" fontId="12" fillId="2" borderId="3"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4" xfId="1"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5" xfId="0" applyFont="1" applyBorder="1" applyAlignment="1">
      <alignment horizontal="center" vertical="center" wrapText="1"/>
    </xf>
    <xf numFmtId="0" fontId="8" fillId="0" borderId="4" xfId="0" applyFont="1" applyBorder="1" applyAlignment="1">
      <alignment horizontal="center" vertical="center" wrapText="1"/>
    </xf>
    <xf numFmtId="14" fontId="8" fillId="0" borderId="1" xfId="0" applyNumberFormat="1" applyFont="1" applyBorder="1" applyAlignment="1">
      <alignment horizontal="center" vertical="center" wrapText="1"/>
    </xf>
    <xf numFmtId="0" fontId="7"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12" fillId="0" borderId="3" xfId="1" applyFont="1" applyFill="1" applyBorder="1" applyAlignment="1">
      <alignment horizontal="center" vertical="center"/>
    </xf>
    <xf numFmtId="0" fontId="12" fillId="0" borderId="5" xfId="1" applyFont="1" applyFill="1" applyBorder="1" applyAlignment="1">
      <alignment horizontal="center" vertical="center"/>
    </xf>
    <xf numFmtId="0" fontId="12" fillId="0" borderId="4" xfId="1" applyFont="1" applyFill="1" applyBorder="1" applyAlignment="1">
      <alignment horizontal="center" vertical="center"/>
    </xf>
    <xf numFmtId="0" fontId="12" fillId="0" borderId="3" xfId="1" applyFont="1" applyFill="1" applyBorder="1" applyAlignment="1">
      <alignment horizontal="center" vertical="center" wrapText="1"/>
    </xf>
    <xf numFmtId="0" fontId="12" fillId="0" borderId="5" xfId="1" applyFont="1" applyFill="1" applyBorder="1" applyAlignment="1">
      <alignment horizontal="center" vertical="center" wrapText="1"/>
    </xf>
    <xf numFmtId="0" fontId="12" fillId="0" borderId="4" xfId="1" applyFont="1" applyFill="1" applyBorder="1" applyAlignment="1">
      <alignment horizontal="center" vertical="center" wrapText="1"/>
    </xf>
    <xf numFmtId="0" fontId="12" fillId="2" borderId="1" xfId="1" applyFont="1" applyFill="1" applyBorder="1" applyAlignment="1">
      <alignment horizontal="center" vertical="center" wrapText="1"/>
    </xf>
    <xf numFmtId="0" fontId="8" fillId="2" borderId="1" xfId="0" applyFont="1" applyFill="1" applyBorder="1" applyAlignment="1">
      <alignment horizontal="center" vertical="center" wrapText="1"/>
    </xf>
    <xf numFmtId="0" fontId="18" fillId="0" borderId="3" xfId="0" applyFont="1" applyBorder="1" applyAlignment="1">
      <alignment horizontal="justify" vertical="center" wrapText="1"/>
    </xf>
    <xf numFmtId="0" fontId="18" fillId="0" borderId="5" xfId="0" applyFont="1" applyBorder="1" applyAlignment="1">
      <alignment horizontal="justify" vertical="center" wrapText="1"/>
    </xf>
    <xf numFmtId="0" fontId="18" fillId="0" borderId="4" xfId="0" applyFont="1" applyBorder="1" applyAlignment="1">
      <alignment horizontal="justify" vertical="center" wrapText="1"/>
    </xf>
    <xf numFmtId="0" fontId="14" fillId="0" borderId="3"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4" xfId="0" applyFont="1" applyBorder="1" applyAlignment="1">
      <alignment horizontal="center" vertical="center" wrapText="1"/>
    </xf>
    <xf numFmtId="0" fontId="7" fillId="2" borderId="1" xfId="0" applyFont="1" applyFill="1" applyBorder="1" applyAlignment="1">
      <alignment horizontal="center" vertical="center" wrapText="1"/>
    </xf>
    <xf numFmtId="0" fontId="7" fillId="3" borderId="1" xfId="0" applyFont="1" applyFill="1" applyBorder="1" applyAlignment="1">
      <alignment horizontal="left" vertical="center" wrapText="1"/>
    </xf>
    <xf numFmtId="0" fontId="4" fillId="2" borderId="1" xfId="0" applyFont="1" applyFill="1" applyBorder="1" applyAlignment="1">
      <alignment horizontal="center"/>
    </xf>
    <xf numFmtId="0" fontId="14" fillId="2" borderId="1" xfId="0" applyFont="1" applyFill="1" applyBorder="1" applyAlignment="1">
      <alignment horizontal="center" vertical="center"/>
    </xf>
    <xf numFmtId="49" fontId="8" fillId="2" borderId="1" xfId="0" applyNumberFormat="1" applyFont="1" applyFill="1" applyBorder="1" applyAlignment="1">
      <alignment horizontal="center" vertical="center"/>
    </xf>
    <xf numFmtId="0" fontId="14" fillId="2" borderId="1" xfId="0" applyFont="1" applyFill="1" applyBorder="1" applyAlignment="1">
      <alignment horizontal="center" vertical="center" wrapText="1"/>
    </xf>
    <xf numFmtId="14" fontId="8" fillId="2" borderId="1" xfId="0" applyNumberFormat="1" applyFont="1" applyFill="1" applyBorder="1" applyAlignment="1">
      <alignment horizontal="center" vertical="center"/>
    </xf>
    <xf numFmtId="0" fontId="8" fillId="2" borderId="1" xfId="0" applyFont="1" applyFill="1" applyBorder="1" applyAlignment="1">
      <alignment horizontal="center" vertical="center"/>
    </xf>
    <xf numFmtId="0" fontId="7" fillId="2" borderId="1" xfId="0" applyFont="1" applyFill="1" applyBorder="1" applyAlignment="1">
      <alignment horizontal="center" vertical="center"/>
    </xf>
    <xf numFmtId="0" fontId="12" fillId="2" borderId="11" xfId="1" applyFont="1" applyFill="1" applyBorder="1" applyAlignment="1">
      <alignment horizontal="center" vertical="center" wrapText="1"/>
    </xf>
    <xf numFmtId="0" fontId="12" fillId="2" borderId="12"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8" fillId="2" borderId="1" xfId="1" applyFont="1" applyFill="1" applyBorder="1" applyAlignment="1">
      <alignment horizontal="center" vertical="center" wrapText="1"/>
    </xf>
    <xf numFmtId="0" fontId="7" fillId="0" borderId="0" xfId="0" applyFont="1" applyAlignment="1">
      <alignment horizontal="center" vertical="center"/>
    </xf>
    <xf numFmtId="0" fontId="0" fillId="0" borderId="0" xfId="0" applyAlignment="1">
      <alignment horizontal="center" vertical="center" wrapText="1"/>
    </xf>
  </cellXfs>
  <cellStyles count="6">
    <cellStyle name="Hipervínculo" xfId="1" builtinId="8"/>
    <cellStyle name="Hipervínculo 2" xfId="2" xr:uid="{00000000-0005-0000-0000-000001000000}"/>
    <cellStyle name="Hyperlink" xfId="4" xr:uid="{00000000-0005-0000-0000-000002000000}"/>
    <cellStyle name="Normal" xfId="0" builtinId="0"/>
    <cellStyle name="Normal 2" xfId="3" xr:uid="{00000000-0005-0000-0000-000004000000}"/>
    <cellStyle name="Normal 3" xfId="5" xr:uid="{AB1C02FD-F97A-41FB-9FB8-57F89BCF291A}"/>
  </cellStyles>
  <dxfs count="0"/>
  <tableStyles count="0" defaultTableStyle="TableStyleMedium2" defaultPivotStyle="PivotStyleLight16"/>
  <colors>
    <mruColors>
      <color rgb="FF9628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144959</xdr:colOff>
      <xdr:row>0</xdr:row>
      <xdr:rowOff>65811</xdr:rowOff>
    </xdr:from>
    <xdr:to>
      <xdr:col>6</xdr:col>
      <xdr:colOff>219076</xdr:colOff>
      <xdr:row>3</xdr:row>
      <xdr:rowOff>306917</xdr:rowOff>
    </xdr:to>
    <xdr:pic>
      <xdr:nvPicPr>
        <xdr:cNvPr id="3" name="Imagen 2">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0567" t="6025" r="8367" b="19231"/>
        <a:stretch/>
      </xdr:blipFill>
      <xdr:spPr bwMode="auto">
        <a:xfrm>
          <a:off x="621209" y="65811"/>
          <a:ext cx="2268042" cy="1384106"/>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85"/>
  <sheetViews>
    <sheetView showGridLines="0" tabSelected="1" zoomScale="80" zoomScaleNormal="80" workbookViewId="0">
      <selection activeCell="T56" sqref="T56:AE56"/>
    </sheetView>
  </sheetViews>
  <sheetFormatPr baseColWidth="10" defaultColWidth="11.42578125" defaultRowHeight="16.5"/>
  <cols>
    <col min="1" max="1" width="1.42578125" style="2" customWidth="1"/>
    <col min="2" max="2" width="5.5703125" style="2" customWidth="1"/>
    <col min="3" max="3" width="14.85546875" style="2" customWidth="1"/>
    <col min="4" max="4" width="5.5703125" style="2" customWidth="1"/>
    <col min="5" max="5" width="6.5703125" style="2" customWidth="1"/>
    <col min="6" max="8" width="5.5703125" style="2" customWidth="1"/>
    <col min="9" max="9" width="27.5703125" style="2" customWidth="1"/>
    <col min="10" max="11" width="6.42578125" style="2" customWidth="1"/>
    <col min="12" max="12" width="17.5703125" style="2" customWidth="1"/>
    <col min="13" max="13" width="19.42578125" style="2" customWidth="1"/>
    <col min="14" max="14" width="18.42578125" style="2" customWidth="1"/>
    <col min="15" max="15" width="17.42578125" style="2" customWidth="1"/>
    <col min="16" max="16" width="15.140625" style="2" customWidth="1"/>
    <col min="17" max="17" width="15" style="2" customWidth="1"/>
    <col min="18" max="18" width="16.42578125" style="2" customWidth="1"/>
    <col min="19" max="19" width="14.5703125" style="2" customWidth="1"/>
    <col min="20" max="20" width="13.140625" style="2" customWidth="1"/>
    <col min="21" max="21" width="43.85546875" style="2" customWidth="1"/>
    <col min="22" max="24" width="6.5703125" style="2" customWidth="1"/>
    <col min="25" max="26" width="5.5703125" style="2" customWidth="1"/>
    <col min="27" max="30" width="6.5703125" style="2" customWidth="1"/>
    <col min="31" max="31" width="8.140625" style="2" customWidth="1"/>
    <col min="32" max="16384" width="11.42578125" style="2"/>
  </cols>
  <sheetData>
    <row r="1" spans="1:31" ht="30" customHeight="1">
      <c r="A1" s="1"/>
      <c r="B1" s="81"/>
      <c r="C1" s="81"/>
      <c r="D1" s="81"/>
      <c r="E1" s="81"/>
      <c r="F1" s="81"/>
      <c r="G1" s="81"/>
      <c r="H1" s="81"/>
      <c r="I1" s="79" t="s">
        <v>0</v>
      </c>
      <c r="J1" s="79"/>
      <c r="K1" s="79"/>
      <c r="L1" s="79"/>
      <c r="M1" s="79"/>
      <c r="N1" s="79"/>
      <c r="O1" s="79"/>
      <c r="P1" s="79"/>
      <c r="Q1" s="79"/>
      <c r="R1" s="79"/>
      <c r="S1" s="79"/>
      <c r="T1" s="79"/>
      <c r="U1" s="79"/>
      <c r="V1" s="87" t="s">
        <v>1</v>
      </c>
      <c r="W1" s="87"/>
      <c r="X1" s="87"/>
      <c r="Y1" s="87"/>
      <c r="Z1" s="87"/>
      <c r="AA1" s="82" t="s">
        <v>2</v>
      </c>
      <c r="AB1" s="82"/>
      <c r="AC1" s="82"/>
      <c r="AD1" s="82"/>
      <c r="AE1" s="82"/>
    </row>
    <row r="2" spans="1:31" ht="30" customHeight="1">
      <c r="A2" s="1"/>
      <c r="B2" s="81"/>
      <c r="C2" s="81"/>
      <c r="D2" s="81"/>
      <c r="E2" s="81"/>
      <c r="F2" s="81"/>
      <c r="G2" s="81"/>
      <c r="H2" s="81"/>
      <c r="I2" s="79"/>
      <c r="J2" s="79"/>
      <c r="K2" s="79"/>
      <c r="L2" s="79"/>
      <c r="M2" s="79"/>
      <c r="N2" s="79"/>
      <c r="O2" s="79"/>
      <c r="P2" s="79"/>
      <c r="Q2" s="79"/>
      <c r="R2" s="79"/>
      <c r="S2" s="79"/>
      <c r="T2" s="79"/>
      <c r="U2" s="79"/>
      <c r="V2" s="87" t="s">
        <v>3</v>
      </c>
      <c r="W2" s="87"/>
      <c r="X2" s="87"/>
      <c r="Y2" s="87"/>
      <c r="Z2" s="87"/>
      <c r="AA2" s="83" t="s">
        <v>4</v>
      </c>
      <c r="AB2" s="83"/>
      <c r="AC2" s="83"/>
      <c r="AD2" s="83"/>
      <c r="AE2" s="83"/>
    </row>
    <row r="3" spans="1:31" ht="30" customHeight="1">
      <c r="A3" s="1"/>
      <c r="B3" s="81"/>
      <c r="C3" s="81"/>
      <c r="D3" s="81"/>
      <c r="E3" s="81"/>
      <c r="F3" s="81"/>
      <c r="G3" s="81"/>
      <c r="H3" s="81"/>
      <c r="I3" s="79" t="s">
        <v>5</v>
      </c>
      <c r="J3" s="79"/>
      <c r="K3" s="79"/>
      <c r="L3" s="79"/>
      <c r="M3" s="79"/>
      <c r="N3" s="79"/>
      <c r="O3" s="79"/>
      <c r="P3" s="79"/>
      <c r="Q3" s="79"/>
      <c r="R3" s="79"/>
      <c r="S3" s="79"/>
      <c r="T3" s="79"/>
      <c r="U3" s="79"/>
      <c r="V3" s="87" t="s">
        <v>6</v>
      </c>
      <c r="W3" s="87"/>
      <c r="X3" s="87"/>
      <c r="Y3" s="87"/>
      <c r="Z3" s="87"/>
      <c r="AA3" s="85">
        <v>46182</v>
      </c>
      <c r="AB3" s="86"/>
      <c r="AC3" s="86"/>
      <c r="AD3" s="86"/>
      <c r="AE3" s="86"/>
    </row>
    <row r="4" spans="1:31" ht="30" customHeight="1">
      <c r="A4" s="1"/>
      <c r="B4" s="81"/>
      <c r="C4" s="81"/>
      <c r="D4" s="81"/>
      <c r="E4" s="81"/>
      <c r="F4" s="81"/>
      <c r="G4" s="81"/>
      <c r="H4" s="81"/>
      <c r="I4" s="79"/>
      <c r="J4" s="79"/>
      <c r="K4" s="79"/>
      <c r="L4" s="79"/>
      <c r="M4" s="79"/>
      <c r="N4" s="79"/>
      <c r="O4" s="79"/>
      <c r="P4" s="79"/>
      <c r="Q4" s="79"/>
      <c r="R4" s="79"/>
      <c r="S4" s="79"/>
      <c r="T4" s="79"/>
      <c r="U4" s="79"/>
      <c r="V4" s="79" t="s">
        <v>7</v>
      </c>
      <c r="W4" s="87"/>
      <c r="X4" s="87"/>
      <c r="Y4" s="87"/>
      <c r="Z4" s="87"/>
      <c r="AA4" s="84" t="s">
        <v>8</v>
      </c>
      <c r="AB4" s="84"/>
      <c r="AC4" s="84"/>
      <c r="AD4" s="84"/>
      <c r="AE4" s="84"/>
    </row>
    <row r="5" spans="1:31" ht="11.25"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row>
    <row r="6" spans="1:31" s="11" customFormat="1" ht="24.95" customHeight="1">
      <c r="A6" s="10"/>
      <c r="B6" s="80" t="s">
        <v>9</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row>
    <row r="7" spans="1:31" s="11" customFormat="1" ht="49.5" customHeight="1">
      <c r="A7" s="10"/>
      <c r="B7" s="50" t="s">
        <v>10</v>
      </c>
      <c r="C7" s="50"/>
      <c r="D7" s="50"/>
      <c r="E7" s="50"/>
      <c r="F7" s="50"/>
      <c r="G7" s="50"/>
      <c r="H7" s="50"/>
      <c r="I7" s="50"/>
      <c r="J7" s="50"/>
      <c r="K7" s="50"/>
      <c r="L7" s="50"/>
      <c r="M7" s="50"/>
      <c r="N7" s="50"/>
      <c r="O7" s="50"/>
      <c r="P7" s="50"/>
      <c r="Q7" s="50"/>
      <c r="R7" s="50"/>
      <c r="S7" s="50"/>
      <c r="T7" s="50"/>
      <c r="U7" s="50"/>
      <c r="V7" s="50"/>
      <c r="W7" s="50"/>
      <c r="X7" s="50"/>
      <c r="Y7" s="50"/>
      <c r="Z7" s="50"/>
      <c r="AA7" s="50"/>
      <c r="AB7" s="50"/>
      <c r="AC7" s="50"/>
      <c r="AD7" s="50"/>
      <c r="AE7" s="50"/>
    </row>
    <row r="8" spans="1:31" s="11" customFormat="1" ht="8.1" customHeight="1">
      <c r="A8" s="10"/>
      <c r="B8" s="44"/>
      <c r="C8" s="44"/>
      <c r="D8" s="44"/>
      <c r="E8" s="44"/>
      <c r="F8" s="44"/>
      <c r="G8" s="44"/>
      <c r="H8" s="44"/>
      <c r="I8" s="44"/>
      <c r="J8" s="44"/>
      <c r="K8" s="44"/>
      <c r="L8" s="44"/>
      <c r="M8" s="44"/>
      <c r="N8" s="44"/>
      <c r="O8" s="44"/>
      <c r="P8" s="44"/>
      <c r="Q8" s="44"/>
      <c r="R8" s="44"/>
      <c r="S8" s="44"/>
      <c r="T8" s="44"/>
      <c r="U8" s="44"/>
      <c r="V8" s="44"/>
      <c r="W8" s="44"/>
      <c r="X8" s="44"/>
      <c r="Y8" s="44"/>
      <c r="Z8" s="44"/>
      <c r="AA8" s="44"/>
      <c r="AB8" s="44"/>
      <c r="AC8" s="44"/>
      <c r="AD8" s="44"/>
      <c r="AE8" s="44"/>
    </row>
    <row r="9" spans="1:31" s="11" customFormat="1" ht="24.95" customHeight="1">
      <c r="A9" s="10"/>
      <c r="B9" s="80" t="s">
        <v>11</v>
      </c>
      <c r="C9" s="80"/>
      <c r="D9" s="80"/>
      <c r="E9" s="80"/>
      <c r="F9" s="80"/>
      <c r="G9" s="80"/>
      <c r="H9" s="80"/>
      <c r="I9" s="80"/>
      <c r="J9" s="80"/>
      <c r="K9" s="80"/>
      <c r="L9" s="80"/>
      <c r="M9" s="80"/>
      <c r="N9" s="80"/>
      <c r="O9" s="80"/>
      <c r="P9" s="80"/>
      <c r="Q9" s="80"/>
      <c r="R9" s="80"/>
      <c r="S9" s="80"/>
      <c r="T9" s="80"/>
      <c r="U9" s="80"/>
      <c r="V9" s="80"/>
      <c r="W9" s="80"/>
      <c r="X9" s="80"/>
      <c r="Y9" s="80"/>
      <c r="Z9" s="80"/>
      <c r="AA9" s="80"/>
      <c r="AB9" s="80"/>
      <c r="AC9" s="80"/>
      <c r="AD9" s="80"/>
      <c r="AE9" s="80"/>
    </row>
    <row r="10" spans="1:31" s="11" customFormat="1" ht="48.75" customHeight="1">
      <c r="A10" s="10"/>
      <c r="B10" s="49" t="s">
        <v>12</v>
      </c>
      <c r="C10" s="49"/>
      <c r="D10" s="49"/>
      <c r="E10" s="49"/>
      <c r="F10" s="49"/>
      <c r="G10" s="49"/>
      <c r="H10" s="49"/>
      <c r="I10" s="49"/>
      <c r="J10" s="49"/>
      <c r="K10" s="49"/>
      <c r="L10" s="49"/>
      <c r="M10" s="49"/>
      <c r="N10" s="49"/>
      <c r="O10" s="49"/>
      <c r="P10" s="49"/>
      <c r="Q10" s="49"/>
      <c r="R10" s="49"/>
      <c r="S10" s="49"/>
      <c r="T10" s="49"/>
      <c r="U10" s="49"/>
      <c r="V10" s="49"/>
      <c r="W10" s="49"/>
      <c r="X10" s="49"/>
      <c r="Y10" s="49"/>
      <c r="Z10" s="49"/>
      <c r="AA10" s="49"/>
      <c r="AB10" s="49"/>
      <c r="AC10" s="49"/>
      <c r="AD10" s="49"/>
      <c r="AE10" s="49"/>
    </row>
    <row r="11" spans="1:31" s="11" customFormat="1" ht="8.1" customHeight="1">
      <c r="A11" s="10"/>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row>
    <row r="12" spans="1:31" s="11" customFormat="1" ht="24.95" customHeight="1">
      <c r="A12" s="10"/>
      <c r="B12" s="80" t="s">
        <v>13</v>
      </c>
      <c r="C12" s="80"/>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row>
    <row r="13" spans="1:31" s="11" customFormat="1" ht="36" customHeight="1">
      <c r="A13" s="10"/>
      <c r="B13" s="49" t="s">
        <v>143</v>
      </c>
      <c r="C13" s="50"/>
      <c r="D13" s="50"/>
      <c r="E13" s="50"/>
      <c r="F13" s="50"/>
      <c r="G13" s="50"/>
      <c r="H13" s="50"/>
      <c r="I13" s="50"/>
      <c r="J13" s="50"/>
      <c r="K13" s="50"/>
      <c r="L13" s="50"/>
      <c r="M13" s="50"/>
      <c r="N13" s="50"/>
      <c r="O13" s="50"/>
      <c r="P13" s="50"/>
      <c r="Q13" s="50"/>
      <c r="R13" s="50"/>
      <c r="S13" s="50"/>
      <c r="T13" s="50"/>
      <c r="U13" s="50"/>
      <c r="V13" s="50"/>
      <c r="W13" s="50"/>
      <c r="X13" s="50"/>
      <c r="Y13" s="50"/>
      <c r="Z13" s="50"/>
      <c r="AA13" s="50"/>
      <c r="AB13" s="50"/>
      <c r="AC13" s="50"/>
      <c r="AD13" s="50"/>
      <c r="AE13" s="50"/>
    </row>
    <row r="14" spans="1:31" s="11" customFormat="1" ht="8.1" customHeight="1">
      <c r="A14" s="10"/>
      <c r="B14" s="44"/>
      <c r="C14" s="44"/>
      <c r="D14" s="44"/>
      <c r="E14" s="44"/>
      <c r="F14" s="44"/>
      <c r="G14" s="44"/>
      <c r="H14" s="44"/>
      <c r="I14" s="44"/>
      <c r="J14" s="44"/>
      <c r="K14" s="44"/>
      <c r="L14" s="44"/>
      <c r="M14" s="44"/>
      <c r="N14" s="44"/>
      <c r="O14" s="44"/>
      <c r="P14" s="44"/>
      <c r="Q14" s="44"/>
      <c r="R14" s="44"/>
      <c r="S14" s="44"/>
      <c r="T14" s="44"/>
      <c r="U14" s="44"/>
      <c r="V14" s="44"/>
      <c r="W14" s="44"/>
      <c r="X14" s="44"/>
      <c r="Y14" s="44"/>
      <c r="Z14" s="44"/>
      <c r="AA14" s="44"/>
      <c r="AB14" s="44"/>
      <c r="AC14" s="44"/>
      <c r="AD14" s="44"/>
      <c r="AE14" s="44"/>
    </row>
    <row r="15" spans="1:31" s="12" customFormat="1" ht="31.5" customHeight="1">
      <c r="A15" s="18"/>
      <c r="B15" s="36" t="s">
        <v>14</v>
      </c>
      <c r="C15" s="36"/>
      <c r="D15" s="36"/>
      <c r="E15" s="36" t="s">
        <v>15</v>
      </c>
      <c r="F15" s="36"/>
      <c r="G15" s="36"/>
      <c r="H15" s="36"/>
      <c r="I15" s="36"/>
      <c r="J15" s="36" t="s">
        <v>16</v>
      </c>
      <c r="K15" s="36"/>
      <c r="L15" s="54" t="s">
        <v>17</v>
      </c>
      <c r="M15" s="63"/>
      <c r="N15" s="63"/>
      <c r="O15" s="63"/>
      <c r="P15" s="63"/>
      <c r="Q15" s="63"/>
      <c r="R15" s="63"/>
      <c r="S15" s="63"/>
      <c r="T15" s="64"/>
      <c r="U15" s="36" t="s">
        <v>18</v>
      </c>
      <c r="V15" s="36"/>
      <c r="W15" s="36"/>
      <c r="X15" s="36"/>
      <c r="Y15" s="36"/>
      <c r="Z15" s="36" t="s">
        <v>19</v>
      </c>
      <c r="AA15" s="36"/>
      <c r="AB15" s="36"/>
      <c r="AC15" s="36"/>
      <c r="AD15" s="36"/>
      <c r="AE15" s="36"/>
    </row>
    <row r="16" spans="1:31" s="11" customFormat="1" ht="192.75" customHeight="1">
      <c r="A16" s="13"/>
      <c r="B16" s="30" t="s">
        <v>20</v>
      </c>
      <c r="C16" s="30"/>
      <c r="D16" s="30"/>
      <c r="E16" s="33" t="s">
        <v>21</v>
      </c>
      <c r="F16" s="33"/>
      <c r="G16" s="33"/>
      <c r="H16" s="33"/>
      <c r="I16" s="33"/>
      <c r="J16" s="33" t="s">
        <v>22</v>
      </c>
      <c r="K16" s="33"/>
      <c r="L16" s="31" t="s">
        <v>23</v>
      </c>
      <c r="M16" s="31"/>
      <c r="N16" s="31"/>
      <c r="O16" s="31"/>
      <c r="P16" s="31"/>
      <c r="Q16" s="31"/>
      <c r="R16" s="31"/>
      <c r="S16" s="31"/>
      <c r="T16" s="31"/>
      <c r="U16" s="30" t="s">
        <v>145</v>
      </c>
      <c r="V16" s="30"/>
      <c r="W16" s="30"/>
      <c r="X16" s="30"/>
      <c r="Y16" s="30"/>
      <c r="Z16" s="30" t="s">
        <v>24</v>
      </c>
      <c r="AA16" s="30"/>
      <c r="AB16" s="30"/>
      <c r="AC16" s="30"/>
      <c r="AD16" s="30"/>
      <c r="AE16" s="30"/>
    </row>
    <row r="17" spans="1:31" s="11" customFormat="1" ht="223.5" customHeight="1">
      <c r="A17" s="13"/>
      <c r="B17" s="30" t="s">
        <v>25</v>
      </c>
      <c r="C17" s="30"/>
      <c r="D17" s="30"/>
      <c r="E17" s="33" t="s">
        <v>26</v>
      </c>
      <c r="F17" s="33"/>
      <c r="G17" s="33"/>
      <c r="H17" s="33"/>
      <c r="I17" s="33"/>
      <c r="J17" s="33" t="s">
        <v>22</v>
      </c>
      <c r="K17" s="33"/>
      <c r="L17" s="34" t="s">
        <v>148</v>
      </c>
      <c r="M17" s="34"/>
      <c r="N17" s="34"/>
      <c r="O17" s="34"/>
      <c r="P17" s="34"/>
      <c r="Q17" s="34"/>
      <c r="R17" s="34"/>
      <c r="S17" s="34"/>
      <c r="T17" s="34"/>
      <c r="U17" s="30" t="s">
        <v>27</v>
      </c>
      <c r="V17" s="30"/>
      <c r="W17" s="30"/>
      <c r="X17" s="30"/>
      <c r="Y17" s="30"/>
      <c r="Z17" s="30" t="s">
        <v>28</v>
      </c>
      <c r="AA17" s="30"/>
      <c r="AB17" s="30"/>
      <c r="AC17" s="30"/>
      <c r="AD17" s="30"/>
      <c r="AE17" s="30"/>
    </row>
    <row r="18" spans="1:31" s="11" customFormat="1" ht="210" customHeight="1">
      <c r="A18" s="13"/>
      <c r="B18" s="30" t="s">
        <v>29</v>
      </c>
      <c r="C18" s="30"/>
      <c r="D18" s="30"/>
      <c r="E18" s="33" t="s">
        <v>30</v>
      </c>
      <c r="F18" s="33"/>
      <c r="G18" s="33"/>
      <c r="H18" s="33"/>
      <c r="I18" s="33"/>
      <c r="J18" s="33" t="s">
        <v>22</v>
      </c>
      <c r="K18" s="33"/>
      <c r="L18" s="31" t="s">
        <v>31</v>
      </c>
      <c r="M18" s="31"/>
      <c r="N18" s="31"/>
      <c r="O18" s="31"/>
      <c r="P18" s="31"/>
      <c r="Q18" s="31"/>
      <c r="R18" s="31"/>
      <c r="S18" s="31"/>
      <c r="T18" s="31"/>
      <c r="U18" s="30" t="s">
        <v>146</v>
      </c>
      <c r="V18" s="30"/>
      <c r="W18" s="30"/>
      <c r="X18" s="30"/>
      <c r="Y18" s="30"/>
      <c r="Z18" s="30" t="s">
        <v>32</v>
      </c>
      <c r="AA18" s="30"/>
      <c r="AB18" s="30"/>
      <c r="AC18" s="30"/>
      <c r="AD18" s="30"/>
      <c r="AE18" s="30"/>
    </row>
    <row r="19" spans="1:31" s="11" customFormat="1" ht="146.25" customHeight="1">
      <c r="A19" s="13"/>
      <c r="B19" s="30" t="s">
        <v>33</v>
      </c>
      <c r="C19" s="30"/>
      <c r="D19" s="30"/>
      <c r="E19" s="33" t="s">
        <v>150</v>
      </c>
      <c r="F19" s="33"/>
      <c r="G19" s="33"/>
      <c r="H19" s="33"/>
      <c r="I19" s="33"/>
      <c r="J19" s="33" t="s">
        <v>34</v>
      </c>
      <c r="K19" s="33"/>
      <c r="L19" s="31" t="s">
        <v>35</v>
      </c>
      <c r="M19" s="31"/>
      <c r="N19" s="31"/>
      <c r="O19" s="31"/>
      <c r="P19" s="31"/>
      <c r="Q19" s="31"/>
      <c r="R19" s="31"/>
      <c r="S19" s="31"/>
      <c r="T19" s="31"/>
      <c r="U19" s="30" t="s">
        <v>144</v>
      </c>
      <c r="V19" s="30"/>
      <c r="W19" s="30"/>
      <c r="X19" s="30"/>
      <c r="Y19" s="30"/>
      <c r="Z19" s="30" t="s">
        <v>36</v>
      </c>
      <c r="AA19" s="30"/>
      <c r="AB19" s="30"/>
      <c r="AC19" s="30"/>
      <c r="AD19" s="30"/>
      <c r="AE19" s="30"/>
    </row>
    <row r="20" spans="1:31" s="11" customFormat="1" ht="82.5" customHeight="1">
      <c r="A20" s="13"/>
      <c r="B20" s="33" t="s">
        <v>37</v>
      </c>
      <c r="C20" s="33"/>
      <c r="D20" s="33"/>
      <c r="E20" s="33" t="s">
        <v>38</v>
      </c>
      <c r="F20" s="33"/>
      <c r="G20" s="33"/>
      <c r="H20" s="33"/>
      <c r="I20" s="33"/>
      <c r="J20" s="33" t="s">
        <v>34</v>
      </c>
      <c r="K20" s="33"/>
      <c r="L20" s="31" t="s">
        <v>39</v>
      </c>
      <c r="M20" s="31"/>
      <c r="N20" s="31"/>
      <c r="O20" s="31"/>
      <c r="P20" s="31"/>
      <c r="Q20" s="31"/>
      <c r="R20" s="31"/>
      <c r="S20" s="31"/>
      <c r="T20" s="31"/>
      <c r="U20" s="30" t="s">
        <v>40</v>
      </c>
      <c r="V20" s="30"/>
      <c r="W20" s="30"/>
      <c r="X20" s="30"/>
      <c r="Y20" s="30"/>
      <c r="Z20" s="30" t="s">
        <v>41</v>
      </c>
      <c r="AA20" s="30"/>
      <c r="AB20" s="30"/>
      <c r="AC20" s="30"/>
      <c r="AD20" s="30"/>
      <c r="AE20" s="30"/>
    </row>
    <row r="21" spans="1:31" s="11" customFormat="1" ht="60" customHeight="1">
      <c r="A21" s="13"/>
      <c r="B21" s="33" t="s">
        <v>42</v>
      </c>
      <c r="C21" s="33"/>
      <c r="D21" s="33"/>
      <c r="E21" s="33" t="s">
        <v>43</v>
      </c>
      <c r="F21" s="33"/>
      <c r="G21" s="33"/>
      <c r="H21" s="33"/>
      <c r="I21" s="33"/>
      <c r="J21" s="33" t="s">
        <v>34</v>
      </c>
      <c r="K21" s="33"/>
      <c r="L21" s="31" t="s">
        <v>44</v>
      </c>
      <c r="M21" s="31"/>
      <c r="N21" s="31"/>
      <c r="O21" s="31"/>
      <c r="P21" s="31"/>
      <c r="Q21" s="31"/>
      <c r="R21" s="31"/>
      <c r="S21" s="31"/>
      <c r="T21" s="31"/>
      <c r="U21" s="30" t="s">
        <v>45</v>
      </c>
      <c r="V21" s="30"/>
      <c r="W21" s="30"/>
      <c r="X21" s="30"/>
      <c r="Y21" s="30"/>
      <c r="Z21" s="30" t="s">
        <v>46</v>
      </c>
      <c r="AA21" s="30"/>
      <c r="AB21" s="30"/>
      <c r="AC21" s="30"/>
      <c r="AD21" s="30"/>
      <c r="AE21" s="30"/>
    </row>
    <row r="22" spans="1:31" s="11" customFormat="1" ht="150" customHeight="1">
      <c r="A22" s="13"/>
      <c r="B22" s="30" t="s">
        <v>47</v>
      </c>
      <c r="C22" s="30"/>
      <c r="D22" s="30"/>
      <c r="E22" s="33" t="s">
        <v>48</v>
      </c>
      <c r="F22" s="33"/>
      <c r="G22" s="33"/>
      <c r="H22" s="33"/>
      <c r="I22" s="33"/>
      <c r="J22" s="33" t="s">
        <v>34</v>
      </c>
      <c r="K22" s="33"/>
      <c r="L22" s="34" t="s">
        <v>149</v>
      </c>
      <c r="M22" s="34"/>
      <c r="N22" s="34"/>
      <c r="O22" s="34"/>
      <c r="P22" s="34"/>
      <c r="Q22" s="34"/>
      <c r="R22" s="34"/>
      <c r="S22" s="34"/>
      <c r="T22" s="34"/>
      <c r="U22" s="33" t="s">
        <v>49</v>
      </c>
      <c r="V22" s="33"/>
      <c r="W22" s="33"/>
      <c r="X22" s="33"/>
      <c r="Y22" s="33"/>
      <c r="Z22" s="35" t="s">
        <v>50</v>
      </c>
      <c r="AA22" s="35"/>
      <c r="AB22" s="35"/>
      <c r="AC22" s="35"/>
      <c r="AD22" s="35"/>
      <c r="AE22" s="35"/>
    </row>
    <row r="23" spans="1:31" s="11" customFormat="1" ht="87.75" customHeight="1">
      <c r="A23" s="13"/>
      <c r="B23" s="30" t="s">
        <v>51</v>
      </c>
      <c r="C23" s="30"/>
      <c r="D23" s="30"/>
      <c r="E23" s="30" t="s">
        <v>52</v>
      </c>
      <c r="F23" s="30"/>
      <c r="G23" s="30"/>
      <c r="H23" s="30"/>
      <c r="I23" s="30"/>
      <c r="J23" s="33" t="s">
        <v>34</v>
      </c>
      <c r="K23" s="33"/>
      <c r="L23" s="31" t="s">
        <v>53</v>
      </c>
      <c r="M23" s="31"/>
      <c r="N23" s="31"/>
      <c r="O23" s="31"/>
      <c r="P23" s="31"/>
      <c r="Q23" s="31"/>
      <c r="R23" s="31"/>
      <c r="S23" s="31"/>
      <c r="T23" s="31"/>
      <c r="U23" s="33" t="s">
        <v>54</v>
      </c>
      <c r="V23" s="33"/>
      <c r="W23" s="33"/>
      <c r="X23" s="33"/>
      <c r="Y23" s="33"/>
      <c r="Z23" s="35" t="s">
        <v>55</v>
      </c>
      <c r="AA23" s="35"/>
      <c r="AB23" s="35"/>
      <c r="AC23" s="35"/>
      <c r="AD23" s="35"/>
      <c r="AE23" s="35"/>
    </row>
    <row r="24" spans="1:31" s="11" customFormat="1" ht="95.25" customHeight="1">
      <c r="A24" s="13"/>
      <c r="B24" s="30" t="s">
        <v>37</v>
      </c>
      <c r="C24" s="30"/>
      <c r="D24" s="30"/>
      <c r="E24" s="30" t="s">
        <v>56</v>
      </c>
      <c r="F24" s="30"/>
      <c r="G24" s="30"/>
      <c r="H24" s="30"/>
      <c r="I24" s="30"/>
      <c r="J24" s="30" t="s">
        <v>34</v>
      </c>
      <c r="K24" s="30"/>
      <c r="L24" s="34" t="s">
        <v>57</v>
      </c>
      <c r="M24" s="34"/>
      <c r="N24" s="34"/>
      <c r="O24" s="34"/>
      <c r="P24" s="34"/>
      <c r="Q24" s="34"/>
      <c r="R24" s="34"/>
      <c r="S24" s="34"/>
      <c r="T24" s="34"/>
      <c r="U24" s="30" t="s">
        <v>58</v>
      </c>
      <c r="V24" s="30"/>
      <c r="W24" s="30"/>
      <c r="X24" s="30"/>
      <c r="Y24" s="30"/>
      <c r="Z24" s="35" t="s">
        <v>59</v>
      </c>
      <c r="AA24" s="35"/>
      <c r="AB24" s="35"/>
      <c r="AC24" s="35"/>
      <c r="AD24" s="35"/>
      <c r="AE24" s="35"/>
    </row>
    <row r="25" spans="1:31" s="11" customFormat="1" ht="99" customHeight="1">
      <c r="A25" s="13"/>
      <c r="B25" s="30" t="s">
        <v>60</v>
      </c>
      <c r="C25" s="30"/>
      <c r="D25" s="30"/>
      <c r="E25" s="30" t="s">
        <v>61</v>
      </c>
      <c r="F25" s="30"/>
      <c r="G25" s="30"/>
      <c r="H25" s="30"/>
      <c r="I25" s="30"/>
      <c r="J25" s="30" t="s">
        <v>34</v>
      </c>
      <c r="K25" s="30"/>
      <c r="L25" s="31" t="s">
        <v>62</v>
      </c>
      <c r="M25" s="31"/>
      <c r="N25" s="31"/>
      <c r="O25" s="31"/>
      <c r="P25" s="31"/>
      <c r="Q25" s="31"/>
      <c r="R25" s="31"/>
      <c r="S25" s="31"/>
      <c r="T25" s="31"/>
      <c r="U25" s="30" t="s">
        <v>63</v>
      </c>
      <c r="V25" s="30"/>
      <c r="W25" s="30"/>
      <c r="X25" s="30"/>
      <c r="Y25" s="30"/>
      <c r="Z25" s="35" t="s">
        <v>64</v>
      </c>
      <c r="AA25" s="35"/>
      <c r="AB25" s="35"/>
      <c r="AC25" s="35"/>
      <c r="AD25" s="35"/>
      <c r="AE25" s="35"/>
    </row>
    <row r="26" spans="1:31" s="11" customFormat="1" ht="83.25" customHeight="1">
      <c r="A26" s="13"/>
      <c r="B26" s="30" t="s">
        <v>65</v>
      </c>
      <c r="C26" s="30"/>
      <c r="D26" s="30"/>
      <c r="E26" s="30" t="s">
        <v>66</v>
      </c>
      <c r="F26" s="30"/>
      <c r="G26" s="30"/>
      <c r="H26" s="30"/>
      <c r="I26" s="30"/>
      <c r="J26" s="30" t="s">
        <v>34</v>
      </c>
      <c r="K26" s="30"/>
      <c r="L26" s="31" t="s">
        <v>67</v>
      </c>
      <c r="M26" s="31"/>
      <c r="N26" s="31"/>
      <c r="O26" s="31"/>
      <c r="P26" s="31"/>
      <c r="Q26" s="31"/>
      <c r="R26" s="31"/>
      <c r="S26" s="31"/>
      <c r="T26" s="31"/>
      <c r="U26" s="30" t="s">
        <v>68</v>
      </c>
      <c r="V26" s="30"/>
      <c r="W26" s="30"/>
      <c r="X26" s="30"/>
      <c r="Y26" s="30"/>
      <c r="Z26" s="35" t="s">
        <v>69</v>
      </c>
      <c r="AA26" s="35"/>
      <c r="AB26" s="35"/>
      <c r="AC26" s="35"/>
      <c r="AD26" s="35"/>
      <c r="AE26" s="35"/>
    </row>
    <row r="27" spans="1:31" s="11" customFormat="1" ht="118.5" customHeight="1">
      <c r="A27" s="13"/>
      <c r="B27" s="32" t="s">
        <v>70</v>
      </c>
      <c r="C27" s="33"/>
      <c r="D27" s="33"/>
      <c r="E27" s="33" t="s">
        <v>71</v>
      </c>
      <c r="F27" s="33"/>
      <c r="G27" s="33"/>
      <c r="H27" s="33"/>
      <c r="I27" s="33"/>
      <c r="J27" s="33" t="s">
        <v>34</v>
      </c>
      <c r="K27" s="33"/>
      <c r="L27" s="34" t="s">
        <v>72</v>
      </c>
      <c r="M27" s="34"/>
      <c r="N27" s="34"/>
      <c r="O27" s="34"/>
      <c r="P27" s="34"/>
      <c r="Q27" s="34"/>
      <c r="R27" s="34"/>
      <c r="S27" s="34"/>
      <c r="T27" s="34"/>
      <c r="U27" s="30" t="s">
        <v>73</v>
      </c>
      <c r="V27" s="30"/>
      <c r="W27" s="30"/>
      <c r="X27" s="30"/>
      <c r="Y27" s="30"/>
      <c r="Z27" s="35" t="s">
        <v>74</v>
      </c>
      <c r="AA27" s="35"/>
      <c r="AB27" s="35"/>
      <c r="AC27" s="35"/>
      <c r="AD27" s="35"/>
      <c r="AE27" s="35"/>
    </row>
    <row r="28" spans="1:31" s="11" customFormat="1" ht="167.25" customHeight="1">
      <c r="A28" s="13"/>
      <c r="B28" s="29" t="s">
        <v>75</v>
      </c>
      <c r="C28" s="30"/>
      <c r="D28" s="30"/>
      <c r="E28" s="30" t="s">
        <v>76</v>
      </c>
      <c r="F28" s="30"/>
      <c r="G28" s="30"/>
      <c r="H28" s="30"/>
      <c r="I28" s="30"/>
      <c r="J28" s="30" t="s">
        <v>34</v>
      </c>
      <c r="K28" s="30"/>
      <c r="L28" s="31" t="s">
        <v>77</v>
      </c>
      <c r="M28" s="31"/>
      <c r="N28" s="31"/>
      <c r="O28" s="31"/>
      <c r="P28" s="31"/>
      <c r="Q28" s="31"/>
      <c r="R28" s="31"/>
      <c r="S28" s="31"/>
      <c r="T28" s="31"/>
      <c r="U28" s="30" t="s">
        <v>78</v>
      </c>
      <c r="V28" s="30"/>
      <c r="W28" s="30"/>
      <c r="X28" s="30"/>
      <c r="Y28" s="30"/>
      <c r="Z28" s="35" t="s">
        <v>79</v>
      </c>
      <c r="AA28" s="35"/>
      <c r="AB28" s="35"/>
      <c r="AC28" s="35"/>
      <c r="AD28" s="35"/>
      <c r="AE28" s="35"/>
    </row>
    <row r="29" spans="1:31" s="11" customFormat="1" ht="167.25" customHeight="1">
      <c r="A29" s="13"/>
      <c r="B29" s="29" t="s">
        <v>80</v>
      </c>
      <c r="C29" s="30"/>
      <c r="D29" s="30"/>
      <c r="E29" s="30" t="s">
        <v>81</v>
      </c>
      <c r="F29" s="30"/>
      <c r="G29" s="30"/>
      <c r="H29" s="30"/>
      <c r="I29" s="30"/>
      <c r="J29" s="30" t="s">
        <v>34</v>
      </c>
      <c r="K29" s="30"/>
      <c r="L29" s="31" t="s">
        <v>82</v>
      </c>
      <c r="M29" s="31"/>
      <c r="N29" s="31"/>
      <c r="O29" s="31"/>
      <c r="P29" s="31"/>
      <c r="Q29" s="31"/>
      <c r="R29" s="31"/>
      <c r="S29" s="31"/>
      <c r="T29" s="31"/>
      <c r="U29" s="30" t="s">
        <v>83</v>
      </c>
      <c r="V29" s="30"/>
      <c r="W29" s="30"/>
      <c r="X29" s="30"/>
      <c r="Y29" s="30"/>
      <c r="Z29" s="35" t="s">
        <v>84</v>
      </c>
      <c r="AA29" s="35"/>
      <c r="AB29" s="35"/>
      <c r="AC29" s="35"/>
      <c r="AD29" s="35"/>
      <c r="AE29" s="35"/>
    </row>
    <row r="30" spans="1:31" s="11" customFormat="1" ht="179.25" customHeight="1">
      <c r="A30" s="13"/>
      <c r="B30" s="30" t="s">
        <v>85</v>
      </c>
      <c r="C30" s="30"/>
      <c r="D30" s="30"/>
      <c r="E30" s="30" t="s">
        <v>86</v>
      </c>
      <c r="F30" s="30"/>
      <c r="G30" s="30"/>
      <c r="H30" s="30"/>
      <c r="I30" s="30"/>
      <c r="J30" s="30" t="s">
        <v>87</v>
      </c>
      <c r="K30" s="30"/>
      <c r="L30" s="31" t="s">
        <v>88</v>
      </c>
      <c r="M30" s="31"/>
      <c r="N30" s="31"/>
      <c r="O30" s="31"/>
      <c r="P30" s="31"/>
      <c r="Q30" s="31"/>
      <c r="R30" s="31"/>
      <c r="S30" s="31"/>
      <c r="T30" s="31"/>
      <c r="U30" s="30" t="s">
        <v>89</v>
      </c>
      <c r="V30" s="30"/>
      <c r="W30" s="30"/>
      <c r="X30" s="30"/>
      <c r="Y30" s="30"/>
      <c r="Z30" s="35" t="s">
        <v>90</v>
      </c>
      <c r="AA30" s="35"/>
      <c r="AB30" s="35"/>
      <c r="AC30" s="35"/>
      <c r="AD30" s="35"/>
      <c r="AE30" s="35"/>
    </row>
    <row r="31" spans="1:31" s="11" customFormat="1" ht="126.6" customHeight="1">
      <c r="A31" s="13"/>
      <c r="B31" s="30" t="s">
        <v>91</v>
      </c>
      <c r="C31" s="30"/>
      <c r="D31" s="30"/>
      <c r="E31" s="30" t="s">
        <v>92</v>
      </c>
      <c r="F31" s="30"/>
      <c r="G31" s="30"/>
      <c r="H31" s="30"/>
      <c r="I31" s="30"/>
      <c r="J31" s="30" t="s">
        <v>93</v>
      </c>
      <c r="K31" s="30"/>
      <c r="L31" s="73" t="s">
        <v>94</v>
      </c>
      <c r="M31" s="74"/>
      <c r="N31" s="74"/>
      <c r="O31" s="74"/>
      <c r="P31" s="74"/>
      <c r="Q31" s="74"/>
      <c r="R31" s="74"/>
      <c r="S31" s="74"/>
      <c r="T31" s="75"/>
      <c r="U31" s="76" t="s">
        <v>95</v>
      </c>
      <c r="V31" s="77"/>
      <c r="W31" s="77"/>
      <c r="X31" s="77"/>
      <c r="Y31" s="78"/>
      <c r="Z31" s="35" t="s">
        <v>96</v>
      </c>
      <c r="AA31" s="35"/>
      <c r="AB31" s="35"/>
      <c r="AC31" s="35"/>
      <c r="AD31" s="35"/>
      <c r="AE31" s="35"/>
    </row>
    <row r="32" spans="1:31" s="11" customFormat="1" ht="8.1" customHeight="1">
      <c r="A32" s="10"/>
      <c r="B32" s="44"/>
      <c r="C32" s="44"/>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row>
    <row r="33" spans="1:31" s="11" customFormat="1" ht="16.5" customHeight="1">
      <c r="A33" s="10"/>
      <c r="B33" s="36" t="s">
        <v>97</v>
      </c>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row>
    <row r="34" spans="1:31" s="11" customFormat="1" ht="16.5" customHeight="1">
      <c r="A34" s="10"/>
      <c r="B34" s="36" t="s">
        <v>98</v>
      </c>
      <c r="C34" s="36"/>
      <c r="D34" s="36"/>
      <c r="E34" s="36"/>
      <c r="F34" s="36"/>
      <c r="G34" s="36"/>
      <c r="H34" s="36"/>
      <c r="I34" s="36"/>
      <c r="J34" s="36"/>
      <c r="K34" s="36"/>
      <c r="L34" s="36"/>
      <c r="M34" s="36"/>
      <c r="N34" s="36"/>
      <c r="O34" s="36"/>
      <c r="P34" s="36"/>
      <c r="Q34" s="36"/>
      <c r="R34" s="36"/>
      <c r="S34" s="54"/>
      <c r="T34" s="36" t="s">
        <v>99</v>
      </c>
      <c r="U34" s="36"/>
      <c r="V34" s="36"/>
      <c r="W34" s="36"/>
      <c r="X34" s="36"/>
      <c r="Y34" s="36"/>
      <c r="Z34" s="36"/>
      <c r="AA34" s="36"/>
      <c r="AB34" s="36"/>
      <c r="AC34" s="36"/>
      <c r="AD34" s="36"/>
      <c r="AE34" s="36"/>
    </row>
    <row r="35" spans="1:31" s="11" customFormat="1" ht="16.5" customHeight="1">
      <c r="A35" s="10"/>
      <c r="B35" s="36" t="s">
        <v>100</v>
      </c>
      <c r="C35" s="36"/>
      <c r="D35" s="36"/>
      <c r="E35" s="36"/>
      <c r="F35" s="36"/>
      <c r="G35" s="36"/>
      <c r="H35" s="36"/>
      <c r="I35" s="36"/>
      <c r="J35" s="36"/>
      <c r="K35" s="36"/>
      <c r="L35" s="36"/>
      <c r="M35" s="36" t="s">
        <v>101</v>
      </c>
      <c r="N35" s="36"/>
      <c r="O35" s="36"/>
      <c r="P35" s="36"/>
      <c r="Q35" s="36"/>
      <c r="R35" s="36"/>
      <c r="S35" s="36"/>
      <c r="T35" s="36"/>
      <c r="U35" s="36"/>
      <c r="V35" s="36"/>
      <c r="W35" s="36"/>
      <c r="X35" s="36"/>
      <c r="Y35" s="36"/>
      <c r="Z35" s="36"/>
      <c r="AA35" s="36"/>
      <c r="AB35" s="36"/>
      <c r="AC35" s="36"/>
      <c r="AD35" s="36"/>
      <c r="AE35" s="36"/>
    </row>
    <row r="36" spans="1:31" s="11" customFormat="1" ht="48" customHeight="1">
      <c r="A36" s="14"/>
      <c r="B36" s="45" t="str">
        <f>HYPERLINK("https://www.supersociedades.gov.co/documents/107391/3467952/GTH-MA-001_ManualFunciones.pdf","GTH-MA-001 Manual específico de funciones y competencias laborales")</f>
        <v>GTH-MA-001 Manual específico de funciones y competencias laborales</v>
      </c>
      <c r="C36" s="46"/>
      <c r="D36" s="46"/>
      <c r="E36" s="46"/>
      <c r="F36" s="46"/>
      <c r="G36" s="46"/>
      <c r="H36" s="47"/>
      <c r="I36" s="24" t="str">
        <f>HYPERLINK("https://www.supersociedades.gov.co/documents/107391/3467952/GTH-PR-021_ReconocimientoPagoVacaciones.pdf","GTH-PR-021 Reconocimiento y pago vacaciones")</f>
        <v>GTH-PR-021 Reconocimiento y pago vacaciones</v>
      </c>
      <c r="J36" s="24"/>
      <c r="K36" s="24"/>
      <c r="L36" s="25"/>
      <c r="M36" s="45" t="str">
        <f>HYPERLINK("https://www.supersociedades.gov.co/documents/107391/3467264/GTH-FM-002_EvaluacionProgramaInduccion.docx","GTH-FM-002  Evaluación programa de inducción ")</f>
        <v xml:space="preserve">GTH-FM-002  Evaluación programa de inducción </v>
      </c>
      <c r="N36" s="46"/>
      <c r="O36" s="47"/>
      <c r="P36" s="24" t="str">
        <f>HYPERLINK("https://www.supersociedades.gov.co/documents/107391/3467264/GTH-FM-090_Declaracion_Dependencia_Economica.docx","GTH-FM-090 Declaración de dependencia económica")</f>
        <v>GTH-FM-090 Declaración de dependencia económica</v>
      </c>
      <c r="Q36" s="24"/>
      <c r="R36" s="24"/>
      <c r="S36" s="24"/>
      <c r="T36" s="23" t="s">
        <v>102</v>
      </c>
      <c r="U36" s="24"/>
      <c r="V36" s="24"/>
      <c r="W36" s="24"/>
      <c r="X36" s="24"/>
      <c r="Y36" s="24"/>
      <c r="Z36" s="24"/>
      <c r="AA36" s="24"/>
      <c r="AB36" s="24"/>
      <c r="AC36" s="24"/>
      <c r="AD36" s="24"/>
      <c r="AE36" s="25"/>
    </row>
    <row r="37" spans="1:31" s="11" customFormat="1" ht="48" customHeight="1">
      <c r="A37" s="15"/>
      <c r="B37" s="23" t="str">
        <f>HYPERLINK("https://www.supersociedades.gov.co/documents/107391/3467952/GTH-MA-003_ManualTeletrabajo.pdf/","GTH-MA-003 Manual de teletrabajo")</f>
        <v>GTH-MA-003 Manual de teletrabajo</v>
      </c>
      <c r="C37" s="24"/>
      <c r="D37" s="24"/>
      <c r="E37" s="24"/>
      <c r="F37" s="24"/>
      <c r="G37" s="24"/>
      <c r="H37" s="25"/>
      <c r="I37" s="24" t="str">
        <f>HYPERLINK("https://www.supersociedades.gov.co/documents/107391/3467952/GTH-PR-022_HistoriasLaborales.pdf","GTH-PR-022 Creación, administración y custodia de historias laborales")</f>
        <v>GTH-PR-022 Creación, administración y custodia de historias laborales</v>
      </c>
      <c r="J37" s="24"/>
      <c r="K37" s="24"/>
      <c r="L37" s="25"/>
      <c r="M37" s="23" t="str">
        <f>HYPERLINK("https://www.supersociedades.gov.co/documents/107391/3467264/GTH-FM-005_ListadoAsistenciaCapacitacion.xlsx","GTH-FM-005 Lista de asistencia a capacitaciones")</f>
        <v>GTH-FM-005 Lista de asistencia a capacitaciones</v>
      </c>
      <c r="N37" s="24"/>
      <c r="O37" s="25"/>
      <c r="P37" s="24" t="str">
        <f>HYPERLINK("https://www.supersociedades.gov.co/documents/107391/3467264/GTH-FM-091_Solicitud_Prima_Dependientes.docx","GTH-FM-091 Solicitud de prima por dependiente")</f>
        <v>GTH-FM-091 Solicitud de prima por dependiente</v>
      </c>
      <c r="Q37" s="24"/>
      <c r="R37" s="24"/>
      <c r="S37" s="24"/>
      <c r="T37" s="23"/>
      <c r="U37" s="24"/>
      <c r="V37" s="24"/>
      <c r="W37" s="24"/>
      <c r="X37" s="24"/>
      <c r="Y37" s="24"/>
      <c r="Z37" s="24"/>
      <c r="AA37" s="24"/>
      <c r="AB37" s="24"/>
      <c r="AC37" s="24"/>
      <c r="AD37" s="24"/>
      <c r="AE37" s="25"/>
    </row>
    <row r="38" spans="1:31" s="11" customFormat="1" ht="48" customHeight="1">
      <c r="A38" s="15"/>
      <c r="B38" s="23" t="str">
        <f>HYPERLINK("https://www.supersociedades.gov.co/documents/107391/3467952/GTH-MA-005_CodigoIntegridad.pdf","GTH-MA-005_Código Integridad")</f>
        <v>GTH-MA-005_Código Integridad</v>
      </c>
      <c r="C38" s="24"/>
      <c r="D38" s="24"/>
      <c r="E38" s="24"/>
      <c r="F38" s="24"/>
      <c r="G38" s="24"/>
      <c r="H38" s="25"/>
      <c r="I38" s="24" t="str">
        <f>HYPERLINK("https://www.supersociedades.gov.co/documents/107391/3467952/GTH-PR-024_ProcedimientoHorarioFlexible.pdf/","GTH-PR-024 Jornada laboral flexible")</f>
        <v>GTH-PR-024 Jornada laboral flexible</v>
      </c>
      <c r="J38" s="24"/>
      <c r="K38" s="24"/>
      <c r="L38" s="25"/>
      <c r="M38" s="23" t="str">
        <f>HYPERLINK("https://www.supersociedades.gov.co/documents/107391/3467264/GTH-FM-025_Acuerdo_Gestion.xlsx","GTH-FM-025 Evaluación Acuerdos de Gestión")</f>
        <v>GTH-FM-025 Evaluación Acuerdos de Gestión</v>
      </c>
      <c r="N38" s="24"/>
      <c r="O38" s="25"/>
      <c r="P38" s="24" t="str">
        <f>HYPERLINK("https://www.supersociedades.gov.co/documents/107391/3467264/GTH-FM-093_Modificacion_Beneficiario_Prima_Dependiente.docx","GTH-FM-093 Modificación de beneficiario prima por dependiente")</f>
        <v>GTH-FM-093 Modificación de beneficiario prima por dependiente</v>
      </c>
      <c r="Q38" s="24"/>
      <c r="R38" s="24"/>
      <c r="S38" s="24"/>
      <c r="T38" s="23"/>
      <c r="U38" s="24"/>
      <c r="V38" s="24"/>
      <c r="W38" s="24"/>
      <c r="X38" s="24"/>
      <c r="Y38" s="24"/>
      <c r="Z38" s="24"/>
      <c r="AA38" s="24"/>
      <c r="AB38" s="24"/>
      <c r="AC38" s="24"/>
      <c r="AD38" s="24"/>
      <c r="AE38" s="25"/>
    </row>
    <row r="39" spans="1:31" s="11" customFormat="1" ht="48" customHeight="1">
      <c r="A39" s="14"/>
      <c r="B39" s="23" t="str">
        <f>HYPERLINK("https://www.supersociedades.gov.co/documents/107391/3467952/GTH-MA-006_ManualSeguridadSaludTrabajo.pdf","GTH-MA-006 Manual del Sistema de Gestión de Seguridad y Salud en el Trabajo")</f>
        <v>GTH-MA-006 Manual del Sistema de Gestión de Seguridad y Salud en el Trabajo</v>
      </c>
      <c r="C39" s="24"/>
      <c r="D39" s="24"/>
      <c r="E39" s="24"/>
      <c r="F39" s="24"/>
      <c r="G39" s="24"/>
      <c r="H39" s="25"/>
      <c r="I39" s="24" t="str">
        <f>HYPERLINK("https://www.supersociedades.gov.co/documents/107391/3467952/GTH-PR-025_ProcedimientoLicenciasIncapacidades.pdf/","GTH-PR-025 Tramitar licencias e incapacidades")</f>
        <v>GTH-PR-025 Tramitar licencias e incapacidades</v>
      </c>
      <c r="J39" s="24"/>
      <c r="K39" s="24"/>
      <c r="L39" s="25"/>
      <c r="M39" s="23" t="str">
        <f>HYPERLINK("https://www.supersociedades.gov.co/documents/107391/3467264/GTH-FM-026_Acuerdo_Confidencialidad.docx","GTH-FM-026 Formato Acuerdo Confidencialidad")</f>
        <v>GTH-FM-026 Formato Acuerdo Confidencialidad</v>
      </c>
      <c r="N39" s="24"/>
      <c r="O39" s="25"/>
      <c r="P39" s="24" t="str">
        <f>HYPERLINK("https://www.supersociedades.gov.co/documents/107391/3467264/GTH-FM-094_Ingreso_Nomina.docx","GTH-FM-094 Ingreso a nómina")</f>
        <v>GTH-FM-094 Ingreso a nómina</v>
      </c>
      <c r="Q39" s="24"/>
      <c r="R39" s="24"/>
      <c r="S39" s="24"/>
      <c r="T39" s="23"/>
      <c r="U39" s="24"/>
      <c r="V39" s="24"/>
      <c r="W39" s="24"/>
      <c r="X39" s="24"/>
      <c r="Y39" s="24"/>
      <c r="Z39" s="24"/>
      <c r="AA39" s="24"/>
      <c r="AB39" s="24"/>
      <c r="AC39" s="24"/>
      <c r="AD39" s="24"/>
      <c r="AE39" s="25"/>
    </row>
    <row r="40" spans="1:31" s="11" customFormat="1" ht="48" customHeight="1">
      <c r="A40" s="15"/>
      <c r="B40" s="23" t="str">
        <f>HYPERLINK("https://www.supersociedades.gov.co/documents/107391/3467952/GTH-MA-007_Gestion_Rendimiento.pdf","GTH-MA-007 Manual gestión del rendimiento")</f>
        <v>GTH-MA-007 Manual gestión del rendimiento</v>
      </c>
      <c r="C40" s="24"/>
      <c r="D40" s="24"/>
      <c r="E40" s="24"/>
      <c r="F40" s="24"/>
      <c r="G40" s="24"/>
      <c r="H40" s="25"/>
      <c r="I40" s="24" t="str">
        <f>HYPERLINK("https://www.supersociedades.gov.co/documents/107391/3467952/GTH-PR-026_GestionPensional.pdf/","GTH-PR-026 Gestión de reconocimientos y obligaciones pensionales")</f>
        <v>GTH-PR-026 Gestión de reconocimientos y obligaciones pensionales</v>
      </c>
      <c r="J40" s="24"/>
      <c r="K40" s="24"/>
      <c r="L40" s="25"/>
      <c r="M40" s="23" t="str">
        <f>HYPERLINK("https://www.supersociedades.gov.co/documents/107391/3467264/GTH-FM-030_ProgramacionCreditoVivienda.docx","GTH-FM-030 Solicitud para créditos para vivienda")</f>
        <v>GTH-FM-030 Solicitud para créditos para vivienda</v>
      </c>
      <c r="N40" s="24"/>
      <c r="O40" s="25"/>
      <c r="P40" s="24" t="str">
        <f>HYPERLINK("https://www.supersociedades.gov.co/documents/107391/3467264/GTH-FM-095_Ficha_Tecnica_Capacitacion.docx","GTH-FM-095 Ficha técnica de capacitación interna")</f>
        <v>GTH-FM-095 Ficha técnica de capacitación interna</v>
      </c>
      <c r="Q40" s="24"/>
      <c r="R40" s="24"/>
      <c r="S40" s="24"/>
      <c r="T40" s="23"/>
      <c r="U40" s="24"/>
      <c r="V40" s="24"/>
      <c r="W40" s="24"/>
      <c r="X40" s="24"/>
      <c r="Y40" s="24"/>
      <c r="Z40" s="24"/>
      <c r="AA40" s="24"/>
      <c r="AB40" s="24"/>
      <c r="AC40" s="24"/>
      <c r="AD40" s="24"/>
      <c r="AE40" s="25"/>
    </row>
    <row r="41" spans="1:31" s="11" customFormat="1" ht="48" customHeight="1">
      <c r="A41" s="15"/>
      <c r="B41" s="23" t="str">
        <f>HYPERLINK("https://www.supersociedades.gov.co/documents/107391/3467952/GTH-M-008_ImplementacionMantenimiento_ModeloEFR.pdf/","GTH-M-008 Manual de implementación y mantenimiento del modelo EFR")</f>
        <v>GTH-M-008 Manual de implementación y mantenimiento del modelo EFR</v>
      </c>
      <c r="C41" s="24"/>
      <c r="D41" s="24"/>
      <c r="E41" s="24"/>
      <c r="F41" s="24"/>
      <c r="G41" s="24"/>
      <c r="H41" s="25"/>
      <c r="I41" s="24" t="str">
        <f>HYPERLINK("https://www.supersociedades.gov.co/documents/107391/3467952/GTH-PR-027_EvaluacionesMedicOcupacionales.pdf","GTH-PR-027 Evaluaciones médicas ocupacionales")</f>
        <v>GTH-PR-027 Evaluaciones médicas ocupacionales</v>
      </c>
      <c r="J41" s="24"/>
      <c r="K41" s="24"/>
      <c r="L41" s="25"/>
      <c r="M41" s="23" t="str">
        <f>HYPERLINK("https://www.supersociedades.gov.co/documents/107391/3467264/GTH-FM-033_EvaluacionPasantias.xlsx","GTH-FM-033 Evaluación prácticas, judicaturas y aprendices")</f>
        <v>GTH-FM-033 Evaluación prácticas, judicaturas y aprendices</v>
      </c>
      <c r="N41" s="24"/>
      <c r="O41" s="25"/>
      <c r="P41" s="24" t="str">
        <f>HYPERLINK("https://www.supersociedades.gov.co/documents/107391/3467264/GTH-FM-096_Entrega_EPP.xlsx","GTH-FM-096 Entrega de elementos de protección personal")</f>
        <v>GTH-FM-096 Entrega de elementos de protección personal</v>
      </c>
      <c r="Q41" s="24"/>
      <c r="R41" s="24"/>
      <c r="S41" s="24"/>
      <c r="T41" s="23"/>
      <c r="U41" s="24"/>
      <c r="V41" s="24"/>
      <c r="W41" s="24"/>
      <c r="X41" s="24"/>
      <c r="Y41" s="24"/>
      <c r="Z41" s="24"/>
      <c r="AA41" s="24"/>
      <c r="AB41" s="24"/>
      <c r="AC41" s="24"/>
      <c r="AD41" s="24"/>
      <c r="AE41" s="25"/>
    </row>
    <row r="42" spans="1:31" s="11" customFormat="1" ht="48" customHeight="1">
      <c r="A42" s="14"/>
      <c r="B42" s="23" t="str">
        <f>HYPERLINK("https://www.supersociedades.gov.co/documents/107391/3467952/GTH-MA-009_Manual_Trabajo_en_Casa.pdf/","GTH-MA-009 Manual de trabajo en casa")</f>
        <v>GTH-MA-009 Manual de trabajo en casa</v>
      </c>
      <c r="C42" s="24"/>
      <c r="D42" s="24"/>
      <c r="E42" s="24"/>
      <c r="F42" s="24"/>
      <c r="G42" s="24"/>
      <c r="H42" s="25"/>
      <c r="I42" s="24" t="str">
        <f>HYPERLINK("https://www.supersociedades.gov.co/documents/107391/3467952/GTH-PR-028_DescuentoNominaAusenciaLaboral.pdf/","GTH-PR-028_Descuento por nómina por ausencia laboral injustificada")</f>
        <v>GTH-PR-028_Descuento por nómina por ausencia laboral injustificada</v>
      </c>
      <c r="J42" s="24"/>
      <c r="K42" s="24"/>
      <c r="L42" s="25"/>
      <c r="M42" s="23" t="str">
        <f>HYPERLINK("https://www.supersociedades.gov.co/documents/107391/3467264/GTH-FM-034_Declaracion_Asegurabilidad_Vivienda.docx","GTH-FM-034 Declaración de asegurabilidad créditos de vivienda")</f>
        <v>GTH-FM-034 Declaración de asegurabilidad créditos de vivienda</v>
      </c>
      <c r="N42" s="24"/>
      <c r="O42" s="25"/>
      <c r="P42" s="24" t="str">
        <f>HYPERLINK("https://www.supersociedades.gov.co/documents/107391/3467264/GTH-FM-097_Transferencia_Conocimiento_Puesto_Trabajo.xlsx","GTH-FM-097 Seguimiento transferencia de aprendizaje")</f>
        <v>GTH-FM-097 Seguimiento transferencia de aprendizaje</v>
      </c>
      <c r="Q42" s="24"/>
      <c r="R42" s="24"/>
      <c r="S42" s="24"/>
      <c r="T42" s="23"/>
      <c r="U42" s="24"/>
      <c r="V42" s="24"/>
      <c r="W42" s="24"/>
      <c r="X42" s="24"/>
      <c r="Y42" s="24"/>
      <c r="Z42" s="24"/>
      <c r="AA42" s="24"/>
      <c r="AB42" s="24"/>
      <c r="AC42" s="24"/>
      <c r="AD42" s="24"/>
      <c r="AE42" s="25"/>
    </row>
    <row r="43" spans="1:31" s="11" customFormat="1" ht="48" customHeight="1">
      <c r="A43" s="15"/>
      <c r="B43" s="23" t="str">
        <f>HYPERLINK("https://www.supersociedades.gov.co/documents/107391/3467952/GTH-IN-004_Inspecciones_SG-SST.pdf","GTH-IN-004 Inspecciones SG-SST")</f>
        <v>GTH-IN-004 Inspecciones SG-SST</v>
      </c>
      <c r="C43" s="24"/>
      <c r="D43" s="24"/>
      <c r="E43" s="24"/>
      <c r="F43" s="24"/>
      <c r="G43" s="24"/>
      <c r="H43" s="25"/>
      <c r="I43" s="24" t="str">
        <f>HYPERLINK("https://www.supersociedades.gov.co/documents/107391/3467952/GTH-PR-031_Entrega_Puesto_Trabajo.pdf","GTH-PR-031 Entrega de puesto de trabajo")</f>
        <v>GTH-PR-031 Entrega de puesto de trabajo</v>
      </c>
      <c r="J43" s="24"/>
      <c r="K43" s="24"/>
      <c r="L43" s="25"/>
      <c r="M43" s="23" t="str">
        <f>HYPERLINK("https://www.supersociedades.gov.co/documents/107391/3467264/GTH-FM-035_Compromiso_Pago_Inasistencia_Capacitacion.docx","GTH-FM-035 Compromiso de pago por inasistencia o no aprobación de capacitación")</f>
        <v>GTH-FM-035 Compromiso de pago por inasistencia o no aprobación de capacitación</v>
      </c>
      <c r="N43" s="24"/>
      <c r="O43" s="25"/>
      <c r="P43" s="24" t="str">
        <f>HYPERLINK("https://www.supersociedades.gov.co/documents/107391/3467264/GTH-FM-100_ConsentimientoInformado_PVE.docx","GTH-FM-100 Consentimiento informado programa de vigilancia epidemiológica al riesgo psicosocial")</f>
        <v>GTH-FM-100 Consentimiento informado programa de vigilancia epidemiológica al riesgo psicosocial</v>
      </c>
      <c r="Q43" s="24"/>
      <c r="R43" s="24"/>
      <c r="S43" s="24"/>
      <c r="T43" s="23"/>
      <c r="U43" s="24"/>
      <c r="V43" s="24"/>
      <c r="W43" s="24"/>
      <c r="X43" s="24"/>
      <c r="Y43" s="24"/>
      <c r="Z43" s="24"/>
      <c r="AA43" s="24"/>
      <c r="AB43" s="24"/>
      <c r="AC43" s="24"/>
      <c r="AD43" s="24"/>
      <c r="AE43" s="25"/>
    </row>
    <row r="44" spans="1:31" s="11" customFormat="1" ht="58.5" customHeight="1">
      <c r="A44" s="15"/>
      <c r="B44" s="23" t="str">
        <f>HYPERLINK("https://www.supersociedades.gov.co/documents/107391/3467952/GTH-GU-005_InvestigacionesIncidentesAccidentesLaborales.pdf","GTH-GU-005 Reporte e investigación de incidentes, accidentes de trabajo y enfermedades laborales")</f>
        <v>GTH-GU-005 Reporte e investigación de incidentes, accidentes de trabajo y enfermedades laborales</v>
      </c>
      <c r="C44" s="24"/>
      <c r="D44" s="24"/>
      <c r="E44" s="24"/>
      <c r="F44" s="24"/>
      <c r="G44" s="24"/>
      <c r="H44" s="25"/>
      <c r="I44" s="26" t="str">
        <f>HYPERLINK("https://www.supersociedades.gov.co/documents/107391/3467952/GTH-PR-032_Consulta_Modifica_Manual_Fun_Estruct_Planta.pdf/","GTH PR 032 Consulta para la modificación del manual de funciones y competencias")</f>
        <v>GTH PR 032 Consulta para la modificación del manual de funciones y competencias</v>
      </c>
      <c r="J44" s="26"/>
      <c r="K44" s="26"/>
      <c r="L44" s="27"/>
      <c r="M44" s="23" t="str">
        <f>HYPERLINK("https://www.supersociedades.gov.co/documents/107391/3467264/GTH-FM-036_EntregaCargoFuncionario.xlsx","GTH-FM-036 Captura de información entrega puesto de trabajo")</f>
        <v>GTH-FM-036 Captura de información entrega puesto de trabajo</v>
      </c>
      <c r="N44" s="24"/>
      <c r="O44" s="25"/>
      <c r="P44" s="24" t="str">
        <f>HYPERLINK("https://www.supersociedades.gov.co/documents/107391/3467264/GTH-FM-101_Control_Refrigeracion_Congelacion_Nevera_Sala_Lactancia.xlsx","GTH-FM-101 Control de temperatura de refrigeración o Congelación mensual de la nevera de la sala de lactancia")</f>
        <v>GTH-FM-101 Control de temperatura de refrigeración o Congelación mensual de la nevera de la sala de lactancia</v>
      </c>
      <c r="Q44" s="24"/>
      <c r="R44" s="24"/>
      <c r="S44" s="24"/>
      <c r="T44" s="23"/>
      <c r="U44" s="24"/>
      <c r="V44" s="24"/>
      <c r="W44" s="24"/>
      <c r="X44" s="24"/>
      <c r="Y44" s="24"/>
      <c r="Z44" s="24"/>
      <c r="AA44" s="24"/>
      <c r="AB44" s="24"/>
      <c r="AC44" s="24"/>
      <c r="AD44" s="24"/>
      <c r="AE44" s="25"/>
    </row>
    <row r="45" spans="1:31" s="11" customFormat="1" ht="58.5" customHeight="1">
      <c r="A45" s="14"/>
      <c r="B45" s="23" t="str">
        <f>HYPERLINK("https://www.supersociedades.gov.co/documents/107391/3467952/GTH-GU-007_Gestion_EPP.pdf","GTH-GU-007 Gestión de elementos de protección personal – EPP")</f>
        <v>GTH-GU-007 Gestión de elementos de protección personal – EPP</v>
      </c>
      <c r="C45" s="24"/>
      <c r="D45" s="24"/>
      <c r="E45" s="24"/>
      <c r="F45" s="24"/>
      <c r="G45" s="24"/>
      <c r="H45" s="25"/>
      <c r="I45" s="26" t="str">
        <f>HYPERLINK("https://www.supersociedades.gov.co/documents/107391/3467952/GTH-PR-034_ProcedimientoGestionComisiones.pdf/","GTH-PR-034 Comisiones de servicios al interior")</f>
        <v>GTH-PR-034 Comisiones de servicios al interior</v>
      </c>
      <c r="J45" s="26"/>
      <c r="K45" s="26"/>
      <c r="L45" s="27"/>
      <c r="M45" s="23" t="str">
        <f>HYPERLINK("https://www.supersociedades.gov.co/documents/107391/3467264/GTH-FM-042_SolicitudTeletrabajo.docx/","GTH-FM-042 Solicitud de Teletrabajo")</f>
        <v>GTH-FM-042 Solicitud de Teletrabajo</v>
      </c>
      <c r="N45" s="24"/>
      <c r="O45" s="25"/>
      <c r="P45" s="24" t="str">
        <f>HYPERLINK("https://www.supersociedades.gov.co/documents/107391/3467264/GTH-FM-102_Limpieza_Desinfeccion_Sala_Lactancia.xlsx","GTH-FM-102 Limpieza y desinfección sala de lactancia SAFL")</f>
        <v>GTH-FM-102 Limpieza y desinfección sala de lactancia SAFL</v>
      </c>
      <c r="Q45" s="24"/>
      <c r="R45" s="24"/>
      <c r="S45" s="24"/>
      <c r="T45" s="23"/>
      <c r="U45" s="24"/>
      <c r="V45" s="24"/>
      <c r="W45" s="24"/>
      <c r="X45" s="24"/>
      <c r="Y45" s="24"/>
      <c r="Z45" s="24"/>
      <c r="AA45" s="24"/>
      <c r="AB45" s="24"/>
      <c r="AC45" s="24"/>
      <c r="AD45" s="24"/>
      <c r="AE45" s="25"/>
    </row>
    <row r="46" spans="1:31" s="11" customFormat="1" ht="58.5" customHeight="1">
      <c r="A46" s="15"/>
      <c r="B46" s="23" t="str">
        <f>HYPERLINK("https://www.supersociedades.gov.co/documents/107391/3467952/GTH-GU-010_GuiaPrevencionSPA.pdf","GTH-GU-010 Guía para la prevención del consumo de sustancias psicoactivas y otras adicciones")</f>
        <v>GTH-GU-010 Guía para la prevención del consumo de sustancias psicoactivas y otras adicciones</v>
      </c>
      <c r="C46" s="24"/>
      <c r="D46" s="24"/>
      <c r="E46" s="24"/>
      <c r="F46" s="24"/>
      <c r="G46" s="24"/>
      <c r="H46" s="25"/>
      <c r="I46" s="26" t="str">
        <f>HYPERLINK("https://www.supersociedades.gov.co/documents/107391/3467952/GTH-PR-035_ProvisionVacantesCarreraAdministrativa.pdf","GTH-PR-035 Provisión de vacantes en empleos de carrera administrativa a través del encargo")</f>
        <v>GTH-PR-035 Provisión de vacantes en empleos de carrera administrativa a través del encargo</v>
      </c>
      <c r="J46" s="26"/>
      <c r="K46" s="26"/>
      <c r="L46" s="27"/>
      <c r="M46" s="23" t="str">
        <f>HYPERLINK("https://www.supersociedades.gov.co/documents/107391/3467264/GTH-FM-052_Concertaciones_Compromisos_Servidores.xlsx","GTH-FM-052 Concertación Compromisos Servidores")</f>
        <v>GTH-FM-052 Concertación Compromisos Servidores</v>
      </c>
      <c r="N46" s="24"/>
      <c r="O46" s="25"/>
      <c r="P46" s="24" t="str">
        <f>HYPERLINK("https://www.supersociedades.gov.co/documents/107391/3467264/GTH-FM-103_Control_Ingresoa_Sala_Lactancia.xlsx","GTH-FM-103 Control de asistencia mensual ingreso madres gestantes y lactantes a la sala de lactancia SAFL")</f>
        <v>GTH-FM-103 Control de asistencia mensual ingreso madres gestantes y lactantes a la sala de lactancia SAFL</v>
      </c>
      <c r="Q46" s="24"/>
      <c r="R46" s="24"/>
      <c r="S46" s="24"/>
      <c r="T46" s="23"/>
      <c r="U46" s="24"/>
      <c r="V46" s="24"/>
      <c r="W46" s="24"/>
      <c r="X46" s="24"/>
      <c r="Y46" s="24"/>
      <c r="Z46" s="24"/>
      <c r="AA46" s="24"/>
      <c r="AB46" s="24"/>
      <c r="AC46" s="24"/>
      <c r="AD46" s="24"/>
      <c r="AE46" s="25"/>
    </row>
    <row r="47" spans="1:31" s="11" customFormat="1" ht="58.5" customHeight="1">
      <c r="A47" s="15"/>
      <c r="B47" s="23" t="str">
        <f>HYPERLINK("https://www.supersociedades.gov.co/documents/107391/3467952/GTH-GU-012_Pago_Nomina.pdf","GTH-GU-012 Guía pago de nómina")</f>
        <v>GTH-GU-012 Guía pago de nómina</v>
      </c>
      <c r="C47" s="24"/>
      <c r="D47" s="24"/>
      <c r="E47" s="24"/>
      <c r="F47" s="24"/>
      <c r="G47" s="24"/>
      <c r="H47" s="25"/>
      <c r="I47" s="26" t="str">
        <f>HYPERLINK("https://www.supersociedades.gov.co/documents/107391/3467952/GTH-PR-036_OtorgamientoPrimaDependiente.pdf","GTH-PR-036 Reconocimiento y pago de la prima por dependiente")</f>
        <v>GTH-PR-036 Reconocimiento y pago de la prima por dependiente</v>
      </c>
      <c r="J47" s="26"/>
      <c r="K47" s="26"/>
      <c r="L47" s="27"/>
      <c r="M47" s="23" t="str">
        <f>HYPERLINK("https://www.supersociedades.gov.co/documents/107391/3467264/GTH-F-053_Jornada_Laboral_Flexible.xlsx","GTH-FM-053 Inscripción Jornada Laboral Flexible")</f>
        <v>GTH-FM-053 Inscripción Jornada Laboral Flexible</v>
      </c>
      <c r="N47" s="24"/>
      <c r="O47" s="25"/>
      <c r="P47" s="43" t="str">
        <f>HYPERLINK("https://www.supersociedades.gov.co/documents/107391/3467264/GTH-FM-104_Formato_Informe_Actividades_Programa_Vigilancia.docx","GTH-FM-104 Informe de actividades Programa de Vigilancia Epidemiológica")</f>
        <v>GTH-FM-104 Informe de actividades Programa de Vigilancia Epidemiológica</v>
      </c>
      <c r="Q47" s="43"/>
      <c r="R47" s="43"/>
      <c r="S47" s="43"/>
      <c r="T47" s="23"/>
      <c r="U47" s="24"/>
      <c r="V47" s="24"/>
      <c r="W47" s="24"/>
      <c r="X47" s="24"/>
      <c r="Y47" s="24"/>
      <c r="Z47" s="24"/>
      <c r="AA47" s="24"/>
      <c r="AB47" s="24"/>
      <c r="AC47" s="24"/>
      <c r="AD47" s="24"/>
      <c r="AE47" s="25"/>
    </row>
    <row r="48" spans="1:31" s="11" customFormat="1" ht="58.5" customHeight="1">
      <c r="A48" s="14"/>
      <c r="B48" s="23" t="str">
        <f>HYPERLINK("https://www.supersociedades.gov.co/documents/107391/3467952/GTH-GU-013_GuiaConflictosInteres.pdf/","GTH-GU-013 Guía para gestionar conflictos de intereses")</f>
        <v>GTH-GU-013 Guía para gestionar conflictos de intereses</v>
      </c>
      <c r="C48" s="24"/>
      <c r="D48" s="24"/>
      <c r="E48" s="24"/>
      <c r="F48" s="24"/>
      <c r="G48" s="24"/>
      <c r="H48" s="25"/>
      <c r="I48" s="26" t="str">
        <f>HYPERLINK("https://www.supersociedades.gov.co/documents/107391/3467952/GTH-PG-004_Habitos_Vida_Entornos_Laborales_Saludables.pdf","GTH-PG-004 Hábitos de vida y entornos laborales saludables")</f>
        <v>GTH-PG-004 Hábitos de vida y entornos laborales saludables</v>
      </c>
      <c r="J48" s="26"/>
      <c r="K48" s="26"/>
      <c r="L48" s="27"/>
      <c r="M48" s="23" t="str">
        <f>HYPERLINK("https://www.supersociedades.gov.co/documents/107391/3467264/GTH-FM-054_Evaluacion_Induccion.docx","GTH-FM-054 Evaluación de Inducción al cargo")</f>
        <v>GTH-FM-054 Evaluación de Inducción al cargo</v>
      </c>
      <c r="N48" s="24"/>
      <c r="O48" s="25"/>
      <c r="P48" s="24" t="str">
        <f>HYPERLINK("https://www.supersociedades.gov.co/documents/107391/3467264/GTH-FM-105_Formato_Valoraci%C3%B3n_Fisoterap%C3%A9utica.docx","GTH-FM-105 Valoración Fisoterapéutica para desordenes músculo - esqueléticias")</f>
        <v>GTH-FM-105 Valoración Fisoterapéutica para desordenes músculo - esqueléticias</v>
      </c>
      <c r="Q48" s="24"/>
      <c r="R48" s="24"/>
      <c r="S48" s="24"/>
      <c r="T48" s="23"/>
      <c r="U48" s="24"/>
      <c r="V48" s="24"/>
      <c r="W48" s="24"/>
      <c r="X48" s="24"/>
      <c r="Y48" s="24"/>
      <c r="Z48" s="24"/>
      <c r="AA48" s="24"/>
      <c r="AB48" s="24"/>
      <c r="AC48" s="24"/>
      <c r="AD48" s="24"/>
      <c r="AE48" s="25"/>
    </row>
    <row r="49" spans="1:31" s="11" customFormat="1" ht="55.5" customHeight="1">
      <c r="A49" s="15"/>
      <c r="B49" s="41" t="str">
        <f>HYPERLINK("https://www.supersociedades.gov.co/documents/107391/3467952/GTH-GU-14_IdentificacionPeligrosValoracionRiesgosDeterminacionControles.pdf","GTH-GU-14 Identificación de peligros, valoración de riesgos y determinación de controles del SGSST")</f>
        <v>GTH-GU-14 Identificación de peligros, valoración de riesgos y determinación de controles del SGSST</v>
      </c>
      <c r="C49" s="26"/>
      <c r="D49" s="26"/>
      <c r="E49" s="26"/>
      <c r="F49" s="26"/>
      <c r="G49" s="26"/>
      <c r="H49" s="27"/>
      <c r="I49" s="26" t="str">
        <f>HYPERLINK("https://www.supersociedades.gov.co/documents/107391/3467952/GTH-PG-005_Incentivos.pdf","GTH-PG-005 Incentivos")</f>
        <v>GTH-PG-005 Incentivos</v>
      </c>
      <c r="J49" s="26"/>
      <c r="K49" s="26"/>
      <c r="L49" s="27"/>
      <c r="M49" s="23" t="str">
        <f>HYPERLINK("https://www.supersociedades.gov.co/documents/107391/3467264/GTH-FM-058_NovedadesPersonal.xlsx","GTH-FM-058 Novedades para verificación de liquidación y pago de nómina")</f>
        <v>GTH-FM-058 Novedades para verificación de liquidación y pago de nómina</v>
      </c>
      <c r="N49" s="24"/>
      <c r="O49" s="25"/>
      <c r="P49" s="24" t="str">
        <f>HYPERLINK("https://www.supersociedades.gov.co/documents/107391/3467264/GTH-FM-106%20Matriz_seguimiento_PVE%20RCV.xlsx","GTH-FM-106 Matriz seguimiento PVE riesgo cardiovascular")</f>
        <v>GTH-FM-106 Matriz seguimiento PVE riesgo cardiovascular</v>
      </c>
      <c r="Q49" s="24"/>
      <c r="R49" s="24"/>
      <c r="S49" s="24"/>
      <c r="T49" s="23"/>
      <c r="U49" s="24"/>
      <c r="V49" s="24"/>
      <c r="W49" s="24"/>
      <c r="X49" s="24"/>
      <c r="Y49" s="24"/>
      <c r="Z49" s="24"/>
      <c r="AA49" s="24"/>
      <c r="AB49" s="24"/>
      <c r="AC49" s="24"/>
      <c r="AD49" s="24"/>
      <c r="AE49" s="25"/>
    </row>
    <row r="50" spans="1:31" s="11" customFormat="1" ht="61.5" customHeight="1">
      <c r="A50" s="15"/>
      <c r="B50" s="41" t="str">
        <f>HYPERLINK("https://www.supersociedades.gov.co/documents/107391/3467952/GTH-GU-015_Guia_Requisitos_SST_Contratacion.pdf","GTH-GU-015 Requisitos de SST para la contratación")</f>
        <v>GTH-GU-015 Requisitos de SST para la contratación</v>
      </c>
      <c r="C50" s="26"/>
      <c r="D50" s="26"/>
      <c r="E50" s="26"/>
      <c r="F50" s="26"/>
      <c r="G50" s="26"/>
      <c r="H50" s="27"/>
      <c r="I50" s="26" t="str">
        <f>HYPERLINK("https://www.supersociedades.gov.co/documents/107391/3467952/GTH-PG-007_ProgramaVigilanciaEpideomiologico.pdf","GTH-PG-007 Vigilancia epidemiológico para la prevención de desórdenes musculoesqueléticos")</f>
        <v>GTH-PG-007 Vigilancia epidemiológico para la prevención de desórdenes musculoesqueléticos</v>
      </c>
      <c r="J50" s="26"/>
      <c r="K50" s="26"/>
      <c r="L50" s="27"/>
      <c r="M50" s="23" t="str">
        <f>HYPERLINK("https://www.supersociedades.gov.co/documents/107391/3467264/GTH-FM-060_HojaControlHistoriasLaborales.docx","GTH-FM-060 Control historias laborales")</f>
        <v>GTH-FM-060 Control historias laborales</v>
      </c>
      <c r="N50" s="24"/>
      <c r="O50" s="25"/>
      <c r="P50" s="24" t="str">
        <f>HYPERLINK("https://www.supersociedades.gov.co/documents/107391/3467264/GTH-FM-107_MatrizIdentificacionPeligros_SGSST.xlsx","GTH-FM-107 Matriz de identificación de peligros, valoración del riesgo y determinación de controles del SGSST")</f>
        <v>GTH-FM-107 Matriz de identificación de peligros, valoración del riesgo y determinación de controles del SGSST</v>
      </c>
      <c r="Q50" s="24"/>
      <c r="R50" s="24"/>
      <c r="S50" s="24"/>
      <c r="T50" s="23"/>
      <c r="U50" s="24"/>
      <c r="V50" s="24"/>
      <c r="W50" s="24"/>
      <c r="X50" s="24"/>
      <c r="Y50" s="24"/>
      <c r="Z50" s="24"/>
      <c r="AA50" s="24"/>
      <c r="AB50" s="24"/>
      <c r="AC50" s="24"/>
      <c r="AD50" s="24"/>
      <c r="AE50" s="25"/>
    </row>
    <row r="51" spans="1:31" s="11" customFormat="1" ht="48" customHeight="1">
      <c r="A51" s="14"/>
      <c r="B51" s="23" t="str">
        <f>HYPERLINK("https://www.supersociedades.gov.co/documents/107391/3467952/GTH-GU-016_ManejoProductosQuimicos.pdf","GTH-GU-016 Manejo seguro de productos químicos")</f>
        <v>GTH-GU-016 Manejo seguro de productos químicos</v>
      </c>
      <c r="C51" s="24"/>
      <c r="D51" s="24"/>
      <c r="E51" s="24"/>
      <c r="F51" s="24"/>
      <c r="G51" s="24"/>
      <c r="H51" s="25"/>
      <c r="I51" s="26" t="str">
        <f>HYPERLINK("https://www.supersociedades.gov.co/documents/107391/3467952/GTH-PG-008_VigilanciaEpidemiologicaRiesgoPsicosocial.pdf","GTH-PG-008 Vigilancia epidemiológica de factores de riesgo psicosocial")</f>
        <v>GTH-PG-008 Vigilancia epidemiológica de factores de riesgo psicosocial</v>
      </c>
      <c r="J51" s="26"/>
      <c r="K51" s="26"/>
      <c r="L51" s="27"/>
      <c r="M51" s="23" t="str">
        <f>HYPERLINK("https://www.supersociedades.gov.co/documents/107391/3467264/GTH-FM-061_PrestamoHistoriasLaborales.xlsx","GTH-FM-061 Préstamo historias laborales")</f>
        <v>GTH-FM-061 Préstamo historias laborales</v>
      </c>
      <c r="N51" s="24"/>
      <c r="O51" s="25"/>
      <c r="P51" s="24" t="str">
        <f>HYPERLINK("https://www.supersociedades.gov.co/documents/107391/3467264/GTH-FM-108_MatrizElementosProteccionPersonal.xlsx","GTH-FM-108 Matriz de elementos de protección personal")</f>
        <v>GTH-FM-108 Matriz de elementos de protección personal</v>
      </c>
      <c r="Q51" s="24"/>
      <c r="R51" s="24"/>
      <c r="S51" s="24"/>
      <c r="T51" s="23"/>
      <c r="U51" s="24"/>
      <c r="V51" s="24"/>
      <c r="W51" s="24"/>
      <c r="X51" s="24"/>
      <c r="Y51" s="24"/>
      <c r="Z51" s="24"/>
      <c r="AA51" s="24"/>
      <c r="AB51" s="24"/>
      <c r="AC51" s="24"/>
      <c r="AD51" s="24"/>
      <c r="AE51" s="25"/>
    </row>
    <row r="52" spans="1:31" s="11" customFormat="1" ht="48" customHeight="1">
      <c r="A52" s="15"/>
      <c r="B52" s="23" t="str">
        <f>HYPERLINK("https://www.supersociedades.gov.co/documents/107391/3467952/GTH-GU-017_Aplicacion_Pruebas_Psicometricas.pdf","GTH-GU-017 Aplicación pruebas Psicométricas")</f>
        <v>GTH-GU-017 Aplicación pruebas Psicométricas</v>
      </c>
      <c r="C52" s="24"/>
      <c r="D52" s="24"/>
      <c r="E52" s="24"/>
      <c r="F52" s="24"/>
      <c r="G52" s="24"/>
      <c r="H52" s="25"/>
      <c r="I52" s="26" t="str">
        <f>HYPERLINK("https://www.supersociedades.gov.co/documents/107391/3467952/GTH-PRO-010_PVE_RCV.pdf/","GTH-PRO-010 Vigilancia epidemiológica de Riesgo Cardiovascular")</f>
        <v>GTH-PRO-010 Vigilancia epidemiológica de Riesgo Cardiovascular</v>
      </c>
      <c r="J52" s="26"/>
      <c r="K52" s="26"/>
      <c r="L52" s="27"/>
      <c r="M52" s="23" t="str">
        <f>HYPERLINK("https://www.supersociedades.gov.co/documents/107391/3467264/GTH-FM-068_ActaReincorporacion.docx","GTH-FM-068 Acta de reintegro y readaptación laboral")</f>
        <v>GTH-FM-068 Acta de reintegro y readaptación laboral</v>
      </c>
      <c r="N52" s="24"/>
      <c r="O52" s="25"/>
      <c r="P52" s="24" t="str">
        <f>HYPERLINK("https://www.supersociedades.gov.co/documents/107391/3467264/GTH-FM-109_SatisfaccionTransferenciaAprendizaje.xlsx/","GTH-FM-109 Satisfacción y transferencia de aprendizaje")</f>
        <v>GTH-FM-109 Satisfacción y transferencia de aprendizaje</v>
      </c>
      <c r="Q52" s="24"/>
      <c r="R52" s="24"/>
      <c r="S52" s="24"/>
      <c r="T52" s="23"/>
      <c r="U52" s="24"/>
      <c r="V52" s="24"/>
      <c r="W52" s="24"/>
      <c r="X52" s="24"/>
      <c r="Y52" s="24"/>
      <c r="Z52" s="24"/>
      <c r="AA52" s="24"/>
      <c r="AB52" s="24"/>
      <c r="AC52" s="24"/>
      <c r="AD52" s="24"/>
      <c r="AE52" s="25"/>
    </row>
    <row r="53" spans="1:31" s="11" customFormat="1" ht="48" customHeight="1">
      <c r="A53" s="15"/>
      <c r="B53" s="23" t="str">
        <f>HYPERLINK("https://www.supersociedades.gov.co/documents/107391/3467952/GTH-GU-018_Guia_Conceder_Permisos.pdf","GTH-GU-018 Guía para conceder permisos")</f>
        <v>GTH-GU-018 Guía para conceder permisos</v>
      </c>
      <c r="C53" s="24"/>
      <c r="D53" s="24"/>
      <c r="E53" s="24"/>
      <c r="F53" s="24"/>
      <c r="G53" s="24"/>
      <c r="H53" s="25"/>
      <c r="I53" s="26" t="str">
        <f>HYPERLINK("https://www.supersociedades.gov.co/documents/107391/3467952/GTH-PG-011_PrevencionRespuestaEmergencias.pdf","GTH-PG-011 Prevención, preparación y respuesta a emergencias sede Bogotá")</f>
        <v>GTH-PG-011 Prevención, preparación y respuesta a emergencias sede Bogotá</v>
      </c>
      <c r="J53" s="26"/>
      <c r="K53" s="26"/>
      <c r="L53" s="27"/>
      <c r="M53" s="23" t="str">
        <f>HYPERLINK("https://www.supersociedades.gov.co/documents/107391/3467264/GTH-FM-069_SeguimientoReincorporacionLaboral.docx","GTH-FM-069 Seguimiento reintegro y readaptación laboral")</f>
        <v>GTH-FM-069 Seguimiento reintegro y readaptación laboral</v>
      </c>
      <c r="N53" s="24"/>
      <c r="O53" s="25"/>
      <c r="P53" s="24" t="str">
        <f>HYPERLINK("https://www.supersociedades.gov.co/documents/107391/3467264/GTH-FM-110_Inspecciones_Seguridad_SGSST.xls/","GTH-FM-110 Inspecciones de Seguridad - SGSST")</f>
        <v>GTH-FM-110 Inspecciones de Seguridad - SGSST</v>
      </c>
      <c r="Q53" s="24"/>
      <c r="R53" s="24"/>
      <c r="S53" s="24"/>
      <c r="T53" s="23"/>
      <c r="U53" s="24"/>
      <c r="V53" s="24"/>
      <c r="W53" s="24"/>
      <c r="X53" s="24"/>
      <c r="Y53" s="24"/>
      <c r="Z53" s="24"/>
      <c r="AA53" s="24"/>
      <c r="AB53" s="24"/>
      <c r="AC53" s="24"/>
      <c r="AD53" s="24"/>
      <c r="AE53" s="25"/>
    </row>
    <row r="54" spans="1:31" s="11" customFormat="1" ht="48" customHeight="1">
      <c r="A54" s="14"/>
      <c r="B54" s="23" t="str">
        <f>HYPERLINK("https://www.supersociedades.gov.co/documents/107391/3467952/GTH-GU-019_Licencia_Luto.pdf","GTH-GU-019 Guía para licencia de luto")</f>
        <v>GTH-GU-019 Guía para licencia de luto</v>
      </c>
      <c r="C54" s="24"/>
      <c r="D54" s="24"/>
      <c r="E54" s="24"/>
      <c r="F54" s="24"/>
      <c r="G54" s="24"/>
      <c r="H54" s="25"/>
      <c r="I54" s="26" t="str">
        <f>HYPERLINK("https://www.supersociedades.gov.co/documents/107391/3467952/GTH-PG-012_ReintegroReadaptacionLaboral.pdf","GTH-PG-012 Reintegro y readaptación laboral")</f>
        <v>GTH-PG-012 Reintegro y readaptación laboral</v>
      </c>
      <c r="J54" s="26"/>
      <c r="K54" s="26"/>
      <c r="L54" s="27"/>
      <c r="M54" s="23" t="str">
        <f>HYPERLINK("https://www.supersociedades.gov.co/documents/107391/3467264/GTH-FM-071_Profesiograma.xlsx","GTH-FM-071_Profesiograma")</f>
        <v>GTH-FM-071_Profesiograma</v>
      </c>
      <c r="N54" s="24"/>
      <c r="O54" s="25"/>
      <c r="P54" s="24" t="str">
        <f>HYPERLINK("https://www.supersociedades.gov.co/documents/107391/3467264/GTH-FM-111_InventarioSustanciasQuimicas.xlsx","GTH-FM-111 Inventario de sustancias químicas")</f>
        <v>GTH-FM-111 Inventario de sustancias químicas</v>
      </c>
      <c r="Q54" s="24"/>
      <c r="R54" s="24"/>
      <c r="S54" s="24"/>
      <c r="T54" s="23"/>
      <c r="U54" s="24"/>
      <c r="V54" s="24"/>
      <c r="W54" s="24"/>
      <c r="X54" s="24"/>
      <c r="Y54" s="24"/>
      <c r="Z54" s="24"/>
      <c r="AA54" s="24"/>
      <c r="AB54" s="24"/>
      <c r="AC54" s="24"/>
      <c r="AD54" s="24"/>
      <c r="AE54" s="25"/>
    </row>
    <row r="55" spans="1:31" s="11" customFormat="1" ht="48" customHeight="1">
      <c r="A55" s="15"/>
      <c r="B55" s="41" t="str">
        <f>HYPERLINK("https://www.supersociedades.gov.co/documents/107391/3467952/GTH-GU-020_ReglamentoHigieneSeguridadIndustrial.pdf","GTH-GU-020 Reglamento de Higiene y Seguridad Industrial")</f>
        <v>GTH-GU-020 Reglamento de Higiene y Seguridad Industrial</v>
      </c>
      <c r="C55" s="28"/>
      <c r="D55" s="28"/>
      <c r="E55" s="28"/>
      <c r="F55" s="28"/>
      <c r="G55" s="28"/>
      <c r="H55" s="42"/>
      <c r="I55" s="26" t="str">
        <f>HYPERLINK("https://www.supersociedades.gov.co/documents/107391/3467952/GTH-PG-013_ProgramaRespuestaEmergencias_Intendencia_ZonaNorte.pdf","GTH-PG-013 Prevención, preparación y respuesta a emergencias intendencia regional de la Zona Norte")</f>
        <v>GTH-PG-013 Prevención, preparación y respuesta a emergencias intendencia regional de la Zona Norte</v>
      </c>
      <c r="J55" s="26"/>
      <c r="K55" s="26"/>
      <c r="L55" s="27"/>
      <c r="M55" s="23" t="str">
        <f>HYPERLINK("https://www.supersociedades.gov.co/documents/107391/3467264/GTH-FM-073_EstudioProvisionVacantesxEncargo.docx","GTH-FM-073 Estudio de provisión de vacantes mediante encargo")</f>
        <v>GTH-FM-073 Estudio de provisión de vacantes mediante encargo</v>
      </c>
      <c r="N55" s="24"/>
      <c r="O55" s="25"/>
      <c r="P55" s="24" t="str">
        <f>HYPERLINK("https://www.supersociedades.gov.co/documents/107391/3467264/GTH-FM-112_Distribucion_Empleos_Planta.xlsx","GTH-FM-112 Matriz distribución empleos de planta")</f>
        <v>GTH-FM-112 Matriz distribución empleos de planta</v>
      </c>
      <c r="Q55" s="24"/>
      <c r="R55" s="24"/>
      <c r="S55" s="24"/>
      <c r="T55" s="23"/>
      <c r="U55" s="24"/>
      <c r="V55" s="24"/>
      <c r="W55" s="24"/>
      <c r="X55" s="24"/>
      <c r="Y55" s="24"/>
      <c r="Z55" s="24"/>
      <c r="AA55" s="24"/>
      <c r="AB55" s="24"/>
      <c r="AC55" s="24"/>
      <c r="AD55" s="24"/>
      <c r="AE55" s="25"/>
    </row>
    <row r="56" spans="1:31" s="11" customFormat="1" ht="48" customHeight="1">
      <c r="A56" s="15"/>
      <c r="B56" s="23" t="str">
        <f>HYPERLINK("https://www.supersociedades.gov.co/documents/107391/3467952/GTH-PR-002_CooperacionAcademicaInstitucional.pdf/","GTH-PR-002 Cooperación Academica Institucional")</f>
        <v>GTH-PR-002 Cooperación Academica Institucional</v>
      </c>
      <c r="C56" s="24"/>
      <c r="D56" s="24"/>
      <c r="E56" s="24"/>
      <c r="F56" s="24"/>
      <c r="G56" s="24"/>
      <c r="H56" s="25"/>
      <c r="I56" s="26" t="str">
        <f>HYPERLINK("https://www.supersociedades.gov.co/documents/107391/3467952/GTH-PG-014_ProgramaRespuestaEmergencias_Intendencia_ZonaSantanderesArauca.pdf","GTH-PG-014 Prevención, preparación y respuesta a emergencias intendencia regional de la Zona Santanderes y Arauca")</f>
        <v>GTH-PG-014 Prevención, preparación y respuesta a emergencias intendencia regional de la Zona Santanderes y Arauca</v>
      </c>
      <c r="J56" s="26"/>
      <c r="K56" s="26"/>
      <c r="L56" s="27"/>
      <c r="M56" s="23" t="str">
        <f>HYPERLINK("https://www.supersociedades.gov.co/documents/107391/3467264/GTH-FM-074%20Entrevista_Retiro.docx","GTH-FM_x0002_074 Entrevista de retiro")</f>
        <v>GTH-FM_x0002_074 Entrevista de retiro</v>
      </c>
      <c r="N56" s="37"/>
      <c r="O56" s="38"/>
      <c r="P56" s="24" t="str">
        <f>HYPERLINK("https://www.supersociedades.gov.co/documents/107391/3467264/GTH-FM-113_ActaInformeGestionGerentesPublicos.docx","GTH-FM-113 Acta de informe de gestión")</f>
        <v>GTH-FM-113 Acta de informe de gestión</v>
      </c>
      <c r="Q56" s="24"/>
      <c r="R56" s="24"/>
      <c r="S56" s="24"/>
      <c r="T56" s="23"/>
      <c r="U56" s="24"/>
      <c r="V56" s="24"/>
      <c r="W56" s="24"/>
      <c r="X56" s="24"/>
      <c r="Y56" s="24"/>
      <c r="Z56" s="24"/>
      <c r="AA56" s="24"/>
      <c r="AB56" s="24"/>
      <c r="AC56" s="24"/>
      <c r="AD56" s="24"/>
      <c r="AE56" s="25"/>
    </row>
    <row r="57" spans="1:31" s="11" customFormat="1" ht="67.5" customHeight="1">
      <c r="A57" s="14"/>
      <c r="B57" s="23" t="str">
        <f>HYPERLINK("https://www.supersociedades.gov.co/documents/107391/3467952/GTH-PR-008_PagoNomina.pdf","GTH-PR-008 Liquidación pago de nómina")</f>
        <v>GTH-PR-008 Liquidación pago de nómina</v>
      </c>
      <c r="C57" s="24"/>
      <c r="D57" s="24"/>
      <c r="E57" s="24"/>
      <c r="F57" s="24"/>
      <c r="G57" s="24"/>
      <c r="H57" s="25"/>
      <c r="I57" s="26" t="str">
        <f>HYPERLINK("https://www.supersociedades.gov.co/documents/107391/3467952/GTH-PG-015_ProgramaRespuestaEmergenciasIntendencia_ZonaSur.pdf","GTH-PG-015 Prevención, preparación y respuesta a emergencias intendencia regional de la Zona Sur")</f>
        <v>GTH-PG-015 Prevención, preparación y respuesta a emergencias intendencia regional de la Zona Sur</v>
      </c>
      <c r="J57" s="26"/>
      <c r="K57" s="26"/>
      <c r="L57" s="27"/>
      <c r="M57" s="23" t="str">
        <f>HYPERLINK("https://www.supersociedades.gov.co/documents/107391/3467264/GTH-FM-075_VerificacionRequisitosSST_Contratista.xlsx","GTH-FM-075 Verificación requisitos SST para contratistas")</f>
        <v>GTH-FM-075 Verificación requisitos SST para contratistas</v>
      </c>
      <c r="N57" s="39"/>
      <c r="O57" s="40"/>
      <c r="P57" s="26"/>
      <c r="Q57" s="26"/>
      <c r="R57" s="26"/>
      <c r="S57" s="27"/>
      <c r="T57" s="23"/>
      <c r="U57" s="24"/>
      <c r="V57" s="24"/>
      <c r="W57" s="24"/>
      <c r="X57" s="24"/>
      <c r="Y57" s="24"/>
      <c r="Z57" s="24"/>
      <c r="AA57" s="24"/>
      <c r="AB57" s="24"/>
      <c r="AC57" s="24"/>
      <c r="AD57" s="24"/>
      <c r="AE57" s="25"/>
    </row>
    <row r="58" spans="1:31" s="11" customFormat="1" ht="71.25" customHeight="1">
      <c r="A58" s="15"/>
      <c r="B58" s="23" t="str">
        <f>HYPERLINK("https://www.supersociedades.gov.co/documents/107391/3467952/GTH-PR-010_PagoLiquidacionesDefinitivas.pdf/","GTH-PR-010 Pago de liquidaciones definitivas")</f>
        <v>GTH-PR-010 Pago de liquidaciones definitivas</v>
      </c>
      <c r="C58" s="24"/>
      <c r="D58" s="24"/>
      <c r="E58" s="24"/>
      <c r="F58" s="24"/>
      <c r="G58" s="24"/>
      <c r="H58" s="25"/>
      <c r="I58" s="26" t="str">
        <f>HYPERLINK("https://www.supersociedades.gov.co/documents/107391/3467952/GTH-PG-016_ProgramaRespuestaEmergencias_Intendencia_ZonaCaribeArchipielago.pdf","GTH-PG-016 Prevención, preparación y respuesta a emergencias intendencia regional de la Zona Caribe y del Archipiélago de San Andrés, Providencia y Santa Catalina")</f>
        <v>GTH-PG-016 Prevención, preparación y respuesta a emergencias intendencia regional de la Zona Caribe y del Archipiélago de San Andrés, Providencia y Santa Catalina</v>
      </c>
      <c r="J58" s="26"/>
      <c r="K58" s="26"/>
      <c r="L58" s="27"/>
      <c r="M58" s="23" t="str">
        <f>HYPERLINK("https://www.supersociedades.gov.co/documents/107391/3467264/GTH-FM-076_Interponer_Queja_Presunto_Acoso.docx","GTH-FM-076 Quejas presuntas conductas acoso laboral / sexual")</f>
        <v>GTH-FM-076 Quejas presuntas conductas acoso laboral / sexual</v>
      </c>
      <c r="N58" s="24"/>
      <c r="O58" s="25"/>
      <c r="P58" s="26"/>
      <c r="Q58" s="26"/>
      <c r="R58" s="26"/>
      <c r="S58" s="27"/>
      <c r="T58" s="23"/>
      <c r="U58" s="24"/>
      <c r="V58" s="24"/>
      <c r="W58" s="24"/>
      <c r="X58" s="24"/>
      <c r="Y58" s="24"/>
      <c r="Z58" s="24"/>
      <c r="AA58" s="24"/>
      <c r="AB58" s="24"/>
      <c r="AC58" s="24"/>
      <c r="AD58" s="24"/>
      <c r="AE58" s="25"/>
    </row>
    <row r="59" spans="1:31" s="11" customFormat="1" ht="67.5" customHeight="1">
      <c r="A59" s="15"/>
      <c r="B59" s="23" t="str">
        <f>HYPERLINK("https://www.supersociedades.gov.co/documents/107391/3467952/GTH-PR-011_PagoCesantias.pdf","GTH-PR-011 Pago de cesantías")</f>
        <v>GTH-PR-011 Pago de cesantías</v>
      </c>
      <c r="C59" s="24"/>
      <c r="D59" s="24"/>
      <c r="E59" s="24"/>
      <c r="F59" s="24"/>
      <c r="G59" s="24"/>
      <c r="H59" s="25"/>
      <c r="I59" s="26" t="str">
        <f>HYPERLINK("https://www.supersociedades.gov.co/documents/107391/3467952/GTH-PG-017_ProgramaRespuestaEmergenciasIntendencia_ZonaEjeCafetero.pdf","GTH-PG-017 Prevención, preparación y respuesta a emergencias intendencia regional de la Zona Eje Cafetero")</f>
        <v>GTH-PG-017 Prevención, preparación y respuesta a emergencias intendencia regional de la Zona Eje Cafetero</v>
      </c>
      <c r="J59" s="26"/>
      <c r="K59" s="26"/>
      <c r="L59" s="27"/>
      <c r="M59" s="23" t="str">
        <f>HYPERLINK("https://www.supersociedades.gov.co/documents/107391/3467264/GTH-FM-077_Clausula_Confidencialidad.docx","GTH-FM-077 Cláusula confidencialidad miembros comité")</f>
        <v>GTH-FM-077 Cláusula confidencialidad miembros comité</v>
      </c>
      <c r="N59" s="24"/>
      <c r="O59" s="25"/>
      <c r="P59" s="28"/>
      <c r="Q59" s="28"/>
      <c r="R59" s="28"/>
      <c r="S59" s="28"/>
      <c r="T59" s="23"/>
      <c r="U59" s="24"/>
      <c r="V59" s="24"/>
      <c r="W59" s="24"/>
      <c r="X59" s="24"/>
      <c r="Y59" s="24"/>
      <c r="Z59" s="24"/>
      <c r="AA59" s="24"/>
      <c r="AB59" s="24"/>
      <c r="AC59" s="24"/>
      <c r="AD59" s="24"/>
      <c r="AE59" s="25"/>
    </row>
    <row r="60" spans="1:31" s="11" customFormat="1" ht="77.25" customHeight="1">
      <c r="A60" s="14"/>
      <c r="B60" s="23" t="str">
        <f>HYPERLINK("https://www.supersociedades.gov.co/documents/107391/3467952/GTH-PR-012_Plan_Complementario.pdf","GTH-PR-012 Gestión del acuerdo para plan complementario especial de salud")</f>
        <v>GTH-PR-012 Gestión del acuerdo para plan complementario especial de salud</v>
      </c>
      <c r="C60" s="24"/>
      <c r="D60" s="24"/>
      <c r="E60" s="24"/>
      <c r="F60" s="24"/>
      <c r="G60" s="24"/>
      <c r="H60" s="25"/>
      <c r="I60" s="26" t="str">
        <f>HYPERLINK("https://www.supersociedades.gov.co/documents/107391/3467952/GTH-PG-018_ProgramaRespuestaEmergencias_Intendencia_ZonaOccidental.pdf","GTH-PG-018 Prevención, preparación y respuesta a emergencias intendencia regional de la Zona Occidental y Costa Pacífica")</f>
        <v>GTH-PG-018 Prevención, preparación y respuesta a emergencias intendencia regional de la Zona Occidental y Costa Pacífica</v>
      </c>
      <c r="J60" s="26"/>
      <c r="K60" s="26"/>
      <c r="L60" s="27"/>
      <c r="M60" s="23" t="str">
        <f>HYPERLINK("https://www.supersociedades.gov.co/documents/107391/3467264/GTH-FM-079_ReporteInvestigacionesIncidentesAccidentesTrabajo.xlsx","GTH-FM-079 Reporte de investigación de incidentes y accidentes")</f>
        <v>GTH-FM-079 Reporte de investigación de incidentes y accidentes</v>
      </c>
      <c r="N60" s="24"/>
      <c r="O60" s="25"/>
      <c r="P60" s="24"/>
      <c r="Q60" s="24"/>
      <c r="R60" s="24"/>
      <c r="S60" s="24"/>
      <c r="T60" s="23"/>
      <c r="U60" s="24"/>
      <c r="V60" s="24"/>
      <c r="W60" s="24"/>
      <c r="X60" s="24"/>
      <c r="Y60" s="24"/>
      <c r="Z60" s="24"/>
      <c r="AA60" s="24"/>
      <c r="AB60" s="24"/>
      <c r="AC60" s="24"/>
      <c r="AD60" s="24"/>
      <c r="AE60" s="25"/>
    </row>
    <row r="61" spans="1:31" s="11" customFormat="1" ht="77.25" customHeight="1">
      <c r="A61" s="15"/>
      <c r="B61" s="23" t="str">
        <f>HYPERLINK("https://www.supersociedades.gov.co/documents/107391/3467952/GTH-PR-013_CertificacionesLaborales.pdf","GTH-PR-013 Elaboración certificaciones laborales")</f>
        <v>GTH-PR-013 Elaboración certificaciones laborales</v>
      </c>
      <c r="C61" s="37"/>
      <c r="D61" s="37"/>
      <c r="E61" s="37"/>
      <c r="F61" s="37"/>
      <c r="G61" s="37"/>
      <c r="H61" s="38"/>
      <c r="I61" s="26" t="str">
        <f>HYPERLINK("https://www.supersociedades.gov.co/documents/107391/3467952/GTH-PG-019%20Desvinculaci%C3%B3n_Asistida.pdf","GTH-PG-019 Desvinculación asistida")</f>
        <v>GTH-PG-019 Desvinculación asistida</v>
      </c>
      <c r="J61" s="26"/>
      <c r="K61" s="26"/>
      <c r="L61" s="27"/>
      <c r="M61" s="23" t="str">
        <f>HYPERLINK("https://www.supersociedades.gov.co/documents/107391/3467264/GTH-FM-081_AjusteCondicionesErgonomicas.xlsx","GTH-FM-081 Inspección puesto de trabajo ergonómicas")</f>
        <v>GTH-FM-081 Inspección puesto de trabajo ergonómicas</v>
      </c>
      <c r="N61" s="24"/>
      <c r="O61" s="25"/>
      <c r="P61" s="24"/>
      <c r="Q61" s="24"/>
      <c r="R61" s="24"/>
      <c r="S61" s="24"/>
      <c r="T61" s="23"/>
      <c r="U61" s="24"/>
      <c r="V61" s="24"/>
      <c r="W61" s="24"/>
      <c r="X61" s="24"/>
      <c r="Y61" s="24"/>
      <c r="Z61" s="24"/>
      <c r="AA61" s="24"/>
      <c r="AB61" s="24"/>
      <c r="AC61" s="24"/>
      <c r="AD61" s="24"/>
      <c r="AE61" s="25"/>
    </row>
    <row r="62" spans="1:31" s="11" customFormat="1" ht="48" customHeight="1">
      <c r="A62" s="15"/>
      <c r="B62" s="23" t="str">
        <f>HYPERLINK("https://www.supersociedades.gov.co/documents/107391/3467952/GTH-PR-014_TramiteComisionesServiciosEstudiosExterior.pdf","GTH-PR-014 Trámite para comisiones de servicios y de estudios al exterior del país")</f>
        <v>GTH-PR-014 Trámite para comisiones de servicios y de estudios al exterior del país</v>
      </c>
      <c r="C62" s="24"/>
      <c r="D62" s="24"/>
      <c r="E62" s="24"/>
      <c r="F62" s="24"/>
      <c r="G62" s="24"/>
      <c r="H62" s="25"/>
      <c r="I62" s="26" t="str">
        <f>HYPERLINK("https://www.supersociedades.gov.co/documents/107391/3467952/GTH-PT-001_Protocolo_Prevencion_Acoso_Laboral.pdf","GTH-PT-001 Prevención de acoso laboral")</f>
        <v>GTH-PT-001 Prevención de acoso laboral</v>
      </c>
      <c r="J62" s="26"/>
      <c r="K62" s="26"/>
      <c r="L62" s="27"/>
      <c r="M62" s="23" t="str">
        <f>HYPERLINK("https://www.supersociedades.gov.co/documents/107391/3467264/GTH-FM-087_Solicitud_Credito_Educativo.docx","GTH-FM-087 Solicitud de crédito educativo en educación formal y formación en el idioma inglés (matricula y materiales)")</f>
        <v>GTH-FM-087 Solicitud de crédito educativo en educación formal y formación en el idioma inglés (matricula y materiales)</v>
      </c>
      <c r="N62" s="24"/>
      <c r="O62" s="25"/>
      <c r="P62" s="23"/>
      <c r="Q62" s="24"/>
      <c r="R62" s="24"/>
      <c r="S62" s="25"/>
      <c r="T62" s="23"/>
      <c r="U62" s="24"/>
      <c r="V62" s="24"/>
      <c r="W62" s="24"/>
      <c r="X62" s="24"/>
      <c r="Y62" s="24"/>
      <c r="Z62" s="24"/>
      <c r="AA62" s="24"/>
      <c r="AB62" s="24"/>
      <c r="AC62" s="24"/>
      <c r="AD62" s="24"/>
      <c r="AE62" s="25"/>
    </row>
    <row r="63" spans="1:31" s="11" customFormat="1" ht="48" customHeight="1">
      <c r="A63" s="22"/>
      <c r="B63" s="41" t="str">
        <f>HYPERLINK("https://www.supersociedades.gov.co/documents/107391/3467952/GTH-PR-018_Induccion_Reinduccion_Institucional.pdf","GTH-PR-018 Inducción y reinduccion y a puesto de trabajo")</f>
        <v>GTH-PR-018 Inducción y reinduccion y a puesto de trabajo</v>
      </c>
      <c r="C63" s="26"/>
      <c r="D63" s="26"/>
      <c r="E63" s="26"/>
      <c r="F63" s="26"/>
      <c r="G63" s="26"/>
      <c r="H63" s="27"/>
      <c r="I63" s="26" t="str">
        <f>HYPERLINK("https://www.supersociedades.gov.co/documents/107391/3467952/GTH-PT-002_SeguridadDeportivoRecreativo.pdf","GTH-PT-002 Seguridad, deportivo y recreativo")</f>
        <v>GTH-PT-002 Seguridad, deportivo y recreativo</v>
      </c>
      <c r="J63" s="26"/>
      <c r="K63" s="26"/>
      <c r="L63" s="27"/>
      <c r="M63" s="26" t="str">
        <f>HYPERLINK("https://www.supersociedades.gov.co/documents/107391/3467264/GTH-FM-088_DeclaracionConflictoIntereses.docx","GTH-FM-088 Declaración de situaciones de conflicto de intereses")</f>
        <v>GTH-FM-088 Declaración de situaciones de conflicto de intereses</v>
      </c>
      <c r="N63" s="26"/>
      <c r="O63" s="26"/>
      <c r="P63" s="19"/>
      <c r="Q63" s="20"/>
      <c r="R63" s="20"/>
      <c r="S63" s="21"/>
      <c r="T63" s="19"/>
      <c r="U63" s="20"/>
      <c r="V63" s="20"/>
      <c r="W63" s="20"/>
      <c r="X63" s="20"/>
      <c r="Y63" s="20"/>
      <c r="Z63" s="20"/>
      <c r="AA63" s="20"/>
      <c r="AB63" s="20"/>
      <c r="AC63" s="20"/>
      <c r="AD63" s="20"/>
      <c r="AE63" s="21"/>
    </row>
    <row r="64" spans="1:31" s="11" customFormat="1" ht="48" customHeight="1">
      <c r="A64" s="14"/>
      <c r="B64" s="41" t="str">
        <f>HYPERLINK("https://www.supersociedades.gov.co/documents/107391/3467952/GTH-PR-019_Solicitud_Credito_Vivienda.pdf","GTH-PR-019 Crédito de vivienda")</f>
        <v>GTH-PR-019 Crédito de vivienda</v>
      </c>
      <c r="C64" s="26"/>
      <c r="D64" s="26"/>
      <c r="E64" s="26"/>
      <c r="F64" s="26"/>
      <c r="G64" s="26"/>
      <c r="H64" s="27"/>
      <c r="I64" s="26"/>
      <c r="J64" s="26"/>
      <c r="K64" s="26"/>
      <c r="L64" s="27"/>
      <c r="M64" s="26" t="str">
        <f>HYPERLINK("https://www.supersociedades.gov.co/documents/107391/3467264/GTH-FM-089_DeclaracionInteresesParticulares.docx","GTH-FM-089 Declaración de intereses particulares del servidor público o contratista")</f>
        <v>GTH-FM-089 Declaración de intereses particulares del servidor público o contratista</v>
      </c>
      <c r="N64" s="26"/>
      <c r="O64" s="26"/>
      <c r="P64" s="23"/>
      <c r="Q64" s="24"/>
      <c r="R64" s="24"/>
      <c r="S64" s="25"/>
      <c r="T64" s="23"/>
      <c r="U64" s="24"/>
      <c r="V64" s="24"/>
      <c r="W64" s="24"/>
      <c r="X64" s="24"/>
      <c r="Y64" s="24"/>
      <c r="Z64" s="24"/>
      <c r="AA64" s="24"/>
      <c r="AB64" s="24"/>
      <c r="AC64" s="24"/>
      <c r="AD64" s="24"/>
      <c r="AE64" s="25"/>
    </row>
    <row r="65" spans="1:31" s="16" customFormat="1" ht="6" customHeight="1">
      <c r="B65" s="36" t="s">
        <v>103</v>
      </c>
      <c r="C65" s="36"/>
      <c r="D65" s="36"/>
      <c r="E65" s="36"/>
      <c r="F65" s="36"/>
      <c r="G65" s="36"/>
      <c r="H65" s="36"/>
      <c r="I65" s="36"/>
      <c r="J65" s="36"/>
      <c r="K65" s="36"/>
      <c r="L65" s="36"/>
      <c r="M65" s="36"/>
      <c r="N65" s="36"/>
      <c r="O65" s="36"/>
      <c r="P65" s="36"/>
      <c r="Q65" s="36"/>
      <c r="R65" s="36" t="s">
        <v>104</v>
      </c>
      <c r="S65" s="36"/>
      <c r="T65" s="36"/>
      <c r="U65" s="36"/>
      <c r="V65" s="36"/>
      <c r="W65" s="36"/>
      <c r="X65" s="36"/>
      <c r="Y65" s="36"/>
      <c r="Z65" s="36"/>
      <c r="AA65" s="36"/>
      <c r="AB65" s="36"/>
      <c r="AC65" s="36"/>
      <c r="AD65" s="36"/>
      <c r="AE65" s="36"/>
    </row>
    <row r="66" spans="1:31" s="10" customFormat="1" ht="8.1" customHeight="1">
      <c r="B66" s="36"/>
      <c r="C66" s="36"/>
      <c r="D66" s="36"/>
      <c r="E66" s="36"/>
      <c r="F66" s="36"/>
      <c r="G66" s="36"/>
      <c r="H66" s="36"/>
      <c r="I66" s="36"/>
      <c r="J66" s="36"/>
      <c r="K66" s="36"/>
      <c r="L66" s="36"/>
      <c r="M66" s="36"/>
      <c r="N66" s="36"/>
      <c r="O66" s="36"/>
      <c r="P66" s="36"/>
      <c r="Q66" s="36"/>
      <c r="R66" s="36"/>
      <c r="S66" s="36"/>
      <c r="T66" s="36"/>
      <c r="U66" s="36"/>
      <c r="V66" s="36"/>
      <c r="W66" s="36"/>
      <c r="X66" s="36"/>
      <c r="Y66" s="36"/>
      <c r="Z66" s="36"/>
      <c r="AA66" s="36"/>
      <c r="AB66" s="36"/>
      <c r="AC66" s="36"/>
      <c r="AD66" s="36"/>
      <c r="AE66" s="36"/>
    </row>
    <row r="67" spans="1:31" s="11" customFormat="1" ht="14.25">
      <c r="A67" s="14"/>
      <c r="B67" s="36"/>
      <c r="C67" s="36"/>
      <c r="D67" s="36"/>
      <c r="E67" s="36"/>
      <c r="F67" s="36"/>
      <c r="G67" s="36"/>
      <c r="H67" s="36"/>
      <c r="I67" s="36"/>
      <c r="J67" s="36"/>
      <c r="K67" s="36"/>
      <c r="L67" s="36"/>
      <c r="M67" s="36"/>
      <c r="N67" s="36"/>
      <c r="O67" s="36"/>
      <c r="P67" s="36"/>
      <c r="Q67" s="36"/>
      <c r="R67" s="36"/>
      <c r="S67" s="36"/>
      <c r="T67" s="36"/>
      <c r="U67" s="36"/>
      <c r="V67" s="36"/>
      <c r="W67" s="36"/>
      <c r="X67" s="36"/>
      <c r="Y67" s="36"/>
      <c r="Z67" s="36"/>
      <c r="AA67" s="36"/>
      <c r="AB67" s="36"/>
      <c r="AC67" s="36"/>
      <c r="AD67" s="36"/>
      <c r="AE67" s="36"/>
    </row>
    <row r="68" spans="1:31" s="11" customFormat="1" ht="39" customHeight="1">
      <c r="A68" s="14"/>
      <c r="B68" s="71" t="str">
        <f>HYPERLINK("https://www.supersociedades.gov.co/web/nuestra-entidad/indicadores","Indicadores de Gestión")</f>
        <v>Indicadores de Gestión</v>
      </c>
      <c r="C68" s="91"/>
      <c r="D68" s="91"/>
      <c r="E68" s="91"/>
      <c r="F68" s="91"/>
      <c r="G68" s="91"/>
      <c r="H68" s="91"/>
      <c r="I68" s="91"/>
      <c r="J68" s="91"/>
      <c r="K68" s="91"/>
      <c r="L68" s="91"/>
      <c r="M68" s="91"/>
      <c r="N68" s="91"/>
      <c r="O68" s="91"/>
      <c r="P68" s="91"/>
      <c r="Q68" s="91"/>
      <c r="R68" s="56" t="str">
        <f>HYPERLINK("https://www.supersociedades.gov.co/documents/107391/3473426/18_NormogramaTH.xlsx/","Normograma")</f>
        <v>Normograma</v>
      </c>
      <c r="S68" s="57"/>
      <c r="T68" s="57"/>
      <c r="U68" s="57"/>
      <c r="V68" s="57"/>
      <c r="W68" s="57"/>
      <c r="X68" s="57"/>
      <c r="Y68" s="57"/>
      <c r="Z68" s="57"/>
      <c r="AA68" s="57"/>
      <c r="AB68" s="57"/>
      <c r="AC68" s="57"/>
      <c r="AD68" s="57"/>
      <c r="AE68" s="58"/>
    </row>
    <row r="69" spans="1:31" s="11" customFormat="1" ht="30" customHeight="1">
      <c r="A69" s="14"/>
      <c r="B69" s="45" t="s">
        <v>105</v>
      </c>
      <c r="C69" s="46"/>
      <c r="D69" s="46"/>
      <c r="E69" s="46"/>
      <c r="F69" s="46"/>
      <c r="G69" s="46"/>
      <c r="H69" s="46"/>
      <c r="I69" s="46"/>
      <c r="J69" s="46"/>
      <c r="K69" s="46"/>
      <c r="L69" s="46"/>
      <c r="M69" s="46"/>
      <c r="N69" s="46"/>
      <c r="O69" s="46"/>
      <c r="P69" s="46"/>
      <c r="Q69" s="47"/>
      <c r="R69" s="54" t="s">
        <v>106</v>
      </c>
      <c r="S69" s="63"/>
      <c r="T69" s="63"/>
      <c r="U69" s="63"/>
      <c r="V69" s="63"/>
      <c r="W69" s="63"/>
      <c r="X69" s="63"/>
      <c r="Y69" s="63"/>
      <c r="Z69" s="63"/>
      <c r="AA69" s="63"/>
      <c r="AB69" s="63"/>
      <c r="AC69" s="63"/>
      <c r="AD69" s="63"/>
      <c r="AE69" s="64"/>
    </row>
    <row r="70" spans="1:31" s="11" customFormat="1" ht="37.5" customHeight="1">
      <c r="A70" s="14"/>
      <c r="B70" s="71" t="s">
        <v>107</v>
      </c>
      <c r="C70" s="71"/>
      <c r="D70" s="71"/>
      <c r="E70" s="71"/>
      <c r="F70" s="71"/>
      <c r="G70" s="71"/>
      <c r="H70" s="71"/>
      <c r="I70" s="71"/>
      <c r="J70" s="71"/>
      <c r="K70" s="71"/>
      <c r="L70" s="71"/>
      <c r="M70" s="71"/>
      <c r="N70" s="71"/>
      <c r="O70" s="71"/>
      <c r="P70" s="71"/>
      <c r="Q70" s="71"/>
      <c r="R70" s="65" t="str">
        <f>HYPERLINK("https://www.supersociedades.gov.co/documents/107391/3463817/GIN-FM
-011_MatrizRequisitosVsProcesos.xlsx","Requisitos SGI vs Procesos")</f>
        <v>Requisitos SGI vs Procesos</v>
      </c>
      <c r="S70" s="66"/>
      <c r="T70" s="66"/>
      <c r="U70" s="66"/>
      <c r="V70" s="66"/>
      <c r="W70" s="66"/>
      <c r="X70" s="66"/>
      <c r="Y70" s="66"/>
      <c r="Z70" s="66"/>
      <c r="AA70" s="66"/>
      <c r="AB70" s="66"/>
      <c r="AC70" s="66"/>
      <c r="AD70" s="66"/>
      <c r="AE70" s="67"/>
    </row>
    <row r="71" spans="1:31" s="11" customFormat="1" ht="37.5" customHeight="1">
      <c r="A71" s="14"/>
      <c r="B71" s="45" t="s">
        <v>108</v>
      </c>
      <c r="C71" s="46"/>
      <c r="D71" s="46"/>
      <c r="E71" s="46"/>
      <c r="F71" s="46"/>
      <c r="G71" s="46"/>
      <c r="H71" s="46"/>
      <c r="I71" s="46"/>
      <c r="J71" s="46"/>
      <c r="K71" s="46"/>
      <c r="L71" s="46"/>
      <c r="M71" s="46"/>
      <c r="N71" s="46"/>
      <c r="O71" s="46"/>
      <c r="P71" s="46"/>
      <c r="Q71" s="47"/>
      <c r="R71" s="68" t="str">
        <f>HYPERLINK("https://www.supersociedades.gov.co/documents/107391/3475053/MatricesIdentificacionPeligros_SGSST.docx","Matriz Identificación Peligros SGSST")</f>
        <v>Matriz Identificación Peligros SGSST</v>
      </c>
      <c r="S71" s="69"/>
      <c r="T71" s="69"/>
      <c r="U71" s="69"/>
      <c r="V71" s="69"/>
      <c r="W71" s="69"/>
      <c r="X71" s="69"/>
      <c r="Y71" s="69"/>
      <c r="Z71" s="69"/>
      <c r="AA71" s="69"/>
      <c r="AB71" s="69"/>
      <c r="AC71" s="69"/>
      <c r="AD71" s="69"/>
      <c r="AE71" s="70"/>
    </row>
    <row r="72" spans="1:31" s="11" customFormat="1" ht="45" customHeight="1">
      <c r="A72" s="14"/>
      <c r="B72" s="88"/>
      <c r="C72" s="89"/>
      <c r="D72" s="89"/>
      <c r="E72" s="89"/>
      <c r="F72" s="89"/>
      <c r="G72" s="89"/>
      <c r="H72" s="89"/>
      <c r="I72" s="89"/>
      <c r="J72" s="89"/>
      <c r="K72" s="89"/>
      <c r="L72" s="89"/>
      <c r="M72" s="89"/>
      <c r="N72" s="89"/>
      <c r="O72" s="89"/>
      <c r="P72" s="89"/>
      <c r="Q72" s="90"/>
      <c r="R72" s="68" t="str">
        <f>HYPERLINK("https://www.supersociedades.gov.co/documents/107391/3473426/Matriz_Requisitos_Legales_SST.xlsx","Matriz Requisitos Legales SGSST")</f>
        <v>Matriz Requisitos Legales SGSST</v>
      </c>
      <c r="S72" s="69"/>
      <c r="T72" s="69"/>
      <c r="U72" s="69"/>
      <c r="V72" s="69"/>
      <c r="W72" s="69"/>
      <c r="X72" s="69"/>
      <c r="Y72" s="69"/>
      <c r="Z72" s="69"/>
      <c r="AA72" s="69"/>
      <c r="AB72" s="69"/>
      <c r="AC72" s="69"/>
      <c r="AD72" s="69"/>
      <c r="AE72" s="70"/>
    </row>
    <row r="73" spans="1:31" s="11" customFormat="1" ht="24.95" customHeight="1">
      <c r="B73" s="36" t="s">
        <v>109</v>
      </c>
      <c r="C73" s="36"/>
      <c r="D73" s="36"/>
      <c r="E73" s="36"/>
      <c r="F73" s="36"/>
      <c r="G73" s="36"/>
      <c r="H73" s="36"/>
      <c r="I73" s="36"/>
      <c r="J73" s="36"/>
      <c r="K73" s="36"/>
      <c r="L73" s="36"/>
      <c r="M73" s="36"/>
      <c r="N73" s="36"/>
      <c r="O73" s="36"/>
      <c r="P73" s="36"/>
      <c r="Q73" s="36"/>
      <c r="R73" s="36"/>
      <c r="S73" s="36"/>
      <c r="T73" s="36"/>
      <c r="U73" s="36"/>
      <c r="V73" s="36"/>
      <c r="W73" s="36"/>
      <c r="X73" s="36"/>
      <c r="Y73" s="36"/>
      <c r="Z73" s="36"/>
      <c r="AA73" s="36"/>
      <c r="AB73" s="36"/>
      <c r="AC73" s="36"/>
      <c r="AD73" s="36"/>
      <c r="AE73" s="36"/>
    </row>
    <row r="74" spans="1:31" s="11" customFormat="1" ht="19.5" customHeight="1">
      <c r="B74" s="72" t="s">
        <v>110</v>
      </c>
      <c r="C74" s="72"/>
      <c r="D74" s="72"/>
      <c r="E74" s="72"/>
      <c r="F74" s="72"/>
      <c r="G74" s="72"/>
      <c r="H74" s="72"/>
      <c r="I74" s="72"/>
      <c r="J74" s="72"/>
      <c r="K74" s="72"/>
      <c r="L74" s="72"/>
      <c r="M74" s="72"/>
      <c r="N74" s="72"/>
      <c r="O74" s="72"/>
      <c r="P74" s="72"/>
      <c r="Q74" s="72"/>
      <c r="R74" s="72"/>
      <c r="S74" s="72"/>
      <c r="T74" s="72"/>
      <c r="U74" s="72"/>
      <c r="V74" s="72"/>
      <c r="W74" s="72"/>
      <c r="X74" s="72"/>
      <c r="Y74" s="72"/>
      <c r="Z74" s="72"/>
      <c r="AA74" s="72"/>
      <c r="AB74" s="72"/>
      <c r="AC74" s="72"/>
      <c r="AD74" s="72"/>
      <c r="AE74" s="72"/>
    </row>
    <row r="75" spans="1:31" s="11" customFormat="1" ht="8.1" customHeight="1">
      <c r="A75" s="10"/>
      <c r="B75" s="44"/>
      <c r="C75" s="44"/>
      <c r="D75" s="44"/>
      <c r="E75" s="44"/>
      <c r="F75" s="44"/>
      <c r="G75" s="44"/>
      <c r="H75" s="44"/>
      <c r="I75" s="44"/>
      <c r="J75" s="44"/>
      <c r="K75" s="44"/>
      <c r="L75" s="44"/>
      <c r="M75" s="44"/>
      <c r="N75" s="44"/>
      <c r="O75" s="44"/>
      <c r="P75" s="44"/>
      <c r="Q75" s="44"/>
      <c r="R75" s="44"/>
      <c r="S75" s="44"/>
      <c r="T75" s="44"/>
      <c r="U75" s="44"/>
      <c r="V75" s="44"/>
      <c r="W75" s="44"/>
      <c r="X75" s="44"/>
      <c r="Y75" s="44"/>
      <c r="Z75" s="44"/>
      <c r="AA75" s="44"/>
      <c r="AB75" s="44"/>
      <c r="AC75" s="44"/>
      <c r="AD75" s="44"/>
      <c r="AE75" s="44"/>
    </row>
    <row r="76" spans="1:31" s="11" customFormat="1" ht="30.75" customHeight="1">
      <c r="B76" s="54" t="s">
        <v>111</v>
      </c>
      <c r="C76" s="63"/>
      <c r="D76" s="63"/>
      <c r="E76" s="63"/>
      <c r="F76" s="63"/>
      <c r="G76" s="63"/>
      <c r="H76" s="63"/>
      <c r="I76" s="63"/>
      <c r="J76" s="63"/>
      <c r="K76" s="63"/>
      <c r="L76" s="63"/>
      <c r="M76" s="63"/>
      <c r="N76" s="63"/>
      <c r="O76" s="63"/>
      <c r="P76" s="63"/>
      <c r="Q76" s="63"/>
      <c r="R76" s="63"/>
      <c r="S76" s="63"/>
      <c r="T76" s="63"/>
      <c r="U76" s="63"/>
      <c r="V76" s="63"/>
      <c r="W76" s="63"/>
      <c r="X76" s="63"/>
      <c r="Y76" s="63"/>
      <c r="Z76" s="63"/>
      <c r="AA76" s="63"/>
      <c r="AB76" s="63"/>
      <c r="AC76" s="63"/>
      <c r="AD76" s="63"/>
      <c r="AE76" s="64"/>
    </row>
    <row r="77" spans="1:31" s="11" customFormat="1" ht="27" customHeight="1">
      <c r="B77" s="59"/>
      <c r="C77" s="60"/>
      <c r="D77" s="60"/>
      <c r="E77" s="60"/>
      <c r="F77" s="61"/>
      <c r="G77" s="36" t="s">
        <v>112</v>
      </c>
      <c r="H77" s="36"/>
      <c r="I77" s="36"/>
      <c r="J77" s="36"/>
      <c r="K77" s="36"/>
      <c r="L77" s="36"/>
      <c r="M77" s="36"/>
      <c r="N77" s="36"/>
      <c r="O77" s="36"/>
      <c r="P77" s="36" t="s">
        <v>113</v>
      </c>
      <c r="Q77" s="36"/>
      <c r="R77" s="36"/>
      <c r="S77" s="36"/>
      <c r="T77" s="36"/>
      <c r="U77" s="36"/>
      <c r="V77" s="36"/>
      <c r="W77" s="36"/>
      <c r="X77" s="36"/>
      <c r="Y77" s="36" t="s">
        <v>6</v>
      </c>
      <c r="Z77" s="36"/>
      <c r="AA77" s="36"/>
      <c r="AB77" s="36"/>
      <c r="AC77" s="36"/>
      <c r="AD77" s="36"/>
      <c r="AE77" s="36"/>
    </row>
    <row r="78" spans="1:31" s="11" customFormat="1" ht="16.5" customHeight="1">
      <c r="B78" s="51" t="s">
        <v>114</v>
      </c>
      <c r="C78" s="52"/>
      <c r="D78" s="52"/>
      <c r="E78" s="52"/>
      <c r="F78" s="53"/>
      <c r="G78" s="59" t="s">
        <v>115</v>
      </c>
      <c r="H78" s="60"/>
      <c r="I78" s="60"/>
      <c r="J78" s="60"/>
      <c r="K78" s="60"/>
      <c r="L78" s="60"/>
      <c r="M78" s="60"/>
      <c r="N78" s="60"/>
      <c r="O78" s="61"/>
      <c r="P78" s="59" t="s">
        <v>116</v>
      </c>
      <c r="Q78" s="60"/>
      <c r="R78" s="60"/>
      <c r="S78" s="60"/>
      <c r="T78" s="60"/>
      <c r="U78" s="60"/>
      <c r="V78" s="60"/>
      <c r="W78" s="60"/>
      <c r="X78" s="61"/>
      <c r="Y78" s="62">
        <v>46041</v>
      </c>
      <c r="Z78" s="30"/>
      <c r="AA78" s="30"/>
      <c r="AB78" s="30"/>
      <c r="AC78" s="30"/>
      <c r="AD78" s="30"/>
      <c r="AE78" s="30"/>
    </row>
    <row r="79" spans="1:31" s="11" customFormat="1" ht="16.5" customHeight="1">
      <c r="B79" s="51" t="s">
        <v>117</v>
      </c>
      <c r="C79" s="52"/>
      <c r="D79" s="52"/>
      <c r="E79" s="52"/>
      <c r="F79" s="53"/>
      <c r="G79" s="59" t="s">
        <v>118</v>
      </c>
      <c r="H79" s="60"/>
      <c r="I79" s="60"/>
      <c r="J79" s="60"/>
      <c r="K79" s="60"/>
      <c r="L79" s="60"/>
      <c r="M79" s="60"/>
      <c r="N79" s="60"/>
      <c r="O79" s="61"/>
      <c r="P79" s="59" t="s">
        <v>147</v>
      </c>
      <c r="Q79" s="60"/>
      <c r="R79" s="60"/>
      <c r="S79" s="60"/>
      <c r="T79" s="60"/>
      <c r="U79" s="60"/>
      <c r="V79" s="60"/>
      <c r="W79" s="60"/>
      <c r="X79" s="61"/>
      <c r="Y79" s="62">
        <v>46083</v>
      </c>
      <c r="Z79" s="30"/>
      <c r="AA79" s="30"/>
      <c r="AB79" s="30"/>
      <c r="AC79" s="30"/>
      <c r="AD79" s="30"/>
      <c r="AE79" s="30"/>
    </row>
    <row r="80" spans="1:31" s="11" customFormat="1" ht="15">
      <c r="B80" s="51" t="s">
        <v>119</v>
      </c>
      <c r="C80" s="52"/>
      <c r="D80" s="52"/>
      <c r="E80" s="52"/>
      <c r="F80" s="53"/>
      <c r="G80" s="59" t="s">
        <v>120</v>
      </c>
      <c r="H80" s="60"/>
      <c r="I80" s="60"/>
      <c r="J80" s="60"/>
      <c r="K80" s="60"/>
      <c r="L80" s="60"/>
      <c r="M80" s="60"/>
      <c r="N80" s="60"/>
      <c r="O80" s="61"/>
      <c r="P80" s="59" t="s">
        <v>121</v>
      </c>
      <c r="Q80" s="60"/>
      <c r="R80" s="60"/>
      <c r="S80" s="60"/>
      <c r="T80" s="60"/>
      <c r="U80" s="60"/>
      <c r="V80" s="60"/>
      <c r="W80" s="60"/>
      <c r="X80" s="61"/>
      <c r="Y80" s="62">
        <v>46182</v>
      </c>
      <c r="Z80" s="30"/>
      <c r="AA80" s="30"/>
      <c r="AB80" s="30"/>
      <c r="AC80" s="30"/>
      <c r="AD80" s="30"/>
      <c r="AE80" s="30"/>
    </row>
    <row r="81" spans="2:31" s="11" customFormat="1" ht="14.25"/>
    <row r="82" spans="2:31">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row>
    <row r="85" spans="2:31" ht="28.5" customHeight="1">
      <c r="B85" s="48" t="s">
        <v>122</v>
      </c>
      <c r="C85" s="48"/>
      <c r="D85" s="48"/>
      <c r="E85" s="48"/>
      <c r="F85" s="48"/>
      <c r="G85" s="48"/>
      <c r="H85" s="48"/>
      <c r="I85" s="48"/>
      <c r="J85" s="48"/>
      <c r="K85" s="48"/>
      <c r="L85" s="48"/>
      <c r="M85" s="48"/>
      <c r="N85" s="48"/>
      <c r="O85" s="48"/>
      <c r="P85" s="48"/>
      <c r="Q85" s="48"/>
      <c r="R85" s="48"/>
      <c r="S85" s="48"/>
      <c r="T85" s="48"/>
      <c r="U85" s="48"/>
      <c r="V85" s="48"/>
      <c r="W85" s="48"/>
      <c r="X85" s="48"/>
      <c r="Y85" s="48"/>
      <c r="Z85" s="48"/>
      <c r="AA85" s="48"/>
      <c r="AB85" s="48"/>
      <c r="AC85" s="48"/>
      <c r="AD85" s="48"/>
      <c r="AE85" s="48"/>
    </row>
  </sheetData>
  <mergeCells count="304">
    <mergeCell ref="V3:Z3"/>
    <mergeCell ref="B14:AE14"/>
    <mergeCell ref="L26:T26"/>
    <mergeCell ref="U26:Y26"/>
    <mergeCell ref="Z26:AE26"/>
    <mergeCell ref="U30:Y30"/>
    <mergeCell ref="Z30:AE30"/>
    <mergeCell ref="B29:D29"/>
    <mergeCell ref="E29:I29"/>
    <mergeCell ref="J29:K29"/>
    <mergeCell ref="L29:T29"/>
    <mergeCell ref="U29:Y29"/>
    <mergeCell ref="Z29:AE29"/>
    <mergeCell ref="E21:I21"/>
    <mergeCell ref="J21:K21"/>
    <mergeCell ref="L21:T21"/>
    <mergeCell ref="U21:Y21"/>
    <mergeCell ref="Z21:AE21"/>
    <mergeCell ref="B23:D23"/>
    <mergeCell ref="B18:D18"/>
    <mergeCell ref="E18:I18"/>
    <mergeCell ref="J18:K18"/>
    <mergeCell ref="L18:T18"/>
    <mergeCell ref="L15:T15"/>
    <mergeCell ref="Y77:AE77"/>
    <mergeCell ref="B75:AE75"/>
    <mergeCell ref="B76:AE76"/>
    <mergeCell ref="I64:L64"/>
    <mergeCell ref="P64:S64"/>
    <mergeCell ref="B71:Q72"/>
    <mergeCell ref="R71:AE71"/>
    <mergeCell ref="B68:Q68"/>
    <mergeCell ref="T64:AE64"/>
    <mergeCell ref="J15:K15"/>
    <mergeCell ref="B31:D31"/>
    <mergeCell ref="E31:I31"/>
    <mergeCell ref="J31:K31"/>
    <mergeCell ref="L31:T31"/>
    <mergeCell ref="U31:Y31"/>
    <mergeCell ref="I3:U4"/>
    <mergeCell ref="I1:U2"/>
    <mergeCell ref="B6:AE6"/>
    <mergeCell ref="B7:AE7"/>
    <mergeCell ref="B9:AE9"/>
    <mergeCell ref="B10:AE10"/>
    <mergeCell ref="B12:AE12"/>
    <mergeCell ref="B8:AE8"/>
    <mergeCell ref="B11:AE11"/>
    <mergeCell ref="B1:H4"/>
    <mergeCell ref="AA1:AE1"/>
    <mergeCell ref="AA2:AE2"/>
    <mergeCell ref="AA4:AE4"/>
    <mergeCell ref="AA3:AE3"/>
    <mergeCell ref="V1:Z1"/>
    <mergeCell ref="V2:Z2"/>
    <mergeCell ref="V4:Z4"/>
    <mergeCell ref="E23:I23"/>
    <mergeCell ref="P80:X80"/>
    <mergeCell ref="Y80:AE80"/>
    <mergeCell ref="B78:F78"/>
    <mergeCell ref="B79:F79"/>
    <mergeCell ref="R65:AE67"/>
    <mergeCell ref="B73:AE73"/>
    <mergeCell ref="B30:D30"/>
    <mergeCell ref="E30:I30"/>
    <mergeCell ref="G78:O78"/>
    <mergeCell ref="P78:X78"/>
    <mergeCell ref="Y78:AE78"/>
    <mergeCell ref="R69:AE69"/>
    <mergeCell ref="R70:AE70"/>
    <mergeCell ref="R72:AE72"/>
    <mergeCell ref="B69:Q69"/>
    <mergeCell ref="B70:Q70"/>
    <mergeCell ref="G79:O79"/>
    <mergeCell ref="P79:X79"/>
    <mergeCell ref="B77:F77"/>
    <mergeCell ref="G77:O77"/>
    <mergeCell ref="Y79:AE79"/>
    <mergeCell ref="B74:AE74"/>
    <mergeCell ref="B65:Q67"/>
    <mergeCell ref="P77:X77"/>
    <mergeCell ref="B85:AE85"/>
    <mergeCell ref="B13:AE13"/>
    <mergeCell ref="Z15:AE15"/>
    <mergeCell ref="U15:Y15"/>
    <mergeCell ref="B26:D26"/>
    <mergeCell ref="E26:I26"/>
    <mergeCell ref="J26:K26"/>
    <mergeCell ref="E15:I15"/>
    <mergeCell ref="B15:D15"/>
    <mergeCell ref="J30:K30"/>
    <mergeCell ref="L30:T30"/>
    <mergeCell ref="B80:F80"/>
    <mergeCell ref="M64:O64"/>
    <mergeCell ref="B33:AE33"/>
    <mergeCell ref="B35:L35"/>
    <mergeCell ref="B34:S34"/>
    <mergeCell ref="B82:AE82"/>
    <mergeCell ref="R68:AE68"/>
    <mergeCell ref="J23:K23"/>
    <mergeCell ref="G80:O80"/>
    <mergeCell ref="B19:D19"/>
    <mergeCell ref="E19:I19"/>
    <mergeCell ref="J19:K19"/>
    <mergeCell ref="L19:T19"/>
    <mergeCell ref="U19:Y19"/>
    <mergeCell ref="Z19:AE19"/>
    <mergeCell ref="L23:T23"/>
    <mergeCell ref="U23:Y23"/>
    <mergeCell ref="Z23:AE23"/>
    <mergeCell ref="B22:D22"/>
    <mergeCell ref="E22:I22"/>
    <mergeCell ref="J22:K22"/>
    <mergeCell ref="L22:T22"/>
    <mergeCell ref="U22:Y22"/>
    <mergeCell ref="Z22:AE22"/>
    <mergeCell ref="B21:D21"/>
    <mergeCell ref="P54:S54"/>
    <mergeCell ref="P47:S47"/>
    <mergeCell ref="P48:S48"/>
    <mergeCell ref="Z24:AE24"/>
    <mergeCell ref="Z31:AE31"/>
    <mergeCell ref="B32:AE32"/>
    <mergeCell ref="M35:S35"/>
    <mergeCell ref="M54:O54"/>
    <mergeCell ref="B54:H54"/>
    <mergeCell ref="I54:L54"/>
    <mergeCell ref="M53:O53"/>
    <mergeCell ref="P51:S51"/>
    <mergeCell ref="I52:L52"/>
    <mergeCell ref="M51:O51"/>
    <mergeCell ref="B53:H53"/>
    <mergeCell ref="I53:L53"/>
    <mergeCell ref="M52:O52"/>
    <mergeCell ref="B36:H36"/>
    <mergeCell ref="I36:L36"/>
    <mergeCell ref="M36:O36"/>
    <mergeCell ref="B49:H49"/>
    <mergeCell ref="I49:L49"/>
    <mergeCell ref="M48:O48"/>
    <mergeCell ref="B50:H50"/>
    <mergeCell ref="I50:L50"/>
    <mergeCell ref="M49:O49"/>
    <mergeCell ref="B51:H51"/>
    <mergeCell ref="I51:L51"/>
    <mergeCell ref="M50:O50"/>
    <mergeCell ref="B64:H64"/>
    <mergeCell ref="I63:L63"/>
    <mergeCell ref="M63:O63"/>
    <mergeCell ref="B63:H63"/>
    <mergeCell ref="B61:H61"/>
    <mergeCell ref="I62:L62"/>
    <mergeCell ref="M61:O61"/>
    <mergeCell ref="B52:H52"/>
    <mergeCell ref="P55:S55"/>
    <mergeCell ref="B59:H59"/>
    <mergeCell ref="I59:L59"/>
    <mergeCell ref="M58:O58"/>
    <mergeCell ref="P56:S56"/>
    <mergeCell ref="I55:L55"/>
    <mergeCell ref="I56:L56"/>
    <mergeCell ref="M55:O55"/>
    <mergeCell ref="B55:H55"/>
    <mergeCell ref="B56:H56"/>
    <mergeCell ref="P62:S62"/>
    <mergeCell ref="B60:H60"/>
    <mergeCell ref="I61:L61"/>
    <mergeCell ref="M60:O60"/>
    <mergeCell ref="P61:S61"/>
    <mergeCell ref="M59:O59"/>
    <mergeCell ref="P60:S60"/>
    <mergeCell ref="I60:L60"/>
    <mergeCell ref="B46:H46"/>
    <mergeCell ref="I46:L46"/>
    <mergeCell ref="B47:H47"/>
    <mergeCell ref="I47:L47"/>
    <mergeCell ref="M46:O46"/>
    <mergeCell ref="B62:H62"/>
    <mergeCell ref="M62:O62"/>
    <mergeCell ref="B57:H57"/>
    <mergeCell ref="I57:L57"/>
    <mergeCell ref="M56:O56"/>
    <mergeCell ref="B58:H58"/>
    <mergeCell ref="I58:L58"/>
    <mergeCell ref="M57:O57"/>
    <mergeCell ref="B48:H48"/>
    <mergeCell ref="I48:L48"/>
    <mergeCell ref="M47:O47"/>
    <mergeCell ref="I45:L45"/>
    <mergeCell ref="M45:O45"/>
    <mergeCell ref="B38:H38"/>
    <mergeCell ref="I38:L38"/>
    <mergeCell ref="M38:O38"/>
    <mergeCell ref="B39:H39"/>
    <mergeCell ref="I39:L39"/>
    <mergeCell ref="M39:O39"/>
    <mergeCell ref="B40:H40"/>
    <mergeCell ref="I40:L40"/>
    <mergeCell ref="M40:O40"/>
    <mergeCell ref="B42:H42"/>
    <mergeCell ref="I42:L42"/>
    <mergeCell ref="M42:O42"/>
    <mergeCell ref="B43:H43"/>
    <mergeCell ref="I43:L43"/>
    <mergeCell ref="M43:O43"/>
    <mergeCell ref="B44:H44"/>
    <mergeCell ref="I44:L44"/>
    <mergeCell ref="M44:O44"/>
    <mergeCell ref="B16:D16"/>
    <mergeCell ref="E16:I16"/>
    <mergeCell ref="J16:K16"/>
    <mergeCell ref="L16:T16"/>
    <mergeCell ref="U16:Y16"/>
    <mergeCell ref="P38:S38"/>
    <mergeCell ref="P36:S36"/>
    <mergeCell ref="B20:D20"/>
    <mergeCell ref="E20:I20"/>
    <mergeCell ref="J20:K20"/>
    <mergeCell ref="B17:D17"/>
    <mergeCell ref="E17:I17"/>
    <mergeCell ref="J17:K17"/>
    <mergeCell ref="B24:D24"/>
    <mergeCell ref="E24:I24"/>
    <mergeCell ref="J24:K24"/>
    <mergeCell ref="B25:D25"/>
    <mergeCell ref="E25:I25"/>
    <mergeCell ref="J25:K25"/>
    <mergeCell ref="L25:T25"/>
    <mergeCell ref="U25:Y25"/>
    <mergeCell ref="U24:Y24"/>
    <mergeCell ref="B37:H37"/>
    <mergeCell ref="T34:AE35"/>
    <mergeCell ref="Z16:AE16"/>
    <mergeCell ref="T36:AE36"/>
    <mergeCell ref="T37:AE37"/>
    <mergeCell ref="T38:AE38"/>
    <mergeCell ref="T39:AE39"/>
    <mergeCell ref="T40:AE40"/>
    <mergeCell ref="T41:AE41"/>
    <mergeCell ref="T42:AE42"/>
    <mergeCell ref="T43:AE43"/>
    <mergeCell ref="L20:T20"/>
    <mergeCell ref="U20:Y20"/>
    <mergeCell ref="Z20:AE20"/>
    <mergeCell ref="L17:T17"/>
    <mergeCell ref="U17:Y17"/>
    <mergeCell ref="Z17:AE17"/>
    <mergeCell ref="L24:T24"/>
    <mergeCell ref="Z28:AE28"/>
    <mergeCell ref="Z25:AE25"/>
    <mergeCell ref="Z27:AE27"/>
    <mergeCell ref="U18:Y18"/>
    <mergeCell ref="Z18:AE18"/>
    <mergeCell ref="P43:S43"/>
    <mergeCell ref="P42:S42"/>
    <mergeCell ref="I37:L37"/>
    <mergeCell ref="T59:AE59"/>
    <mergeCell ref="B28:D28"/>
    <mergeCell ref="E28:I28"/>
    <mergeCell ref="J28:K28"/>
    <mergeCell ref="L28:T28"/>
    <mergeCell ref="U28:Y28"/>
    <mergeCell ref="B27:D27"/>
    <mergeCell ref="E27:I27"/>
    <mergeCell ref="J27:K27"/>
    <mergeCell ref="L27:T27"/>
    <mergeCell ref="U27:Y27"/>
    <mergeCell ref="T44:AE44"/>
    <mergeCell ref="T45:AE45"/>
    <mergeCell ref="P44:S44"/>
    <mergeCell ref="P45:S45"/>
    <mergeCell ref="M37:O37"/>
    <mergeCell ref="B41:H41"/>
    <mergeCell ref="I41:L41"/>
    <mergeCell ref="M41:O41"/>
    <mergeCell ref="P39:S39"/>
    <mergeCell ref="P40:S40"/>
    <mergeCell ref="P41:S41"/>
    <mergeCell ref="P37:S37"/>
    <mergeCell ref="B45:H45"/>
    <mergeCell ref="T60:AE60"/>
    <mergeCell ref="T61:AE61"/>
    <mergeCell ref="T62:AE62"/>
    <mergeCell ref="P57:S57"/>
    <mergeCell ref="P58:S58"/>
    <mergeCell ref="P59:S59"/>
    <mergeCell ref="T46:AE46"/>
    <mergeCell ref="T47:AE47"/>
    <mergeCell ref="T48:AE48"/>
    <mergeCell ref="T49:AE49"/>
    <mergeCell ref="T50:AE50"/>
    <mergeCell ref="T51:AE51"/>
    <mergeCell ref="T52:AE52"/>
    <mergeCell ref="T53:AE53"/>
    <mergeCell ref="T54:AE54"/>
    <mergeCell ref="P53:S53"/>
    <mergeCell ref="P46:S46"/>
    <mergeCell ref="P49:S49"/>
    <mergeCell ref="P50:S50"/>
    <mergeCell ref="P52:S52"/>
    <mergeCell ref="T55:AE55"/>
    <mergeCell ref="T56:AE56"/>
    <mergeCell ref="T57:AE57"/>
    <mergeCell ref="T58:AE58"/>
  </mergeCells>
  <printOptions horizontalCentered="1" verticalCentered="1"/>
  <pageMargins left="0.23622047244094491" right="0.23622047244094491" top="0.74803149606299213" bottom="0.74803149606299213" header="0.31496062992125984" footer="0.31496062992125984"/>
  <pageSetup scale="39"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BAD12-1071-4A4D-A171-9B7777FB5FCB}">
  <dimension ref="B2:E19"/>
  <sheetViews>
    <sheetView showGridLines="0" topLeftCell="A7" zoomScaleNormal="100" zoomScaleSheetLayoutView="90" workbookViewId="0">
      <selection activeCell="A15" sqref="A15"/>
    </sheetView>
  </sheetViews>
  <sheetFormatPr baseColWidth="10" defaultColWidth="11.42578125" defaultRowHeight="15"/>
  <cols>
    <col min="1" max="1" width="3.42578125" customWidth="1"/>
    <col min="2" max="2" width="21.85546875" customWidth="1"/>
    <col min="3" max="3" width="22" customWidth="1"/>
    <col min="4" max="4" width="50.42578125" customWidth="1"/>
  </cols>
  <sheetData>
    <row r="2" spans="2:5">
      <c r="B2" s="92" t="s">
        <v>123</v>
      </c>
      <c r="C2" s="92"/>
      <c r="D2" s="92"/>
    </row>
    <row r="3" spans="2:5" ht="15.75" thickBot="1"/>
    <row r="4" spans="2:5">
      <c r="B4" s="4" t="s">
        <v>3</v>
      </c>
      <c r="C4" s="5" t="s">
        <v>124</v>
      </c>
      <c r="D4" s="6" t="s">
        <v>125</v>
      </c>
      <c r="E4" s="3"/>
    </row>
    <row r="5" spans="2:5" ht="27" customHeight="1">
      <c r="B5" s="7" t="s">
        <v>126</v>
      </c>
      <c r="C5" s="7" t="s">
        <v>127</v>
      </c>
      <c r="D5" s="8" t="s">
        <v>128</v>
      </c>
    </row>
    <row r="6" spans="2:5" ht="27" customHeight="1">
      <c r="B6" s="7" t="s">
        <v>129</v>
      </c>
      <c r="C6" s="7" t="s">
        <v>127</v>
      </c>
      <c r="D6" s="8" t="s">
        <v>130</v>
      </c>
    </row>
    <row r="7" spans="2:5" ht="27" customHeight="1">
      <c r="B7" s="7" t="s">
        <v>131</v>
      </c>
      <c r="C7" s="7" t="s">
        <v>127</v>
      </c>
      <c r="D7" s="8" t="s">
        <v>130</v>
      </c>
    </row>
    <row r="8" spans="2:5" ht="27" customHeight="1">
      <c r="B8" s="7" t="s">
        <v>132</v>
      </c>
      <c r="C8" s="7" t="s">
        <v>127</v>
      </c>
      <c r="D8" s="8" t="s">
        <v>130</v>
      </c>
    </row>
    <row r="9" spans="2:5" ht="27" customHeight="1">
      <c r="B9" s="7" t="s">
        <v>133</v>
      </c>
      <c r="C9" s="7" t="s">
        <v>127</v>
      </c>
      <c r="D9" s="8" t="s">
        <v>130</v>
      </c>
    </row>
    <row r="10" spans="2:5" ht="27" customHeight="1">
      <c r="B10" s="7" t="s">
        <v>134</v>
      </c>
      <c r="C10" s="7" t="s">
        <v>127</v>
      </c>
      <c r="D10" s="8" t="s">
        <v>130</v>
      </c>
    </row>
    <row r="11" spans="2:5" ht="27" customHeight="1">
      <c r="B11" s="7" t="s">
        <v>135</v>
      </c>
      <c r="C11" s="7" t="s">
        <v>127</v>
      </c>
      <c r="D11" s="8" t="s">
        <v>130</v>
      </c>
    </row>
    <row r="12" spans="2:5" ht="27" customHeight="1">
      <c r="B12" s="7" t="s">
        <v>136</v>
      </c>
      <c r="C12" s="7" t="s">
        <v>127</v>
      </c>
      <c r="D12" s="8" t="s">
        <v>130</v>
      </c>
    </row>
    <row r="13" spans="2:5" ht="27" customHeight="1">
      <c r="B13" s="7" t="s">
        <v>137</v>
      </c>
      <c r="C13" s="9">
        <v>43385</v>
      </c>
      <c r="D13" s="8" t="s">
        <v>130</v>
      </c>
    </row>
    <row r="14" spans="2:5" ht="24.95" customHeight="1">
      <c r="B14" s="7" t="s">
        <v>138</v>
      </c>
      <c r="C14" s="9">
        <v>43643</v>
      </c>
      <c r="D14" s="8" t="s">
        <v>130</v>
      </c>
    </row>
    <row r="15" spans="2:5" ht="24.95" customHeight="1">
      <c r="B15" s="7" t="s">
        <v>139</v>
      </c>
      <c r="C15" s="9">
        <v>44764</v>
      </c>
      <c r="D15" s="8" t="s">
        <v>130</v>
      </c>
    </row>
    <row r="16" spans="2:5" ht="24.95" customHeight="1">
      <c r="B16" s="7" t="s">
        <v>140</v>
      </c>
      <c r="C16" s="9">
        <v>44764</v>
      </c>
      <c r="D16" s="8" t="s">
        <v>130</v>
      </c>
    </row>
    <row r="17" spans="2:4" ht="45.95" customHeight="1">
      <c r="B17" s="7" t="s">
        <v>141</v>
      </c>
      <c r="C17" s="9">
        <v>46182</v>
      </c>
      <c r="D17" s="17" t="s">
        <v>142</v>
      </c>
    </row>
    <row r="19" spans="2:4" ht="35.25" customHeight="1">
      <c r="B19" s="93"/>
      <c r="C19" s="93"/>
      <c r="D19" s="93"/>
    </row>
  </sheetData>
  <mergeCells count="2">
    <mergeCell ref="B2:D2"/>
    <mergeCell ref="B19:D19"/>
  </mergeCells>
  <pageMargins left="0.7" right="0.7" top="0.75" bottom="0.75" header="0.3" footer="0.3"/>
  <pageSetup orientation="portrait" horizontalDpi="4294967292"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064bacd2-ab02-49c4-81bb-ed40c0eb4a1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A39BF34C51052F4EB1722A7668941347" ma:contentTypeVersion="14" ma:contentTypeDescription="Crear nuevo documento." ma:contentTypeScope="" ma:versionID="6c1c87d62862f713d503661555326abf">
  <xsd:schema xmlns:xsd="http://www.w3.org/2001/XMLSchema" xmlns:xs="http://www.w3.org/2001/XMLSchema" xmlns:p="http://schemas.microsoft.com/office/2006/metadata/properties" xmlns:ns3="064bacd2-ab02-49c4-81bb-ed40c0eb4a15" xmlns:ns4="020317a2-216a-4193-b12d-e1527c295d72" targetNamespace="http://schemas.microsoft.com/office/2006/metadata/properties" ma:root="true" ma:fieldsID="f36bf42c7cd4b32b139941a8d65e6dd1" ns3:_="" ns4:_="">
    <xsd:import namespace="064bacd2-ab02-49c4-81bb-ed40c0eb4a15"/>
    <xsd:import namespace="020317a2-216a-4193-b12d-e1527c295d72"/>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4bacd2-ab02-49c4-81bb-ed40c0eb4a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_activity" ma:index="21"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20317a2-216a-4193-b12d-e1527c295d72"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945C55-2BE1-411E-A745-C51FD4407BE9}">
  <ds:schemaRefs>
    <ds:schemaRef ds:uri="http://schemas.microsoft.com/sharepoint/v3/contenttype/forms"/>
  </ds:schemaRefs>
</ds:datastoreItem>
</file>

<file path=customXml/itemProps2.xml><?xml version="1.0" encoding="utf-8"?>
<ds:datastoreItem xmlns:ds="http://schemas.openxmlformats.org/officeDocument/2006/customXml" ds:itemID="{7DBB77F1-82C4-4243-B749-576109679DC9}">
  <ds:schemaRefs>
    <ds:schemaRef ds:uri="http://schemas.microsoft.com/office/2006/metadata/properties"/>
    <ds:schemaRef ds:uri="http://schemas.microsoft.com/office/infopath/2007/PartnerControls"/>
    <ds:schemaRef ds:uri="064bacd2-ab02-49c4-81bb-ed40c0eb4a15"/>
  </ds:schemaRefs>
</ds:datastoreItem>
</file>

<file path=customXml/itemProps3.xml><?xml version="1.0" encoding="utf-8"?>
<ds:datastoreItem xmlns:ds="http://schemas.openxmlformats.org/officeDocument/2006/customXml" ds:itemID="{86BA6C09-40F0-4854-9804-17AE1DDCE3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4bacd2-ab02-49c4-81bb-ed40c0eb4a15"/>
    <ds:schemaRef ds:uri="020317a2-216a-4193-b12d-e1527c295d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GTH-CP-001</vt:lpstr>
      <vt:lpstr>Control de Cambios</vt:lpstr>
      <vt:lpstr>'GTH-CP-001'!Área_de_impresión</vt:lpstr>
      <vt:lpstr>'GTH-CP-001'!Títulos_a_imprimir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Caracterización del proceso Gestión Integral</dc:title>
  <dc:subject/>
  <dc:creator>Usuario Reuniones</dc:creator>
  <cp:keywords/>
  <dc:description/>
  <cp:lastModifiedBy>Jose Steven Triana Gutierrez</cp:lastModifiedBy>
  <cp:revision/>
  <dcterms:created xsi:type="dcterms:W3CDTF">2017-08-23T14:43:35Z</dcterms:created>
  <dcterms:modified xsi:type="dcterms:W3CDTF">2026-10-14T16:24:21Z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0x010100A39BF34C51052F4EB1722A7668941347</vt:lpwstr>
  </property>
  <property fmtid="{D5CDD505-2E9C-101B-9397-08002B2CF9AE}" pid="3" name="IconOverlay">
    <vt:lpwstr/>
  </property>
  <property fmtid="{D5CDD505-2E9C-101B-9397-08002B2CF9AE}" pid="4" name="Comentarios">
    <vt:lpwstr/>
  </property>
  <property fmtid="{D5CDD505-2E9C-101B-9397-08002B2CF9AE}" pid="5" name="Fase">
    <vt:lpwstr>a. Ficha Téncnica</vt:lpwstr>
  </property>
  <property fmtid="{D5CDD505-2E9C-101B-9397-08002B2CF9AE}" pid="6" name="_dlc_DocIdItemGuid">
    <vt:lpwstr>0db42661-a37f-45f0-90f5-8cea652153e5</vt:lpwstr>
  </property>
  <property fmtid="{D5CDD505-2E9C-101B-9397-08002B2CF9AE}" pid="7" name="eDOCS AutoSave">
    <vt:lpwstr/>
  </property>
  <property fmtid="{D5CDD505-2E9C-101B-9397-08002B2CF9AE}" pid="8" name="MSIP_Label_0e276b9b-e947-408c-8898-19de23b201e4_Enabled">
    <vt:lpwstr>true</vt:lpwstr>
  </property>
  <property fmtid="{D5CDD505-2E9C-101B-9397-08002B2CF9AE}" pid="9" name="MSIP_Label_0e276b9b-e947-408c-8898-19de23b201e4_SetDate">
    <vt:lpwstr>2026-04-22T20:36:54Z</vt:lpwstr>
  </property>
  <property fmtid="{D5CDD505-2E9C-101B-9397-08002B2CF9AE}" pid="10" name="MSIP_Label_0e276b9b-e947-408c-8898-19de23b201e4_Method">
    <vt:lpwstr>Standard</vt:lpwstr>
  </property>
  <property fmtid="{D5CDD505-2E9C-101B-9397-08002B2CF9AE}" pid="11" name="MSIP_Label_0e276b9b-e947-408c-8898-19de23b201e4_Name">
    <vt:lpwstr>Publica</vt:lpwstr>
  </property>
  <property fmtid="{D5CDD505-2E9C-101B-9397-08002B2CF9AE}" pid="12" name="MSIP_Label_0e276b9b-e947-408c-8898-19de23b201e4_SiteId">
    <vt:lpwstr>6ee94c34-bbd6-4647-a483-0e196a4de0ff</vt:lpwstr>
  </property>
  <property fmtid="{D5CDD505-2E9C-101B-9397-08002B2CF9AE}" pid="13" name="MSIP_Label_0e276b9b-e947-408c-8898-19de23b201e4_ActionId">
    <vt:lpwstr>95d006c4-bfe6-45f2-b931-2bc4bdc72613</vt:lpwstr>
  </property>
  <property fmtid="{D5CDD505-2E9C-101B-9397-08002B2CF9AE}" pid="14" name="MSIP_Label_0e276b9b-e947-408c-8898-19de23b201e4_ContentBits">
    <vt:lpwstr>0</vt:lpwstr>
  </property>
  <property fmtid="{D5CDD505-2E9C-101B-9397-08002B2CF9AE}" pid="15" name="MSIP_Label_0e276b9b-e947-408c-8898-19de23b201e4_Tag">
    <vt:lpwstr>10, 3, 0, 1</vt:lpwstr>
  </property>
</Properties>
</file>