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justadosPostpublicados/"/>
    </mc:Choice>
  </mc:AlternateContent>
  <xr:revisionPtr revIDLastSave="0" documentId="14_{9429766A-C6C4-43D5-9FD1-29FF8DD9F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CP!$B$1:$AE$58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1" l="1"/>
  <c r="R64" i="1"/>
  <c r="R65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3" i="1"/>
  <c r="R32" i="1"/>
  <c r="R34" i="1"/>
  <c r="R31" i="1"/>
  <c r="B49" i="1"/>
  <c r="B58" i="1"/>
  <c r="B57" i="1"/>
  <c r="B56" i="1"/>
  <c r="B55" i="1"/>
  <c r="B54" i="1"/>
  <c r="B53" i="1"/>
  <c r="B52" i="1"/>
  <c r="B51" i="1"/>
  <c r="B50" i="1"/>
  <c r="M38" i="1"/>
  <c r="I49" i="1"/>
  <c r="I30" i="1"/>
  <c r="I31" i="1"/>
  <c r="I32" i="1"/>
  <c r="I41" i="1"/>
  <c r="I39" i="1"/>
  <c r="I38" i="1"/>
  <c r="I34" i="1"/>
  <c r="I33" i="1"/>
  <c r="B64" i="1"/>
  <c r="B63" i="1"/>
  <c r="R62" i="1"/>
  <c r="B62" i="1"/>
  <c r="M56" i="1"/>
  <c r="I56" i="1"/>
  <c r="M55" i="1"/>
  <c r="I55" i="1"/>
  <c r="M54" i="1"/>
  <c r="I54" i="1"/>
  <c r="M53" i="1"/>
  <c r="I53" i="1"/>
  <c r="M52" i="1"/>
  <c r="I52" i="1"/>
  <c r="M51" i="1"/>
  <c r="I51" i="1"/>
  <c r="M50" i="1"/>
  <c r="I50" i="1"/>
  <c r="M49" i="1"/>
  <c r="M48" i="1"/>
  <c r="I48" i="1"/>
  <c r="B48" i="1"/>
  <c r="M47" i="1"/>
  <c r="I47" i="1"/>
  <c r="B47" i="1"/>
  <c r="M46" i="1"/>
  <c r="I46" i="1"/>
  <c r="B46" i="1"/>
  <c r="M45" i="1"/>
  <c r="I45" i="1"/>
  <c r="B45" i="1"/>
  <c r="M44" i="1"/>
  <c r="I44" i="1"/>
  <c r="B44" i="1"/>
  <c r="M43" i="1"/>
  <c r="I43" i="1"/>
  <c r="B43" i="1"/>
  <c r="M42" i="1"/>
  <c r="I42" i="1"/>
  <c r="B42" i="1"/>
  <c r="M41" i="1"/>
  <c r="B41" i="1"/>
  <c r="M40" i="1"/>
  <c r="I40" i="1"/>
  <c r="B40" i="1"/>
  <c r="M39" i="1"/>
  <c r="B39" i="1"/>
  <c r="B38" i="1"/>
  <c r="M37" i="1"/>
  <c r="I37" i="1"/>
  <c r="B37" i="1"/>
  <c r="M36" i="1"/>
  <c r="I36" i="1"/>
  <c r="B36" i="1"/>
  <c r="M35" i="1"/>
  <c r="I35" i="1"/>
  <c r="B35" i="1"/>
  <c r="M34" i="1"/>
  <c r="B34" i="1"/>
  <c r="M33" i="1"/>
  <c r="B33" i="1"/>
  <c r="M32" i="1"/>
  <c r="B32" i="1"/>
  <c r="R30" i="1"/>
  <c r="M31" i="1"/>
  <c r="B31" i="1"/>
  <c r="M30" i="1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7" authorId="0" shapeId="0" xr:uid="{B68F18BE-FE97-49A8-B709-C088A993971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<sst xmlns="http://schemas.openxmlformats.org/spreadsheetml/2006/main" count="143" uniqueCount="113">
  <si>
    <t>NOMBRE DEL PROCESO: GESTIÓN DEL TALENTO HUMANO</t>
  </si>
  <si>
    <t>Código</t>
  </si>
  <si>
    <t>GTH-C-001</t>
  </si>
  <si>
    <t>Versión</t>
  </si>
  <si>
    <t>012</t>
  </si>
  <si>
    <t>CARACTERIZACIÓN DEL PROCESO</t>
  </si>
  <si>
    <t xml:space="preserve">Fecha </t>
  </si>
  <si>
    <t>22/07/2022</t>
  </si>
  <si>
    <t>Clasificación de la
 información</t>
  </si>
  <si>
    <t>Pública</t>
  </si>
  <si>
    <t xml:space="preserve">OBJETIVO </t>
  </si>
  <si>
    <t>Proveer y desarrollar un talento humano competente para garantizar el cumplimiento de la misión y el fortalecimiento institucional, a través de un ambiente laboral que promueva un alto desempeño.</t>
  </si>
  <si>
    <t>ALCANCE</t>
  </si>
  <si>
    <t>Inicia con la determinación de planes, programas y proyectos para la ejecución de actividades en los ciclos de: ingreso, desarrollo y retiro de los servidores públicos y grupos de interes; y termina con la evaluación y seguimiento a la ejecución de dichas actividades.</t>
  </si>
  <si>
    <t>RESPONSABLE</t>
  </si>
  <si>
    <r>
      <rPr>
        <b/>
        <sz val="11"/>
        <color theme="1"/>
        <rFont val="Verdana"/>
        <family val="2"/>
      </rPr>
      <t xml:space="preserve">						
Líder Estratégico:  
</t>
    </r>
    <r>
      <rPr>
        <sz val="11"/>
        <color theme="1"/>
        <rFont val="Verdana"/>
        <family val="2"/>
      </rPr>
      <t xml:space="preserve">Secretaria General	
</t>
    </r>
    <r>
      <rPr>
        <b/>
        <sz val="11"/>
        <color theme="1"/>
        <rFont val="Verdana"/>
        <family val="2"/>
      </rPr>
      <t>Responsables de la Actualización:</t>
    </r>
    <r>
      <rPr>
        <sz val="11"/>
        <color theme="1"/>
        <rFont val="Verdana"/>
        <family val="2"/>
      </rPr>
      <t xml:space="preserve">																
Director de Talento Humano
Coordinación Administración de Talento Humano
Coordinación Desarrollo de Talento Humano
Coordinación de Seguridad y Salud en el Trabajo										
															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</si>
  <si>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</si>
  <si>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</si>
  <si>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</si>
  <si>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</si>
  <si>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</si>
  <si>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</si>
  <si>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Proceso  Gestión Estratégico
Entidades del Estado
Otras entidades Estatales
Grupos de Interés
Gestión del Talento Humano</t>
  </si>
  <si>
    <t xml:space="preserve"> Directrices Estrategicas 
(Planes; Políticas; Programas; Proyectos; Informes)
 Informes de Gestión de acuerdo a la ejecución de actividades
 Necesidades y antecedentes de diagnósticos para el diseño de planes de trabajo
Identificar Peligros y Riesgos de Seguridad y Salud en el Trabajo, Riesgos de Corrupción y de Proceso
 Normatividad Vigente aplicable al proceso</t>
  </si>
  <si>
    <t>P</t>
  </si>
  <si>
    <t xml:space="preserve">Elaborar:
- Proyecto de presupuesto para cubrir las necesidades identificadas. 
- Planes de Acción para dar respuesta de las necesidades y diagnósticos para la vigencia. 						</t>
  </si>
  <si>
    <t>Plan Anual de Adquisiciones para el proceso
Plan Estratégico de Talento Humano
Plan Anual de Vacantes y Previsión de Recursos Humanos
Plan de Bienestar Social e Incentivos; Capacitación; Salud y Seguridad en el Trabajo, Matriz de Identificación de Peligros y Evaluación de Riesgos y otros Riesgos del proceso y corrupción
Proyectos Estratégicos definidos
Gestión del Rendimiento, Inducción y Reinducción; Integridad;  Indicadores de Gestión, entre otros</t>
  </si>
  <si>
    <t>Todos los procesos</t>
  </si>
  <si>
    <t>Todos los procesos
Entidades del Estado</t>
  </si>
  <si>
    <t>Requerimientos y/o solicitudes de personal por parte de las dependencias y/o Entidades del Estado</t>
  </si>
  <si>
    <t xml:space="preserve">Definir estándares de selección, ingreso  y promoción siguiendo los lineamientos establecidos por DAFP y CNSC	.						</t>
  </si>
  <si>
    <t>Manuales de funciones 
Procedimientos aprobados
Plan Anual de Vacantes y Previsión de Recursos Humanos</t>
  </si>
  <si>
    <t xml:space="preserve">Todos los procesos </t>
  </si>
  <si>
    <t>Todos los Procesos
Grupos de Interés</t>
  </si>
  <si>
    <t>Vinculación del personal:
Solicitud de personal
Hojas de Vida y soportes</t>
  </si>
  <si>
    <t>H</t>
  </si>
  <si>
    <t xml:space="preserve">Proveer los cargos o vincular practicantes, judicantes y aprendices de acuerdo a las necesidades.							</t>
  </si>
  <si>
    <t>Actos administrativos de nombramiento, encargo y posesión
Acta de Inicio 
(Practicantes y Judicantes)
Contrato de Aprendizaje</t>
  </si>
  <si>
    <t>Gestión de Talento Humano</t>
  </si>
  <si>
    <t>Plan Anual de Adquisiciones aprobado (PAA) del proceso</t>
  </si>
  <si>
    <t>Estructurar los estudios previos y realizar la evaluación técnica en la etapa precontractual y contractual asignados al proceso de Gestión del Talento Humano, según PAA.</t>
  </si>
  <si>
    <t>Documentos de estudios de conveniencia y oportunidad y evaluación técnica de ofertas</t>
  </si>
  <si>
    <t>Proceso de Gestión Contractual</t>
  </si>
  <si>
    <t>Proceso Gestión Financiera y Contable
Proceso de Gestión Contractual</t>
  </si>
  <si>
    <t>Presupuesto y planes aprobados definidos para la vigencia
Contratos suscritos y Actas de Inicio</t>
  </si>
  <si>
    <t xml:space="preserve">Ejecutar el Plan Anual de Adquisiciones y el presupuesto de inversión si aplica, para el proceso: 
 - Plan Estratégico de Talento Humano.
 - Plan Anual de Vacantes y Previsión de Recursos Humanos y Gastos de personal: activo, retirado y pensionado.
 - Plan de Bienestar Social e Incentivos; Capacitación; Salud y Seguridad en el Trabajo.
 - Proyectos Estratégicos definidos si aplican.
 - Gestión del Rendimiento, Inducción y Reinducción; Integridad;  entre otros. </t>
  </si>
  <si>
    <t>Informe de Ejecución Presupuestal
Salario, Comprobantes de nómina, Comunicación de pago al FOPEP nómina de pensionados
Informes de Gestión
Informes de supervisión y cumplido del contrato</t>
  </si>
  <si>
    <t>Proceso Gestión Financiera y Contable
Gestión del Talento Humano
Gestión Contractual</t>
  </si>
  <si>
    <t>Servidores públicos de la Superintendencia de Sociedades
Grupos de Interés</t>
  </si>
  <si>
    <t>Situaciones administrativas y novedades de: Servidores públicos, pensionados, practicantes, aprendices y judicantes</t>
  </si>
  <si>
    <t xml:space="preserve">Tramitar las situaciones administrativas y  novedades: de servidores públicos en  servicio activo, pensionados, practicantes, aprendices y  judicantes, según aplique.							</t>
  </si>
  <si>
    <t>Actos administrativos y novedades</t>
  </si>
  <si>
    <t xml:space="preserve">Documentación de novedades de personal 							</t>
  </si>
  <si>
    <t>Actualizar periodicamente las historias laborales de los funcionarios, ex funcionarios y pensionados de la Entidad.</t>
  </si>
  <si>
    <t xml:space="preserve">Hoja de vida actualizada 							</t>
  </si>
  <si>
    <t>Proceso Gestión Integral</t>
  </si>
  <si>
    <t>Orientaciones y directrices contempladas en los sistemas de gestión</t>
  </si>
  <si>
    <t xml:space="preserve">Implementación de los sistemas de gestión: Ambiental, Calidad, Seguridad de la información, Seguridad y Salud en el Trabajo y Empresa Familiarmente Responsable.       							</t>
  </si>
  <si>
    <t>Cumplimiento de requisitos en el marco de cada sistema de gestión y entrega de servicios que satisfagan las expectativas de los usuarios</t>
  </si>
  <si>
    <t>Todos los procesos
Usuarios internos y externos
Entes certificadores
Entes de control</t>
  </si>
  <si>
    <t>Todos los procesos, 
Servidores públicos de la Superintendencia de Sociedades
Grupos de Interés</t>
  </si>
  <si>
    <t>Plan Estratégico de Talento Humano
 Plan Anual de Vacantes y Previsión de Recursos Humanos y Gastos de personal: activo, retirado y pensionado.
 Plan de Bienestar Social e Incentivos; Capacitación; Salud y Seguridad en el Trabajo, Matriz de Identificación de Peligros y Evaluación Riesgos y otros riesgos.
 Gestión del Rendimiento, Inducción y Reinducción; Integridad;  entre otros.
Proyectos Estratégicos definidos si aplica</t>
  </si>
  <si>
    <t>V</t>
  </si>
  <si>
    <t xml:space="preserve">Verificar el cumplimiento de las políticas, objetivos, metas, indicadores, planes adoptados para la vigencia, entre otros.							</t>
  </si>
  <si>
    <t>Informes de Gestión y seguimiento de acuerdo a la ejecución de las actividades
 Análisis de Indicadores
 Revisión por la Dirección y Rendición de Cuentas SGSST
 Informes de simulacros, condiciones de salud, Higiene Industrial,  entre otros temas SST, si aplican</t>
  </si>
  <si>
    <t>Todos los procesos
Grupos de Interés</t>
  </si>
  <si>
    <t>Evaluación y Control, 
Gestión Estratégica; 
Gestión Integral; 
Gestión del Talento Humano; 
Gestión de Infraestructura Física;
Entidades del estado y órganos de control</t>
  </si>
  <si>
    <t>Informes de Auditorias internas y externas,  resultados de indicadores, informe de revisión por la dirección, rendición de cuentas, oportunidades de mejora, entre otros</t>
  </si>
  <si>
    <t>A</t>
  </si>
  <si>
    <t xml:space="preserve">Tomar acciones correctivas, preventivas y de mejora para mitigar las posibles desviaciones y  riesgos del proceso.							</t>
  </si>
  <si>
    <t>Planes de mejoramiento</t>
  </si>
  <si>
    <t>Todos los procesos aplicables
Entidades del estado y órganos de control</t>
  </si>
  <si>
    <t>DOCUMENTOS ASOCIADOS</t>
  </si>
  <si>
    <t>INTERNOS</t>
  </si>
  <si>
    <t>EXTERNOS</t>
  </si>
  <si>
    <t>DOCUMENTOS</t>
  </si>
  <si>
    <t>FORMATOS</t>
  </si>
  <si>
    <t xml:space="preserve">MEDICIÓN Y CONTROL </t>
  </si>
  <si>
    <t>REQUISITOS LEGALES</t>
  </si>
  <si>
    <t xml:space="preserve">OTROS  REQUISITOS SGI </t>
  </si>
  <si>
    <t>RECURSOS</t>
  </si>
  <si>
    <t xml:space="preserve">Recursos humanos y recursos financieros
Infraestructura: Puestos de trabajos, equipos tecnológicos, papelería </t>
  </si>
  <si>
    <t xml:space="preserve">APROBACIÓN </t>
  </si>
  <si>
    <t>Nombre</t>
  </si>
  <si>
    <t>Cargo</t>
  </si>
  <si>
    <t>Elaboró:</t>
  </si>
  <si>
    <t>Johan Steven Hortua Arévalo</t>
  </si>
  <si>
    <t>Profesional de la Dirección de Talento Humano</t>
  </si>
  <si>
    <t>Revisó:</t>
  </si>
  <si>
    <t>Victor Raúl Hugueth Olarte</t>
  </si>
  <si>
    <t xml:space="preserve">Director de Talento Humao </t>
  </si>
  <si>
    <t>Aprobó:</t>
  </si>
  <si>
    <t>Nicolas Marínez</t>
  </si>
  <si>
    <t xml:space="preserve">Secretario General 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</si>
  <si>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</si>
  <si>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</si>
  <si>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</si>
  <si>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</si>
  <si>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001</t>
  </si>
  <si>
    <t>Sin dato</t>
  </si>
  <si>
    <t xml:space="preserve">Creación del documento. </t>
  </si>
  <si>
    <t>002</t>
  </si>
  <si>
    <t>Modificación del documento.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</si>
  <si>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</si>
  <si>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</si>
  <si>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</si>
  <si>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</si>
  <si>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</si>
  <si>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</si>
  <si>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</si>
  <si>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</si>
  <si>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</si>
  <si>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r>
      <t xml:space="preserve">Control Salidas No Conformes
</t>
    </r>
    <r>
      <rPr>
        <sz val="11"/>
        <color rgb="FF002060"/>
        <rFont val="Verdana"/>
        <family val="2"/>
      </rPr>
      <t>No Aplica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</si>
</sst>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Nunito"/>
    </font>
    <font>
      <sz val="12"/>
      <color theme="1"/>
      <name val="Verdana"/>
      <family val="2"/>
    </font>
    <font>
      <sz val="11"/>
      <color rgb="FFFF0000"/>
      <name val="Verdana"/>
      <family val="2"/>
    </font>
    <font>
      <sz val="11"/>
      <color theme="0"/>
      <name val="Nunito"/>
    </font>
    <font>
      <sz val="11"/>
      <name val="Verdana"/>
      <family val="2"/>
    </font>
    <font>
      <u/>
      <sz val="11"/>
      <color theme="10"/>
      <name val="Verdana"/>
      <family val="2"/>
    </font>
    <font>
      <b/>
      <sz val="9"/>
      <color theme="0"/>
      <name val="Verdana"/>
      <family val="2"/>
    </font>
    <font>
      <sz val="10"/>
      <color theme="1"/>
      <name val="Verdana"/>
      <family val="2"/>
    </font>
    <font>
      <sz val="11"/>
      <color rgb="FF00206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/>
    <xf numFmtId="0" fontId="16" fillId="2" borderId="0" xfId="0" applyFont="1" applyFill="1" applyAlignment="1">
      <alignment horizontal="left" vertical="center" wrapText="1"/>
    </xf>
    <xf numFmtId="0" fontId="0" fillId="0" borderId="0" xfId="0" applyAlignment="1">
      <alignment horizontal="justify" vertical="top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4" fontId="20" fillId="0" borderId="1" xfId="0" applyNumberFormat="1" applyFont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6" fillId="2" borderId="0" xfId="1" applyFont="1" applyFill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/>
    </xf>
    <xf numFmtId="0" fontId="18" fillId="0" borderId="5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3" fillId="2" borderId="3" xfId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15" xfId="1" applyFont="1" applyFill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top" wrapText="1"/>
    </xf>
    <xf numFmtId="0" fontId="18" fillId="0" borderId="8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18" fillId="0" borderId="0" xfId="1" applyFont="1" applyBorder="1" applyAlignment="1">
      <alignment horizontal="center" vertical="top" wrapText="1"/>
    </xf>
    <xf numFmtId="0" fontId="18" fillId="0" borderId="10" xfId="1" applyFont="1" applyBorder="1" applyAlignment="1">
      <alignment horizontal="center" vertical="top" wrapText="1"/>
    </xf>
    <xf numFmtId="0" fontId="18" fillId="0" borderId="1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4"/>
  <sheetViews>
    <sheetView showGridLines="0" tabSelected="1" zoomScale="90" zoomScaleNormal="90" workbookViewId="0"/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0.42578125" style="2" customWidth="1"/>
    <col min="13" max="13" width="8.7109375" style="2" customWidth="1"/>
    <col min="14" max="20" width="10.42578125" style="2" customWidth="1"/>
    <col min="21" max="31" width="6.7109375" style="2" customWidth="1"/>
    <col min="32" max="16384" width="11.42578125" style="2"/>
  </cols>
  <sheetData>
    <row r="1" spans="1:31" ht="30" customHeight="1" x14ac:dyDescent="0.25">
      <c r="A1" s="1"/>
      <c r="B1" s="50"/>
      <c r="C1" s="50"/>
      <c r="D1" s="50"/>
      <c r="E1" s="50"/>
      <c r="F1" s="50"/>
      <c r="G1" s="50"/>
      <c r="H1" s="50"/>
      <c r="I1" s="33" t="s">
        <v>0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46" t="s">
        <v>1</v>
      </c>
      <c r="W1" s="46"/>
      <c r="X1" s="46"/>
      <c r="Y1" s="46"/>
      <c r="Z1" s="46"/>
      <c r="AA1" s="47" t="s">
        <v>2</v>
      </c>
      <c r="AB1" s="47"/>
      <c r="AC1" s="47"/>
      <c r="AD1" s="47"/>
      <c r="AE1" s="47"/>
    </row>
    <row r="2" spans="1:31" ht="30" customHeight="1" x14ac:dyDescent="0.25">
      <c r="A2" s="1"/>
      <c r="B2" s="50"/>
      <c r="C2" s="50"/>
      <c r="D2" s="50"/>
      <c r="E2" s="50"/>
      <c r="F2" s="50"/>
      <c r="G2" s="50"/>
      <c r="H2" s="50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46" t="s">
        <v>3</v>
      </c>
      <c r="W2" s="46"/>
      <c r="X2" s="46"/>
      <c r="Y2" s="46"/>
      <c r="Z2" s="46"/>
      <c r="AA2" s="48" t="s">
        <v>4</v>
      </c>
      <c r="AB2" s="48"/>
      <c r="AC2" s="48"/>
      <c r="AD2" s="48"/>
      <c r="AE2" s="48"/>
    </row>
    <row r="3" spans="1:31" ht="30" customHeight="1" x14ac:dyDescent="0.25">
      <c r="A3" s="1"/>
      <c r="B3" s="50"/>
      <c r="C3" s="50"/>
      <c r="D3" s="50"/>
      <c r="E3" s="50"/>
      <c r="F3" s="50"/>
      <c r="G3" s="50"/>
      <c r="H3" s="50"/>
      <c r="I3" s="33" t="s">
        <v>5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46" t="s">
        <v>6</v>
      </c>
      <c r="W3" s="46"/>
      <c r="X3" s="46"/>
      <c r="Y3" s="46"/>
      <c r="Z3" s="46"/>
      <c r="AA3" s="48" t="s">
        <v>7</v>
      </c>
      <c r="AB3" s="48"/>
      <c r="AC3" s="48"/>
      <c r="AD3" s="48"/>
      <c r="AE3" s="48"/>
    </row>
    <row r="4" spans="1:31" ht="30" customHeight="1" x14ac:dyDescent="0.25">
      <c r="A4" s="1"/>
      <c r="B4" s="50"/>
      <c r="C4" s="50"/>
      <c r="D4" s="50"/>
      <c r="E4" s="50"/>
      <c r="F4" s="50"/>
      <c r="G4" s="50"/>
      <c r="H4" s="50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 t="s">
        <v>8</v>
      </c>
      <c r="W4" s="46"/>
      <c r="X4" s="46"/>
      <c r="Y4" s="46"/>
      <c r="Z4" s="46"/>
      <c r="AA4" s="49" t="s">
        <v>9</v>
      </c>
      <c r="AB4" s="49"/>
      <c r="AC4" s="49"/>
      <c r="AD4" s="49"/>
      <c r="AE4" s="49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37" t="s">
        <v>10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ht="49.5" customHeight="1" x14ac:dyDescent="0.25">
      <c r="A7" s="1"/>
      <c r="B7" s="38" t="s">
        <v>11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pans="1:31" ht="8.1" customHeight="1" x14ac:dyDescent="0.25">
      <c r="A8" s="1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pans="1:31" ht="24.95" customHeight="1" x14ac:dyDescent="0.25">
      <c r="A9" s="1"/>
      <c r="B9" s="37" t="s">
        <v>12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31" ht="49.5" customHeight="1" x14ac:dyDescent="0.25">
      <c r="A10" s="1"/>
      <c r="B10" s="38" t="s">
        <v>13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31" ht="8.1" customHeight="1" x14ac:dyDescent="0.25">
      <c r="A11" s="1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pans="1:31" ht="24.95" customHeight="1" x14ac:dyDescent="0.25">
      <c r="A12" s="1"/>
      <c r="B12" s="37" t="s">
        <v>14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31" ht="141" customHeight="1" x14ac:dyDescent="0.25">
      <c r="A13" s="1"/>
      <c r="B13" s="59" t="s">
        <v>15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1"/>
    </row>
    <row r="14" spans="1:31" ht="8.1" customHeight="1" x14ac:dyDescent="0.25">
      <c r="A14" s="1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pans="1:31" s="5" customFormat="1" ht="31.5" customHeight="1" x14ac:dyDescent="0.25">
      <c r="A15" s="4"/>
      <c r="B15" s="36" t="s">
        <v>16</v>
      </c>
      <c r="C15" s="36"/>
      <c r="D15" s="36"/>
      <c r="E15" s="36" t="s">
        <v>17</v>
      </c>
      <c r="F15" s="36"/>
      <c r="G15" s="36"/>
      <c r="H15" s="36"/>
      <c r="I15" s="36"/>
      <c r="J15" s="36" t="s">
        <v>18</v>
      </c>
      <c r="K15" s="36"/>
      <c r="L15" s="36" t="s">
        <v>19</v>
      </c>
      <c r="M15" s="36"/>
      <c r="N15" s="36"/>
      <c r="O15" s="36"/>
      <c r="P15" s="36"/>
      <c r="Q15" s="36"/>
      <c r="R15" s="36"/>
      <c r="S15" s="36"/>
      <c r="T15" s="36"/>
      <c r="U15" s="36" t="s">
        <v>20</v>
      </c>
      <c r="V15" s="36"/>
      <c r="W15" s="36"/>
      <c r="X15" s="36"/>
      <c r="Y15" s="36"/>
      <c r="Z15" s="36" t="s">
        <v>21</v>
      </c>
      <c r="AA15" s="36"/>
      <c r="AB15" s="36"/>
      <c r="AC15" s="36"/>
      <c r="AD15" s="36"/>
      <c r="AE15" s="36"/>
    </row>
    <row r="16" spans="1:31" ht="311.25" customHeight="1" x14ac:dyDescent="0.25">
      <c r="A16" s="3"/>
      <c r="B16" s="34" t="s">
        <v>22</v>
      </c>
      <c r="C16" s="34"/>
      <c r="D16" s="34"/>
      <c r="E16" s="35" t="s">
        <v>23</v>
      </c>
      <c r="F16" s="35"/>
      <c r="G16" s="35"/>
      <c r="H16" s="35"/>
      <c r="I16" s="35"/>
      <c r="J16" s="35" t="s">
        <v>24</v>
      </c>
      <c r="K16" s="35"/>
      <c r="L16" s="38" t="s">
        <v>25</v>
      </c>
      <c r="M16" s="38"/>
      <c r="N16" s="38"/>
      <c r="O16" s="38"/>
      <c r="P16" s="38"/>
      <c r="Q16" s="38"/>
      <c r="R16" s="38"/>
      <c r="S16" s="38"/>
      <c r="T16" s="38"/>
      <c r="U16" s="34" t="s">
        <v>26</v>
      </c>
      <c r="V16" s="34"/>
      <c r="W16" s="34"/>
      <c r="X16" s="34"/>
      <c r="Y16" s="34"/>
      <c r="Z16" s="34" t="s">
        <v>27</v>
      </c>
      <c r="AA16" s="34"/>
      <c r="AB16" s="34"/>
      <c r="AC16" s="34"/>
      <c r="AD16" s="34"/>
      <c r="AE16" s="34"/>
    </row>
    <row r="17" spans="1:35" ht="89.25" customHeight="1" x14ac:dyDescent="0.25">
      <c r="A17" s="3"/>
      <c r="B17" s="34" t="s">
        <v>28</v>
      </c>
      <c r="C17" s="34"/>
      <c r="D17" s="34"/>
      <c r="E17" s="35" t="s">
        <v>29</v>
      </c>
      <c r="F17" s="35"/>
      <c r="G17" s="35"/>
      <c r="H17" s="35"/>
      <c r="I17" s="35"/>
      <c r="J17" s="35" t="s">
        <v>24</v>
      </c>
      <c r="K17" s="35"/>
      <c r="L17" s="38" t="s">
        <v>30</v>
      </c>
      <c r="M17" s="38"/>
      <c r="N17" s="38"/>
      <c r="O17" s="38"/>
      <c r="P17" s="38"/>
      <c r="Q17" s="38"/>
      <c r="R17" s="38"/>
      <c r="S17" s="38"/>
      <c r="T17" s="38"/>
      <c r="U17" s="34" t="s">
        <v>31</v>
      </c>
      <c r="V17" s="34"/>
      <c r="W17" s="34"/>
      <c r="X17" s="34"/>
      <c r="Y17" s="34"/>
      <c r="Z17" s="34" t="s">
        <v>32</v>
      </c>
      <c r="AA17" s="34"/>
      <c r="AB17" s="34"/>
      <c r="AC17" s="34"/>
      <c r="AD17" s="34"/>
      <c r="AE17" s="34"/>
    </row>
    <row r="18" spans="1:35" ht="111.75" customHeight="1" x14ac:dyDescent="0.25">
      <c r="A18" s="3"/>
      <c r="B18" s="35" t="s">
        <v>33</v>
      </c>
      <c r="C18" s="35"/>
      <c r="D18" s="35"/>
      <c r="E18" s="34" t="s">
        <v>34</v>
      </c>
      <c r="F18" s="34"/>
      <c r="G18" s="34"/>
      <c r="H18" s="34"/>
      <c r="I18" s="34"/>
      <c r="J18" s="35" t="s">
        <v>35</v>
      </c>
      <c r="K18" s="35"/>
      <c r="L18" s="38" t="s">
        <v>36</v>
      </c>
      <c r="M18" s="38"/>
      <c r="N18" s="38"/>
      <c r="O18" s="38"/>
      <c r="P18" s="38"/>
      <c r="Q18" s="38"/>
      <c r="R18" s="38"/>
      <c r="S18" s="38"/>
      <c r="T18" s="38"/>
      <c r="U18" s="34" t="s">
        <v>37</v>
      </c>
      <c r="V18" s="34"/>
      <c r="W18" s="34"/>
      <c r="X18" s="34"/>
      <c r="Y18" s="34"/>
      <c r="Z18" s="34" t="s">
        <v>32</v>
      </c>
      <c r="AA18" s="34"/>
      <c r="AB18" s="34"/>
      <c r="AC18" s="34"/>
      <c r="AD18" s="34"/>
      <c r="AE18" s="34"/>
    </row>
    <row r="19" spans="1:35" ht="72" customHeight="1" x14ac:dyDescent="0.25">
      <c r="A19" s="3"/>
      <c r="B19" s="34" t="s">
        <v>38</v>
      </c>
      <c r="C19" s="34"/>
      <c r="D19" s="34"/>
      <c r="E19" s="35" t="s">
        <v>39</v>
      </c>
      <c r="F19" s="35"/>
      <c r="G19" s="35"/>
      <c r="H19" s="35"/>
      <c r="I19" s="35"/>
      <c r="J19" s="35" t="s">
        <v>35</v>
      </c>
      <c r="K19" s="35"/>
      <c r="L19" s="83" t="s">
        <v>40</v>
      </c>
      <c r="M19" s="83"/>
      <c r="N19" s="83"/>
      <c r="O19" s="83"/>
      <c r="P19" s="83"/>
      <c r="Q19" s="83"/>
      <c r="R19" s="83"/>
      <c r="S19" s="83"/>
      <c r="T19" s="83"/>
      <c r="U19" s="35" t="s">
        <v>41</v>
      </c>
      <c r="V19" s="35"/>
      <c r="W19" s="35"/>
      <c r="X19" s="35"/>
      <c r="Y19" s="35"/>
      <c r="Z19" s="35" t="s">
        <v>42</v>
      </c>
      <c r="AA19" s="35"/>
      <c r="AB19" s="35"/>
      <c r="AC19" s="35"/>
      <c r="AD19" s="35"/>
      <c r="AE19" s="35"/>
    </row>
    <row r="20" spans="1:35" ht="176.25" customHeight="1" x14ac:dyDescent="0.25">
      <c r="A20" s="3"/>
      <c r="B20" s="34" t="s">
        <v>43</v>
      </c>
      <c r="C20" s="34"/>
      <c r="D20" s="34"/>
      <c r="E20" s="35" t="s">
        <v>44</v>
      </c>
      <c r="F20" s="35"/>
      <c r="G20" s="35"/>
      <c r="H20" s="35"/>
      <c r="I20" s="35"/>
      <c r="J20" s="35" t="s">
        <v>35</v>
      </c>
      <c r="K20" s="35"/>
      <c r="L20" s="38" t="s">
        <v>45</v>
      </c>
      <c r="M20" s="38"/>
      <c r="N20" s="38"/>
      <c r="O20" s="38"/>
      <c r="P20" s="38"/>
      <c r="Q20" s="38"/>
      <c r="R20" s="38"/>
      <c r="S20" s="38"/>
      <c r="T20" s="38"/>
      <c r="U20" s="34" t="s">
        <v>46</v>
      </c>
      <c r="V20" s="34"/>
      <c r="W20" s="34"/>
      <c r="X20" s="34"/>
      <c r="Y20" s="34"/>
      <c r="Z20" s="34" t="s">
        <v>47</v>
      </c>
      <c r="AA20" s="34"/>
      <c r="AB20" s="34"/>
      <c r="AC20" s="34"/>
      <c r="AD20" s="34"/>
      <c r="AE20" s="34"/>
    </row>
    <row r="21" spans="1:35" ht="83.25" customHeight="1" x14ac:dyDescent="0.25">
      <c r="A21" s="3"/>
      <c r="B21" s="34" t="s">
        <v>48</v>
      </c>
      <c r="C21" s="34"/>
      <c r="D21" s="34"/>
      <c r="E21" s="34" t="s">
        <v>49</v>
      </c>
      <c r="F21" s="34"/>
      <c r="G21" s="34"/>
      <c r="H21" s="34"/>
      <c r="I21" s="34"/>
      <c r="J21" s="35" t="s">
        <v>35</v>
      </c>
      <c r="K21" s="35"/>
      <c r="L21" s="38" t="s">
        <v>50</v>
      </c>
      <c r="M21" s="38"/>
      <c r="N21" s="38"/>
      <c r="O21" s="38"/>
      <c r="P21" s="38"/>
      <c r="Q21" s="38"/>
      <c r="R21" s="38"/>
      <c r="S21" s="38"/>
      <c r="T21" s="38"/>
      <c r="U21" s="35" t="s">
        <v>51</v>
      </c>
      <c r="V21" s="35"/>
      <c r="W21" s="35"/>
      <c r="X21" s="35"/>
      <c r="Y21" s="35"/>
      <c r="Z21" s="84" t="s">
        <v>48</v>
      </c>
      <c r="AA21" s="84"/>
      <c r="AB21" s="84"/>
      <c r="AC21" s="84"/>
      <c r="AD21" s="84"/>
      <c r="AE21" s="84"/>
    </row>
    <row r="22" spans="1:35" ht="90" customHeight="1" x14ac:dyDescent="0.25">
      <c r="A22" s="3"/>
      <c r="B22" s="34" t="s">
        <v>48</v>
      </c>
      <c r="C22" s="34"/>
      <c r="D22" s="34"/>
      <c r="E22" s="34" t="s">
        <v>52</v>
      </c>
      <c r="F22" s="34"/>
      <c r="G22" s="34"/>
      <c r="H22" s="34"/>
      <c r="I22" s="34"/>
      <c r="J22" s="34" t="s">
        <v>35</v>
      </c>
      <c r="K22" s="34"/>
      <c r="L22" s="83" t="s">
        <v>53</v>
      </c>
      <c r="M22" s="83"/>
      <c r="N22" s="83"/>
      <c r="O22" s="83"/>
      <c r="P22" s="83"/>
      <c r="Q22" s="83"/>
      <c r="R22" s="83"/>
      <c r="S22" s="83"/>
      <c r="T22" s="83"/>
      <c r="U22" s="34" t="s">
        <v>54</v>
      </c>
      <c r="V22" s="34"/>
      <c r="W22" s="34"/>
      <c r="X22" s="34"/>
      <c r="Y22" s="34"/>
      <c r="Z22" s="84" t="s">
        <v>48</v>
      </c>
      <c r="AA22" s="84"/>
      <c r="AB22" s="84"/>
      <c r="AC22" s="84"/>
      <c r="AD22" s="84"/>
      <c r="AE22" s="84"/>
    </row>
    <row r="23" spans="1:35" ht="122.25" customHeight="1" x14ac:dyDescent="0.25">
      <c r="A23" s="3"/>
      <c r="B23" s="85" t="s">
        <v>55</v>
      </c>
      <c r="C23" s="34"/>
      <c r="D23" s="34"/>
      <c r="E23" s="34" t="s">
        <v>56</v>
      </c>
      <c r="F23" s="34"/>
      <c r="G23" s="34"/>
      <c r="H23" s="34"/>
      <c r="I23" s="34"/>
      <c r="J23" s="34" t="s">
        <v>35</v>
      </c>
      <c r="K23" s="34"/>
      <c r="L23" s="83" t="s">
        <v>57</v>
      </c>
      <c r="M23" s="83"/>
      <c r="N23" s="83"/>
      <c r="O23" s="83"/>
      <c r="P23" s="83"/>
      <c r="Q23" s="83"/>
      <c r="R23" s="83"/>
      <c r="S23" s="83"/>
      <c r="T23" s="83"/>
      <c r="U23" s="34" t="s">
        <v>58</v>
      </c>
      <c r="V23" s="34"/>
      <c r="W23" s="34"/>
      <c r="X23" s="34"/>
      <c r="Y23" s="34"/>
      <c r="Z23" s="84" t="s">
        <v>59</v>
      </c>
      <c r="AA23" s="84"/>
      <c r="AB23" s="84"/>
      <c r="AC23" s="84"/>
      <c r="AD23" s="84"/>
      <c r="AE23" s="84"/>
    </row>
    <row r="24" spans="1:35" ht="187.5" customHeight="1" x14ac:dyDescent="0.25">
      <c r="A24" s="3"/>
      <c r="B24" s="34" t="s">
        <v>60</v>
      </c>
      <c r="C24" s="34"/>
      <c r="D24" s="34"/>
      <c r="E24" s="34" t="s">
        <v>61</v>
      </c>
      <c r="F24" s="34"/>
      <c r="G24" s="34"/>
      <c r="H24" s="34"/>
      <c r="I24" s="34"/>
      <c r="J24" s="34" t="s">
        <v>62</v>
      </c>
      <c r="K24" s="34"/>
      <c r="L24" s="83" t="s">
        <v>63</v>
      </c>
      <c r="M24" s="83"/>
      <c r="N24" s="83"/>
      <c r="O24" s="83"/>
      <c r="P24" s="83"/>
      <c r="Q24" s="83"/>
      <c r="R24" s="83"/>
      <c r="S24" s="83"/>
      <c r="T24" s="83"/>
      <c r="U24" s="34" t="s">
        <v>64</v>
      </c>
      <c r="V24" s="34"/>
      <c r="W24" s="34"/>
      <c r="X24" s="34"/>
      <c r="Y24" s="34"/>
      <c r="Z24" s="84" t="s">
        <v>65</v>
      </c>
      <c r="AA24" s="84"/>
      <c r="AB24" s="84"/>
      <c r="AC24" s="84"/>
      <c r="AD24" s="84"/>
      <c r="AE24" s="84"/>
    </row>
    <row r="25" spans="1:35" ht="141.75" customHeight="1" x14ac:dyDescent="0.25">
      <c r="A25" s="3"/>
      <c r="B25" s="34" t="s">
        <v>66</v>
      </c>
      <c r="C25" s="34"/>
      <c r="D25" s="34"/>
      <c r="E25" s="34" t="s">
        <v>67</v>
      </c>
      <c r="F25" s="34"/>
      <c r="G25" s="34"/>
      <c r="H25" s="34"/>
      <c r="I25" s="34"/>
      <c r="J25" s="34" t="s">
        <v>68</v>
      </c>
      <c r="K25" s="34"/>
      <c r="L25" s="83" t="s">
        <v>69</v>
      </c>
      <c r="M25" s="83"/>
      <c r="N25" s="83"/>
      <c r="O25" s="83"/>
      <c r="P25" s="83"/>
      <c r="Q25" s="83"/>
      <c r="R25" s="83"/>
      <c r="S25" s="83"/>
      <c r="T25" s="83"/>
      <c r="U25" s="35" t="s">
        <v>70</v>
      </c>
      <c r="V25" s="35"/>
      <c r="W25" s="35"/>
      <c r="X25" s="35"/>
      <c r="Y25" s="35"/>
      <c r="Z25" s="84" t="s">
        <v>71</v>
      </c>
      <c r="AA25" s="84"/>
      <c r="AB25" s="84"/>
      <c r="AC25" s="84"/>
      <c r="AD25" s="84"/>
      <c r="AE25" s="84"/>
    </row>
    <row r="26" spans="1:35" ht="8.1" customHeight="1" x14ac:dyDescent="0.25">
      <c r="A26" s="1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5" x14ac:dyDescent="0.25">
      <c r="A27" s="1"/>
      <c r="B27" s="36" t="s">
        <v>72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5" ht="16.5" customHeight="1" x14ac:dyDescent="0.25">
      <c r="A28" s="1"/>
      <c r="B28" s="42" t="s">
        <v>73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36" t="s">
        <v>74</v>
      </c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5" ht="16.5" customHeight="1" x14ac:dyDescent="0.25">
      <c r="A29" s="1"/>
      <c r="B29" s="36" t="s">
        <v>75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 t="s">
        <v>76</v>
      </c>
      <c r="N29" s="36"/>
      <c r="O29" s="36"/>
      <c r="P29" s="36"/>
      <c r="Q29" s="36"/>
      <c r="R29" s="36"/>
      <c r="S29" s="42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5" s="10" customFormat="1" ht="70.5" customHeight="1" x14ac:dyDescent="0.25">
      <c r="A30" s="11"/>
      <c r="B30" s="86" t="str">
        <f>HYPERLINK("https://www.supersociedades.gov.co/documents/107391/3467952/GTH-MA-001_ManualFunciones.pdf","GTH-MA-001 Manual específico de funciones y competencias laborales")</f>
        <v>GTH-MA-001 Manual específico de funciones y competencias laborales</v>
      </c>
      <c r="C30" s="86"/>
      <c r="D30" s="86"/>
      <c r="E30" s="86"/>
      <c r="F30" s="86"/>
      <c r="G30" s="86"/>
      <c r="H30" s="86"/>
      <c r="I30" s="87" t="str">
        <f>HYPERLINK("https://www.supersociedades.gov.co/documents/107391/3467952/GTH-PR-021_ReconocimientoPagoVacaciones.pdf","GTH-PR-021 Reconocimiento y pago vacaciones")</f>
        <v>GTH-PR-021 Reconocimiento y pago vacaciones</v>
      </c>
      <c r="J30" s="87"/>
      <c r="K30" s="87"/>
      <c r="L30" s="87"/>
      <c r="M30" s="24" t="str">
        <f>HYPERLINK("https://www.supersociedades.gov.co/documents/107391/3467264/GTH-FM-002_EvaluacionProgramaInduccion.docx","GTH-FM-002  Evaluación Programa de Inducción ")</f>
        <v xml:space="preserve">GTH-FM-002  Evaluación Programa de Inducción </v>
      </c>
      <c r="N30" s="25"/>
      <c r="O30" s="25"/>
      <c r="P30" s="25"/>
      <c r="Q30" s="26"/>
      <c r="R30" s="18" t="str">
        <f>HYPERLINK("https://www.supersociedades.gov.co/documents/107391/3467264/GTH-FM-087_Solicitud_Credito_Educativo.docx","GTH-FM-087 Solicitud de crédito educativo en educación formal y formación en el idioma inglés (matricula y materiales)")</f>
        <v>GTH-FM-087 Solicitud de crédito educativo en educación formal y formación en el idioma inglés (matricula y materiales)</v>
      </c>
      <c r="S30" s="19"/>
      <c r="T30" s="19"/>
      <c r="U30" s="19"/>
      <c r="V30" s="19"/>
      <c r="W30" s="20"/>
      <c r="X30" s="88"/>
      <c r="Y30" s="89"/>
      <c r="Z30" s="89"/>
      <c r="AA30" s="89"/>
      <c r="AB30" s="89"/>
      <c r="AC30" s="89"/>
      <c r="AD30" s="89"/>
      <c r="AE30" s="90"/>
      <c r="AI30" s="12"/>
    </row>
    <row r="31" spans="1:35" s="10" customFormat="1" ht="47.25" customHeight="1" x14ac:dyDescent="0.25">
      <c r="A31" s="13"/>
      <c r="B31" s="87" t="str">
        <f>HYPERLINK("https://www.supersociedades.gov.co/documents/107391/3467952/GTH-MA-003_ManualTeletrabajo.pdf/","GTH-MA-003 Manual de teletrabajo")</f>
        <v>GTH-MA-003 Manual de teletrabajo</v>
      </c>
      <c r="C31" s="87"/>
      <c r="D31" s="87"/>
      <c r="E31" s="87"/>
      <c r="F31" s="87"/>
      <c r="G31" s="87"/>
      <c r="H31" s="87"/>
      <c r="I31" s="18" t="str">
        <f>HYPERLINK("https://www.supersociedades.gov.co/documents/107391/3467952/GTH-PR-022_HistoriasLaborales.pdf","GTH-PR-022 Creación, administración y custodia de historias laborales")</f>
        <v>GTH-PR-022 Creación, administración y custodia de historias laborales</v>
      </c>
      <c r="J31" s="19"/>
      <c r="K31" s="19"/>
      <c r="L31" s="20"/>
      <c r="M31" s="18" t="str">
        <f>HYPERLINK("https://www.supersociedades.gov.co/documents/107391/3467264/GTH-FM-005_ListadoAsistenciaCapacitacion.xlsx","GTH-FM-005 Lista de asistencia a capacitaciones")</f>
        <v>GTH-FM-005 Lista de asistencia a capacitaciones</v>
      </c>
      <c r="N31" s="19"/>
      <c r="O31" s="19"/>
      <c r="P31" s="19"/>
      <c r="Q31" s="20"/>
      <c r="R31" s="18" t="str">
        <f>HYPERLINK("https://www.supersociedades.gov.co/documents/107391/3467264/GTH-FM-088_DeclaracionConflictoIntereses.docx","GTH-FM-088 Declaración de situaciones de conflicto de intereses")</f>
        <v>GTH-FM-088 Declaración de situaciones de conflicto de intereses</v>
      </c>
      <c r="S31" s="19"/>
      <c r="T31" s="19"/>
      <c r="U31" s="19"/>
      <c r="V31" s="19"/>
      <c r="W31" s="20"/>
      <c r="X31" s="91"/>
      <c r="Y31" s="92"/>
      <c r="Z31" s="92"/>
      <c r="AA31" s="92"/>
      <c r="AB31" s="92"/>
      <c r="AC31" s="92"/>
      <c r="AD31" s="92"/>
      <c r="AE31" s="93"/>
    </row>
    <row r="32" spans="1:35" s="10" customFormat="1" ht="57.75" customHeight="1" x14ac:dyDescent="0.25">
      <c r="A32" s="13"/>
      <c r="B32" s="87" t="str">
        <f>HYPERLINK("https://www.supersociedades.gov.co/documents/107391/3467952/GTH-MA-005_CodigoIntegridad.pdf","GTH-MA-005_Código Integridad")</f>
        <v>GTH-MA-005_Código Integridad</v>
      </c>
      <c r="C32" s="87"/>
      <c r="D32" s="87"/>
      <c r="E32" s="87"/>
      <c r="F32" s="87"/>
      <c r="G32" s="87"/>
      <c r="H32" s="87"/>
      <c r="I32" s="87" t="str">
        <f>HYPERLINK("https://www.supersociedades.gov.co/documents/107391/3467952/GTH-PR-024_ProcedimientoHorarioFlexible.pdf/","GTH-PR-024 Jornada laboral flexible")</f>
        <v>GTH-PR-024 Jornada laboral flexible</v>
      </c>
      <c r="J32" s="87"/>
      <c r="K32" s="87"/>
      <c r="L32" s="87"/>
      <c r="M32" s="87" t="str">
        <f>HYPERLINK("https://www.supersociedades.gov.co/documents/107391/3467264/GTH-FM-025_Acuerdo_Gestion.xlsx","GTH-FM-025 Evaluación Acuerdos de Gestión")</f>
        <v>GTH-FM-025 Evaluación Acuerdos de Gestión</v>
      </c>
      <c r="N32" s="87"/>
      <c r="O32" s="87"/>
      <c r="P32" s="87"/>
      <c r="Q32" s="87"/>
      <c r="R32" s="18" t="str">
        <f>HYPERLINK("https://www.supersociedades.gov.co/documents/107391/3467264/GTH-FM-089_DeclaracionInteresesParticulares.docx","GTH-FM-089 Declaración de intereses particulares del servidor público o contratista")</f>
        <v>GTH-FM-089 Declaración de intereses particulares del servidor público o contratista</v>
      </c>
      <c r="S32" s="19"/>
      <c r="T32" s="19"/>
      <c r="U32" s="19"/>
      <c r="V32" s="19"/>
      <c r="W32" s="20"/>
      <c r="X32" s="91"/>
      <c r="Y32" s="92"/>
      <c r="Z32" s="92"/>
      <c r="AA32" s="92"/>
      <c r="AB32" s="92"/>
      <c r="AC32" s="92"/>
      <c r="AD32" s="92"/>
      <c r="AE32" s="93"/>
    </row>
    <row r="33" spans="1:39" s="10" customFormat="1" ht="60.75" customHeight="1" x14ac:dyDescent="0.25">
      <c r="A33" s="11"/>
      <c r="B33" s="87" t="str">
        <f>HYPERLINK("https://www.supersociedades.gov.co/documents/107391/3467952/GTH-MA-006_ManualSeguridadSaludTrabajo.pdf","GTH-MA-006 Manual del Sistema de Gestión de Seguridad y Salud en el Trabajo")</f>
        <v>GTH-MA-006 Manual del Sistema de Gestión de Seguridad y Salud en el Trabajo</v>
      </c>
      <c r="C33" s="87"/>
      <c r="D33" s="87"/>
      <c r="E33" s="87"/>
      <c r="F33" s="87"/>
      <c r="G33" s="87"/>
      <c r="H33" s="87"/>
      <c r="I33" s="18" t="str">
        <f>HYPERLINK("https://www.supersociedades.gov.co/documents/107391/3467952/GTH-PR-025_ProcedimientoLicenciasIncapacidades.pdf/","GTH-PR-025 Procedimiento para Tramitar Licencias e Incapacidades")</f>
        <v>GTH-PR-025 Procedimiento para Tramitar Licencias e Incapacidades</v>
      </c>
      <c r="J33" s="19"/>
      <c r="K33" s="19"/>
      <c r="L33" s="20"/>
      <c r="M33" s="87" t="str">
        <f>HYPERLINK("https://www.supersociedades.gov.co/documents/107391/3467264/GTH-FM-026_Acuerdo_Confidencialidad.docx","GTH-FM-026 Formato Acuerdo Confidencialidad")</f>
        <v>GTH-FM-026 Formato Acuerdo Confidencialidad</v>
      </c>
      <c r="N33" s="87"/>
      <c r="O33" s="87"/>
      <c r="P33" s="87"/>
      <c r="Q33" s="87"/>
      <c r="R33" s="18" t="str">
        <f>HYPERLINK("https://www.supersociedades.gov.co/documents/107391/3467264/GTH-FM-090_Declaracion_Dependencia_Economica.docx","GTH-FM-090 Declaración de dependencia económica")</f>
        <v>GTH-FM-090 Declaración de dependencia económica</v>
      </c>
      <c r="S33" s="19"/>
      <c r="T33" s="19"/>
      <c r="U33" s="19"/>
      <c r="V33" s="19"/>
      <c r="W33" s="20"/>
      <c r="X33" s="91"/>
      <c r="Y33" s="92"/>
      <c r="Z33" s="92"/>
      <c r="AA33" s="92"/>
      <c r="AB33" s="92"/>
      <c r="AC33" s="92"/>
      <c r="AD33" s="92"/>
      <c r="AE33" s="93"/>
    </row>
    <row r="34" spans="1:39" s="10" customFormat="1" ht="48" customHeight="1" x14ac:dyDescent="0.25">
      <c r="A34" s="13"/>
      <c r="B34" s="87" t="str">
        <f>HYPERLINK("https://www.supersociedades.gov.co/documents/107391/3467952/GTH-MA-007_Gestion_Rendimiento.pdf","GTH-MA-007 Manual gestión del rendimiento")</f>
        <v>GTH-MA-007 Manual gestión del rendimiento</v>
      </c>
      <c r="C34" s="87"/>
      <c r="D34" s="87"/>
      <c r="E34" s="87"/>
      <c r="F34" s="87"/>
      <c r="G34" s="87"/>
      <c r="H34" s="87"/>
      <c r="I34" s="18" t="str">
        <f>HYPERLINK("https://www.supersociedades.gov.co/documents/107391/3467952/GTH-PR-026_GestionPensional.pdf/","GTH-PR-026 Gestión de reconocimientos y obligaciones pensionales")</f>
        <v>GTH-PR-026 Gestión de reconocimientos y obligaciones pensionales</v>
      </c>
      <c r="J34" s="19"/>
      <c r="K34" s="19"/>
      <c r="L34" s="20"/>
      <c r="M34" s="87" t="str">
        <f>HYPERLINK("https://www.supersociedades.gov.co/documents/107391/3467264/GTH-FM-030_ProgramacionCreditoVivienda.docx","GTH-FM-030 Programación de créditos para vivienda")</f>
        <v>GTH-FM-030 Programación de créditos para vivienda</v>
      </c>
      <c r="N34" s="87"/>
      <c r="O34" s="87"/>
      <c r="P34" s="87"/>
      <c r="Q34" s="87"/>
      <c r="R34" s="18" t="str">
        <f>HYPERLINK("https://www.supersociedades.gov.co/documents/107391/3467264/GTH-FM-091_Solicitud_Prima_Dependientes.docx","GTH-FM-091 Solicitud de prima por dependiente")</f>
        <v>GTH-FM-091 Solicitud de prima por dependiente</v>
      </c>
      <c r="S34" s="19"/>
      <c r="T34" s="19"/>
      <c r="U34" s="19"/>
      <c r="V34" s="19"/>
      <c r="W34" s="20"/>
      <c r="X34" s="91"/>
      <c r="Y34" s="92"/>
      <c r="Z34" s="92"/>
      <c r="AA34" s="92"/>
      <c r="AB34" s="92"/>
      <c r="AC34" s="92"/>
      <c r="AD34" s="92"/>
      <c r="AE34" s="93"/>
    </row>
    <row r="35" spans="1:39" s="10" customFormat="1" ht="57" customHeight="1" x14ac:dyDescent="0.25">
      <c r="A35" s="13"/>
      <c r="B35" s="87" t="str">
        <f>HYPERLINK("https://www.supersociedades.gov.co/documents/107391/3467952/GTH-M-008_ImplementacionMantenimiento_ModeloEFR.pdf/","GTH-M-008 Manual de implementación y mantenimiento del modelo EFR")</f>
        <v>GTH-M-008 Manual de implementación y mantenimiento del modelo EFR</v>
      </c>
      <c r="C35" s="87"/>
      <c r="D35" s="87"/>
      <c r="E35" s="87"/>
      <c r="F35" s="87"/>
      <c r="G35" s="87"/>
      <c r="H35" s="87"/>
      <c r="I35" s="18" t="str">
        <f>HYPERLINK("https://www.supersociedades.gov.co/documents/107391/3467952/GTH-PR-027_EvaluacionesMedicOcupacionales.pdf","GTH-PR-027 Evaluaciones médicas ocupacionales")</f>
        <v>GTH-PR-027 Evaluaciones médicas ocupacionales</v>
      </c>
      <c r="J35" s="19"/>
      <c r="K35" s="19"/>
      <c r="L35" s="20"/>
      <c r="M35" s="87" t="str">
        <f>HYPERLINK("https://www.supersociedades.gov.co/documents/107391/3467264/GTH-FM-033_EvaluacionPasantias.xlsx","GTH-FM-033 Formato evaluación de pasantías")</f>
        <v>GTH-FM-033 Formato evaluación de pasantías</v>
      </c>
      <c r="N35" s="87"/>
      <c r="O35" s="87"/>
      <c r="P35" s="87"/>
      <c r="Q35" s="87"/>
      <c r="R35" s="18" t="str">
        <f>HYPERLINK("https://www.supersociedades.gov.co/documents/107391/3467264/GTH-FM-093_Modificacion_Beneficiario_Prima_Dependiente.docx","GTH-FM-093 Modificación de beneficiario prima por dependiente")</f>
        <v>GTH-FM-093 Modificación de beneficiario prima por dependiente</v>
      </c>
      <c r="S35" s="19"/>
      <c r="T35" s="19"/>
      <c r="U35" s="19"/>
      <c r="V35" s="19"/>
      <c r="W35" s="20"/>
      <c r="X35" s="91"/>
      <c r="Y35" s="92"/>
      <c r="Z35" s="92"/>
      <c r="AA35" s="92"/>
      <c r="AB35" s="92"/>
      <c r="AC35" s="92"/>
      <c r="AD35" s="92"/>
      <c r="AE35" s="93"/>
    </row>
    <row r="36" spans="1:39" s="10" customFormat="1" ht="39" customHeight="1" x14ac:dyDescent="0.25">
      <c r="A36" s="13"/>
      <c r="B36" s="87" t="str">
        <f>HYPERLINK("https://www.supersociedades.gov.co/documents/107391/3467952/GTH-MA-009_Manual_Trabajo_en_Casa.pdf/","GTH-MA-009 Manual de trabajo en casa")</f>
        <v>GTH-MA-009 Manual de trabajo en casa</v>
      </c>
      <c r="C36" s="87"/>
      <c r="D36" s="87"/>
      <c r="E36" s="87"/>
      <c r="F36" s="87"/>
      <c r="G36" s="87"/>
      <c r="H36" s="87"/>
      <c r="I36" s="18" t="str">
        <f>HYPERLINK("https://www.supersociedades.gov.co/documents/107391/3467952/GTH-PR-028_DescuentoNominaAusenciaLaboral.pdf/","GTH-PR-028_Descuento por Nómina por Ausencia Laboral injustificada")</f>
        <v>GTH-PR-028_Descuento por Nómina por Ausencia Laboral injustificada</v>
      </c>
      <c r="J36" s="19"/>
      <c r="K36" s="19"/>
      <c r="L36" s="20"/>
      <c r="M36" s="87" t="str">
        <f>HYPERLINK("https://www.supersociedades.gov.co/documents/107391/3467264/GTH-FM-034_Declaracion_Asegurabilidad_Vivienda.docx","GTH-FM-034 Declaración de Asegurabilidad (Créditos de vivienda)")</f>
        <v>GTH-FM-034 Declaración de Asegurabilidad (Créditos de vivienda)</v>
      </c>
      <c r="N36" s="87"/>
      <c r="O36" s="87"/>
      <c r="P36" s="87"/>
      <c r="Q36" s="87"/>
      <c r="R36" s="18" t="str">
        <f>HYPERLINK("https://www.supersociedades.gov.co/documents/107391/3467264/GTH-FM-094_Ingreso_Nomina.docx","GTH-FM-094 Formato de ingreso a nómina")</f>
        <v>GTH-FM-094 Formato de ingreso a nómina</v>
      </c>
      <c r="S36" s="19"/>
      <c r="T36" s="19"/>
      <c r="U36" s="19"/>
      <c r="V36" s="19"/>
      <c r="W36" s="20"/>
      <c r="X36" s="91"/>
      <c r="Y36" s="92"/>
      <c r="Z36" s="92"/>
      <c r="AA36" s="92"/>
      <c r="AB36" s="92"/>
      <c r="AC36" s="92"/>
      <c r="AD36" s="92"/>
      <c r="AE36" s="93"/>
    </row>
    <row r="37" spans="1:39" s="10" customFormat="1" ht="39" customHeight="1" x14ac:dyDescent="0.25">
      <c r="A37" s="13"/>
      <c r="B37" s="87" t="str">
        <f>HYPERLINK("https://www.supersociedades.gov.co/documents/107391/3467952/GTH-IN-004_Inspecciones_SG-SST.pdf","GTH-IN-004 Inspecciones SG-SST")</f>
        <v>GTH-IN-004 Inspecciones SG-SST</v>
      </c>
      <c r="C37" s="87"/>
      <c r="D37" s="87"/>
      <c r="E37" s="87"/>
      <c r="F37" s="87"/>
      <c r="G37" s="87"/>
      <c r="H37" s="87"/>
      <c r="I37" s="87" t="str">
        <f>HYPERLINK("https://www.supersociedades.gov.co/documents/107391/3467952/GTH-PR-031_Entrega_Puesto_Trabajo.pdf","GTH-PR-031 Entrega de puesto de trabajo")</f>
        <v>GTH-PR-031 Entrega de puesto de trabajo</v>
      </c>
      <c r="J37" s="87"/>
      <c r="K37" s="87"/>
      <c r="L37" s="87"/>
      <c r="M37" s="87" t="str">
        <f>HYPERLINK("https://www.supersociedades.gov.co/documents/107391/3467264/GTH-FM-035_Compromiso_Pago_Inasistencia_Capacitacion.docx","GTH-FM-035 Compromiso de pago por inasistencia o no aprobación de capacitación")</f>
        <v>GTH-FM-035 Compromiso de pago por inasistencia o no aprobación de capacitación</v>
      </c>
      <c r="N37" s="87"/>
      <c r="O37" s="87"/>
      <c r="P37" s="87"/>
      <c r="Q37" s="87"/>
      <c r="R37" s="18" t="str">
        <f>HYPERLINK("https://www.supersociedades.gov.co/documents/107391/3467264/GTH-FM-095_Ficha_Tecnica_Capacitacion.docx","GTH-FM-095 Ficha técnica de capacitación interna")</f>
        <v>GTH-FM-095 Ficha técnica de capacitación interna</v>
      </c>
      <c r="S37" s="19"/>
      <c r="T37" s="19"/>
      <c r="U37" s="19"/>
      <c r="V37" s="19"/>
      <c r="W37" s="20"/>
      <c r="X37" s="91"/>
      <c r="Y37" s="92"/>
      <c r="Z37" s="92"/>
      <c r="AA37" s="92"/>
      <c r="AB37" s="92"/>
      <c r="AC37" s="92"/>
      <c r="AD37" s="92"/>
      <c r="AE37" s="93"/>
    </row>
    <row r="38" spans="1:39" s="10" customFormat="1" ht="58.5" customHeight="1" x14ac:dyDescent="0.25">
      <c r="A38" s="13"/>
      <c r="B38" s="87" t="str">
        <f>HYPERLINK("https://www.supersociedades.gov.co/documents/107391/3467952/GTH-GU-005_InvestigacionesIncidentesAccidentesLaborales.pdf","GTH-GU-005 Reporte e investigación de incidentes, accidentes de trabajo y enfermedades laborales")</f>
        <v>GTH-GU-005 Reporte e investigación de incidentes, accidentes de trabajo y enfermedades laborales</v>
      </c>
      <c r="C38" s="87"/>
      <c r="D38" s="87"/>
      <c r="E38" s="87"/>
      <c r="F38" s="87"/>
      <c r="G38" s="87"/>
      <c r="H38" s="87"/>
      <c r="I38" s="94" t="str">
        <f>HYPERLINK("https://www.supersociedades.gov.co/documents/107391/3467952/GTH-PR-032_Consulta_Modifica_Manual_Fun_Estruct_Planta.pdf/","GTH PR 032 Consulta para la modificación del manual de funciones y competencias")</f>
        <v>GTH PR 032 Consulta para la modificación del manual de funciones y competencias</v>
      </c>
      <c r="J38" s="94"/>
      <c r="K38" s="94"/>
      <c r="L38" s="94"/>
      <c r="M38" s="87" t="str">
        <f>HYPERLINK("https://supersociedades.gov.co/documents/107391/3467264/GTH-FM-036_EntregaCargoFuncionario.xls","GTH-FM-036 Captura De Información Entrega Puesto De Trabajo")</f>
        <v>GTH-FM-036 Captura De Información Entrega Puesto De Trabajo</v>
      </c>
      <c r="N38" s="87"/>
      <c r="O38" s="87"/>
      <c r="P38" s="87"/>
      <c r="Q38" s="87"/>
      <c r="R38" s="18" t="str">
        <f>HYPERLINK("https://www.supersociedades.gov.co/documents/107391/3467264/GTH-FM-096_Entrega_EPP.xlsx","GTH-FM-096 Entrega de elementos de protección personal")</f>
        <v>GTH-FM-096 Entrega de elementos de protección personal</v>
      </c>
      <c r="S38" s="19"/>
      <c r="T38" s="19"/>
      <c r="U38" s="19"/>
      <c r="V38" s="19"/>
      <c r="W38" s="20"/>
      <c r="X38" s="91"/>
      <c r="Y38" s="92"/>
      <c r="Z38" s="92"/>
      <c r="AA38" s="92"/>
      <c r="AB38" s="92"/>
      <c r="AC38" s="92"/>
      <c r="AD38" s="92"/>
      <c r="AE38" s="93"/>
    </row>
    <row r="39" spans="1:39" s="10" customFormat="1" ht="54.75" customHeight="1" x14ac:dyDescent="0.25">
      <c r="A39" s="13"/>
      <c r="B39" s="87" t="str">
        <f>HYPERLINK("https://www.supersociedades.gov.co/documents/107391/3467952/GTH-GU-007_Gestion_EPP.pdf","GTH-GU-007 Gestión de elementos de protección personal – EPP")</f>
        <v>GTH-GU-007 Gestión de elementos de protección personal – EPP</v>
      </c>
      <c r="C39" s="87"/>
      <c r="D39" s="87"/>
      <c r="E39" s="87"/>
      <c r="F39" s="87"/>
      <c r="G39" s="87"/>
      <c r="H39" s="87"/>
      <c r="I39" s="94" t="str">
        <f>HYPERLINK("https://www.supersociedades.gov.co/documents/107391/3467952/GTH-PR-034_ProcedimientoGestionComisiones.pdf/","GTH-PR-034 Comisiones de servicios al interior")</f>
        <v>GTH-PR-034 Comisiones de servicios al interior</v>
      </c>
      <c r="J39" s="94"/>
      <c r="K39" s="94"/>
      <c r="L39" s="94"/>
      <c r="M39" s="87" t="str">
        <f>HYPERLINK("https://www.supersociedades.gov.co/documents/107391/3467264/GTH-FM-042_SolicitudTeletrabajo.docx/","GTH-FM-042 Solicitud de Teletrabajo")</f>
        <v>GTH-FM-042 Solicitud de Teletrabajo</v>
      </c>
      <c r="N39" s="87"/>
      <c r="O39" s="87"/>
      <c r="P39" s="87"/>
      <c r="Q39" s="87"/>
      <c r="R39" s="18" t="str">
        <f>HYPERLINK("https://www.supersociedades.gov.co/documents/107391/3467264/GTH-FM-097_Transferencia_Conocimiento_Puesto_Trabajo.xlsx","GTH-FM-097 Seguimiento transferencia de conocimientos al puesto de trabajo")</f>
        <v>GTH-FM-097 Seguimiento transferencia de conocimientos al puesto de trabajo</v>
      </c>
      <c r="S39" s="19"/>
      <c r="T39" s="19"/>
      <c r="U39" s="19"/>
      <c r="V39" s="19"/>
      <c r="W39" s="20"/>
      <c r="X39" s="91"/>
      <c r="Y39" s="92"/>
      <c r="Z39" s="92"/>
      <c r="AA39" s="92"/>
      <c r="AB39" s="92"/>
      <c r="AC39" s="92"/>
      <c r="AD39" s="92"/>
      <c r="AE39" s="93"/>
    </row>
    <row r="40" spans="1:39" s="10" customFormat="1" ht="57" customHeight="1" x14ac:dyDescent="0.25">
      <c r="A40" s="13"/>
      <c r="B40" s="18" t="str">
        <f>HYPERLINK("https://www.supersociedades.gov.co/documents/107391/3467952/GTH-GU-010_GuiaPrevencionSPA.pdf","GTH-GU-010 Guía para la prevención del consumo de sustancias psicoactivas y otras adicciones")</f>
        <v>GTH-GU-010 Guía para la prevención del consumo de sustancias psicoactivas y otras adicciones</v>
      </c>
      <c r="C40" s="19"/>
      <c r="D40" s="19"/>
      <c r="E40" s="19"/>
      <c r="F40" s="19"/>
      <c r="G40" s="19"/>
      <c r="H40" s="20"/>
      <c r="I40" s="94" t="str">
        <f>HYPERLINK("https://www.supersociedades.gov.co/documents/107391/3467952/GTH-PR-035_ProvisionVacantesCarreraAdministrativa.pdf","GTH-PR-035 Procedimiento para la provisión de vacantes en empleos de carrera administrativa a través del encargo")</f>
        <v>GTH-PR-035 Procedimiento para la provisión de vacantes en empleos de carrera administrativa a través del encargo</v>
      </c>
      <c r="J40" s="94"/>
      <c r="K40" s="94"/>
      <c r="L40" s="94"/>
      <c r="M40" s="87" t="str">
        <f>HYPERLINK("https://www.supersociedades.gov.co/documents/107391/3467264/GTH-FM-044_AcuerdoTeletrabajo.docx/","GTH-FM-044 Formato Acuerdo de Teletrabajo")</f>
        <v>GTH-FM-044 Formato Acuerdo de Teletrabajo</v>
      </c>
      <c r="N40" s="87"/>
      <c r="O40" s="87"/>
      <c r="P40" s="87"/>
      <c r="Q40" s="87"/>
      <c r="R40" s="18" t="str">
        <f>HYPERLINK("https://www.supersociedades.gov.co/documents/107391/3467264/GTH-FM-100_ConsentimientoInformado_PVE.docx","GTH-FM-100 Consentimiento informado programa de vigilancia epidemiológica al riesgo psicosocial")</f>
        <v>GTH-FM-100 Consentimiento informado programa de vigilancia epidemiológica al riesgo psicosocial</v>
      </c>
      <c r="S40" s="19"/>
      <c r="T40" s="19"/>
      <c r="U40" s="19"/>
      <c r="V40" s="19"/>
      <c r="W40" s="20"/>
      <c r="X40" s="91"/>
      <c r="Y40" s="92"/>
      <c r="Z40" s="92"/>
      <c r="AA40" s="92"/>
      <c r="AB40" s="92"/>
      <c r="AC40" s="92"/>
      <c r="AD40" s="92"/>
      <c r="AE40" s="93"/>
    </row>
    <row r="41" spans="1:39" s="10" customFormat="1" ht="50.25" customHeight="1" x14ac:dyDescent="0.25">
      <c r="A41" s="13"/>
      <c r="B41" s="18" t="str">
        <f>HYPERLINK("https://www.supersociedades.gov.co/documents/107391/3467952/GTH-GU-012_Pago_Nomina.pdf","GTH-G-012 Guía de Nómina")</f>
        <v>GTH-G-012 Guía de Nómina</v>
      </c>
      <c r="C41" s="19"/>
      <c r="D41" s="19"/>
      <c r="E41" s="19"/>
      <c r="F41" s="19"/>
      <c r="G41" s="19"/>
      <c r="H41" s="20"/>
      <c r="I41" s="94" t="str">
        <f>HYPERLINK("https://www.supersociedades.gov.co/documents/107391/3467952/GTH-PR-036_OtorgamientoPrimaDependiente.pdf","GTH-PR-036 Procedimiento para el reconocimiento y pago de la prima por dependientes")</f>
        <v>GTH-PR-036 Procedimiento para el reconocimiento y pago de la prima por dependientes</v>
      </c>
      <c r="J41" s="94"/>
      <c r="K41" s="94"/>
      <c r="L41" s="94"/>
      <c r="M41" s="87" t="str">
        <f>HYPERLINK("https://www.supersociedades.gov.co/documents/107391/3467264/GTH-FM-052_Concertaciones_Compromisos_Servidores.xlsx","GTH-FM-052 Concertación Compromisos Servidores")</f>
        <v>GTH-FM-052 Concertación Compromisos Servidores</v>
      </c>
      <c r="N41" s="87"/>
      <c r="O41" s="87"/>
      <c r="P41" s="87"/>
      <c r="Q41" s="87"/>
      <c r="R41" s="18" t="str">
        <f>HYPERLINK("https://www.supersociedades.gov.co/documents/107391/3467264/GTH-FM-101_Control_Refrigeracion_Congelacion_Nevera_Sala_Lactancia.xlsx","GTH-FM-101 Control de Temperatura de Refrigeración o Congelación Mensual de la Nevera de la Sala de Lactancia")</f>
        <v>GTH-FM-101 Control de Temperatura de Refrigeración o Congelación Mensual de la Nevera de la Sala de Lactancia</v>
      </c>
      <c r="S41" s="19"/>
      <c r="T41" s="19"/>
      <c r="U41" s="19"/>
      <c r="V41" s="19"/>
      <c r="W41" s="20"/>
      <c r="X41" s="91"/>
      <c r="Y41" s="92"/>
      <c r="Z41" s="92"/>
      <c r="AA41" s="92"/>
      <c r="AB41" s="92"/>
      <c r="AC41" s="92"/>
      <c r="AD41" s="92"/>
      <c r="AE41" s="93"/>
    </row>
    <row r="42" spans="1:39" s="10" customFormat="1" ht="56.25" customHeight="1" x14ac:dyDescent="0.25">
      <c r="A42" s="13"/>
      <c r="B42" s="18" t="str">
        <f>HYPERLINK("https://www.supersociedades.gov.co/documents/107391/3467952/GTH-GU-013_GuiaConflictosInteres.pdf/","GTH-GU-013 Guía para gestionar conflictos de intereses")</f>
        <v>GTH-GU-013 Guía para gestionar conflictos de intereses</v>
      </c>
      <c r="C42" s="19"/>
      <c r="D42" s="19"/>
      <c r="E42" s="19"/>
      <c r="F42" s="19"/>
      <c r="G42" s="19"/>
      <c r="H42" s="20"/>
      <c r="I42" s="94" t="str">
        <f>HYPERLINK("https://www.supersociedades.gov.co/documents/107391/3467952/GTH-PG-004_Habitos_Vida_Entornos_Laborales_Saludables.pdf","GTH-PG-004 Programa de Hábitos de Vida y Entornos Laborales Saludables")</f>
        <v>GTH-PG-004 Programa de Hábitos de Vida y Entornos Laborales Saludables</v>
      </c>
      <c r="J42" s="94"/>
      <c r="K42" s="94"/>
      <c r="L42" s="94"/>
      <c r="M42" s="87" t="str">
        <f>HYPERLINK("https://www.supersociedades.gov.co/documents/107391/3467264/GTH-F-053_Jornada_Laboral_Flexible.xlsx","GTH-FM-053 Inscripción Jornada Laboral Flexible")</f>
        <v>GTH-FM-053 Inscripción Jornada Laboral Flexible</v>
      </c>
      <c r="N42" s="87"/>
      <c r="O42" s="87"/>
      <c r="P42" s="87"/>
      <c r="Q42" s="87"/>
      <c r="R42" s="18" t="str">
        <f>HYPERLINK("https://www.supersociedades.gov.co/documents/107391/3467264/GTH-FM-102_Limpieza_Desinfeccion_Sala_Lactancia.xlsx","GTH-FM-102 Limpieza y Desinfección Sala De Lactancia SAFL")</f>
        <v>GTH-FM-102 Limpieza y Desinfección Sala De Lactancia SAFL</v>
      </c>
      <c r="S42" s="19"/>
      <c r="T42" s="19"/>
      <c r="U42" s="19"/>
      <c r="V42" s="19"/>
      <c r="W42" s="20"/>
      <c r="X42" s="91"/>
      <c r="Y42" s="92"/>
      <c r="Z42" s="92"/>
      <c r="AA42" s="92"/>
      <c r="AB42" s="92"/>
      <c r="AC42" s="92"/>
      <c r="AD42" s="92"/>
      <c r="AE42" s="93"/>
    </row>
    <row r="43" spans="1:39" s="10" customFormat="1" ht="54.75" customHeight="1" x14ac:dyDescent="0.25">
      <c r="A43" s="13"/>
      <c r="B43" s="30" t="str">
        <f>HYPERLINK("https://www.supersociedades.gov.co/documents/107391/3467952/GTH-GU-14_IdentificacionPeligrosValoracionRiesgosDeterminacionControles.pdf","GTH-GU-14 Identificación de peligros, valoración de riesgos y determinación de controles del SGSST")</f>
        <v>GTH-GU-14 Identificación de peligros, valoración de riesgos y determinación de controles del SGSST</v>
      </c>
      <c r="C43" s="31"/>
      <c r="D43" s="31"/>
      <c r="E43" s="31"/>
      <c r="F43" s="31"/>
      <c r="G43" s="31"/>
      <c r="H43" s="32"/>
      <c r="I43" s="94" t="str">
        <f>HYPERLINK("https://www.supersociedades.gov.co/documents/107391/3467952/GTH-PG-005_Incentivos.pdf","GTH-PG-005 Programa de incentivos")</f>
        <v>GTH-PG-005 Programa de incentivos</v>
      </c>
      <c r="J43" s="94"/>
      <c r="K43" s="94"/>
      <c r="L43" s="94"/>
      <c r="M43" s="87" t="str">
        <f>HYPERLINK("https://www.supersociedades.gov.co/documents/107391/3467264/GTH-FM-054_Evaluacion_Induccion.docx","GTH-FM-054 Evaluación de Inducción al Cargo")</f>
        <v>GTH-FM-054 Evaluación de Inducción al Cargo</v>
      </c>
      <c r="N43" s="87"/>
      <c r="O43" s="87"/>
      <c r="P43" s="87"/>
      <c r="Q43" s="87"/>
      <c r="R43" s="18" t="str">
        <f>HYPERLINK("https://www.supersociedades.gov.co/documents/107391/3467264/GTH-FM-103_Control_Ingresoa_Sala_Lactancia.xlsx","GTH-FM-103 Control de Asistencia Mensual Ingreso Madres Gestantes y Lactantes a la Sala de Lactancia SAFL")</f>
        <v>GTH-FM-103 Control de Asistencia Mensual Ingreso Madres Gestantes y Lactantes a la Sala de Lactancia SAFL</v>
      </c>
      <c r="S43" s="19"/>
      <c r="T43" s="19"/>
      <c r="U43" s="19"/>
      <c r="V43" s="19"/>
      <c r="W43" s="20"/>
      <c r="X43" s="91"/>
      <c r="Y43" s="92"/>
      <c r="Z43" s="92"/>
      <c r="AA43" s="92"/>
      <c r="AB43" s="92"/>
      <c r="AC43" s="92"/>
      <c r="AD43" s="92"/>
      <c r="AE43" s="93"/>
    </row>
    <row r="44" spans="1:39" s="10" customFormat="1" ht="54.75" customHeight="1" x14ac:dyDescent="0.25">
      <c r="A44" s="13"/>
      <c r="B44" s="30" t="str">
        <f>HYPERLINK("https://www.supersociedades.gov.co/documents/107391/3467952/GTH-GU-015_Guia_Requisitos_SST_Contratacion.pdf","GTH-GU-015 Requisitos de SST para la contratación")</f>
        <v>GTH-GU-015 Requisitos de SST para la contratación</v>
      </c>
      <c r="C44" s="31"/>
      <c r="D44" s="31"/>
      <c r="E44" s="31"/>
      <c r="F44" s="31"/>
      <c r="G44" s="31"/>
      <c r="H44" s="32"/>
      <c r="I44" s="94" t="str">
        <f>HYPERLINK("https://www.supersociedades.gov.co/documents/107391/3467952/GTH-PG-007_ProgramaVigilanciaEpideomiologico.pdf","GTH-PG-007 Programa de vigilancia epidemiológico para la prevención de desórdenes musculoesqueléticos")</f>
        <v>GTH-PG-007 Programa de vigilancia epidemiológico para la prevención de desórdenes musculoesqueléticos</v>
      </c>
      <c r="J44" s="94"/>
      <c r="K44" s="94"/>
      <c r="L44" s="94"/>
      <c r="M44" s="87" t="str">
        <f>HYPERLINK("https://www.supersociedades.gov.co/documents/107391/3467264/GTH-FM-058_NovedadesPersonal.xlsx","GTH-FM-058 Novedades para verificación de liquidación y pago de nómina")</f>
        <v>GTH-FM-058 Novedades para verificación de liquidación y pago de nómina</v>
      </c>
      <c r="N44" s="87"/>
      <c r="O44" s="87"/>
      <c r="P44" s="87"/>
      <c r="Q44" s="87"/>
      <c r="R44" s="18" t="str">
        <f>HYPERLINK("https://www.supersociedades.gov.co/documents/107391/3467264/GTH-FM-104_Formato_Informe_Actividades_Programa_Vigilancia.docx","GTH-FM-104 Formato Informe de Actividades Programa de Vigilancia Epidemiológica")</f>
        <v>GTH-FM-104 Formato Informe de Actividades Programa de Vigilancia Epidemiológica</v>
      </c>
      <c r="S44" s="19"/>
      <c r="T44" s="19"/>
      <c r="U44" s="19"/>
      <c r="V44" s="19"/>
      <c r="W44" s="20"/>
      <c r="X44" s="91"/>
      <c r="Y44" s="92"/>
      <c r="Z44" s="92"/>
      <c r="AA44" s="92"/>
      <c r="AB44" s="92"/>
      <c r="AC44" s="92"/>
      <c r="AD44" s="92"/>
      <c r="AE44" s="93"/>
    </row>
    <row r="45" spans="1:39" s="10" customFormat="1" ht="61.5" customHeight="1" x14ac:dyDescent="0.25">
      <c r="A45" s="13"/>
      <c r="B45" s="18" t="str">
        <f>HYPERLINK("https://www.supersociedades.gov.co/documents/107391/3467952/GTH-GU-016_ManejoProductosQuimicos.pdf","GTH-GU-016 Manejo seguro de productos químicos")</f>
        <v>GTH-GU-016 Manejo seguro de productos químicos</v>
      </c>
      <c r="C45" s="19"/>
      <c r="D45" s="19"/>
      <c r="E45" s="19"/>
      <c r="F45" s="19"/>
      <c r="G45" s="19"/>
      <c r="H45" s="20"/>
      <c r="I45" s="94" t="str">
        <f>HYPERLINK("https://www.supersociedades.gov.co/documents/107391/3467952/GTH-PG-008_VigilanciaEpidemiologicaRiesgoPsicosocial.pdf","GTH-PG-008 Programa de vigilancia epidemiológica de factores de riesgo psicosocial")</f>
        <v>GTH-PG-008 Programa de vigilancia epidemiológica de factores de riesgo psicosocial</v>
      </c>
      <c r="J45" s="94"/>
      <c r="K45" s="94"/>
      <c r="L45" s="94"/>
      <c r="M45" s="87" t="str">
        <f>HYPERLINK("https://www.supersociedades.gov.co/documents/107391/3467264/GTH-FM-060_HojaControlHistoriasLaborales.docx","GTH-FM-060 Hoja de control Historias Laborales")</f>
        <v>GTH-FM-060 Hoja de control Historias Laborales</v>
      </c>
      <c r="N45" s="87"/>
      <c r="O45" s="87"/>
      <c r="P45" s="87"/>
      <c r="Q45" s="87"/>
      <c r="R45" s="18" t="str">
        <f>HYPERLINK("https://www.supersociedades.gov.co/documents/107391/3467264/GTH-FM-105_Formato_Valoraci%C3%B3n_Fisoterap%C3%A9utica.docx","GTH-FM-105 Formato Valoración Fisoterapéutica")</f>
        <v>GTH-FM-105 Formato Valoración Fisoterapéutica</v>
      </c>
      <c r="S45" s="19"/>
      <c r="T45" s="19"/>
      <c r="U45" s="19"/>
      <c r="V45" s="19"/>
      <c r="W45" s="20"/>
      <c r="X45" s="91"/>
      <c r="Y45" s="92"/>
      <c r="Z45" s="92"/>
      <c r="AA45" s="92"/>
      <c r="AB45" s="92"/>
      <c r="AC45" s="92"/>
      <c r="AD45" s="92"/>
      <c r="AE45" s="93"/>
    </row>
    <row r="46" spans="1:39" s="10" customFormat="1" ht="50.25" customHeight="1" x14ac:dyDescent="0.25">
      <c r="A46" s="13"/>
      <c r="B46" s="18" t="str">
        <f>HYPERLINK("https://www.supersociedades.gov.co/documents/107391/3467952/GTH-GU-017_Aplicacion_Pruebas_Psicometricas.pdf","GTH-GU-017 Aplicación Pruebas Psicométricas")</f>
        <v>GTH-GU-017 Aplicación Pruebas Psicométricas</v>
      </c>
      <c r="C46" s="19"/>
      <c r="D46" s="19"/>
      <c r="E46" s="19"/>
      <c r="F46" s="19"/>
      <c r="G46" s="19"/>
      <c r="H46" s="20"/>
      <c r="I46" s="94" t="str">
        <f>HYPERLINK("https://www.supersociedades.gov.co/documents/107391/3467952/GTH-PRO-010_PVE_RCV.pdf/","GTH-PRO-010 Programa de vigilancia epidemiológica de Riesgo Cardiovascular")</f>
        <v>GTH-PRO-010 Programa de vigilancia epidemiológica de Riesgo Cardiovascular</v>
      </c>
      <c r="J46" s="94"/>
      <c r="K46" s="94"/>
      <c r="L46" s="94"/>
      <c r="M46" s="87" t="str">
        <f>HYPERLINK("https://www.supersociedades.gov.co/documents/107391/3467264/GTH-FM-061_PrestamoHistoriasLaborales.xlsx","GTH-FM-061 Formato préstamo historias laborales")</f>
        <v>GTH-FM-061 Formato préstamo historias laborales</v>
      </c>
      <c r="N46" s="87"/>
      <c r="O46" s="87"/>
      <c r="P46" s="87"/>
      <c r="Q46" s="87"/>
      <c r="R46" s="18" t="str">
        <f>HYPERLINK("https://www.supersociedades.gov.co/documents/107391/3467264/GTH-FM-106%20Matriz_seguimiento_PVE%20RCV.xlsx","GTH-FM-106 Matriz Seguimiento PVE Riesgo Cardiovascular")</f>
        <v>GTH-FM-106 Matriz Seguimiento PVE Riesgo Cardiovascular</v>
      </c>
      <c r="S46" s="19"/>
      <c r="T46" s="19"/>
      <c r="U46" s="19"/>
      <c r="V46" s="19"/>
      <c r="W46" s="20"/>
      <c r="X46" s="91"/>
      <c r="Y46" s="92"/>
      <c r="Z46" s="92"/>
      <c r="AA46" s="92"/>
      <c r="AB46" s="92"/>
      <c r="AC46" s="92"/>
      <c r="AD46" s="92"/>
      <c r="AE46" s="93"/>
    </row>
    <row r="47" spans="1:39" s="10" customFormat="1" ht="48.75" customHeight="1" x14ac:dyDescent="0.25">
      <c r="A47" s="13"/>
      <c r="B47" s="18" t="str">
        <f>HYPERLINK("https://www.supersociedades.gov.co/documents/107391/3467952/GTH-GU-018_Guia_Conceder_Permisos.pdf","GTH-GU-018 Guía para Conceder Permisos")</f>
        <v>GTH-GU-018 Guía para Conceder Permisos</v>
      </c>
      <c r="C47" s="19"/>
      <c r="D47" s="19"/>
      <c r="E47" s="19"/>
      <c r="F47" s="19"/>
      <c r="G47" s="19"/>
      <c r="H47" s="20"/>
      <c r="I47" s="94" t="str">
        <f>HYPERLINK("https://www.supersociedades.gov.co/documents/107391/3467952/GTH-PG-011_PrevencionRespuestaEmergencias.pdf","GTH-PG-011 Programa de prevención, preparación y respuesta a emergencias sede Bogotá")</f>
        <v>GTH-PG-011 Programa de prevención, preparación y respuesta a emergencias sede Bogotá</v>
      </c>
      <c r="J47" s="94"/>
      <c r="K47" s="94"/>
      <c r="L47" s="94"/>
      <c r="M47" s="87" t="str">
        <f>HYPERLINK("https://www.supersociedades.gov.co/documents/107391/3467264/GTH-FM-068_ActaReincorporacion.docx","GTH-FM-068 Acta de reintegro y readaptación laboral")</f>
        <v>GTH-FM-068 Acta de reintegro y readaptación laboral</v>
      </c>
      <c r="N47" s="87"/>
      <c r="O47" s="87"/>
      <c r="P47" s="87"/>
      <c r="Q47" s="87"/>
      <c r="R47" s="18" t="str">
        <f>HYPERLINK("https://www.supersociedades.gov.co/documents/107391/3467264/GTH-FM-107_MatrizIdentificacionPeligros_SGSST.xlsx","GTH-FM-107 Matriz de identificación de peligros, valoración del riesgo y determinación de controles del SGSST")</f>
        <v>GTH-FM-107 Matriz de identificación de peligros, valoración del riesgo y determinación de controles del SGSST</v>
      </c>
      <c r="S47" s="19"/>
      <c r="T47" s="19"/>
      <c r="U47" s="19"/>
      <c r="V47" s="19"/>
      <c r="W47" s="20"/>
      <c r="X47" s="91"/>
      <c r="Y47" s="92"/>
      <c r="Z47" s="92"/>
      <c r="AA47" s="92"/>
      <c r="AB47" s="92"/>
      <c r="AC47" s="92"/>
      <c r="AD47" s="92"/>
      <c r="AE47" s="93"/>
      <c r="AG47" s="19"/>
      <c r="AH47" s="19"/>
      <c r="AI47" s="19"/>
      <c r="AJ47" s="19"/>
      <c r="AK47" s="19"/>
      <c r="AL47" s="19"/>
      <c r="AM47" s="19"/>
    </row>
    <row r="48" spans="1:39" s="10" customFormat="1" ht="83.25" customHeight="1" x14ac:dyDescent="0.25">
      <c r="A48" s="13"/>
      <c r="B48" s="18" t="str">
        <f>HYPERLINK("https://www.supersociedades.gov.co/documents/107391/3467952/GTH-GU-019_Licencia_Luto.pdf","GTH-GU-019 Guía para Licencia de Luto")</f>
        <v>GTH-GU-019 Guía para Licencia de Luto</v>
      </c>
      <c r="C48" s="19"/>
      <c r="D48" s="19"/>
      <c r="E48" s="19"/>
      <c r="F48" s="19"/>
      <c r="G48" s="19"/>
      <c r="H48" s="20"/>
      <c r="I48" s="30" t="str">
        <f>HYPERLINK("https://www.supersociedades.gov.co/documents/107391/3467952/GTH-PG-012_ReintegroReadaptacionLaboral.pdf","GTH-PG-012 Reintegro y readaptación laboral")</f>
        <v>GTH-PG-012 Reintegro y readaptación laboral</v>
      </c>
      <c r="J48" s="95"/>
      <c r="K48" s="95"/>
      <c r="L48" s="32"/>
      <c r="M48" s="87" t="str">
        <f>HYPERLINK("https://www.supersociedades.gov.co/documents/107391/3467264/GTH-FM-069_SeguimientoReincorporacionLaboral.docx","GTH-FM-069 Seguimiento reintegro y readaptación laboral")</f>
        <v>GTH-FM-069 Seguimiento reintegro y readaptación laboral</v>
      </c>
      <c r="N48" s="87"/>
      <c r="O48" s="87"/>
      <c r="P48" s="87"/>
      <c r="Q48" s="87"/>
      <c r="R48" s="18" t="str">
        <f>HYPERLINK("https://www.supersociedades.gov.co/documents/107391/3467264/GTH-FM-108_MatrizElementosProteccionPersonal.xlsx","GTH-FM-108 Matriz de elementos de protección personal")</f>
        <v>GTH-FM-108 Matriz de elementos de protección personal</v>
      </c>
      <c r="S48" s="19"/>
      <c r="T48" s="19"/>
      <c r="U48" s="19"/>
      <c r="V48" s="19"/>
      <c r="W48" s="20"/>
      <c r="X48" s="91"/>
      <c r="Y48" s="92"/>
      <c r="Z48" s="92"/>
      <c r="AA48" s="92"/>
      <c r="AB48" s="92"/>
      <c r="AC48" s="92"/>
      <c r="AD48" s="92"/>
      <c r="AE48" s="93"/>
      <c r="AG48" s="19"/>
      <c r="AH48" s="19"/>
      <c r="AI48" s="19"/>
      <c r="AJ48" s="19"/>
      <c r="AK48" s="19"/>
      <c r="AL48" s="19"/>
      <c r="AM48" s="19"/>
    </row>
    <row r="49" spans="1:39" s="10" customFormat="1" ht="51" customHeight="1" x14ac:dyDescent="0.25">
      <c r="A49" s="13"/>
      <c r="B49" s="18" t="str">
        <f>HYPERLINK("https://supersociedades.gov.co/documents/107391/3467952/GTH-GU-020_ReglamentoHigieneSeguridadIndustrial.pdf","GTH-GU-020 Reglamento De Higiene Y Seguridad Industrial")</f>
        <v>GTH-GU-020 Reglamento De Higiene Y Seguridad Industrial</v>
      </c>
      <c r="C49" s="19"/>
      <c r="D49" s="19"/>
      <c r="E49" s="19"/>
      <c r="F49" s="19"/>
      <c r="G49" s="19"/>
      <c r="H49" s="20"/>
      <c r="I49" s="94" t="str">
        <f>HYPERLINK("https://www.supersociedades.gov.co/documents/107391/3467952/GTH-PT-001_Protocolo_Prevencion_Acoso_Laboral.pdf","GTH-PT-001 Prevención de acoso laboral")</f>
        <v>GTH-PT-001 Prevención de acoso laboral</v>
      </c>
      <c r="J49" s="94"/>
      <c r="K49" s="94"/>
      <c r="L49" s="94"/>
      <c r="M49" s="87" t="str">
        <f>HYPERLINK("https://www.supersociedades.gov.co/documents/107391/3467264/GTH-FM-071_Profesiograma.xlsx","GTH-FM-071_Profesiograma")</f>
        <v>GTH-FM-071_Profesiograma</v>
      </c>
      <c r="N49" s="87"/>
      <c r="O49" s="87"/>
      <c r="P49" s="87"/>
      <c r="Q49" s="87"/>
      <c r="R49" s="18" t="str">
        <f>HYPERLINK("https://www.supersociedades.gov.co/documents/107391/3467264/GTH-FM-109_SatisfaccionTransferenciaAprendizaje.xlsx/","GTH-FM-109 Satisfacción y transferencia de aprendizaje")</f>
        <v>GTH-FM-109 Satisfacción y transferencia de aprendizaje</v>
      </c>
      <c r="S49" s="19"/>
      <c r="T49" s="19"/>
      <c r="U49" s="19"/>
      <c r="V49" s="19"/>
      <c r="W49" s="20"/>
      <c r="X49" s="91"/>
      <c r="Y49" s="92"/>
      <c r="Z49" s="92"/>
      <c r="AA49" s="92"/>
      <c r="AB49" s="92"/>
      <c r="AC49" s="92"/>
      <c r="AD49" s="92"/>
      <c r="AE49" s="93"/>
    </row>
    <row r="50" spans="1:39" s="10" customFormat="1" ht="39" customHeight="1" x14ac:dyDescent="0.25">
      <c r="A50" s="13"/>
      <c r="B50" s="18" t="str">
        <f>HYPERLINK("https://www.supersociedades.gov.co/documents/107391/3467952/GTH-PR-002_CooperacionAcademicaInstitucional.pdf/","GTH-PR-002 Cooperación Academica Institucional")</f>
        <v>GTH-PR-002 Cooperación Academica Institucional</v>
      </c>
      <c r="C50" s="19"/>
      <c r="D50" s="19"/>
      <c r="E50" s="19"/>
      <c r="F50" s="19"/>
      <c r="G50" s="19"/>
      <c r="H50" s="20"/>
      <c r="I50" s="94" t="str">
        <f>HYPERLINK("https://www.supersociedades.gov.co/documents/107391/3467952/GTH-PT-002_SeguridadDeportivoRecreativo.pdf","GTH-PT-002 Protocolo de seguridad, deportivo y recreativo")</f>
        <v>GTH-PT-002 Protocolo de seguridad, deportivo y recreativo</v>
      </c>
      <c r="J50" s="94"/>
      <c r="K50" s="94"/>
      <c r="L50" s="94"/>
      <c r="M50" s="87" t="str">
        <f>HYPERLINK("https://www.supersociedades.gov.co/documents/107391/3467264/GTH-FM-073_EstudioProvisionVacantesxEncargo.docx","GTH-FM-073 Estudio de provisión de vacantes mediante encargo")</f>
        <v>GTH-FM-073 Estudio de provisión de vacantes mediante encargo</v>
      </c>
      <c r="N50" s="87"/>
      <c r="O50" s="87"/>
      <c r="P50" s="87"/>
      <c r="Q50" s="87"/>
      <c r="R50" s="18" t="str">
        <f>HYPERLINK("https://www.supersociedades.gov.co/documents/107391/3467264/GTH-FM-110_Inspecciones_Seguridad_SGSST.xls/","GTH-FM-110 Inspecciones de Seguridad - SGSST")</f>
        <v>GTH-FM-110 Inspecciones de Seguridad - SGSST</v>
      </c>
      <c r="S50" s="19"/>
      <c r="T50" s="19"/>
      <c r="U50" s="19"/>
      <c r="V50" s="19"/>
      <c r="W50" s="20"/>
      <c r="X50" s="91"/>
      <c r="Y50" s="92"/>
      <c r="Z50" s="92"/>
      <c r="AA50" s="92"/>
      <c r="AB50" s="92"/>
      <c r="AC50" s="92"/>
      <c r="AD50" s="92"/>
      <c r="AE50" s="93"/>
    </row>
    <row r="51" spans="1:39" s="10" customFormat="1" ht="61.5" customHeight="1" x14ac:dyDescent="0.25">
      <c r="A51" s="13"/>
      <c r="B51" s="18" t="str">
        <f>HYPERLINK("https://www.supersociedades.gov.co/documents/107391/3467952/GTH-PR-008_PagoNomina.pdf","GTH-PR-008 Pago de Nómina")</f>
        <v>GTH-PR-008 Pago de Nómina</v>
      </c>
      <c r="C51" s="19"/>
      <c r="D51" s="19"/>
      <c r="E51" s="19"/>
      <c r="F51" s="19"/>
      <c r="G51" s="19"/>
      <c r="H51" s="20"/>
      <c r="I51" s="94" t="str">
        <f>HYPERLINK("https://www.supersociedades.gov.co/documents/107391/3467952/GTH-PG-013_ProgramaRespuestaEmergencias_Intendencia_ZonaNorte.pdf","GTH-PG-013 Programa de prevención, preparación y respuesta a emergencias intendencia regional de la Zona Norte")</f>
        <v>GTH-PG-013 Programa de prevención, preparación y respuesta a emergencias intendencia regional de la Zona Norte</v>
      </c>
      <c r="J51" s="94"/>
      <c r="K51" s="94"/>
      <c r="L51" s="94"/>
      <c r="M51" s="87" t="str">
        <f>HYPERLINK("https://www.supersociedades.gov.co/documents/107391/3467264/GTH-FM-074_Entrevista_Retiro.docx","GTH-FM-074 Entrevista de retiro")</f>
        <v>GTH-FM-074 Entrevista de retiro</v>
      </c>
      <c r="N51" s="87"/>
      <c r="O51" s="87"/>
      <c r="P51" s="87"/>
      <c r="Q51" s="87"/>
      <c r="R51" s="30" t="str">
        <f>HYPERLINK("https://www.supersociedades.gov.co/documents/107391/3467264/GTH-FM-111_InventarioSustanciasQuimicas.xlsx","GTH-FM-111 Inventario de sustancias químicas")</f>
        <v>GTH-FM-111 Inventario de sustancias químicas</v>
      </c>
      <c r="S51" s="31"/>
      <c r="T51" s="31"/>
      <c r="U51" s="31"/>
      <c r="V51" s="31"/>
      <c r="W51" s="32"/>
      <c r="X51" s="91"/>
      <c r="Y51" s="92"/>
      <c r="Z51" s="92"/>
      <c r="AA51" s="92"/>
      <c r="AB51" s="92"/>
      <c r="AC51" s="92"/>
      <c r="AD51" s="92"/>
      <c r="AE51" s="93"/>
    </row>
    <row r="52" spans="1:39" s="10" customFormat="1" ht="81.75" customHeight="1" x14ac:dyDescent="0.25">
      <c r="A52" s="13"/>
      <c r="B52" s="18" t="str">
        <f>HYPERLINK("https://www.supersociedades.gov.co/documents/107391/3467952/GTH-PR-010_PagoLiquidacionesDefinitivas.pdf/","GTH-PR-010 Pago de liquidaciones definitivas")</f>
        <v>GTH-PR-010 Pago de liquidaciones definitivas</v>
      </c>
      <c r="C52" s="19"/>
      <c r="D52" s="19"/>
      <c r="E52" s="19"/>
      <c r="F52" s="19"/>
      <c r="G52" s="19"/>
      <c r="H52" s="20"/>
      <c r="I52" s="94" t="str">
        <f>HYPERLINK("https://www.supersociedades.gov.co/documents/107391/3467952/GTH-PG-014_ProgramaRespuestaEmergencias_Intendencia_ZonaSantanderesArauca.pdf","GTH-PG-014 Programa de prevención, preparación y respuesta a emergencias intendencia regional de la Zona Santanderes y Arauca")</f>
        <v>GTH-PG-014 Programa de prevención, preparación y respuesta a emergencias intendencia regional de la Zona Santanderes y Arauca</v>
      </c>
      <c r="J52" s="94"/>
      <c r="K52" s="94"/>
      <c r="L52" s="94"/>
      <c r="M52" s="18" t="str">
        <f>HYPERLINK("https://www.supersociedades.gov.co/documents/107391/3467264/GTH-FM-075_VerificacionRequisitosSST_Contratista.xlsx","GTH-FM-075 Verificación requisitos SST para contratistas")</f>
        <v>GTH-FM-075 Verificación requisitos SST para contratistas</v>
      </c>
      <c r="N52" s="19"/>
      <c r="O52" s="19"/>
      <c r="P52" s="19"/>
      <c r="Q52" s="20"/>
      <c r="R52" s="30" t="str">
        <f>HYPERLINK("https://www.supersociedades.gov.co/documents/107391/3467264/GTH-FM-112_Distribucion_Empleos_Planta.xlsx","GTH-FM-112 Distribución Empleos de Planta")</f>
        <v>GTH-FM-112 Distribución Empleos de Planta</v>
      </c>
      <c r="S52" s="31"/>
      <c r="T52" s="31"/>
      <c r="U52" s="31"/>
      <c r="V52" s="31"/>
      <c r="W52" s="32"/>
      <c r="X52" s="91"/>
      <c r="Y52" s="92"/>
      <c r="Z52" s="92"/>
      <c r="AA52" s="92"/>
      <c r="AB52" s="92"/>
      <c r="AC52" s="92"/>
      <c r="AD52" s="92"/>
      <c r="AE52" s="93"/>
    </row>
    <row r="53" spans="1:39" s="10" customFormat="1" ht="84.75" customHeight="1" x14ac:dyDescent="0.25">
      <c r="A53" s="13"/>
      <c r="B53" s="18" t="str">
        <f>HYPERLINK("https://www.supersociedades.gov.co/documents/107391/3467952/GTH-PR-011_PagoCesantias.pdf","GTH-PR-011 Pago de cesantías")</f>
        <v>GTH-PR-011 Pago de cesantías</v>
      </c>
      <c r="C53" s="19"/>
      <c r="D53" s="19"/>
      <c r="E53" s="19"/>
      <c r="F53" s="19"/>
      <c r="G53" s="19"/>
      <c r="H53" s="20"/>
      <c r="I53" s="94" t="str">
        <f>HYPERLINK("https://www.supersociedades.gov.co/documents/107391/3467952/GTH-PG-015_ProgramaRespuestaEmergenciasIntendencia_ZonaSur.pdf","GTH-PG-015 Programa de prevención, preparación y respuesta a emergencias intendencia regional de la Zona Sur")</f>
        <v>GTH-PG-015 Programa de prevención, preparación y respuesta a emergencias intendencia regional de la Zona Sur</v>
      </c>
      <c r="J53" s="94"/>
      <c r="K53" s="94"/>
      <c r="L53" s="94"/>
      <c r="M53" s="87" t="str">
        <f>HYPERLINK("https://www.supersociedades.gov.co/documents/107391/3467264/GTH-FM-076_Interponer_Queja_Presunto_Acoso.docx","GTH-FM-076 Quejas presuntas conductas acoso laboral / sexual")</f>
        <v>GTH-FM-076 Quejas presuntas conductas acoso laboral / sexual</v>
      </c>
      <c r="N53" s="87"/>
      <c r="O53" s="87"/>
      <c r="P53" s="87"/>
      <c r="Q53" s="87"/>
      <c r="R53" s="20" t="str">
        <f>HYPERLINK("https://www.supersociedades.gov.co/documents/107391/3467264/GTH-FM-113_ActaInformeGestionGerentesPublicos.docx","GTH-FM-113 Acta de informe de gestión para gerentes públicos")</f>
        <v>GTH-FM-113 Acta de informe de gestión para gerentes públicos</v>
      </c>
      <c r="S53" s="87"/>
      <c r="T53" s="87"/>
      <c r="U53" s="87"/>
      <c r="V53" s="87"/>
      <c r="W53" s="87"/>
      <c r="X53" s="91"/>
      <c r="Y53" s="92"/>
      <c r="Z53" s="92"/>
      <c r="AA53" s="92"/>
      <c r="AB53" s="92"/>
      <c r="AC53" s="92"/>
      <c r="AD53" s="92"/>
      <c r="AE53" s="93"/>
    </row>
    <row r="54" spans="1:39" s="10" customFormat="1" ht="101.25" customHeight="1" x14ac:dyDescent="0.25">
      <c r="A54" s="13"/>
      <c r="B54" s="18" t="str">
        <f>HYPERLINK("https://www.supersociedades.gov.co/documents/107391/3467952/GTH-PR-012_Plan_Complementario.pdf","GTH-PR-012 Gestión del acuerdo para plan complementario especial de salud")</f>
        <v>GTH-PR-012 Gestión del acuerdo para plan complementario especial de salud</v>
      </c>
      <c r="C54" s="19"/>
      <c r="D54" s="19"/>
      <c r="E54" s="19"/>
      <c r="F54" s="19"/>
      <c r="G54" s="19"/>
      <c r="H54" s="20"/>
      <c r="I54" s="94" t="str">
        <f>HYPERLINK("https://www.supersociedades.gov.co/documents/107391/3467952/GTH-PG-016_ProgramaRespuestaEmergencias_Intendencia_ZonaCaribeArchipielago.pdf","GTH-PG-016 Programa de prevención, preparación y respuesta a emergencias intendencia regional de la Zona Caribe y del Archipiélago de San Andrés, Providencia y Santa Catalina")</f>
        <v>GTH-PG-016 Programa de prevención, preparación y respuesta a emergencias intendencia regional de la Zona Caribe y del Archipiélago de San Andrés, Providencia y Santa Catalina</v>
      </c>
      <c r="J54" s="94"/>
      <c r="K54" s="94"/>
      <c r="L54" s="94"/>
      <c r="M54" s="87" t="str">
        <f>HYPERLINK("https://www.supersociedades.gov.co/documents/107391/3467264/GTH-FM-077_Clausula_Confidencialidad.docx","GTH-FM-077 Cláusula de confidencialidad - miembros comité")</f>
        <v>GTH-FM-077 Cláusula de confidencialidad - miembros comité</v>
      </c>
      <c r="N54" s="87"/>
      <c r="O54" s="87"/>
      <c r="P54" s="87"/>
      <c r="Q54" s="87"/>
      <c r="R54" s="20"/>
      <c r="S54" s="87"/>
      <c r="T54" s="87"/>
      <c r="U54" s="87"/>
      <c r="V54" s="87"/>
      <c r="W54" s="87"/>
      <c r="X54" s="91"/>
      <c r="Y54" s="92"/>
      <c r="Z54" s="92"/>
      <c r="AA54" s="92"/>
      <c r="AB54" s="92"/>
      <c r="AC54" s="92"/>
      <c r="AD54" s="92"/>
      <c r="AE54" s="93"/>
    </row>
    <row r="55" spans="1:39" s="10" customFormat="1" ht="75" customHeight="1" x14ac:dyDescent="0.25">
      <c r="A55" s="13"/>
      <c r="B55" s="18" t="str">
        <f>HYPERLINK("https://www.supersociedades.gov.co/documents/107391/3467952/GTH-PR-013_CertificacionesLaborales.pdf","GTH-PR-013 Procedimiento Certificaciones Laborales")</f>
        <v>GTH-PR-013 Procedimiento Certificaciones Laborales</v>
      </c>
      <c r="C55" s="19"/>
      <c r="D55" s="19"/>
      <c r="E55" s="19"/>
      <c r="F55" s="19"/>
      <c r="G55" s="19"/>
      <c r="H55" s="20"/>
      <c r="I55" s="94" t="str">
        <f>HYPERLINK("https://www.supersociedades.gov.co/documents/107391/3467952/GTH-PG-017_ProgramaRespuestaEmergenciasIntendencia_ZonaEjeCafetero.pdf","GTH-PG-017 Programa de prevención, preparación y respuesta a emergencias intendencia regional de la Zona Eje Cafetero")</f>
        <v>GTH-PG-017 Programa de prevención, preparación y respuesta a emergencias intendencia regional de la Zona Eje Cafetero</v>
      </c>
      <c r="J55" s="94"/>
      <c r="K55" s="94"/>
      <c r="L55" s="94"/>
      <c r="M55" s="87" t="str">
        <f>HYPERLINK("https://www.supersociedades.gov.co/documents/107391/3467264/GTH-FM-079_ReporteInvestigacionesIncidentesAccidentesTrabajo.xlsx","GTH-FM-079 Reporte de investigación de incidentes y accidentes de trabajo")</f>
        <v>GTH-FM-079 Reporte de investigación de incidentes y accidentes de trabajo</v>
      </c>
      <c r="N55" s="87"/>
      <c r="O55" s="87"/>
      <c r="P55" s="87"/>
      <c r="Q55" s="87"/>
      <c r="R55" s="30"/>
      <c r="S55" s="95"/>
      <c r="T55" s="95"/>
      <c r="U55" s="95"/>
      <c r="V55" s="95"/>
      <c r="W55" s="32"/>
      <c r="X55" s="91"/>
      <c r="Y55" s="92"/>
      <c r="Z55" s="92"/>
      <c r="AA55" s="92"/>
      <c r="AB55" s="92"/>
      <c r="AC55" s="92"/>
      <c r="AD55" s="92"/>
      <c r="AE55" s="93"/>
    </row>
    <row r="56" spans="1:39" s="10" customFormat="1" ht="60.75" customHeight="1" x14ac:dyDescent="0.25">
      <c r="A56" s="13"/>
      <c r="B56" s="18" t="str">
        <f>HYPERLINK("https://www.supersociedades.gov.co/documents/107391/3467952/GTH-PR-014_TramiteComisionesServiciosEstudiosExterior.pdf","GTH-PR-014 Trámite para comisiones de servicios y de estudios al exterior del país")</f>
        <v>GTH-PR-014 Trámite para comisiones de servicios y de estudios al exterior del país</v>
      </c>
      <c r="C56" s="19"/>
      <c r="D56" s="19"/>
      <c r="E56" s="19"/>
      <c r="F56" s="19"/>
      <c r="G56" s="19"/>
      <c r="H56" s="20"/>
      <c r="I56" s="94" t="str">
        <f>HYPERLINK("https://www.supersociedades.gov.co/documents/107391/3467952/GTH-PG-018_ProgramaRespuestaEmergencias_Intendencia_ZonaOccidental.pdf","GTH-PG-018 Programa de prevención, preparación y respuesta a emergencias intendencia regional de la Zona Occidental y Costa Pacífica")</f>
        <v>GTH-PG-018 Programa de prevención, preparación y respuesta a emergencias intendencia regional de la Zona Occidental y Costa Pacífica</v>
      </c>
      <c r="J56" s="94"/>
      <c r="K56" s="94"/>
      <c r="L56" s="94"/>
      <c r="M56" s="87" t="str">
        <f>HYPERLINK("https://www.supersociedades.gov.co/documents/107391/3467264/GTH-FM-081_AjusteCondicionesErgonomicas.xlsx","GTH-FM-081 Ajuste de condiciones ergonómicas")</f>
        <v>GTH-FM-081 Ajuste de condiciones ergonómicas</v>
      </c>
      <c r="N56" s="87"/>
      <c r="O56" s="87"/>
      <c r="P56" s="87"/>
      <c r="Q56" s="87"/>
      <c r="R56" s="30"/>
      <c r="S56" s="95"/>
      <c r="T56" s="95"/>
      <c r="U56" s="95"/>
      <c r="V56" s="95"/>
      <c r="W56" s="32"/>
      <c r="X56" s="91"/>
      <c r="Y56" s="92"/>
      <c r="Z56" s="92"/>
      <c r="AA56" s="92"/>
      <c r="AB56" s="92"/>
      <c r="AC56" s="92"/>
      <c r="AD56" s="92"/>
      <c r="AE56" s="93"/>
    </row>
    <row r="57" spans="1:39" s="10" customFormat="1" ht="60" customHeight="1" x14ac:dyDescent="0.25">
      <c r="A57" s="13"/>
      <c r="B57" s="30" t="str">
        <f>HYPERLINK("https://www.supersociedades.gov.co/documents/107391/3467952/GTH-PR-018_Induccion_Reinduccion_Institucional.pdf","GTH-PR-018 Procedimiento inducción y reinduccion y a puesto de trabajo")</f>
        <v>GTH-PR-018 Procedimiento inducción y reinduccion y a puesto de trabajo</v>
      </c>
      <c r="C57" s="31"/>
      <c r="D57" s="31"/>
      <c r="E57" s="31"/>
      <c r="F57" s="31"/>
      <c r="G57" s="31"/>
      <c r="H57" s="32"/>
      <c r="I57" s="94"/>
      <c r="J57" s="94"/>
      <c r="K57" s="94"/>
      <c r="L57" s="94"/>
      <c r="M57" s="87"/>
      <c r="N57" s="87"/>
      <c r="O57" s="87"/>
      <c r="P57" s="87"/>
      <c r="Q57" s="87"/>
      <c r="X57" s="91"/>
      <c r="Y57" s="92"/>
      <c r="Z57" s="92"/>
      <c r="AA57" s="92"/>
      <c r="AB57" s="92"/>
      <c r="AC57" s="92"/>
      <c r="AD57" s="92"/>
      <c r="AE57" s="93"/>
    </row>
    <row r="58" spans="1:39" s="10" customFormat="1" ht="53.25" customHeight="1" x14ac:dyDescent="0.25">
      <c r="A58" s="13"/>
      <c r="B58" s="30" t="str">
        <f>HYPERLINK("https://www.supersociedades.gov.co/documents/107391/3467952/GTH-PR-019_Solicitud_Credito_Vivienda.pdf","GTH-PR-019 Procedimiento Crédito de Vivienda")</f>
        <v>GTH-PR-019 Procedimiento Crédito de Vivienda</v>
      </c>
      <c r="C58" s="96"/>
      <c r="D58" s="96"/>
      <c r="E58" s="96"/>
      <c r="F58" s="96"/>
      <c r="G58" s="96"/>
      <c r="H58" s="97"/>
      <c r="I58" s="30"/>
      <c r="J58" s="31"/>
      <c r="K58" s="31"/>
      <c r="L58" s="32"/>
      <c r="M58" s="87"/>
      <c r="N58" s="87"/>
      <c r="O58" s="87"/>
      <c r="P58" s="87"/>
      <c r="Q58" s="87"/>
      <c r="X58" s="91"/>
      <c r="Y58" s="92"/>
      <c r="Z58" s="92"/>
      <c r="AA58" s="92"/>
      <c r="AB58" s="92"/>
      <c r="AC58" s="92"/>
      <c r="AD58" s="92"/>
      <c r="AE58" s="93"/>
      <c r="AG58" s="19"/>
      <c r="AH58" s="19"/>
      <c r="AI58" s="19"/>
      <c r="AJ58" s="19"/>
      <c r="AK58" s="19"/>
      <c r="AL58" s="19"/>
      <c r="AM58" s="19"/>
    </row>
    <row r="59" spans="1:39" s="8" customFormat="1" ht="6" customHeight="1" x14ac:dyDescent="0.25">
      <c r="B59" s="67" t="s">
        <v>77</v>
      </c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9"/>
      <c r="R59" s="36" t="s">
        <v>78</v>
      </c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9" s="1" customFormat="1" ht="8.1" customHeight="1" x14ac:dyDescent="0.25"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9" x14ac:dyDescent="0.25">
      <c r="A61" s="6"/>
      <c r="B61" s="7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5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9" ht="38.1" customHeight="1" x14ac:dyDescent="0.25">
      <c r="A62" s="6"/>
      <c r="B62" s="76" t="str">
        <f>HYPERLINK("https://www.supersociedades.gov.co/web/nuestra-entidad/indicadores","Indicadores de Gestión")</f>
        <v>Indicadores de Gestión</v>
      </c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8"/>
      <c r="R62" s="79" t="str">
        <f>HYPERLINK("https://www.supersociedades.gov.co/documents/107391/3473426/18_NormogramaTH.xlsx/","Normograma")</f>
        <v>Normograma</v>
      </c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1"/>
    </row>
    <row r="63" spans="1:39" ht="38.1" customHeight="1" x14ac:dyDescent="0.25">
      <c r="A63" s="6"/>
      <c r="B63" s="76" t="str">
        <f>HYPERLINK("https://www.supersociedades.gov.co/documents/107391/3473926/RiesgosProcesos.xlsx","Riesgos de Gestión")</f>
        <v>Riesgos de Gestión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8"/>
      <c r="R63" s="42" t="s">
        <v>79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4"/>
    </row>
    <row r="64" spans="1:39" ht="38.1" customHeight="1" x14ac:dyDescent="0.25">
      <c r="A64" s="6"/>
      <c r="B64" s="82" t="str">
        <f>HYPERLINK("https://www.supersociedades.gov.co/documents/107391/3474245/RiesgosCorrupcion.xlsx","Riesgos de Corrupción")</f>
        <v>Riesgos de Corrupción</v>
      </c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8"/>
      <c r="R64" s="79" t="str">
        <f>HYPERLINK("https://www.supersociedades.gov.co/documents/107391/3463817/GIN-FM
-011_MatrizRequisitosVsProcesos.xlsx","Requisitos SGI vs Procesos")</f>
        <v>Requisitos SGI vs Procesos</v>
      </c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1"/>
    </row>
    <row r="65" spans="1:31" ht="38.1" customHeight="1" x14ac:dyDescent="0.25">
      <c r="A65" s="6"/>
      <c r="B65" s="24" t="s">
        <v>112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6"/>
      <c r="R65" s="21" t="str">
        <f>HYPERLINK("https://www.supersociedades.gov.co/documents/107391/3475053/MatricesIdentificacionPeligros_SGSST.docx","Matriz Identificación Peligros SGSST")</f>
        <v>Matriz Identificación Peligros SGSST</v>
      </c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3"/>
    </row>
    <row r="66" spans="1:31" ht="38.1" customHeight="1" x14ac:dyDescent="0.25">
      <c r="A66" s="6"/>
      <c r="B66" s="27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9"/>
      <c r="R66" s="21" t="str">
        <f>HYPERLINK("https://www.supersociedades.gov.co/documents/107391/3473426/Matriz_Requisitos_Legales_SST.xlsx","Matriz Requisitos Legales SGSST")</f>
        <v>Matriz Requisitos Legales SGSST</v>
      </c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3"/>
    </row>
    <row r="67" spans="1:31" ht="24.95" customHeight="1" x14ac:dyDescent="0.25">
      <c r="B67" s="42" t="s">
        <v>80</v>
      </c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4"/>
    </row>
    <row r="68" spans="1:31" ht="44.25" customHeight="1" x14ac:dyDescent="0.25">
      <c r="B68" s="64" t="s">
        <v>81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6"/>
    </row>
    <row r="69" spans="1:31" ht="8.1" customHeight="1" x14ac:dyDescent="0.25">
      <c r="A69" s="1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</row>
    <row r="70" spans="1:31" ht="30.75" customHeight="1" x14ac:dyDescent="0.25">
      <c r="B70" s="42" t="s">
        <v>82</v>
      </c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4"/>
    </row>
    <row r="71" spans="1:31" ht="27" customHeight="1" x14ac:dyDescent="0.25">
      <c r="B71" s="53"/>
      <c r="C71" s="54"/>
      <c r="D71" s="54"/>
      <c r="E71" s="54"/>
      <c r="F71" s="55"/>
      <c r="G71" s="42" t="s">
        <v>83</v>
      </c>
      <c r="H71" s="43"/>
      <c r="I71" s="43"/>
      <c r="J71" s="43"/>
      <c r="K71" s="43"/>
      <c r="L71" s="43"/>
      <c r="M71" s="43"/>
      <c r="N71" s="43"/>
      <c r="O71" s="44"/>
      <c r="P71" s="42" t="s">
        <v>84</v>
      </c>
      <c r="Q71" s="43"/>
      <c r="R71" s="43"/>
      <c r="S71" s="43"/>
      <c r="T71" s="43"/>
      <c r="U71" s="43"/>
      <c r="V71" s="43"/>
      <c r="W71" s="43"/>
      <c r="X71" s="44"/>
      <c r="Y71" s="36" t="s">
        <v>6</v>
      </c>
      <c r="Z71" s="36"/>
      <c r="AA71" s="36"/>
      <c r="AB71" s="36"/>
      <c r="AC71" s="36"/>
      <c r="AD71" s="36"/>
      <c r="AE71" s="36"/>
    </row>
    <row r="72" spans="1:31" ht="24.95" customHeight="1" x14ac:dyDescent="0.25">
      <c r="B72" s="56" t="s">
        <v>85</v>
      </c>
      <c r="C72" s="57"/>
      <c r="D72" s="57"/>
      <c r="E72" s="57"/>
      <c r="F72" s="58"/>
      <c r="G72" s="53" t="s">
        <v>86</v>
      </c>
      <c r="H72" s="54"/>
      <c r="I72" s="54"/>
      <c r="J72" s="54"/>
      <c r="K72" s="54"/>
      <c r="L72" s="54"/>
      <c r="M72" s="54"/>
      <c r="N72" s="54"/>
      <c r="O72" s="55"/>
      <c r="P72" s="53" t="s">
        <v>87</v>
      </c>
      <c r="Q72" s="54"/>
      <c r="R72" s="54"/>
      <c r="S72" s="54"/>
      <c r="T72" s="54"/>
      <c r="U72" s="54"/>
      <c r="V72" s="54"/>
      <c r="W72" s="54"/>
      <c r="X72" s="55"/>
      <c r="Y72" s="52">
        <v>45488</v>
      </c>
      <c r="Z72" s="34"/>
      <c r="AA72" s="34"/>
      <c r="AB72" s="34"/>
      <c r="AC72" s="34"/>
      <c r="AD72" s="34"/>
      <c r="AE72" s="34"/>
    </row>
    <row r="73" spans="1:31" ht="24.95" customHeight="1" x14ac:dyDescent="0.25">
      <c r="B73" s="56" t="s">
        <v>88</v>
      </c>
      <c r="C73" s="57"/>
      <c r="D73" s="57"/>
      <c r="E73" s="57"/>
      <c r="F73" s="58"/>
      <c r="G73" s="53" t="s">
        <v>89</v>
      </c>
      <c r="H73" s="54"/>
      <c r="I73" s="54"/>
      <c r="J73" s="54"/>
      <c r="K73" s="54"/>
      <c r="L73" s="54"/>
      <c r="M73" s="54"/>
      <c r="N73" s="54"/>
      <c r="O73" s="55"/>
      <c r="P73" s="53" t="s">
        <v>90</v>
      </c>
      <c r="Q73" s="54"/>
      <c r="R73" s="54"/>
      <c r="S73" s="54"/>
      <c r="T73" s="54"/>
      <c r="U73" s="54"/>
      <c r="V73" s="54"/>
      <c r="W73" s="54"/>
      <c r="X73" s="55"/>
      <c r="Y73" s="52">
        <v>45853</v>
      </c>
      <c r="Z73" s="34"/>
      <c r="AA73" s="34"/>
      <c r="AB73" s="34"/>
      <c r="AC73" s="34"/>
      <c r="AD73" s="34"/>
      <c r="AE73" s="34"/>
    </row>
    <row r="74" spans="1:31" ht="24.95" customHeight="1" x14ac:dyDescent="0.25">
      <c r="B74" s="56" t="s">
        <v>91</v>
      </c>
      <c r="C74" s="57"/>
      <c r="D74" s="57"/>
      <c r="E74" s="57"/>
      <c r="F74" s="58"/>
      <c r="G74" s="53" t="s">
        <v>92</v>
      </c>
      <c r="H74" s="54"/>
      <c r="I74" s="54"/>
      <c r="J74" s="54"/>
      <c r="K74" s="54"/>
      <c r="L74" s="54"/>
      <c r="M74" s="54"/>
      <c r="N74" s="54"/>
      <c r="O74" s="55"/>
      <c r="P74" s="53" t="s">
        <v>93</v>
      </c>
      <c r="Q74" s="54"/>
      <c r="R74" s="54"/>
      <c r="S74" s="54"/>
      <c r="T74" s="54"/>
      <c r="U74" s="54"/>
      <c r="V74" s="54"/>
      <c r="W74" s="54"/>
      <c r="X74" s="55"/>
      <c r="Y74" s="52">
        <v>45860</v>
      </c>
      <c r="Z74" s="34"/>
      <c r="AA74" s="34"/>
      <c r="AB74" s="34"/>
      <c r="AC74" s="34"/>
      <c r="AD74" s="34"/>
      <c r="AE74" s="34"/>
    </row>
    <row r="76" spans="1:31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</row>
    <row r="79" spans="1:31" ht="27.75" customHeight="1" x14ac:dyDescent="0.25">
      <c r="B79" s="62" t="s">
        <v>94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</row>
    <row r="82" spans="18:20" x14ac:dyDescent="0.25">
      <c r="R82" s="51"/>
      <c r="S82" s="51"/>
      <c r="T82" s="51"/>
    </row>
    <row r="83" spans="18:20" x14ac:dyDescent="0.25">
      <c r="R83" s="51"/>
      <c r="S83" s="51"/>
      <c r="T83" s="51"/>
    </row>
    <row r="84" spans="18:20" x14ac:dyDescent="0.25">
      <c r="R84" s="41"/>
      <c r="S84" s="41"/>
      <c r="T84" s="41"/>
    </row>
  </sheetData>
  <mergeCells count="246">
    <mergeCell ref="B55:H55"/>
    <mergeCell ref="I55:L55"/>
    <mergeCell ref="M55:Q55"/>
    <mergeCell ref="R55:W55"/>
    <mergeCell ref="B56:H56"/>
    <mergeCell ref="AG58:AM58"/>
    <mergeCell ref="I56:L56"/>
    <mergeCell ref="M56:Q56"/>
    <mergeCell ref="R56:W56"/>
    <mergeCell ref="B57:H57"/>
    <mergeCell ref="I57:L57"/>
    <mergeCell ref="M57:Q57"/>
    <mergeCell ref="B58:H58"/>
    <mergeCell ref="I58:L58"/>
    <mergeCell ref="M58:Q58"/>
    <mergeCell ref="R52:W52"/>
    <mergeCell ref="B53:H53"/>
    <mergeCell ref="I53:L53"/>
    <mergeCell ref="M53:Q53"/>
    <mergeCell ref="R53:W53"/>
    <mergeCell ref="B54:H54"/>
    <mergeCell ref="I54:L54"/>
    <mergeCell ref="M54:Q54"/>
    <mergeCell ref="R54:W54"/>
    <mergeCell ref="B50:H50"/>
    <mergeCell ref="I50:L50"/>
    <mergeCell ref="M50:Q50"/>
    <mergeCell ref="B51:H51"/>
    <mergeCell ref="I51:L51"/>
    <mergeCell ref="M51:Q51"/>
    <mergeCell ref="B52:H52"/>
    <mergeCell ref="I52:L52"/>
    <mergeCell ref="M52:Q52"/>
    <mergeCell ref="R47:W47"/>
    <mergeCell ref="AG47:AM47"/>
    <mergeCell ref="B48:H48"/>
    <mergeCell ref="I48:L48"/>
    <mergeCell ref="M48:Q48"/>
    <mergeCell ref="R48:W48"/>
    <mergeCell ref="AG48:AM48"/>
    <mergeCell ref="B49:H49"/>
    <mergeCell ref="I49:L49"/>
    <mergeCell ref="M49:Q49"/>
    <mergeCell ref="B45:H45"/>
    <mergeCell ref="I45:L45"/>
    <mergeCell ref="M45:Q45"/>
    <mergeCell ref="B46:H46"/>
    <mergeCell ref="I46:L46"/>
    <mergeCell ref="M46:Q46"/>
    <mergeCell ref="B47:H47"/>
    <mergeCell ref="I47:L47"/>
    <mergeCell ref="M47:Q47"/>
    <mergeCell ref="B42:H42"/>
    <mergeCell ref="I42:L42"/>
    <mergeCell ref="M42:Q42"/>
    <mergeCell ref="B43:H43"/>
    <mergeCell ref="I43:L43"/>
    <mergeCell ref="M43:Q43"/>
    <mergeCell ref="B44:H44"/>
    <mergeCell ref="I44:L44"/>
    <mergeCell ref="M44:Q44"/>
    <mergeCell ref="I38:L38"/>
    <mergeCell ref="M38:Q38"/>
    <mergeCell ref="B39:H39"/>
    <mergeCell ref="I39:L39"/>
    <mergeCell ref="M39:Q39"/>
    <mergeCell ref="B40:H40"/>
    <mergeCell ref="I40:L40"/>
    <mergeCell ref="M40:Q40"/>
    <mergeCell ref="B41:H41"/>
    <mergeCell ref="I41:L41"/>
    <mergeCell ref="M41:Q41"/>
    <mergeCell ref="B30:H30"/>
    <mergeCell ref="I30:L30"/>
    <mergeCell ref="M30:Q30"/>
    <mergeCell ref="X30:AE58"/>
    <mergeCell ref="B31:H31"/>
    <mergeCell ref="I31:L31"/>
    <mergeCell ref="M31:Q31"/>
    <mergeCell ref="R30:W30"/>
    <mergeCell ref="B32:H32"/>
    <mergeCell ref="I32:L32"/>
    <mergeCell ref="M32:Q32"/>
    <mergeCell ref="R32:W32"/>
    <mergeCell ref="B33:H33"/>
    <mergeCell ref="I33:L33"/>
    <mergeCell ref="M33:Q33"/>
    <mergeCell ref="R33:W33"/>
    <mergeCell ref="B34:H34"/>
    <mergeCell ref="I34:L34"/>
    <mergeCell ref="M34:Q34"/>
    <mergeCell ref="B35:H35"/>
    <mergeCell ref="I35:L35"/>
    <mergeCell ref="M35:Q35"/>
    <mergeCell ref="R34:W34"/>
    <mergeCell ref="B36:H36"/>
    <mergeCell ref="B25:D25"/>
    <mergeCell ref="E25:I25"/>
    <mergeCell ref="J25:K25"/>
    <mergeCell ref="L25:T25"/>
    <mergeCell ref="U25:Y25"/>
    <mergeCell ref="Z25:AE25"/>
    <mergeCell ref="B26:AE26"/>
    <mergeCell ref="B27:AE27"/>
    <mergeCell ref="B28:S28"/>
    <mergeCell ref="T28:AE29"/>
    <mergeCell ref="B29:L29"/>
    <mergeCell ref="M29:S29"/>
    <mergeCell ref="B23:D23"/>
    <mergeCell ref="E23:I23"/>
    <mergeCell ref="J23:K23"/>
    <mergeCell ref="L23:T23"/>
    <mergeCell ref="U23:Y23"/>
    <mergeCell ref="Z23:AE23"/>
    <mergeCell ref="B24:D24"/>
    <mergeCell ref="E24:I24"/>
    <mergeCell ref="J24:K24"/>
    <mergeCell ref="L24:T24"/>
    <mergeCell ref="U24:Y24"/>
    <mergeCell ref="Z24:AE24"/>
    <mergeCell ref="B21:D21"/>
    <mergeCell ref="E21:I21"/>
    <mergeCell ref="J21:K21"/>
    <mergeCell ref="L21:T21"/>
    <mergeCell ref="U21:Y21"/>
    <mergeCell ref="Z21:AE21"/>
    <mergeCell ref="B22:D22"/>
    <mergeCell ref="E22:I22"/>
    <mergeCell ref="J22:K22"/>
    <mergeCell ref="L22:T22"/>
    <mergeCell ref="U22:Y22"/>
    <mergeCell ref="Z22:AE22"/>
    <mergeCell ref="B19:D19"/>
    <mergeCell ref="E19:I19"/>
    <mergeCell ref="J19:K19"/>
    <mergeCell ref="L19:T19"/>
    <mergeCell ref="U19:Y19"/>
    <mergeCell ref="Z19:AE19"/>
    <mergeCell ref="B20:D20"/>
    <mergeCell ref="E20:I20"/>
    <mergeCell ref="J20:K20"/>
    <mergeCell ref="L20:T20"/>
    <mergeCell ref="U20:Y20"/>
    <mergeCell ref="Z20:AE20"/>
    <mergeCell ref="B17:D17"/>
    <mergeCell ref="E17:I17"/>
    <mergeCell ref="J17:K17"/>
    <mergeCell ref="L17:T17"/>
    <mergeCell ref="U17:Y17"/>
    <mergeCell ref="Z17:AE17"/>
    <mergeCell ref="B18:D18"/>
    <mergeCell ref="E18:I18"/>
    <mergeCell ref="J18:K18"/>
    <mergeCell ref="L18:T18"/>
    <mergeCell ref="U18:Y18"/>
    <mergeCell ref="Z18:AE18"/>
    <mergeCell ref="B79:AE79"/>
    <mergeCell ref="G73:O73"/>
    <mergeCell ref="P73:X73"/>
    <mergeCell ref="G72:O72"/>
    <mergeCell ref="P72:X72"/>
    <mergeCell ref="Y72:AE72"/>
    <mergeCell ref="B69:AE69"/>
    <mergeCell ref="R59:AE61"/>
    <mergeCell ref="B67:AE67"/>
    <mergeCell ref="B68:AE68"/>
    <mergeCell ref="B59:Q61"/>
    <mergeCell ref="B71:F71"/>
    <mergeCell ref="G71:O71"/>
    <mergeCell ref="P71:X71"/>
    <mergeCell ref="Y71:AE71"/>
    <mergeCell ref="B72:F72"/>
    <mergeCell ref="B62:Q62"/>
    <mergeCell ref="R62:AE62"/>
    <mergeCell ref="B63:Q63"/>
    <mergeCell ref="R63:AE63"/>
    <mergeCell ref="B64:Q64"/>
    <mergeCell ref="R64:AE64"/>
    <mergeCell ref="R66:AE66"/>
    <mergeCell ref="R84:T84"/>
    <mergeCell ref="B70:AE70"/>
    <mergeCell ref="B76:AE76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R82:T82"/>
    <mergeCell ref="R83:T83"/>
    <mergeCell ref="Y73:AE73"/>
    <mergeCell ref="G74:O74"/>
    <mergeCell ref="P74:X74"/>
    <mergeCell ref="Y74:AE74"/>
    <mergeCell ref="B73:F73"/>
    <mergeCell ref="B74:F74"/>
    <mergeCell ref="I1:U2"/>
    <mergeCell ref="B13:AE13"/>
    <mergeCell ref="I3:U4"/>
    <mergeCell ref="B16:D16"/>
    <mergeCell ref="E16:I16"/>
    <mergeCell ref="J16:K16"/>
    <mergeCell ref="Z15:AE15"/>
    <mergeCell ref="U15:Y15"/>
    <mergeCell ref="E15:I15"/>
    <mergeCell ref="B15:D15"/>
    <mergeCell ref="B6:AE6"/>
    <mergeCell ref="B7:AE7"/>
    <mergeCell ref="B9:AE9"/>
    <mergeCell ref="B10:AE10"/>
    <mergeCell ref="B12:AE12"/>
    <mergeCell ref="B8:AE8"/>
    <mergeCell ref="B11:AE11"/>
    <mergeCell ref="B14:AE14"/>
    <mergeCell ref="L16:T16"/>
    <mergeCell ref="U16:Y16"/>
    <mergeCell ref="Z16:AE16"/>
    <mergeCell ref="R40:W40"/>
    <mergeCell ref="R39:W39"/>
    <mergeCell ref="R38:W38"/>
    <mergeCell ref="R31:W31"/>
    <mergeCell ref="R35:W35"/>
    <mergeCell ref="R65:AE65"/>
    <mergeCell ref="B65:Q66"/>
    <mergeCell ref="R51:W51"/>
    <mergeCell ref="R50:W50"/>
    <mergeCell ref="R49:W49"/>
    <mergeCell ref="R46:W46"/>
    <mergeCell ref="R45:W45"/>
    <mergeCell ref="R44:W44"/>
    <mergeCell ref="R43:W43"/>
    <mergeCell ref="R42:W42"/>
    <mergeCell ref="R41:W41"/>
    <mergeCell ref="I36:L36"/>
    <mergeCell ref="M36:Q36"/>
    <mergeCell ref="R36:W36"/>
    <mergeCell ref="B37:H37"/>
    <mergeCell ref="I37:L37"/>
    <mergeCell ref="M37:Q37"/>
    <mergeCell ref="R37:W37"/>
    <mergeCell ref="B38:H3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1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B5" sqref="B5:B16"/>
    </sheetView>
  </sheetViews>
  <sheetFormatPr baseColWidth="10" defaultColWidth="11.42578125" defaultRowHeight="15" x14ac:dyDescent="0.25"/>
  <cols>
    <col min="1" max="1" width="3.42578125" customWidth="1"/>
    <col min="2" max="2" width="21.85546875" style="9" customWidth="1"/>
    <col min="3" max="3" width="22" customWidth="1"/>
    <col min="4" max="4" width="50.42578125" customWidth="1"/>
  </cols>
  <sheetData>
    <row r="2" spans="2:5" x14ac:dyDescent="0.25">
      <c r="B2" s="98" t="s">
        <v>95</v>
      </c>
      <c r="C2" s="98"/>
      <c r="D2" s="98"/>
    </row>
    <row r="4" spans="2:5" x14ac:dyDescent="0.25">
      <c r="B4" s="14" t="s">
        <v>3</v>
      </c>
      <c r="C4" s="14" t="s">
        <v>96</v>
      </c>
      <c r="D4" s="14" t="s">
        <v>97</v>
      </c>
      <c r="E4" s="7"/>
    </row>
    <row r="5" spans="2:5" ht="27" customHeight="1" x14ac:dyDescent="0.25">
      <c r="B5" s="15" t="s">
        <v>98</v>
      </c>
      <c r="C5" s="15" t="s">
        <v>99</v>
      </c>
      <c r="D5" s="16" t="s">
        <v>100</v>
      </c>
    </row>
    <row r="6" spans="2:5" ht="27" customHeight="1" x14ac:dyDescent="0.25">
      <c r="B6" s="15" t="s">
        <v>101</v>
      </c>
      <c r="C6" s="15" t="s">
        <v>99</v>
      </c>
      <c r="D6" s="16" t="s">
        <v>102</v>
      </c>
    </row>
    <row r="7" spans="2:5" ht="27" customHeight="1" x14ac:dyDescent="0.25">
      <c r="B7" s="15" t="s">
        <v>103</v>
      </c>
      <c r="C7" s="15" t="s">
        <v>99</v>
      </c>
      <c r="D7" s="16" t="s">
        <v>102</v>
      </c>
    </row>
    <row r="8" spans="2:5" ht="27" customHeight="1" x14ac:dyDescent="0.25">
      <c r="B8" s="15" t="s">
        <v>104</v>
      </c>
      <c r="C8" s="15" t="s">
        <v>99</v>
      </c>
      <c r="D8" s="16" t="s">
        <v>102</v>
      </c>
    </row>
    <row r="9" spans="2:5" ht="27" customHeight="1" x14ac:dyDescent="0.25">
      <c r="B9" s="15" t="s">
        <v>105</v>
      </c>
      <c r="C9" s="15" t="s">
        <v>99</v>
      </c>
      <c r="D9" s="16" t="s">
        <v>102</v>
      </c>
    </row>
    <row r="10" spans="2:5" ht="27" customHeight="1" x14ac:dyDescent="0.25">
      <c r="B10" s="15" t="s">
        <v>106</v>
      </c>
      <c r="C10" s="15" t="s">
        <v>99</v>
      </c>
      <c r="D10" s="16" t="s">
        <v>102</v>
      </c>
    </row>
    <row r="11" spans="2:5" ht="27" customHeight="1" x14ac:dyDescent="0.25">
      <c r="B11" s="15" t="s">
        <v>107</v>
      </c>
      <c r="C11" s="15" t="s">
        <v>99</v>
      </c>
      <c r="D11" s="16" t="s">
        <v>102</v>
      </c>
    </row>
    <row r="12" spans="2:5" ht="27" customHeight="1" x14ac:dyDescent="0.25">
      <c r="B12" s="15" t="s">
        <v>108</v>
      </c>
      <c r="C12" s="15" t="s">
        <v>99</v>
      </c>
      <c r="D12" s="16" t="s">
        <v>102</v>
      </c>
    </row>
    <row r="13" spans="2:5" ht="27" customHeight="1" x14ac:dyDescent="0.25">
      <c r="B13" s="15" t="s">
        <v>109</v>
      </c>
      <c r="C13" s="17">
        <v>43385</v>
      </c>
      <c r="D13" s="16" t="s">
        <v>102</v>
      </c>
    </row>
    <row r="14" spans="2:5" ht="27" customHeight="1" x14ac:dyDescent="0.25">
      <c r="B14" s="15" t="s">
        <v>110</v>
      </c>
      <c r="C14" s="17">
        <v>43643</v>
      </c>
      <c r="D14" s="16" t="s">
        <v>102</v>
      </c>
    </row>
    <row r="15" spans="2:5" ht="27" customHeight="1" x14ac:dyDescent="0.25">
      <c r="B15" s="15" t="s">
        <v>111</v>
      </c>
      <c r="C15" s="17">
        <v>44764</v>
      </c>
      <c r="D15" s="16" t="s">
        <v>102</v>
      </c>
    </row>
    <row r="16" spans="2:5" ht="27" customHeight="1" x14ac:dyDescent="0.25">
      <c r="B16" s="15" t="s">
        <v>4</v>
      </c>
      <c r="C16" s="17">
        <v>44764</v>
      </c>
      <c r="D16" s="16" t="s">
        <v>102</v>
      </c>
    </row>
    <row r="20" spans="2:4" ht="35.25" customHeight="1" x14ac:dyDescent="0.25">
      <c r="B20" s="99"/>
      <c r="C20" s="99"/>
      <c r="D20" s="99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Props1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Ruben Dario Moreno Posada</cp:lastModifiedBy>
  <cp:revision/>
  <dcterms:created xsi:type="dcterms:W3CDTF">2017-08-23T14:43:35Z</dcterms:created>
  <dcterms:modified xsi:type="dcterms:W3CDTF">2026-02-16T18:50:53Z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2026-02-16T15:48:09Z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bc46481f-12dd-484d-b018-7c1c0a945ffe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